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WEB\"/>
    </mc:Choice>
  </mc:AlternateContent>
  <xr:revisionPtr revIDLastSave="0" documentId="13_ncr:1_{8C081E65-F718-4811-8E39-39EDDBDB1627}" xr6:coauthVersionLast="36" xr6:coauthVersionMax="36" xr10:uidLastSave="{00000000-0000-0000-0000-000000000000}"/>
  <bookViews>
    <workbookView xWindow="-120" yWindow="-120" windowWidth="20730" windowHeight="11160" firstSheet="3" activeTab="3" xr2:uid="{3579BC60-0AE8-4B9F-9E55-3DE07AACC97B}"/>
  </bookViews>
  <sheets>
    <sheet name="DATOS SENT" sheetId="551" state="hidden" r:id="rId1"/>
    <sheet name="DATOS REGALIAS" sheetId="1010" state="hidden" r:id="rId2"/>
    <sheet name="CONSOLIDADO SECTOR INTERIOR" sheetId="83" state="hidden" r:id="rId3"/>
    <sheet name="CONSOLIDADO " sheetId="66" r:id="rId4"/>
    <sheet name="POR DIRECCIONES" sheetId="129" r:id="rId5"/>
    <sheet name="GLOSARIO" sheetId="987" state="hidden" r:id="rId6"/>
    <sheet name="GRAFICAS DE TENDENCIA " sheetId="1079" state="hidden" r:id="rId7"/>
    <sheet name="ALERTAS DIRECCIONES" sheetId="6" r:id="rId8"/>
    <sheet name="CUADRO SENTENCIA" sheetId="60" r:id="rId9"/>
    <sheet name="Comparativo Sector" sheetId="1073" state="hidden" r:id="rId10"/>
    <sheet name="UNP" sheetId="77" state="hidden" r:id="rId11"/>
    <sheet name="NASA KIWE" sheetId="72" state="hidden" r:id="rId12"/>
    <sheet name="BOMBEROS" sheetId="76" state="hidden" r:id="rId13"/>
    <sheet name="DER AUTOR" sheetId="73" state="hidden" r:id="rId14"/>
  </sheets>
  <externalReferences>
    <externalReference r:id="rId15"/>
    <externalReference r:id="rId16"/>
    <externalReference r:id="rId17"/>
    <externalReference r:id="rId18"/>
    <externalReference r:id="rId19"/>
  </externalReferences>
  <definedNames>
    <definedName name="_xlnm._FilterDatabase" localSheetId="7" hidden="1">'ALERTAS DIRECCIONES'!#REF!</definedName>
    <definedName name="_xlnm._FilterDatabase" localSheetId="0" hidden="1">'DATOS SENT'!$A$4:$AA$48</definedName>
    <definedName name="_xlnm._FilterDatabase" localSheetId="4" hidden="1">'POR DIRECCIONES'!$A$6:$P$87</definedName>
    <definedName name="año">[1]Listas!$M$2:$M$8</definedName>
    <definedName name="_xlnm.Print_Area" localSheetId="7">'ALERTAS DIRECCIONES'!$A$1:$T$55</definedName>
    <definedName name="_xlnm.Print_Area" localSheetId="3">'CONSOLIDADO '!$A$3:$N$20</definedName>
    <definedName name="_xlnm.Print_Area" localSheetId="5">GLOSARIO!$A$2:$L$13</definedName>
    <definedName name="_xlnm.Print_Area" localSheetId="4">'POR DIRECCIONES'!$A$2:$P$201</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7">'ALERTAS DIRECCIONES'!$A$1:$S$55</definedName>
    <definedName name="Print_Area" localSheetId="3">'CONSOLIDADO '!$A$3:$N$20</definedName>
    <definedName name="Print_Area" localSheetId="1">'DATOS REGALIAS'!$C$1:$Q$20</definedName>
    <definedName name="Print_Area" localSheetId="5">GLOSARIO!$A$1:$M$27</definedName>
    <definedName name="Print_Area" localSheetId="4">'POR DIRECCIONES'!$A$2:$P$201</definedName>
    <definedName name="Print_Titles" localSheetId="7">'ALERTAS DIRECCIONES'!$1:$4</definedName>
    <definedName name="Print_Titles" localSheetId="3">'CONSOLIDADO '!$3:$20</definedName>
    <definedName name="Print_Titles" localSheetId="4">'POR DIRECCIONES'!$2:$5</definedName>
    <definedName name="Sumar?">[1]Listas!$F$2:$F$3</definedName>
    <definedName name="Tipo_gasto">[1]Listas!$D$2:$D$3</definedName>
    <definedName name="_xlnm.Print_Titles" localSheetId="7">'ALERTAS DIRECCIONES'!$1:$4</definedName>
    <definedName name="_xlnm.Print_Titles" localSheetId="4">'POR DIRECCIONES'!$2:$5</definedName>
  </definedNames>
  <calcPr calcId="191029"/>
</workbook>
</file>

<file path=xl/calcChain.xml><?xml version="1.0" encoding="utf-8"?>
<calcChain xmlns="http://schemas.openxmlformats.org/spreadsheetml/2006/main">
  <c r="Q14" i="1010" l="1"/>
  <c r="L14" i="1010"/>
  <c r="L12" i="1010"/>
  <c r="L13" i="1010"/>
  <c r="K15" i="1010"/>
  <c r="H14" i="1010"/>
  <c r="K14" i="1010" s="1"/>
  <c r="H13" i="1010"/>
  <c r="K13" i="1010" s="1"/>
  <c r="H12" i="1010"/>
  <c r="K12" i="1010" s="1"/>
  <c r="L16" i="1010" l="1"/>
  <c r="H16" i="1010"/>
  <c r="AA45" i="551" l="1"/>
  <c r="B3" i="1073" l="1"/>
  <c r="B1" i="1073"/>
  <c r="G60" i="1079"/>
  <c r="E60" i="1079"/>
  <c r="A2" i="987"/>
  <c r="J7" i="1073"/>
  <c r="E17" i="83"/>
  <c r="L11" i="83"/>
  <c r="J11" i="83"/>
  <c r="G11" i="83"/>
  <c r="E11" i="83"/>
  <c r="D11" i="83"/>
  <c r="C11" i="83"/>
  <c r="L10" i="83"/>
  <c r="J10" i="83"/>
  <c r="G10" i="83"/>
  <c r="F10" i="83"/>
  <c r="E10" i="83"/>
  <c r="D10" i="83"/>
  <c r="C10"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6" i="1010" s="1"/>
  <c r="E18" i="1010" s="1"/>
  <c r="D7" i="1073" s="1"/>
  <c r="R14" i="1010"/>
  <c r="O14" i="1010"/>
  <c r="E14" i="1010"/>
  <c r="R13" i="1010"/>
  <c r="P13" i="1010"/>
  <c r="O13" i="1010"/>
  <c r="E13" i="1010"/>
  <c r="R12" i="1010"/>
  <c r="P12" i="1010"/>
  <c r="O12" i="1010"/>
  <c r="E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B3" i="551"/>
  <c r="AA50" i="551"/>
  <c r="Z50" i="551"/>
  <c r="Y50" i="551"/>
  <c r="X50" i="551"/>
  <c r="W50" i="551"/>
  <c r="V50" i="551"/>
  <c r="U50" i="551"/>
  <c r="T50" i="551"/>
  <c r="S50" i="551"/>
  <c r="R50" i="551"/>
  <c r="Q50" i="551"/>
  <c r="O16" i="1010" l="1"/>
  <c r="K16" i="1010"/>
  <c r="M17" i="1010"/>
  <c r="N17" i="1010" s="1"/>
  <c r="I10" i="83"/>
  <c r="K10" i="83"/>
  <c r="H10" i="83"/>
  <c r="M10" i="83"/>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F11" i="83"/>
  <c r="H11" i="83" s="1"/>
  <c r="C16" i="83"/>
  <c r="C17" i="83" s="1"/>
  <c r="G16" i="83"/>
  <c r="B11" i="73"/>
  <c r="B12" i="73" s="1"/>
  <c r="W47" i="551"/>
  <c r="W49" i="551" s="1"/>
  <c r="W51" i="551" s="1"/>
  <c r="S47" i="551"/>
  <c r="S49" i="551" s="1"/>
  <c r="S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7" i="72" l="1"/>
  <c r="H7" i="72" s="1"/>
  <c r="J16" i="83"/>
  <c r="J17" i="83" s="1"/>
  <c r="B7" i="76"/>
  <c r="C8" i="72"/>
  <c r="D9" i="73"/>
  <c r="D8" i="77"/>
  <c r="K5" i="72"/>
  <c r="F7" i="76"/>
  <c r="B9" i="73"/>
  <c r="I7" i="76"/>
  <c r="C5" i="72"/>
  <c r="I9" i="77"/>
  <c r="K8" i="72"/>
  <c r="D8" i="83"/>
  <c r="K11" i="83"/>
  <c r="I11"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M11" i="83"/>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C9" i="72"/>
  <c r="K6" i="72"/>
  <c r="I5" i="72"/>
  <c r="K7" i="72"/>
  <c r="B8" i="72"/>
  <c r="D8" i="72"/>
  <c r="I7" i="72"/>
  <c r="I10" i="72"/>
  <c r="F14" i="1073"/>
  <c r="F11" i="72"/>
  <c r="C10" i="72"/>
  <c r="C6" i="83"/>
  <c r="G6" i="83"/>
  <c r="E6" i="83"/>
  <c r="E5" i="72" l="1"/>
  <c r="L7" i="72"/>
  <c r="J7" i="72"/>
  <c r="G7" i="72"/>
  <c r="J20" i="1073"/>
  <c r="H13" i="1073"/>
  <c r="C8" i="77"/>
  <c r="E11" i="1073"/>
  <c r="G11" i="1073" s="1"/>
  <c r="C8" i="76"/>
  <c r="B5" i="76"/>
  <c r="B8" i="76"/>
  <c r="B11" i="76" s="1"/>
  <c r="F5" i="76"/>
  <c r="F8" i="76" s="1"/>
  <c r="C5" i="76"/>
  <c r="F8" i="72"/>
  <c r="E9" i="73"/>
  <c r="G9" i="73" s="1"/>
  <c r="B9" i="72"/>
  <c r="B12" i="72" s="1"/>
  <c r="E13" i="83"/>
  <c r="E14" i="83" s="1"/>
  <c r="J13" i="1073"/>
  <c r="J15" i="1073" s="1"/>
  <c r="J11" i="1073"/>
  <c r="L13" i="83"/>
  <c r="E8" i="73"/>
  <c r="H8" i="73" s="1"/>
  <c r="D6" i="73"/>
  <c r="E9" i="83"/>
  <c r="J13" i="83"/>
  <c r="L9" i="83"/>
  <c r="D7" i="83"/>
  <c r="I7" i="1073"/>
  <c r="G7" i="1073"/>
  <c r="D9" i="72"/>
  <c r="D12" i="72" s="1"/>
  <c r="C7" i="83"/>
  <c r="J6" i="83"/>
  <c r="J6" i="1073"/>
  <c r="C13" i="83"/>
  <c r="C14" i="83" s="1"/>
  <c r="D6" i="1073"/>
  <c r="L7" i="83"/>
  <c r="J7" i="83"/>
  <c r="J9" i="83"/>
  <c r="L6" i="72"/>
  <c r="G6" i="72"/>
  <c r="D13" i="83"/>
  <c r="D14" i="83" s="1"/>
  <c r="J19" i="1073"/>
  <c r="D6" i="83"/>
  <c r="J6" i="72"/>
  <c r="J9" i="1073"/>
  <c r="G5" i="72"/>
  <c r="H5" i="72"/>
  <c r="I5" i="76"/>
  <c r="I6" i="76"/>
  <c r="K7" i="76"/>
  <c r="L5" i="72"/>
  <c r="D5" i="76"/>
  <c r="F5" i="77"/>
  <c r="F11" i="77" s="1"/>
  <c r="K5" i="76"/>
  <c r="C10" i="76"/>
  <c r="C9" i="76"/>
  <c r="E7" i="83"/>
  <c r="C9" i="83"/>
  <c r="J5" i="72"/>
  <c r="C11" i="77"/>
  <c r="C14" i="77" s="1"/>
  <c r="E7" i="77"/>
  <c r="F6" i="73"/>
  <c r="F10" i="73" s="1"/>
  <c r="F13" i="73" s="1"/>
  <c r="I10" i="76"/>
  <c r="F17" i="1073"/>
  <c r="I9" i="76"/>
  <c r="K6" i="76"/>
  <c r="F10" i="76"/>
  <c r="G7" i="83"/>
  <c r="D9" i="83"/>
  <c r="K10" i="76"/>
  <c r="H17" i="1073"/>
  <c r="K9" i="76"/>
  <c r="L17" i="83"/>
  <c r="F12" i="77"/>
  <c r="F13" i="77" s="1"/>
  <c r="E6" i="77"/>
  <c r="E13" i="77"/>
  <c r="L8" i="83"/>
  <c r="G13" i="83"/>
  <c r="K12" i="73"/>
  <c r="D10" i="73"/>
  <c r="D13" i="73" s="1"/>
  <c r="I12" i="73"/>
  <c r="C11" i="72"/>
  <c r="E11" i="72" s="1"/>
  <c r="H11" i="72" s="1"/>
  <c r="E10" i="72"/>
  <c r="L10" i="72" s="1"/>
  <c r="I11" i="72"/>
  <c r="K11" i="72"/>
  <c r="H6" i="1073"/>
  <c r="L6" i="83"/>
  <c r="L9" i="73" l="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C5" i="83"/>
  <c r="C12" i="83" s="1"/>
  <c r="C15" i="83" s="1"/>
  <c r="C18" i="83" s="1"/>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6" i="77"/>
  <c r="G6" i="77"/>
  <c r="L6" i="77"/>
  <c r="H7" i="77"/>
  <c r="G7" i="77"/>
  <c r="J7" i="77"/>
  <c r="J6" i="77"/>
  <c r="L7" i="77"/>
  <c r="I13" i="73"/>
  <c r="E9" i="72"/>
  <c r="H10" i="72"/>
  <c r="G10" i="72"/>
  <c r="H15" i="1073"/>
  <c r="F6" i="1073"/>
  <c r="G14" i="83"/>
  <c r="E5" i="83"/>
  <c r="E12" i="83" s="1"/>
  <c r="E15" i="83" s="1"/>
  <c r="E18" i="83" s="1"/>
  <c r="L5" i="83"/>
  <c r="L14" i="83"/>
  <c r="J14" i="83"/>
  <c r="J9" i="77" l="1"/>
  <c r="L5" i="77"/>
  <c r="G8" i="77"/>
  <c r="J8" i="77"/>
  <c r="H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F13" i="83"/>
  <c r="H13" i="83" s="1"/>
  <c r="G12" i="83"/>
  <c r="G15" i="83" s="1"/>
  <c r="H6" i="83"/>
  <c r="L5" i="76"/>
  <c r="G5" i="76"/>
  <c r="M6" i="83"/>
  <c r="J5" i="76"/>
  <c r="J5" i="1073"/>
  <c r="J8" i="1073" s="1"/>
  <c r="J22" i="1073" s="1"/>
  <c r="M7" i="83"/>
  <c r="K7" i="83"/>
  <c r="D5" i="83"/>
  <c r="D12" i="83" s="1"/>
  <c r="D15" i="83" s="1"/>
  <c r="L6" i="73"/>
  <c r="J6" i="73"/>
  <c r="L6" i="76"/>
  <c r="G10" i="77"/>
  <c r="J10" i="77"/>
  <c r="H10" i="77"/>
  <c r="D16" i="83"/>
  <c r="E13" i="1073"/>
  <c r="E5"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J12" i="83"/>
  <c r="G12" i="73" l="1"/>
  <c r="I8" i="83"/>
  <c r="H12" i="73"/>
  <c r="E13" i="73"/>
  <c r="J13" i="73" s="1"/>
  <c r="J12" i="73"/>
  <c r="J10" i="73"/>
  <c r="G10" i="73"/>
  <c r="H10" i="73"/>
  <c r="I21" i="1073"/>
  <c r="G19" i="1073"/>
  <c r="I19" i="1073"/>
  <c r="M8" i="83"/>
  <c r="M9" i="83"/>
  <c r="K8" i="83"/>
  <c r="E6" i="1073"/>
  <c r="I6" i="1073" s="1"/>
  <c r="H9" i="83"/>
  <c r="I9" i="83"/>
  <c r="I13" i="83"/>
  <c r="K13" i="83"/>
  <c r="F14" i="83"/>
  <c r="I14" i="83" s="1"/>
  <c r="M13"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J15" i="83"/>
  <c r="L15" i="83"/>
  <c r="F8" i="1073"/>
  <c r="G5" i="1073"/>
  <c r="G18" i="83"/>
  <c r="F5" i="83"/>
  <c r="H8" i="1073"/>
  <c r="I5" i="1073"/>
  <c r="H13" i="73" l="1"/>
  <c r="L13" i="73"/>
  <c r="G13" i="73"/>
  <c r="H14" i="83"/>
  <c r="E8" i="1073"/>
  <c r="G8" i="1073" s="1"/>
  <c r="G6" i="1073"/>
  <c r="K14" i="83"/>
  <c r="M14" i="83"/>
  <c r="J11" i="76"/>
  <c r="L11" i="76"/>
  <c r="G11" i="76"/>
  <c r="H16" i="83"/>
  <c r="F17" i="83"/>
  <c r="I16" i="83"/>
  <c r="M16" i="83"/>
  <c r="K17" i="83"/>
  <c r="D18" i="83"/>
  <c r="I15" i="1073"/>
  <c r="G15" i="1073"/>
  <c r="L18" i="83"/>
  <c r="H22" i="1073"/>
  <c r="I5" i="83"/>
  <c r="I12" i="83" s="1"/>
  <c r="F12" i="83"/>
  <c r="H5" i="83"/>
  <c r="K5" i="83"/>
  <c r="M5" i="83"/>
  <c r="F22" i="1073"/>
  <c r="J18" i="83"/>
  <c r="I8" i="1073" l="1"/>
  <c r="E22" i="1073"/>
  <c r="G22" i="1073"/>
  <c r="I22" i="1073"/>
  <c r="H17" i="83"/>
  <c r="M17" i="83"/>
  <c r="I17" i="83"/>
  <c r="F15" i="83"/>
  <c r="H12" i="83"/>
  <c r="K12" i="83"/>
  <c r="M12" i="83"/>
  <c r="I15" i="83" l="1"/>
  <c r="F18" i="83"/>
  <c r="H15" i="83"/>
  <c r="K15" i="83"/>
  <c r="M15" i="83"/>
  <c r="I18" i="83" l="1"/>
  <c r="H18" i="83"/>
  <c r="M18" i="83"/>
  <c r="K18" i="83"/>
</calcChain>
</file>

<file path=xl/sharedStrings.xml><?xml version="1.0" encoding="utf-8"?>
<sst xmlns="http://schemas.openxmlformats.org/spreadsheetml/2006/main" count="1923" uniqueCount="530">
  <si>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</si>
  <si>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</si>
  <si>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</si>
  <si>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</si>
  <si>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</si>
  <si>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</si>
  <si>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</si>
  <si>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</si>
  <si>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</si>
  <si>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</si>
  <si>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</si>
  <si>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</si>
  <si>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</si>
  <si>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</si>
  <si>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</si>
  <si>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</si>
  <si>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</si>
  <si>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</si>
  <si>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</si>
  <si>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</si>
  <si>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</si>
  <si>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</si>
  <si>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</si>
  <si>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</si>
  <si>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</si>
  <si>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</si>
  <si>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</si>
  <si>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</si>
  <si>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</si>
  <si>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</si>
  <si>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</si>
  <si>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</si>
  <si>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</si>
  <si>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</si>
  <si>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</si>
  <si>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</si>
  <si>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</si>
  <si>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</si>
  <si>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</si>
  <si>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</si>
  <si>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</si>
  <si>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</si>
  <si>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</si>
  <si>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</si>
  <si>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</si>
  <si>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</si>
  <si>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</si>
  <si>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</si>
  <si>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</si>
  <si>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</si>
  <si>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</si>
  <si>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</si>
  <si>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</si>
  <si>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</si>
  <si>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</si>
  <si>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</si>
  <si>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</si>
  <si>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</si>
  <si>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</si>
  <si>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</si>
  <si>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</si>
  <si>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</si>
  <si>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</si>
  <si>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</si>
  <si>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</si>
  <si>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</si>
  <si>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</si>
  <si>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</si>
  <si>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</si>
  <si>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</si>
  <si>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</si>
  <si>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</si>
  <si>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</si>
  <si>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</si>
  <si>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</si>
  <si>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</si>
  <si>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</si>
  <si>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</si>
  <si>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</si>
  <si>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</si>
  <si>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</si>
  <si>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</si>
  <si>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</si>
  <si>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</si>
  <si>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</si>
  <si>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</si>
  <si>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</si>
  <si>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</si>
  <si>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</si>
  <si>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</si>
  <si>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</si>
  <si>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</si>
  <si>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</si>
  <si>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</si>
  <si>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</si>
  <si>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</si>
  <si>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</si>
  <si>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</si>
  <si>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</si>
  <si>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</si>
  <si>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</si>
  <si>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</si>
  <si>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</si>
  <si>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</si>
  <si>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</si>
  <si>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</si>
  <si>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</si>
  <si>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</si>
  <si>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</si>
  <si>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</si>
  <si>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</si>
  <si>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</si>
  <si>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</si>
  <si>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</si>
  <si>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</si>
  <si>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</si>
  <si>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</si>
  <si>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</si>
  <si>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</si>
  <si>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</si>
  <si>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</si>
  <si>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</si>
  <si>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</si>
  <si>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</si>
  <si>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</si>
  <si>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</si>
  <si>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</si>
  <si>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</si>
  <si>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</si>
  <si>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</si>
  <si>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</si>
  <si>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</si>
  <si>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</si>
  <si>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</si>
  <si>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</si>
  <si>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</si>
  <si>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</si>
  <si>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</si>
  <si>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</si>
  <si>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</si>
  <si>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</si>
  <si>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</si>
  <si>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</si>
  <si>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</si>
  <si>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</si>
  <si>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</si>
  <si>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</si>
  <si>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</si>
  <si>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</si>
  <si>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</si>
  <si>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</si>
  <si>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</si>
  <si>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</si>
  <si>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</si>
  <si>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</si>
  <si>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</si>
  <si>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</si>
  <si>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</si>
  <si>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</si>
  <si>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</si>
  <si>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</si>
  <si>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</si>
  <si>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</si>
  <si>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</si>
  <si>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</si>
  <si>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</si>
  <si>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</si>
  <si>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</si>
  <si>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</si>
  <si>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</si>
  <si>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</si>
  <si>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</si>
  <si>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</si>
  <si>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</si>
  <si>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</si>
  <si>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</si>
  <si>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</si>
  <si>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</si>
  <si>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</si>
  <si>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</si>
  <si>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</si>
  <si>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</si>
  <si>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</si>
  <si>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</si>
  <si>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</si>
  <si>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</si>
  <si>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</si>
  <si>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</si>
  <si>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</si>
  <si>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</si>
  <si>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</si>
  <si>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</si>
  <si>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</si>
  <si>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</si>
  <si>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</si>
  <si>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</si>
  <si>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</si>
  <si>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</si>
  <si>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</si>
  <si>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</si>
  <si>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</si>
  <si>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</si>
  <si>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</si>
  <si>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</si>
  <si>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</si>
  <si>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</si>
  <si>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</si>
  <si>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</si>
  <si>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</si>
  <si>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</si>
  <si>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</si>
  <si>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</si>
  <si>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</si>
  <si>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</si>
  <si>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</si>
  <si>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</si>
  <si>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</si>
  <si>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</si>
  <si>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</si>
  <si>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</si>
  <si>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</si>
  <si>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</si>
  <si>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</si>
  <si>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</si>
  <si>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</si>
  <si>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</si>
  <si>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</si>
  <si>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</si>
  <si>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</si>
  <si>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</si>
  <si>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</si>
  <si>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</si>
  <si>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</si>
  <si>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</si>
  <si>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</si>
  <si>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</si>
  <si>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</si>
  <si>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</si>
  <si>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</si>
  <si>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</si>
  <si>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</si>
  <si>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</si>
  <si>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</si>
  <si>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</si>
  <si>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</si>
  <si>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</si>
  <si>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</si>
  <si>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</si>
  <si>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</si>
  <si>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</si>
  <si>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</si>
  <si>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</si>
  <si>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</si>
  <si>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</si>
  <si>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</si>
  <si>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</si>
  <si>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</si>
  <si>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</si>
  <si>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</si>
  <si>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</si>
  <si>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</si>
  <si>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</si>
  <si>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</si>
  <si>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</si>
  <si>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</si>
  <si>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</si>
  <si>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</si>
  <si>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</si>
  <si>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</si>
  <si>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</si>
  <si>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</si>
  <si>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</si>
  <si>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</si>
  <si>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</si>
  <si>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</si>
  <si>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</si>
  <si>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</si>
  <si>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</si>
  <si>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</si>
  <si>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</si>
  <si>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</si>
  <si>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</si>
  <si>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</si>
  <si>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</si>
  <si>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</si>
  <si>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</si>
  <si>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</si>
  <si>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</si>
  <si>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</si>
  <si>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</si>
  <si>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</si>
  <si>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</si>
  <si>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</si>
  <si>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</si>
  <si>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</si>
  <si>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</si>
  <si>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</si>
  <si>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</si>
  <si>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</si>
  <si>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</si>
  <si>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</si>
  <si>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</si>
  <si>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</si>
  <si>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</si>
  <si>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</si>
  <si>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</si>
  <si>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</si>
  <si>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</si>
  <si>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</si>
  <si>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</si>
  <si>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</si>
  <si>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</si>
  <si>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</si>
  <si>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</si>
  <si>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</si>
  <si>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</si>
  <si>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</si>
  <si>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</si>
  <si>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</si>
  <si>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</si>
  <si>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</si>
  <si>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</si>
  <si>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</si>
  <si>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</si>
  <si>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</si>
  <si>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</si>
  <si>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</si>
  <si>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</si>
  <si>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</si>
  <si>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</si>
  <si>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</si>
  <si>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</si>
  <si>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</si>
  <si>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</si>
  <si>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</si>
  <si>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</si>
  <si>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</si>
  <si>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</si>
  <si>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</si>
  <si>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</si>
  <si>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</si>
  <si>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</si>
  <si>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</si>
  <si>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</si>
  <si>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</si>
  <si>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</si>
  <si>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</si>
  <si>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</si>
  <si>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</si>
  <si>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</si>
  <si>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</si>
  <si>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</si>
  <si>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</si>
  <si>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</si>
  <si>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</si>
  <si>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</si>
  <si>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</si>
  <si>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</si>
  <si>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</si>
  <si>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</si>
  <si>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</si>
  <si>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</si>
  <si>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</si>
  <si>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</si>
  <si>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</si>
  <si>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</si>
  <si>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</si>
  <si>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</si>
  <si>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</si>
  <si>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</si>
  <si>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</si>
  <si>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</si>
  <si>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</si>
  <si>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</si>
  <si>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</si>
  <si>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</si>
  <si>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</si>
  <si>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</si>
  <si>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</si>
  <si>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</si>
  <si>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</si>
  <si>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</si>
  <si>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</si>
  <si>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</si>
  <si>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</si>
  <si>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</si>
  <si>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</si>
  <si>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</si>
  <si>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</si>
  <si>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</si>
  <si>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</si>
  <si>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</si>
  <si>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</si>
  <si>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</si>
  <si>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</si>
  <si>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</si>
  <si>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</si>
  <si>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</si>
  <si>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</si>
  <si>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</si>
  <si>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</si>
  <si>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</si>
  <si>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</si>
  <si>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</si>
  <si>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</si>
  <si>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</si>
  <si>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</si>
  <si>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</si>
  <si>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</si>
  <si>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</si>
  <si>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</si>
  <si>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</si>
  <si>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</si>
  <si>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</si>
  <si>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</si>
  <si>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</si>
  <si>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</si>
  <si>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</si>
  <si>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</si>
  <si>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</si>
  <si>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</si>
  <si>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</si>
  <si>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</si>
  <si>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</si>
  <si>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</si>
  <si>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</si>
  <si>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</si>
  <si>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</si>
  <si>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</si>
  <si>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</si>
  <si>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</si>
  <si>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</si>
  <si>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</si>
  <si>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</si>
  <si>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</si>
  <si>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</si>
  <si>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</si>
  <si>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</si>
  <si>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</si>
  <si>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</si>
  <si>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</si>
  <si>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</si>
  <si>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</si>
  <si>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</si>
  <si>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</si>
  <si>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</si>
  <si>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</si>
  <si>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</si>
  <si>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</si>
  <si>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</si>
  <si>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</si>
  <si>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</si>
  <si>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</si>
  <si>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</si>
  <si>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</si>
  <si>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</si>
  <si>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</si>
  <si>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</si>
  <si>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</si>
  <si>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</si>
  <si>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</si>
  <si>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</si>
  <si>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</si>
  <si>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</si>
  <si>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</si>
  <si>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</si>
  <si>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</si>
  <si>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</si>
  <si>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</si>
  <si>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</si>
  <si>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</si>
  <si>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</si>
  <si>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</si>
  <si>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</si>
  <si>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</si>
  <si>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</si>
  <si>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</si>
  <si>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</si>
  <si>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</si>
  <si>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</si>
  <si>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</si>
  <si>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</si>
  <si>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</si>
  <si>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</si>
  <si>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</si>
  <si>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</si>
  <si>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</si>
  <si>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</si>
  <si>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</si>
  <si>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</si>
  <si>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</si>
  <si>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</si>
  <si>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</si>
  <si>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</si>
  <si>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</si>
  <si>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</si>
  <si>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</si>
  <si>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</si>
  <si>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</si>
  <si>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</si>
  <si>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</si>
  <si>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</si>
  <si>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</si>
  <si>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</si>
  <si>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</si>
  <si>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</si>
  <si>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</si>
  <si>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</si>
  <si>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</si>
  <si>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</si>
  <si>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</si>
  <si>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</si>
  <si>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</si>
  <si>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</si>
  <si>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</si>
  <si>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</si>
  <si>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</si>
  <si>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</si>
  <si>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</si>
  <si>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</si>
  <si>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</si>
  <si>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</si>
  <si>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</si>
  <si>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</si>
  <si>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</si>
  <si>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APLAZADO</t>
  </si>
  <si>
    <t>DIRECCION JURÍDICA</t>
  </si>
  <si>
    <t>Direccion Jurídica</t>
  </si>
  <si>
    <t>30 de Septiembre de 2024</t>
  </si>
  <si>
    <t xml:space="preserve"> Ejecución vigencia 2024. Reporte 30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</si>
</sst>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 #,##0_-;\-* #,##0_-;_-* &quot;-&quot;??_-;_-@_-"/>
    <numFmt numFmtId="171" formatCode="0.0%"/>
    <numFmt numFmtId="172" formatCode="&quot;$&quot;#,##0"/>
    <numFmt numFmtId="173" formatCode="#,##0.00;[Red]#,##0.00"/>
    <numFmt numFmtId="174" formatCode="[$-10409]&quot;$&quot;#,##0.00;\(&quot;$&quot;#,##0.00\)"/>
    <numFmt numFmtId="175" formatCode="#,##0.000000"/>
    <numFmt numFmtId="176" formatCode="[$-580A]d&quot; de &quot;mmmm&quot; de &quot;yyyy;@"/>
    <numFmt numFmtId="177" formatCode="&quot;$&quot;\ #,##0"/>
    <numFmt numFmtId="178" formatCode="[$$-240A]\ #,##0"/>
    <numFmt numFmtId="179" formatCode="_-* #,##0.000_-;\-* #,##0.000_-;_-* &quot;-&quot;??_-;_-@_-"/>
    <numFmt numFmtId="180" formatCode="_-&quot;$&quot;* #,##0_-;\-&quot;$&quot;* #,##0_-;_-&quot;$&quot;* &quot;-&quot;??_-;_-@_-"/>
    <numFmt numFmtId="181" formatCode="00"/>
    <numFmt numFmtId="182" formatCode="000"/>
    <numFmt numFmtId="183" formatCode="[$-1240A]&quot;$&quot;\ #,##0.00;\-&quot;$&quot;\ #,##0.00"/>
    <numFmt numFmtId="184" formatCode="[$-1240A]&quot;$&quot;\ #,##0;\-&quot;$&quot;\ #,##0"/>
  </numFmts>
  <fonts count="187"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s>
  <fills count="5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theme="3" tint="0.39997558519241921"/>
        <bgColor indexed="64"/>
      </patternFill>
    </fill>
  </fills>
  <borders count="92">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s>
  <cellStyleXfs count="576">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8" fillId="0" borderId="0"/>
    <xf numFmtId="0" fontId="48" fillId="0" borderId="0"/>
    <xf numFmtId="9" fontId="4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69" fontId="41" fillId="0" borderId="0" applyFont="0" applyFill="0" applyBorder="0" applyAlignment="0" applyProtection="0"/>
    <xf numFmtId="0" fontId="39" fillId="0" borderId="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6"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0" fontId="48"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8" fillId="0" borderId="0" applyNumberFormat="0" applyFill="0" applyBorder="0" applyAlignment="0" applyProtection="0"/>
    <xf numFmtId="0" fontId="79" fillId="0" borderId="66" applyNumberFormat="0" applyFill="0" applyAlignment="0" applyProtection="0"/>
    <xf numFmtId="0" fontId="80" fillId="0" borderId="67" applyNumberFormat="0" applyFill="0" applyAlignment="0" applyProtection="0"/>
    <xf numFmtId="0" fontId="81" fillId="0" borderId="68" applyNumberFormat="0" applyFill="0" applyAlignment="0" applyProtection="0"/>
    <xf numFmtId="0" fontId="81" fillId="0" borderId="0" applyNumberFormat="0" applyFill="0" applyBorder="0" applyAlignment="0" applyProtection="0"/>
    <xf numFmtId="0" fontId="82" fillId="8" borderId="0" applyNumberFormat="0" applyBorder="0" applyAlignment="0" applyProtection="0"/>
    <xf numFmtId="0" fontId="83" fillId="9" borderId="0" applyNumberFormat="0" applyBorder="0" applyAlignment="0" applyProtection="0"/>
    <xf numFmtId="0" fontId="84" fillId="10" borderId="0" applyNumberFormat="0" applyBorder="0" applyAlignment="0" applyProtection="0"/>
    <xf numFmtId="0" fontId="85" fillId="11" borderId="69" applyNumberFormat="0" applyAlignment="0" applyProtection="0"/>
    <xf numFmtId="0" fontId="86" fillId="12" borderId="70" applyNumberFormat="0" applyAlignment="0" applyProtection="0"/>
    <xf numFmtId="0" fontId="87" fillId="12" borderId="69" applyNumberFormat="0" applyAlignment="0" applyProtection="0"/>
    <xf numFmtId="0" fontId="88" fillId="0" borderId="71" applyNumberFormat="0" applyFill="0" applyAlignment="0" applyProtection="0"/>
    <xf numFmtId="0" fontId="89" fillId="13" borderId="72"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0" borderId="74" applyNumberFormat="0" applyFill="0" applyAlignment="0" applyProtection="0"/>
    <xf numFmtId="0" fontId="9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9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9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9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9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93"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0" borderId="0"/>
    <xf numFmtId="43" fontId="19" fillId="0" borderId="0" applyFont="0" applyFill="0" applyBorder="0" applyAlignment="0" applyProtection="0"/>
    <xf numFmtId="43" fontId="48" fillId="0" borderId="0" applyFont="0" applyFill="0" applyBorder="0" applyAlignment="0" applyProtection="0"/>
    <xf numFmtId="43" fontId="19" fillId="0" borderId="0" applyFont="0" applyFill="0" applyBorder="0" applyAlignment="0" applyProtection="0"/>
    <xf numFmtId="181" fontId="94" fillId="0" borderId="0" applyFill="0">
      <alignment horizontal="center" vertical="center" wrapText="1"/>
    </xf>
    <xf numFmtId="182" fontId="94" fillId="39"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8" fillId="0" borderId="0" applyFont="0" applyFill="0" applyBorder="0" applyAlignment="0" applyProtection="0"/>
    <xf numFmtId="0" fontId="19" fillId="14" borderId="73"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5" fillId="0" borderId="0"/>
    <xf numFmtId="169" fontId="48" fillId="0" borderId="0" applyFont="0" applyFill="0" applyBorder="0" applyAlignment="0" applyProtection="0"/>
    <xf numFmtId="164" fontId="48"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0" fontId="9" fillId="14" borderId="73"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8"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8" fillId="14" borderId="73"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053">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3"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4" fillId="0" borderId="0" xfId="4" applyFont="1"/>
    <xf numFmtId="9" fontId="0" fillId="0" borderId="0" xfId="2" applyFont="1"/>
    <xf numFmtId="0" fontId="43" fillId="0" borderId="0" xfId="0" applyFont="1"/>
    <xf numFmtId="0" fontId="43" fillId="0" borderId="3" xfId="0" applyFont="1" applyBorder="1"/>
    <xf numFmtId="0" fontId="57" fillId="0" borderId="3" xfId="0" applyFont="1" applyBorder="1" applyAlignment="1">
      <alignment horizontal="center"/>
    </xf>
    <xf numFmtId="9" fontId="43" fillId="0" borderId="3" xfId="2" applyFont="1" applyFill="1" applyBorder="1" applyAlignment="1">
      <alignment horizontal="center" vertical="center" wrapText="1" readingOrder="1"/>
    </xf>
    <xf numFmtId="0" fontId="44" fillId="0" borderId="27" xfId="4" applyFont="1" applyBorder="1" applyAlignment="1">
      <alignment horizontal="center" vertical="center" wrapText="1"/>
    </xf>
    <xf numFmtId="0" fontId="44" fillId="0" borderId="23" xfId="4" applyFont="1" applyBorder="1" applyAlignment="1">
      <alignment horizontal="center" vertical="center"/>
    </xf>
    <xf numFmtId="0" fontId="77" fillId="0" borderId="11" xfId="4" applyFont="1" applyBorder="1" applyAlignment="1">
      <alignment horizontal="center" vertical="center" wrapText="1"/>
    </xf>
    <xf numFmtId="0" fontId="77" fillId="0" borderId="4" xfId="4" applyFont="1" applyBorder="1" applyAlignment="1">
      <alignment horizontal="center" vertical="center" wrapText="1"/>
    </xf>
    <xf numFmtId="0" fontId="77" fillId="0" borderId="4" xfId="4" applyFont="1" applyBorder="1" applyAlignment="1">
      <alignment horizontal="center" wrapText="1"/>
    </xf>
    <xf numFmtId="0" fontId="77" fillId="0" borderId="4" xfId="4" applyFont="1" applyBorder="1" applyAlignment="1">
      <alignment horizontal="center"/>
    </xf>
    <xf numFmtId="0" fontId="48" fillId="0" borderId="0" xfId="4"/>
    <xf numFmtId="9" fontId="43" fillId="0" borderId="0" xfId="0" applyNumberFormat="1" applyFont="1"/>
    <xf numFmtId="43" fontId="43" fillId="0" borderId="0" xfId="1" applyFont="1"/>
    <xf numFmtId="0" fontId="48" fillId="0" borderId="14" xfId="4" applyBorder="1"/>
    <xf numFmtId="0" fontId="54" fillId="0" borderId="13" xfId="25" applyFont="1" applyBorder="1" applyAlignment="1">
      <alignment vertical="center" wrapText="1"/>
    </xf>
    <xf numFmtId="0" fontId="54" fillId="0" borderId="14" xfId="25" applyFont="1" applyBorder="1" applyAlignment="1">
      <alignment vertical="center" wrapText="1"/>
    </xf>
    <xf numFmtId="0" fontId="54" fillId="0" borderId="14" xfId="25" applyFont="1" applyBorder="1" applyAlignment="1">
      <alignment horizontal="center" vertical="center" wrapText="1"/>
    </xf>
    <xf numFmtId="0" fontId="54" fillId="0" borderId="14" xfId="25" applyFont="1" applyBorder="1" applyAlignment="1">
      <alignment horizontal="right" vertical="center" wrapText="1"/>
    </xf>
    <xf numFmtId="0" fontId="54" fillId="0" borderId="19" xfId="25" applyFont="1" applyBorder="1" applyAlignment="1">
      <alignment vertical="center" wrapText="1"/>
    </xf>
    <xf numFmtId="0" fontId="54" fillId="0" borderId="19" xfId="25" applyFont="1" applyBorder="1" applyAlignment="1">
      <alignment horizontal="center" vertical="center" wrapText="1"/>
    </xf>
    <xf numFmtId="0" fontId="54" fillId="0" borderId="20" xfId="25"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77" fillId="0" borderId="9" xfId="4" applyFont="1" applyBorder="1" applyAlignment="1">
      <alignment horizontal="center"/>
    </xf>
    <xf numFmtId="43" fontId="77" fillId="0" borderId="42" xfId="4" applyNumberFormat="1" applyFont="1" applyBorder="1"/>
    <xf numFmtId="43" fontId="48" fillId="0" borderId="0" xfId="4" applyNumberFormat="1"/>
    <xf numFmtId="177" fontId="43" fillId="0" borderId="0" xfId="0" applyNumberFormat="1" applyFont="1"/>
    <xf numFmtId="172" fontId="0" fillId="0" borderId="0" xfId="0" applyNumberFormat="1"/>
    <xf numFmtId="4" fontId="58" fillId="0" borderId="0" xfId="4" applyNumberFormat="1" applyFont="1" applyAlignment="1" applyProtection="1">
      <alignment horizontal="left" vertical="center" wrapText="1" readingOrder="1"/>
      <protection locked="0"/>
    </xf>
    <xf numFmtId="170" fontId="60" fillId="0" borderId="3" xfId="1" applyNumberFormat="1" applyFont="1" applyFill="1" applyBorder="1" applyAlignment="1" applyProtection="1">
      <alignment horizontal="center" vertical="center" wrapText="1" readingOrder="1"/>
      <protection locked="0"/>
    </xf>
    <xf numFmtId="0" fontId="58" fillId="0" borderId="45" xfId="4" applyFont="1" applyBorder="1" applyAlignment="1" applyProtection="1">
      <alignment horizontal="left" vertical="center" wrapText="1" readingOrder="1"/>
      <protection locked="0"/>
    </xf>
    <xf numFmtId="3" fontId="118" fillId="0" borderId="0" xfId="4" applyNumberFormat="1" applyFont="1" applyAlignment="1">
      <alignment horizontal="right" vertical="center" wrapText="1"/>
    </xf>
    <xf numFmtId="3" fontId="115" fillId="0" borderId="0" xfId="4" applyNumberFormat="1" applyFont="1"/>
    <xf numFmtId="175" fontId="102" fillId="0" borderId="0" xfId="4" applyNumberFormat="1" applyFont="1"/>
    <xf numFmtId="177" fontId="102" fillId="0" borderId="0" xfId="4" applyNumberFormat="1" applyFont="1"/>
    <xf numFmtId="0" fontId="102" fillId="0" borderId="3" xfId="0" applyFont="1" applyBorder="1" applyAlignment="1">
      <alignment horizontal="left" vertical="center" wrapText="1" readingOrder="1"/>
    </xf>
    <xf numFmtId="0" fontId="102" fillId="0" borderId="7" xfId="0" applyFont="1" applyBorder="1" applyAlignment="1">
      <alignment horizontal="left" vertical="center" wrapText="1" readingOrder="1"/>
    </xf>
    <xf numFmtId="0" fontId="102" fillId="0" borderId="3" xfId="3" applyFont="1" applyBorder="1" applyAlignment="1">
      <alignment horizontal="left" vertical="center" wrapText="1" readingOrder="1"/>
    </xf>
    <xf numFmtId="9" fontId="99" fillId="0" borderId="3" xfId="2" applyFont="1" applyBorder="1" applyAlignment="1">
      <alignment horizontal="center" vertical="center" wrapText="1" readingOrder="1"/>
    </xf>
    <xf numFmtId="0" fontId="106" fillId="0" borderId="0" xfId="5" applyFont="1"/>
    <xf numFmtId="177" fontId="0" fillId="0" borderId="0" xfId="0" applyNumberFormat="1"/>
    <xf numFmtId="3" fontId="114" fillId="0" borderId="0" xfId="4" applyNumberFormat="1" applyFont="1" applyAlignment="1">
      <alignment horizontal="left" vertical="center" wrapText="1" readingOrder="1"/>
    </xf>
    <xf numFmtId="177" fontId="109" fillId="0" borderId="0" xfId="4" applyNumberFormat="1" applyFont="1" applyAlignment="1">
      <alignment vertical="center" wrapText="1" readingOrder="1"/>
    </xf>
    <xf numFmtId="3" fontId="110" fillId="0" borderId="0" xfId="4" applyNumberFormat="1" applyFont="1" applyAlignment="1">
      <alignment vertical="center" wrapText="1" readingOrder="1"/>
    </xf>
    <xf numFmtId="0" fontId="107" fillId="0" borderId="0" xfId="4" applyFont="1" applyAlignment="1">
      <alignment horizontal="center" vertical="center" wrapText="1" readingOrder="1"/>
    </xf>
    <xf numFmtId="9" fontId="109" fillId="0" borderId="0" xfId="2" applyFont="1" applyFill="1" applyBorder="1" applyAlignment="1">
      <alignment horizontal="center" vertical="center" wrapText="1" readingOrder="1"/>
    </xf>
    <xf numFmtId="9" fontId="117" fillId="0" borderId="0" xfId="6" applyFont="1" applyFill="1" applyBorder="1" applyAlignment="1">
      <alignment horizontal="center" vertical="center" wrapText="1" readingOrder="1"/>
    </xf>
    <xf numFmtId="9" fontId="116" fillId="0" borderId="0" xfId="2" applyFont="1" applyFill="1" applyBorder="1" applyAlignment="1">
      <alignment horizontal="center" vertical="center" wrapText="1" readingOrder="1"/>
    </xf>
    <xf numFmtId="177" fontId="110" fillId="0" borderId="0" xfId="4" applyNumberFormat="1" applyFont="1" applyAlignment="1">
      <alignment horizontal="center" vertical="center" wrapText="1" readingOrder="1"/>
    </xf>
    <xf numFmtId="9" fontId="110" fillId="0" borderId="0" xfId="6" applyFont="1" applyFill="1" applyBorder="1" applyAlignment="1">
      <alignment horizontal="center" vertical="center" wrapText="1" readingOrder="1"/>
    </xf>
    <xf numFmtId="0" fontId="115" fillId="0" borderId="0" xfId="4" applyFont="1"/>
    <xf numFmtId="0" fontId="102" fillId="0" borderId="0" xfId="4" applyFont="1"/>
    <xf numFmtId="0" fontId="108" fillId="0" borderId="0" xfId="4" applyFont="1" applyAlignment="1">
      <alignment horizontal="left" vertical="center" wrapText="1" readingOrder="1"/>
    </xf>
    <xf numFmtId="177" fontId="111" fillId="0" borderId="0" xfId="4" applyNumberFormat="1" applyFont="1" applyAlignment="1">
      <alignment horizontal="right" vertical="center" wrapText="1" readingOrder="1"/>
    </xf>
    <xf numFmtId="3" fontId="111" fillId="0" borderId="0" xfId="4" applyNumberFormat="1" applyFont="1" applyAlignment="1">
      <alignment horizontal="center" vertical="center" wrapText="1" readingOrder="1"/>
    </xf>
    <xf numFmtId="9" fontId="111" fillId="0" borderId="0" xfId="2" applyFont="1" applyFill="1" applyBorder="1" applyAlignment="1">
      <alignment horizontal="center" vertical="center" wrapText="1" readingOrder="1"/>
    </xf>
    <xf numFmtId="177"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177" fontId="116" fillId="0" borderId="0" xfId="4" applyNumberFormat="1" applyFont="1" applyAlignment="1">
      <alignment horizontal="right" vertical="center" wrapText="1" readingOrder="1"/>
    </xf>
    <xf numFmtId="3" fontId="116" fillId="0" borderId="0" xfId="4" applyNumberFormat="1" applyFont="1" applyAlignment="1">
      <alignment horizontal="center" vertical="center" wrapText="1" readingOrder="1"/>
    </xf>
    <xf numFmtId="0" fontId="52" fillId="0" borderId="0" xfId="0" applyFont="1" applyAlignment="1">
      <alignment vertical="center" wrapText="1" readingOrder="1"/>
    </xf>
    <xf numFmtId="180" fontId="51" fillId="0" borderId="3" xfId="50" applyNumberFormat="1" applyFont="1" applyBorder="1" applyAlignment="1">
      <alignment horizontal="right" vertical="center" wrapText="1" readingOrder="1"/>
    </xf>
    <xf numFmtId="0" fontId="47" fillId="0" borderId="33" xfId="0" applyFont="1" applyBorder="1" applyAlignment="1">
      <alignment horizontal="left" vertical="center" wrapText="1" readingOrder="1"/>
    </xf>
    <xf numFmtId="0" fontId="121" fillId="0" borderId="0" xfId="5" applyFont="1" applyAlignment="1">
      <alignment horizontal="left"/>
    </xf>
    <xf numFmtId="177" fontId="101" fillId="0" borderId="3" xfId="4" applyNumberFormat="1" applyFont="1" applyBorder="1" applyAlignment="1">
      <alignment horizontal="right" vertical="center" wrapText="1" readingOrder="1"/>
    </xf>
    <xf numFmtId="9" fontId="101" fillId="0" borderId="3" xfId="2" applyFont="1" applyFill="1" applyBorder="1" applyAlignment="1">
      <alignment horizontal="center" vertical="center" wrapText="1" readingOrder="1"/>
    </xf>
    <xf numFmtId="9" fontId="112" fillId="0" borderId="3" xfId="7" applyFont="1" applyFill="1" applyBorder="1" applyAlignment="1">
      <alignment horizontal="center" vertical="center" wrapText="1" readingOrder="1"/>
    </xf>
    <xf numFmtId="177" fontId="101" fillId="0" borderId="3" xfId="4" applyNumberFormat="1" applyFont="1" applyBorder="1" applyAlignment="1">
      <alignment horizontal="center" vertical="center" wrapText="1" readingOrder="1"/>
    </xf>
    <xf numFmtId="9" fontId="112" fillId="0" borderId="3" xfId="7" applyFont="1" applyBorder="1" applyAlignment="1">
      <alignment horizontal="center" vertical="center" wrapText="1"/>
    </xf>
    <xf numFmtId="9" fontId="101" fillId="0" borderId="3" xfId="2" applyFont="1" applyBorder="1" applyAlignment="1">
      <alignment horizontal="center" vertical="center" wrapText="1" readingOrder="1"/>
    </xf>
    <xf numFmtId="9" fontId="112" fillId="0" borderId="3" xfId="7" applyFont="1" applyBorder="1" applyAlignment="1">
      <alignment horizontal="center" vertical="center" wrapText="1" readingOrder="1"/>
    </xf>
    <xf numFmtId="9" fontId="112" fillId="4" borderId="3" xfId="7" applyFont="1" applyFill="1" applyBorder="1" applyAlignment="1">
      <alignment horizontal="center" vertical="center" wrapText="1"/>
    </xf>
    <xf numFmtId="0" fontId="126" fillId="0" borderId="1" xfId="0" applyFont="1" applyBorder="1" applyAlignment="1">
      <alignment horizontal="center" vertical="center" wrapText="1" readingOrder="1"/>
    </xf>
    <xf numFmtId="0" fontId="126" fillId="0" borderId="0" xfId="0" applyFont="1" applyAlignment="1">
      <alignment horizontal="center" vertical="center" wrapText="1" readingOrder="1"/>
    </xf>
    <xf numFmtId="0" fontId="127" fillId="0" borderId="1" xfId="0" applyFont="1" applyBorder="1" applyAlignment="1">
      <alignment horizontal="center" vertical="center" wrapText="1" readingOrder="1"/>
    </xf>
    <xf numFmtId="0" fontId="127" fillId="0" borderId="1" xfId="0" applyFont="1" applyBorder="1" applyAlignment="1">
      <alignment horizontal="left" vertical="center" wrapText="1" readingOrder="1"/>
    </xf>
    <xf numFmtId="0" fontId="127" fillId="0" borderId="1" xfId="0" applyFont="1" applyBorder="1" applyAlignment="1">
      <alignment vertical="center" wrapText="1" readingOrder="1"/>
    </xf>
    <xf numFmtId="183" fontId="127" fillId="0" borderId="1" xfId="0" applyNumberFormat="1" applyFont="1" applyBorder="1" applyAlignment="1">
      <alignment horizontal="right" vertical="center" wrapText="1" readingOrder="1"/>
    </xf>
    <xf numFmtId="0" fontId="126" fillId="0" borderId="1" xfId="0" applyFont="1" applyBorder="1" applyAlignment="1">
      <alignment horizontal="left"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0" fontId="48" fillId="0" borderId="0" xfId="4" applyAlignment="1">
      <alignment horizontal="center"/>
    </xf>
    <xf numFmtId="171" fontId="114" fillId="0" borderId="0" xfId="6" applyNumberFormat="1" applyFont="1" applyFill="1" applyBorder="1" applyAlignment="1">
      <alignment horizontal="center" vertical="center" wrapText="1" readingOrder="1"/>
    </xf>
    <xf numFmtId="0" fontId="106" fillId="0" borderId="0" xfId="5" applyFont="1" applyAlignment="1">
      <alignment horizontal="left"/>
    </xf>
    <xf numFmtId="176" fontId="74" fillId="0" borderId="0" xfId="0" applyNumberFormat="1" applyFont="1" applyAlignment="1">
      <alignment horizontal="center"/>
    </xf>
    <xf numFmtId="0" fontId="7" fillId="0" borderId="15" xfId="545" applyBorder="1"/>
    <xf numFmtId="167" fontId="48" fillId="0" borderId="0" xfId="546" applyFont="1" applyFill="1"/>
    <xf numFmtId="0" fontId="60" fillId="0" borderId="45" xfId="4" applyFont="1" applyBorder="1" applyAlignment="1" applyProtection="1">
      <alignment horizontal="left" vertical="center" wrapText="1" readingOrder="1"/>
      <protection locked="0"/>
    </xf>
    <xf numFmtId="167" fontId="44" fillId="0" borderId="0" xfId="546" applyFont="1" applyFill="1"/>
    <xf numFmtId="43" fontId="58" fillId="0" borderId="0" xfId="547" applyFont="1" applyFill="1" applyBorder="1" applyAlignment="1" applyProtection="1">
      <alignment horizontal="right" vertical="center" wrapText="1" readingOrder="1"/>
      <protection locked="0"/>
    </xf>
    <xf numFmtId="10" fontId="58" fillId="0" borderId="0" xfId="548" applyNumberFormat="1" applyFont="1" applyFill="1" applyBorder="1" applyAlignment="1" applyProtection="1">
      <alignment horizontal="right" vertical="center" wrapText="1" readingOrder="1"/>
      <protection locked="0"/>
    </xf>
    <xf numFmtId="43" fontId="54" fillId="0" borderId="0" xfId="547" applyFont="1" applyFill="1" applyBorder="1" applyAlignment="1">
      <alignment vertical="center" wrapText="1"/>
    </xf>
    <xf numFmtId="43" fontId="54" fillId="0" borderId="0" xfId="547" applyFont="1" applyFill="1" applyBorder="1" applyAlignment="1">
      <alignment horizontal="right" vertical="center" wrapText="1"/>
    </xf>
    <xf numFmtId="0" fontId="14" fillId="0" borderId="0" xfId="545" applyFont="1" applyAlignment="1">
      <alignment horizontal="left"/>
    </xf>
    <xf numFmtId="167" fontId="14" fillId="0" borderId="0" xfId="546" applyFont="1" applyFill="1" applyBorder="1"/>
    <xf numFmtId="43" fontId="46" fillId="0" borderId="50" xfId="547" applyFont="1" applyBorder="1"/>
    <xf numFmtId="0" fontId="14" fillId="0" borderId="0" xfId="545" applyFont="1" applyAlignment="1">
      <alignment horizontal="left" indent="1"/>
    </xf>
    <xf numFmtId="43" fontId="46" fillId="0" borderId="54" xfId="547" applyFont="1" applyBorder="1"/>
    <xf numFmtId="43" fontId="46" fillId="0" borderId="54" xfId="547" applyFont="1" applyFill="1" applyBorder="1"/>
    <xf numFmtId="0" fontId="71" fillId="7" borderId="65" xfId="545" applyFont="1" applyFill="1" applyBorder="1" applyAlignment="1">
      <alignment horizontal="left"/>
    </xf>
    <xf numFmtId="0" fontId="75" fillId="7" borderId="65" xfId="545" applyFont="1" applyFill="1" applyBorder="1"/>
    <xf numFmtId="167" fontId="71" fillId="7" borderId="65" xfId="546" applyFont="1" applyFill="1" applyBorder="1"/>
    <xf numFmtId="167" fontId="48" fillId="0" borderId="0" xfId="546" applyFont="1"/>
    <xf numFmtId="43" fontId="48" fillId="0" borderId="0" xfId="4" applyNumberFormat="1" applyAlignment="1">
      <alignment horizontal="left"/>
    </xf>
    <xf numFmtId="0" fontId="48" fillId="0" borderId="0" xfId="4" applyAlignment="1">
      <alignment horizontal="left"/>
    </xf>
    <xf numFmtId="179" fontId="44" fillId="0" borderId="0" xfId="4" applyNumberFormat="1" applyFont="1" applyAlignment="1">
      <alignment horizontal="left"/>
    </xf>
    <xf numFmtId="0" fontId="129" fillId="0" borderId="0" xfId="0" applyFont="1"/>
    <xf numFmtId="9" fontId="50" fillId="0" borderId="3" xfId="0" applyNumberFormat="1" applyFont="1" applyBorder="1" applyAlignment="1">
      <alignment horizontal="center" vertical="center" wrapText="1" readingOrder="1"/>
    </xf>
    <xf numFmtId="0" fontId="130" fillId="0" borderId="0" xfId="0" applyFont="1" applyAlignment="1">
      <alignment horizontal="center" vertical="center"/>
    </xf>
    <xf numFmtId="9" fontId="132" fillId="0" borderId="76" xfId="0" applyNumberFormat="1" applyFont="1" applyBorder="1" applyAlignment="1">
      <alignment horizontal="center" vertical="center" wrapText="1" readingOrder="1"/>
    </xf>
    <xf numFmtId="0" fontId="134" fillId="0" borderId="0" xfId="0" applyFont="1"/>
    <xf numFmtId="0" fontId="135" fillId="0" borderId="0" xfId="0" applyFont="1"/>
    <xf numFmtId="0" fontId="136" fillId="0" borderId="0" xfId="0" applyFont="1"/>
    <xf numFmtId="0" fontId="90" fillId="0" borderId="0" xfId="0" applyFont="1"/>
    <xf numFmtId="0" fontId="139" fillId="0" borderId="0" xfId="0" applyFont="1"/>
    <xf numFmtId="0" fontId="140" fillId="0" borderId="0" xfId="0" applyFont="1"/>
    <xf numFmtId="184" fontId="127" fillId="0" borderId="1" xfId="0" applyNumberFormat="1" applyFont="1" applyBorder="1" applyAlignment="1">
      <alignment horizontal="right" vertical="center" wrapText="1" readingOrder="1"/>
    </xf>
    <xf numFmtId="184" fontId="70" fillId="0" borderId="1" xfId="0" applyNumberFormat="1" applyFont="1" applyBorder="1" applyAlignment="1">
      <alignment horizontal="right" vertical="center" wrapText="1" readingOrder="1"/>
    </xf>
    <xf numFmtId="184" fontId="0" fillId="0" borderId="0" xfId="0" applyNumberFormat="1"/>
    <xf numFmtId="9" fontId="112" fillId="0" borderId="3" xfId="2" applyFont="1" applyBorder="1" applyAlignment="1">
      <alignment horizontal="center" vertical="center" wrapText="1" readingOrder="1"/>
    </xf>
    <xf numFmtId="0" fontId="69" fillId="0" borderId="1" xfId="0" applyFont="1" applyBorder="1" applyAlignment="1">
      <alignment horizontal="center" vertical="center" wrapText="1" readingOrder="1"/>
    </xf>
    <xf numFmtId="0" fontId="57"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60" fillId="0" borderId="49" xfId="4" applyFont="1" applyBorder="1" applyAlignment="1" applyProtection="1">
      <alignment horizontal="left" vertical="center" wrapText="1" readingOrder="1"/>
      <protection locked="0"/>
    </xf>
    <xf numFmtId="0" fontId="65" fillId="0" borderId="33" xfId="0" applyFont="1" applyBorder="1" applyAlignment="1">
      <alignment horizontal="left" vertical="center" wrapText="1" readingOrder="1"/>
    </xf>
    <xf numFmtId="0" fontId="144" fillId="0" borderId="0" xfId="0" applyFont="1"/>
    <xf numFmtId="0" fontId="76" fillId="0" borderId="53" xfId="4" applyFont="1" applyBorder="1" applyAlignment="1" applyProtection="1">
      <alignment horizontal="center" vertical="center" wrapText="1" readingOrder="1"/>
      <protection locked="0"/>
    </xf>
    <xf numFmtId="0" fontId="76" fillId="0" borderId="48" xfId="4" applyFont="1" applyBorder="1" applyAlignment="1" applyProtection="1">
      <alignment horizontal="center" vertical="center" wrapText="1" readingOrder="1"/>
      <protection locked="0"/>
    </xf>
    <xf numFmtId="172" fontId="145" fillId="0" borderId="53" xfId="4" applyNumberFormat="1" applyFont="1" applyBorder="1" applyAlignment="1" applyProtection="1">
      <alignment horizontal="right" vertical="center" wrapText="1" readingOrder="1"/>
      <protection locked="0"/>
    </xf>
    <xf numFmtId="172" fontId="145" fillId="0" borderId="48" xfId="4" applyNumberFormat="1" applyFont="1" applyBorder="1" applyAlignment="1" applyProtection="1">
      <alignment horizontal="right" vertical="center" wrapText="1" readingOrder="1"/>
      <protection locked="0"/>
    </xf>
    <xf numFmtId="172" fontId="145" fillId="0" borderId="3"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2" fontId="146" fillId="0" borderId="3" xfId="1" applyNumberFormat="1" applyFont="1" applyBorder="1" applyAlignment="1">
      <alignment horizontal="right" vertical="center" wrapText="1" readingOrder="1"/>
    </xf>
    <xf numFmtId="172" fontId="55" fillId="0" borderId="3" xfId="4" applyNumberFormat="1" applyFont="1" applyBorder="1" applyAlignment="1" applyProtection="1">
      <alignment horizontal="right" vertical="center" wrapText="1" readingOrder="1"/>
      <protection locked="0"/>
    </xf>
    <xf numFmtId="9" fontId="146" fillId="0" borderId="3" xfId="4" applyNumberFormat="1" applyFont="1" applyBorder="1" applyAlignment="1">
      <alignment horizontal="right" vertical="center" wrapText="1" readingOrder="1"/>
    </xf>
    <xf numFmtId="172" fontId="76" fillId="0" borderId="3" xfId="4" applyNumberFormat="1" applyFont="1" applyBorder="1" applyAlignment="1" applyProtection="1">
      <alignment horizontal="right" vertical="center" wrapText="1" readingOrder="1"/>
      <protection locked="0"/>
    </xf>
    <xf numFmtId="172" fontId="48" fillId="0" borderId="3" xfId="1" applyNumberFormat="1" applyFont="1" applyBorder="1" applyAlignment="1">
      <alignment horizontal="right" vertical="center" wrapText="1" readingOrder="1"/>
    </xf>
    <xf numFmtId="172" fontId="44" fillId="0" borderId="3" xfId="4" applyNumberFormat="1" applyFont="1" applyBorder="1" applyAlignment="1" applyProtection="1">
      <alignment horizontal="right" vertical="center" wrapText="1" readingOrder="1"/>
      <protection locked="0"/>
    </xf>
    <xf numFmtId="3" fontId="145" fillId="0" borderId="3" xfId="4" applyNumberFormat="1" applyFont="1" applyBorder="1" applyAlignment="1" applyProtection="1">
      <alignment horizontal="center" vertical="center" wrapText="1" readingOrder="1"/>
      <protection locked="0"/>
    </xf>
    <xf numFmtId="3" fontId="145" fillId="0" borderId="33" xfId="4" applyNumberFormat="1" applyFont="1" applyBorder="1" applyAlignment="1" applyProtection="1">
      <alignment horizontal="center" vertical="center" wrapText="1" readingOrder="1"/>
      <protection locked="0"/>
    </xf>
    <xf numFmtId="9" fontId="146" fillId="0" borderId="34" xfId="7" applyFont="1" applyBorder="1" applyAlignment="1">
      <alignment horizontal="right" vertical="center" wrapText="1" readingOrder="1"/>
    </xf>
    <xf numFmtId="9" fontId="146" fillId="0" borderId="34" xfId="4" applyNumberFormat="1" applyFont="1" applyBorder="1" applyAlignment="1">
      <alignment horizontal="right" vertical="center" wrapText="1" readingOrder="1"/>
    </xf>
    <xf numFmtId="3" fontId="76" fillId="0" borderId="33" xfId="4" applyNumberFormat="1" applyFont="1" applyBorder="1" applyAlignment="1" applyProtection="1">
      <alignment horizontal="center" vertical="center" wrapText="1" readingOrder="1"/>
      <protection locked="0"/>
    </xf>
    <xf numFmtId="0" fontId="76" fillId="0" borderId="33" xfId="4" applyFont="1" applyBorder="1" applyAlignment="1" applyProtection="1">
      <alignment horizontal="center" vertical="center" wrapText="1" readingOrder="1"/>
      <protection locked="0"/>
    </xf>
    <xf numFmtId="0" fontId="76" fillId="0" borderId="31" xfId="4" applyFont="1" applyBorder="1" applyAlignment="1" applyProtection="1">
      <alignment horizontal="center" vertical="center" wrapText="1" readingOrder="1"/>
      <protection locked="0"/>
    </xf>
    <xf numFmtId="172" fontId="76" fillId="0" borderId="7" xfId="4" applyNumberFormat="1" applyFont="1" applyBorder="1" applyAlignment="1" applyProtection="1">
      <alignment horizontal="right" vertical="center" wrapText="1" readingOrder="1"/>
      <protection locked="0"/>
    </xf>
    <xf numFmtId="172" fontId="48" fillId="0" borderId="7" xfId="1" applyNumberFormat="1" applyFont="1" applyBorder="1" applyAlignment="1">
      <alignment horizontal="right" vertical="center" wrapText="1" readingOrder="1"/>
    </xf>
    <xf numFmtId="3" fontId="76" fillId="0" borderId="31" xfId="4" applyNumberFormat="1" applyFont="1" applyBorder="1" applyAlignment="1" applyProtection="1">
      <alignment horizontal="center" vertical="center" wrapText="1" readingOrder="1"/>
      <protection locked="0"/>
    </xf>
    <xf numFmtId="3" fontId="145" fillId="0" borderId="7" xfId="4" applyNumberFormat="1" applyFont="1" applyBorder="1" applyAlignment="1" applyProtection="1">
      <alignment horizontal="center" vertical="center" wrapText="1" readingOrder="1"/>
      <protection locked="0"/>
    </xf>
    <xf numFmtId="172" fontId="145" fillId="0" borderId="7" xfId="4" applyNumberFormat="1" applyFont="1" applyBorder="1" applyAlignment="1" applyProtection="1">
      <alignment horizontal="right" vertical="center" wrapText="1" readingOrder="1"/>
      <protection locked="0"/>
    </xf>
    <xf numFmtId="9" fontId="146" fillId="0" borderId="7" xfId="7" applyFont="1" applyBorder="1" applyAlignment="1">
      <alignment horizontal="center" vertical="center" wrapText="1" readingOrder="1"/>
    </xf>
    <xf numFmtId="9" fontId="146" fillId="0" borderId="3" xfId="7" applyFont="1" applyBorder="1" applyAlignment="1">
      <alignment horizontal="center" vertical="center" wrapText="1" readingOrder="1"/>
    </xf>
    <xf numFmtId="9" fontId="146" fillId="0" borderId="3" xfId="4" applyNumberFormat="1" applyFont="1" applyBorder="1" applyAlignment="1">
      <alignment horizontal="center" vertical="center" wrapText="1" readingOrder="1"/>
    </xf>
    <xf numFmtId="9" fontId="146" fillId="0" borderId="32" xfId="7" applyFont="1" applyBorder="1" applyAlignment="1">
      <alignment horizontal="center" vertical="center" wrapText="1" readingOrder="1"/>
    </xf>
    <xf numFmtId="9" fontId="146" fillId="0" borderId="34" xfId="7" applyFont="1" applyBorder="1" applyAlignment="1">
      <alignment horizontal="center" vertical="center" wrapText="1" readingOrder="1"/>
    </xf>
    <xf numFmtId="9" fontId="146" fillId="0" borderId="34" xfId="4" applyNumberFormat="1" applyFont="1" applyBorder="1" applyAlignment="1">
      <alignment horizontal="center" vertical="center" wrapText="1" readingOrder="1"/>
    </xf>
    <xf numFmtId="9" fontId="48" fillId="0" borderId="7" xfId="7" applyFont="1" applyBorder="1" applyAlignment="1">
      <alignment horizontal="center" vertical="center" wrapText="1" readingOrder="1"/>
    </xf>
    <xf numFmtId="9" fontId="48" fillId="0" borderId="3" xfId="7" applyFont="1" applyBorder="1" applyAlignment="1">
      <alignment horizontal="center" vertical="center" wrapText="1" readingOrder="1"/>
    </xf>
    <xf numFmtId="9" fontId="48" fillId="0" borderId="32" xfId="7" applyFont="1" applyBorder="1" applyAlignment="1">
      <alignment horizontal="center" vertical="center" wrapText="1" readingOrder="1"/>
    </xf>
    <xf numFmtId="9" fontId="48" fillId="0" borderId="34" xfId="7" applyFont="1" applyBorder="1" applyAlignment="1">
      <alignment horizontal="center" vertical="center" wrapText="1" readingOrder="1"/>
    </xf>
    <xf numFmtId="9" fontId="146" fillId="0" borderId="52" xfId="7" applyFont="1" applyBorder="1" applyAlignment="1">
      <alignment horizontal="center" vertical="center" wrapText="1" readingOrder="1"/>
    </xf>
    <xf numFmtId="9" fontId="146" fillId="0" borderId="50"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4" xfId="7" applyFont="1" applyBorder="1" applyAlignment="1">
      <alignment horizontal="center" vertical="center" wrapText="1" readingOrder="1"/>
    </xf>
    <xf numFmtId="9" fontId="145" fillId="0" borderId="48" xfId="2" applyFont="1" applyBorder="1" applyAlignment="1" applyProtection="1">
      <alignment horizontal="center" vertical="center" wrapText="1" readingOrder="1"/>
      <protection locked="0"/>
    </xf>
    <xf numFmtId="0" fontId="76" fillId="0" borderId="37" xfId="4" applyFont="1" applyBorder="1" applyAlignment="1" applyProtection="1">
      <alignment horizontal="center" vertical="center" wrapText="1" readingOrder="1"/>
      <protection locked="0"/>
    </xf>
    <xf numFmtId="180" fontId="145" fillId="0" borderId="38" xfId="50" applyNumberFormat="1" applyFont="1" applyBorder="1" applyAlignment="1" applyProtection="1">
      <alignment horizontal="center" vertical="center" wrapText="1" readingOrder="1"/>
      <protection locked="0"/>
    </xf>
    <xf numFmtId="180" fontId="145" fillId="0" borderId="38" xfId="50" applyNumberFormat="1" applyFont="1" applyBorder="1" applyAlignment="1" applyProtection="1">
      <alignment horizontal="right" vertical="center" wrapText="1" readingOrder="1"/>
      <protection locked="0"/>
    </xf>
    <xf numFmtId="9" fontId="146" fillId="0" borderId="38" xfId="7" applyFont="1" applyBorder="1" applyAlignment="1">
      <alignment horizontal="right" vertical="center" wrapText="1" readingOrder="1"/>
    </xf>
    <xf numFmtId="172" fontId="146" fillId="0" borderId="38" xfId="1" applyNumberFormat="1" applyFont="1" applyBorder="1" applyAlignment="1">
      <alignment horizontal="right" vertical="center" wrapText="1" readingOrder="1"/>
    </xf>
    <xf numFmtId="180" fontId="146" fillId="0" borderId="38" xfId="50" applyNumberFormat="1" applyFont="1" applyBorder="1" applyAlignment="1">
      <alignment horizontal="right" vertical="center" wrapText="1" readingOrder="1"/>
    </xf>
    <xf numFmtId="9" fontId="146" fillId="0" borderId="39" xfId="7" applyFont="1" applyBorder="1" applyAlignment="1">
      <alignment horizontal="right" vertical="center" wrapText="1" readingOrder="1"/>
    </xf>
    <xf numFmtId="180" fontId="145" fillId="0" borderId="3" xfId="50" applyNumberFormat="1" applyFont="1" applyBorder="1" applyAlignment="1" applyProtection="1">
      <alignment horizontal="center" vertical="center" wrapText="1" readingOrder="1"/>
      <protection locked="0"/>
    </xf>
    <xf numFmtId="180" fontId="145" fillId="0" borderId="3" xfId="50" applyNumberFormat="1" applyFont="1" applyBorder="1" applyAlignment="1" applyProtection="1">
      <alignment horizontal="right" vertical="center" wrapText="1" readingOrder="1"/>
      <protection locked="0"/>
    </xf>
    <xf numFmtId="180" fontId="146" fillId="0" borderId="3" xfId="50" applyNumberFormat="1" applyFont="1" applyBorder="1" applyAlignment="1">
      <alignment horizontal="right" vertical="center" wrapText="1" readingOrder="1"/>
    </xf>
    <xf numFmtId="180" fontId="73" fillId="0" borderId="3" xfId="50" applyNumberFormat="1" applyFont="1" applyBorder="1" applyAlignment="1" applyProtection="1">
      <alignment horizontal="right" vertical="center" wrapText="1" readingOrder="1"/>
      <protection locked="0"/>
    </xf>
    <xf numFmtId="0" fontId="58" fillId="0" borderId="75" xfId="4" applyFont="1" applyBorder="1" applyAlignment="1" applyProtection="1">
      <alignment horizontal="left" vertical="center" wrapText="1" readingOrder="1"/>
      <protection locked="0"/>
    </xf>
    <xf numFmtId="0" fontId="58" fillId="0" borderId="6" xfId="4" applyFont="1" applyBorder="1" applyAlignment="1" applyProtection="1">
      <alignment horizontal="left" vertical="center" wrapText="1" readingOrder="1"/>
      <protection locked="0"/>
    </xf>
    <xf numFmtId="180" fontId="60" fillId="0" borderId="6" xfId="50" applyNumberFormat="1" applyFont="1" applyFill="1" applyBorder="1" applyAlignment="1" applyProtection="1">
      <alignment horizontal="center" vertical="center" wrapText="1" readingOrder="1"/>
      <protection locked="0"/>
    </xf>
    <xf numFmtId="180" fontId="60" fillId="0" borderId="6" xfId="50" applyNumberFormat="1" applyFont="1" applyFill="1" applyBorder="1" applyAlignment="1" applyProtection="1">
      <alignment vertical="center" wrapText="1" readingOrder="1"/>
      <protection locked="0"/>
    </xf>
    <xf numFmtId="180" fontId="49" fillId="0" borderId="6" xfId="50" applyNumberFormat="1" applyFont="1" applyBorder="1" applyAlignment="1">
      <alignment vertical="center" wrapText="1"/>
    </xf>
    <xf numFmtId="43" fontId="49" fillId="0" borderId="6" xfId="549" applyFont="1" applyBorder="1" applyAlignment="1">
      <alignment horizontal="right" vertical="center" wrapText="1"/>
    </xf>
    <xf numFmtId="10" fontId="49" fillId="0" borderId="6" xfId="550" applyNumberFormat="1" applyFont="1" applyBorder="1" applyAlignment="1">
      <alignment horizontal="right" vertical="center" wrapText="1"/>
    </xf>
    <xf numFmtId="10" fontId="49" fillId="0" borderId="6" xfId="4" applyNumberFormat="1" applyFont="1" applyBorder="1" applyAlignment="1">
      <alignment horizontal="center" vertical="center" wrapText="1"/>
    </xf>
    <xf numFmtId="180" fontId="60" fillId="0" borderId="6" xfId="50" applyNumberFormat="1" applyFont="1" applyFill="1" applyBorder="1" applyAlignment="1" applyProtection="1">
      <alignment horizontal="right" vertical="center" wrapText="1" readingOrder="1"/>
      <protection locked="0"/>
    </xf>
    <xf numFmtId="170" fontId="49" fillId="0" borderId="6" xfId="549" applyNumberFormat="1" applyFont="1" applyBorder="1" applyAlignment="1">
      <alignment horizontal="right" vertical="center" wrapText="1"/>
    </xf>
    <xf numFmtId="10" fontId="49" fillId="0" borderId="60" xfId="4" applyNumberFormat="1" applyFont="1" applyBorder="1" applyAlignment="1">
      <alignment horizontal="center" vertical="center" wrapText="1"/>
    </xf>
    <xf numFmtId="180" fontId="61" fillId="6" borderId="25" xfId="50" applyNumberFormat="1" applyFont="1" applyFill="1" applyBorder="1" applyAlignment="1" applyProtection="1">
      <alignment horizontal="center" vertical="center" wrapText="1" readingOrder="1"/>
      <protection locked="0"/>
    </xf>
    <xf numFmtId="43" fontId="61" fillId="6" borderId="25" xfId="549" applyFont="1" applyFill="1" applyBorder="1" applyAlignment="1" applyProtection="1">
      <alignment horizontal="right" vertical="center" wrapText="1" readingOrder="1"/>
      <protection locked="0"/>
    </xf>
    <xf numFmtId="9" fontId="45" fillId="6" borderId="25" xfId="4" applyNumberFormat="1" applyFont="1" applyFill="1" applyBorder="1" applyAlignment="1">
      <alignment horizontal="center" vertical="center" wrapText="1"/>
    </xf>
    <xf numFmtId="180" fontId="45" fillId="6" borderId="25" xfId="50" applyNumberFormat="1" applyFont="1" applyFill="1" applyBorder="1" applyAlignment="1">
      <alignment vertical="center" wrapText="1"/>
    </xf>
    <xf numFmtId="170" fontId="45" fillId="6" borderId="25" xfId="549" applyNumberFormat="1" applyFont="1" applyFill="1" applyBorder="1" applyAlignment="1">
      <alignment horizontal="right" vertical="center" wrapText="1"/>
    </xf>
    <xf numFmtId="9" fontId="45" fillId="6" borderId="26" xfId="4" applyNumberFormat="1" applyFont="1" applyFill="1" applyBorder="1" applyAlignment="1">
      <alignment horizontal="center" vertical="center" wrapText="1"/>
    </xf>
    <xf numFmtId="170" fontId="56" fillId="0" borderId="0" xfId="547" applyNumberFormat="1" applyFont="1" applyFill="1" applyBorder="1" applyAlignment="1" applyProtection="1">
      <alignment horizontal="right" vertical="center" wrapText="1" readingOrder="1"/>
      <protection locked="0"/>
    </xf>
    <xf numFmtId="0" fontId="62" fillId="0" borderId="21" xfId="4"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174" fontId="62" fillId="0" borderId="25" xfId="4" applyNumberFormat="1" applyFont="1" applyBorder="1" applyAlignment="1" applyProtection="1">
      <alignment horizontal="center" vertical="center" wrapText="1" readingOrder="1"/>
      <protection locked="0"/>
    </xf>
    <xf numFmtId="0" fontId="62" fillId="0" borderId="25" xfId="4" applyFont="1" applyBorder="1" applyAlignment="1" applyProtection="1">
      <alignment horizontal="center" vertical="center" wrapText="1" readingOrder="1"/>
      <protection locked="0"/>
    </xf>
    <xf numFmtId="0" fontId="55" fillId="0" borderId="25" xfId="4" applyFont="1" applyBorder="1" applyAlignment="1">
      <alignment horizontal="center" vertical="center" wrapText="1"/>
    </xf>
    <xf numFmtId="0" fontId="55" fillId="0" borderId="26" xfId="4" applyFont="1" applyBorder="1" applyAlignment="1">
      <alignment horizontal="center" vertical="center" wrapText="1"/>
    </xf>
    <xf numFmtId="180" fontId="43" fillId="0" borderId="3" xfId="50" applyNumberFormat="1" applyFont="1" applyBorder="1" applyAlignment="1">
      <alignment horizontal="right" vertical="center" wrapText="1" readingOrder="1"/>
    </xf>
    <xf numFmtId="166" fontId="43" fillId="0" borderId="3" xfId="50" applyNumberFormat="1" applyFont="1" applyBorder="1" applyAlignment="1">
      <alignment horizontal="right" vertical="center" wrapText="1" readingOrder="1"/>
    </xf>
    <xf numFmtId="9" fontId="43" fillId="0" borderId="3" xfId="0" applyNumberFormat="1" applyFont="1" applyBorder="1" applyAlignment="1">
      <alignment horizontal="right" vertical="center" wrapText="1" readingOrder="1"/>
    </xf>
    <xf numFmtId="172" fontId="43" fillId="0" borderId="3" xfId="50" applyNumberFormat="1" applyFont="1" applyBorder="1" applyAlignment="1">
      <alignment horizontal="right" vertical="center" wrapText="1" readingOrder="1"/>
    </xf>
    <xf numFmtId="9" fontId="43" fillId="0" borderId="3" xfId="2" applyFont="1" applyBorder="1" applyAlignment="1">
      <alignment horizontal="right" vertical="center" wrapText="1" readingOrder="1"/>
    </xf>
    <xf numFmtId="0" fontId="65" fillId="0" borderId="31" xfId="0" applyFont="1" applyBorder="1" applyAlignment="1">
      <alignment horizontal="left" vertical="center" wrapText="1" readingOrder="1"/>
    </xf>
    <xf numFmtId="180" fontId="51" fillId="0" borderId="7" xfId="50" applyNumberFormat="1" applyFont="1" applyBorder="1" applyAlignment="1">
      <alignment horizontal="right" vertical="center" wrapText="1" readingOrder="1"/>
    </xf>
    <xf numFmtId="180" fontId="43" fillId="0" borderId="7" xfId="50" applyNumberFormat="1" applyFont="1" applyBorder="1" applyAlignment="1">
      <alignment horizontal="right" vertical="center" wrapText="1" readingOrder="1"/>
    </xf>
    <xf numFmtId="166" fontId="43" fillId="0" borderId="7" xfId="50" applyNumberFormat="1" applyFont="1" applyBorder="1" applyAlignment="1">
      <alignment horizontal="right" vertical="center" wrapText="1" readingOrder="1"/>
    </xf>
    <xf numFmtId="9" fontId="43" fillId="0" borderId="7" xfId="0" applyNumberFormat="1" applyFont="1" applyBorder="1" applyAlignment="1">
      <alignment horizontal="right" vertical="center" wrapText="1" readingOrder="1"/>
    </xf>
    <xf numFmtId="172" fontId="43" fillId="0" borderId="7" xfId="50" applyNumberFormat="1" applyFont="1" applyBorder="1" applyAlignment="1">
      <alignment horizontal="right" vertical="center" wrapText="1" readingOrder="1"/>
    </xf>
    <xf numFmtId="184"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80" xfId="0" applyNumberFormat="1" applyFont="1" applyFill="1" applyBorder="1" applyAlignment="1">
      <alignment horizontal="center" vertical="center" wrapText="1" readingOrder="1"/>
    </xf>
    <xf numFmtId="0" fontId="149" fillId="43" borderId="80"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1" fillId="0" borderId="0" xfId="5" applyFont="1" applyAlignment="1">
      <alignment horizontal="center"/>
    </xf>
    <xf numFmtId="0" fontId="106" fillId="0" borderId="0" xfId="5" applyFont="1" applyAlignment="1">
      <alignment horizontal="center"/>
    </xf>
    <xf numFmtId="177" fontId="111" fillId="0" borderId="0" xfId="4" applyNumberFormat="1" applyFont="1" applyAlignment="1">
      <alignment horizontal="center" vertical="center" wrapText="1" readingOrder="1"/>
    </xf>
    <xf numFmtId="177" fontId="109" fillId="0" borderId="0" xfId="4" applyNumberFormat="1" applyFont="1" applyAlignment="1">
      <alignment horizontal="center" vertical="center" wrapText="1" readingOrder="1"/>
    </xf>
    <xf numFmtId="0" fontId="0" fillId="0" borderId="0" xfId="0" applyAlignment="1">
      <alignment horizontal="center"/>
    </xf>
    <xf numFmtId="177" fontId="116" fillId="0" borderId="0" xfId="4" applyNumberFormat="1" applyFont="1" applyAlignment="1">
      <alignment horizontal="center" vertical="center" wrapText="1" readingOrder="1"/>
    </xf>
    <xf numFmtId="9" fontId="61" fillId="6" borderId="25" xfId="550" applyFont="1" applyFill="1" applyBorder="1" applyAlignment="1" applyProtection="1">
      <alignment horizontal="right" vertical="center" wrapText="1" readingOrder="1"/>
      <protection locked="0"/>
    </xf>
    <xf numFmtId="180" fontId="0" fillId="0" borderId="0" xfId="0" applyNumberFormat="1"/>
    <xf numFmtId="178" fontId="0" fillId="0" borderId="0" xfId="0" applyNumberFormat="1"/>
    <xf numFmtId="180" fontId="121" fillId="0" borderId="0" xfId="5" applyNumberFormat="1" applyFont="1" applyAlignment="1">
      <alignment horizontal="left"/>
    </xf>
    <xf numFmtId="0" fontId="42" fillId="0" borderId="33" xfId="0" applyFont="1" applyBorder="1" applyAlignment="1">
      <alignment vertical="center" wrapText="1" readingOrder="1"/>
    </xf>
    <xf numFmtId="172" fontId="67" fillId="0" borderId="3" xfId="50" applyNumberFormat="1" applyFont="1" applyFill="1" applyBorder="1" applyAlignment="1">
      <alignment horizontal="right" vertical="center" wrapText="1" readingOrder="1"/>
    </xf>
    <xf numFmtId="172" fontId="147" fillId="0" borderId="3" xfId="50" applyNumberFormat="1" applyFont="1" applyFill="1" applyBorder="1" applyAlignment="1">
      <alignment horizontal="right" vertical="center" wrapText="1" readingOrder="1"/>
    </xf>
    <xf numFmtId="180" fontId="147" fillId="0" borderId="3" xfId="50"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0" fontId="0" fillId="0" borderId="0" xfId="1" applyNumberFormat="1" applyFont="1"/>
    <xf numFmtId="9" fontId="57" fillId="0" borderId="3" xfId="2" applyFont="1" applyFill="1" applyBorder="1" applyAlignment="1">
      <alignment horizontal="center" vertical="center" wrapText="1" readingOrder="1"/>
    </xf>
    <xf numFmtId="165" fontId="160" fillId="4" borderId="0" xfId="0" applyNumberFormat="1" applyFont="1" applyFill="1" applyAlignment="1">
      <alignment readingOrder="1"/>
    </xf>
    <xf numFmtId="177" fontId="99" fillId="0" borderId="3" xfId="0" applyNumberFormat="1" applyFont="1" applyBorder="1" applyAlignment="1">
      <alignment vertical="center" wrapText="1" readingOrder="1"/>
    </xf>
    <xf numFmtId="177" fontId="100" fillId="0" borderId="3" xfId="0" applyNumberFormat="1" applyFont="1" applyBorder="1" applyAlignment="1">
      <alignment vertical="center" wrapText="1" readingOrder="1"/>
    </xf>
    <xf numFmtId="177" fontId="99"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3"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0" fontId="157" fillId="47" borderId="25" xfId="50" applyNumberFormat="1" applyFont="1" applyFill="1" applyBorder="1" applyAlignment="1">
      <alignment horizontal="right" vertical="center" wrapText="1" readingOrder="1"/>
    </xf>
    <xf numFmtId="180" fontId="165" fillId="47" borderId="25" xfId="50" applyNumberFormat="1" applyFont="1" applyFill="1" applyBorder="1" applyAlignment="1">
      <alignment horizontal="right" vertical="center" wrapText="1" readingOrder="1"/>
    </xf>
    <xf numFmtId="172" fontId="165" fillId="47" borderId="25" xfId="50"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3" xfId="2" applyFont="1" applyBorder="1" applyAlignment="1" applyProtection="1">
      <alignment horizontal="right" vertical="center" wrapText="1" readingOrder="1"/>
      <protection locked="0"/>
    </xf>
    <xf numFmtId="9" fontId="145" fillId="0" borderId="48" xfId="2" applyFont="1" applyBorder="1" applyAlignment="1" applyProtection="1">
      <alignment horizontal="right" vertical="center" wrapText="1" readingOrder="1"/>
      <protection locked="0"/>
    </xf>
    <xf numFmtId="9" fontId="145" fillId="0" borderId="7"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55" fillId="0" borderId="3" xfId="2" applyFont="1" applyBorder="1" applyAlignment="1" applyProtection="1">
      <alignment horizontal="right" vertical="center" wrapText="1" readingOrder="1"/>
      <protection locked="0"/>
    </xf>
    <xf numFmtId="9" fontId="145" fillId="0" borderId="38" xfId="2" applyFont="1" applyBorder="1" applyAlignment="1" applyProtection="1">
      <alignment horizontal="right" vertical="center" wrapText="1" readingOrder="1"/>
      <protection locked="0"/>
    </xf>
    <xf numFmtId="9" fontId="73" fillId="0" borderId="3" xfId="2" applyFont="1" applyBorder="1" applyAlignment="1" applyProtection="1">
      <alignment horizontal="right" vertical="center" wrapText="1" readingOrder="1"/>
      <protection locked="0"/>
    </xf>
    <xf numFmtId="0" fontId="68"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0" fontId="76" fillId="0" borderId="0" xfId="50" applyNumberFormat="1" applyFont="1" applyAlignment="1" applyProtection="1">
      <alignment horizontal="center" vertical="center" wrapText="1" readingOrder="1"/>
      <protection locked="0"/>
    </xf>
    <xf numFmtId="9" fontId="43" fillId="48" borderId="3" xfId="2" applyFont="1" applyFill="1" applyBorder="1" applyAlignment="1">
      <alignment horizontal="center" vertical="center" wrapText="1" readingOrder="1"/>
    </xf>
    <xf numFmtId="177" fontId="43"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0"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6" fillId="0" borderId="3" xfId="2" applyFont="1" applyBorder="1" applyAlignment="1" applyProtection="1">
      <alignment horizontal="right" vertical="center" wrapText="1" readingOrder="1"/>
      <protection locked="0"/>
    </xf>
    <xf numFmtId="9" fontId="44" fillId="0" borderId="3" xfId="2" applyFont="1" applyBorder="1" applyAlignment="1" applyProtection="1">
      <alignment horizontal="right" vertical="center" wrapText="1" readingOrder="1"/>
      <protection locked="0"/>
    </xf>
    <xf numFmtId="0" fontId="151" fillId="45" borderId="80" xfId="0" applyFont="1" applyFill="1" applyBorder="1" applyAlignment="1">
      <alignment horizontal="left" vertical="center" wrapText="1" readingOrder="1"/>
    </xf>
    <xf numFmtId="9" fontId="152" fillId="45" borderId="80" xfId="0" applyNumberFormat="1" applyFont="1" applyFill="1" applyBorder="1" applyAlignment="1">
      <alignment horizontal="center" vertical="center" wrapText="1" readingOrder="1"/>
    </xf>
    <xf numFmtId="0" fontId="42" fillId="45" borderId="33" xfId="0" applyFont="1" applyFill="1" applyBorder="1" applyAlignment="1">
      <alignment horizontal="left" vertical="center" wrapText="1" readingOrder="1"/>
    </xf>
    <xf numFmtId="180" fontId="53" fillId="45" borderId="3" xfId="50" applyNumberFormat="1" applyFont="1" applyFill="1" applyBorder="1" applyAlignment="1">
      <alignment horizontal="right" vertical="center" wrapText="1" readingOrder="1"/>
    </xf>
    <xf numFmtId="9" fontId="57" fillId="45" borderId="3" xfId="2" applyFont="1" applyFill="1" applyBorder="1" applyAlignment="1">
      <alignment horizontal="right" vertical="center" wrapText="1" readingOrder="1"/>
    </xf>
    <xf numFmtId="180" fontId="57" fillId="45" borderId="3" xfId="50" applyNumberFormat="1" applyFont="1" applyFill="1" applyBorder="1" applyAlignment="1">
      <alignment horizontal="right" vertical="center" wrapText="1" readingOrder="1"/>
    </xf>
    <xf numFmtId="172" fontId="57" fillId="45" borderId="3" xfId="50" applyNumberFormat="1" applyFont="1" applyFill="1" applyBorder="1" applyAlignment="1">
      <alignment horizontal="right" vertical="center" wrapText="1" readingOrder="1"/>
    </xf>
    <xf numFmtId="0" fontId="164" fillId="47" borderId="33" xfId="0" applyFont="1" applyFill="1" applyBorder="1" applyAlignment="1">
      <alignment vertical="center" wrapText="1" readingOrder="1"/>
    </xf>
    <xf numFmtId="180" fontId="157" fillId="47" borderId="3" xfId="50" applyNumberFormat="1" applyFont="1" applyFill="1" applyBorder="1" applyAlignment="1">
      <alignment horizontal="right" vertical="center" wrapText="1" readingOrder="1"/>
    </xf>
    <xf numFmtId="180" fontId="165" fillId="47" borderId="3" xfId="50" applyNumberFormat="1" applyFont="1" applyFill="1" applyBorder="1" applyAlignment="1">
      <alignment horizontal="right" vertical="center" wrapText="1" readingOrder="1"/>
    </xf>
    <xf numFmtId="172" fontId="165" fillId="47" borderId="3" xfId="50"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2" fillId="45" borderId="33" xfId="0" applyFont="1" applyFill="1" applyBorder="1" applyAlignment="1">
      <alignment vertical="center" wrapText="1" readingOrder="1"/>
    </xf>
    <xf numFmtId="180" fontId="67" fillId="45" borderId="3" xfId="50" applyNumberFormat="1" applyFont="1" applyFill="1" applyBorder="1" applyAlignment="1">
      <alignment horizontal="right" vertical="center" wrapText="1" readingOrder="1"/>
    </xf>
    <xf numFmtId="180" fontId="147" fillId="45" borderId="3" xfId="50" applyNumberFormat="1" applyFont="1" applyFill="1" applyBorder="1" applyAlignment="1">
      <alignment horizontal="right" vertical="center" wrapText="1" readingOrder="1"/>
    </xf>
    <xf numFmtId="172" fontId="147" fillId="45" borderId="3" xfId="50"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70" fillId="46" borderId="80" xfId="0" applyNumberFormat="1" applyFont="1" applyFill="1" applyBorder="1" applyAlignment="1">
      <alignment horizontal="center" vertical="center" wrapText="1" readingOrder="1"/>
    </xf>
    <xf numFmtId="180" fontId="145" fillId="0" borderId="3" xfId="50" applyNumberFormat="1" applyFont="1" applyFill="1" applyBorder="1" applyAlignment="1" applyProtection="1">
      <alignment horizontal="right" vertical="center" wrapText="1" readingOrder="1"/>
      <protection locked="0"/>
    </xf>
    <xf numFmtId="170"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0" fontId="145" fillId="0" borderId="3" xfId="50" applyNumberFormat="1" applyFont="1" applyFill="1" applyBorder="1" applyAlignment="1" applyProtection="1">
      <alignment horizontal="center" vertical="center" wrapText="1" readingOrder="1"/>
      <protection locked="0"/>
    </xf>
    <xf numFmtId="180" fontId="145" fillId="0" borderId="3" xfId="50" applyNumberFormat="1" applyFont="1" applyFill="1" applyBorder="1" applyAlignment="1" applyProtection="1">
      <alignment vertical="center" wrapText="1" readingOrder="1"/>
      <protection locked="0"/>
    </xf>
    <xf numFmtId="43" fontId="146" fillId="0" borderId="3" xfId="549" applyFont="1" applyBorder="1" applyAlignment="1">
      <alignment horizontal="right" vertical="center" wrapText="1"/>
    </xf>
    <xf numFmtId="10" fontId="146" fillId="0" borderId="3" xfId="550"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6" xfId="0" applyNumberFormat="1" applyFont="1" applyBorder="1" applyAlignment="1">
      <alignment horizontal="center" vertical="center" wrapText="1" readingOrder="1"/>
    </xf>
    <xf numFmtId="0" fontId="57" fillId="0" borderId="0" xfId="0" applyFont="1"/>
    <xf numFmtId="9" fontId="112" fillId="0" borderId="5" xfId="7" applyFont="1" applyBorder="1" applyAlignment="1">
      <alignment horizontal="center" vertical="center" wrapText="1"/>
    </xf>
    <xf numFmtId="0" fontId="96" fillId="0" borderId="0" xfId="0" applyFont="1" applyAlignment="1">
      <alignment vertical="top" wrapText="1" readingOrder="1"/>
    </xf>
    <xf numFmtId="0" fontId="102" fillId="0" borderId="0" xfId="5" applyFont="1" applyAlignment="1">
      <alignment horizontal="left"/>
    </xf>
    <xf numFmtId="178" fontId="121" fillId="0" borderId="0" xfId="5" applyNumberFormat="1" applyFont="1" applyAlignment="1">
      <alignment horizontal="left"/>
    </xf>
    <xf numFmtId="180" fontId="106" fillId="0" borderId="0" xfId="5" applyNumberFormat="1" applyFont="1" applyAlignment="1">
      <alignment horizontal="left"/>
    </xf>
    <xf numFmtId="177" fontId="101" fillId="0" borderId="3" xfId="4" applyNumberFormat="1" applyFont="1" applyBorder="1" applyAlignment="1">
      <alignment vertical="center" wrapText="1" readingOrder="1"/>
    </xf>
    <xf numFmtId="177" fontId="100" fillId="0" borderId="3" xfId="4" applyNumberFormat="1" applyFont="1" applyBorder="1" applyAlignment="1">
      <alignment vertical="center" wrapText="1" readingOrder="1"/>
    </xf>
    <xf numFmtId="177" fontId="101" fillId="0" borderId="3" xfId="0" applyNumberFormat="1" applyFont="1" applyBorder="1" applyAlignment="1">
      <alignment vertical="center" wrapText="1" readingOrder="1"/>
    </xf>
    <xf numFmtId="177" fontId="98" fillId="0" borderId="3" xfId="0" applyNumberFormat="1" applyFont="1" applyBorder="1" applyAlignment="1">
      <alignment vertical="center" wrapText="1" readingOrder="1"/>
    </xf>
    <xf numFmtId="177" fontId="99" fillId="0" borderId="38" xfId="0" applyNumberFormat="1" applyFont="1" applyBorder="1" applyAlignment="1">
      <alignment vertical="center" wrapText="1" readingOrder="1"/>
    </xf>
    <xf numFmtId="9" fontId="99" fillId="0" borderId="38" xfId="2" applyFont="1" applyBorder="1" applyAlignment="1">
      <alignment horizontal="center" vertical="center" wrapText="1" readingOrder="1"/>
    </xf>
    <xf numFmtId="177" fontId="99" fillId="0" borderId="38" xfId="2" applyNumberFormat="1" applyFont="1" applyBorder="1" applyAlignment="1">
      <alignment vertical="center" wrapText="1" readingOrder="1"/>
    </xf>
    <xf numFmtId="0" fontId="96" fillId="0" borderId="0" xfId="0" applyFont="1" applyAlignment="1">
      <alignment vertical="center" wrapText="1" readingOrder="1"/>
    </xf>
    <xf numFmtId="180" fontId="101" fillId="0" borderId="3" xfId="50" applyNumberFormat="1" applyFont="1" applyBorder="1" applyAlignment="1">
      <alignment horizontal="right" vertical="center" wrapText="1" readingOrder="1"/>
    </xf>
    <xf numFmtId="177" fontId="101" fillId="0" borderId="3" xfId="2" applyNumberFormat="1" applyFont="1" applyBorder="1" applyAlignment="1">
      <alignment horizontal="right" vertical="center" wrapText="1" readingOrder="1"/>
    </xf>
    <xf numFmtId="0" fontId="102" fillId="4" borderId="3" xfId="0" applyFont="1" applyFill="1" applyBorder="1" applyAlignment="1">
      <alignment horizontal="left" vertical="center" wrapText="1" readingOrder="1"/>
    </xf>
    <xf numFmtId="0" fontId="43" fillId="0" borderId="33" xfId="0" applyFont="1" applyBorder="1" applyAlignment="1">
      <alignment horizontal="left" vertical="center" wrapText="1" readingOrder="1"/>
    </xf>
    <xf numFmtId="9" fontId="50" fillId="0" borderId="34" xfId="0" applyNumberFormat="1" applyFont="1" applyBorder="1" applyAlignment="1">
      <alignment horizontal="center" vertical="center" wrapText="1" readingOrder="1"/>
    </xf>
    <xf numFmtId="0" fontId="102" fillId="4" borderId="7" xfId="0" applyFont="1" applyFill="1" applyBorder="1" applyAlignment="1">
      <alignment horizontal="left" vertical="center" wrapText="1" readingOrder="1"/>
    </xf>
    <xf numFmtId="0" fontId="43" fillId="0" borderId="61" xfId="0" applyFont="1" applyBorder="1" applyAlignment="1">
      <alignment horizontal="left" vertical="center" wrapText="1" readingOrder="1"/>
    </xf>
    <xf numFmtId="9" fontId="50" fillId="0" borderId="5" xfId="0" applyNumberFormat="1" applyFont="1" applyBorder="1" applyAlignment="1">
      <alignment horizontal="center" vertical="center" wrapText="1" readingOrder="1"/>
    </xf>
    <xf numFmtId="9" fontId="50" fillId="0" borderId="35" xfId="0" applyNumberFormat="1" applyFont="1" applyBorder="1" applyAlignment="1">
      <alignment horizontal="center" vertical="center" wrapText="1" readingOrder="1"/>
    </xf>
    <xf numFmtId="0" fontId="43" fillId="0" borderId="31" xfId="0" applyFont="1" applyBorder="1" applyAlignment="1">
      <alignment horizontal="left" vertical="center" wrapText="1" readingOrder="1"/>
    </xf>
    <xf numFmtId="9" fontId="50" fillId="0" borderId="7" xfId="0" applyNumberFormat="1" applyFont="1" applyBorder="1" applyAlignment="1">
      <alignment horizontal="center" vertical="center" wrapText="1" readingOrder="1"/>
    </xf>
    <xf numFmtId="9" fontId="50" fillId="0" borderId="32" xfId="0" applyNumberFormat="1" applyFont="1" applyBorder="1" applyAlignment="1">
      <alignment horizontal="center" vertical="center" wrapText="1" readingOrder="1"/>
    </xf>
    <xf numFmtId="177" fontId="50" fillId="0" borderId="7" xfId="50" applyNumberFormat="1" applyFont="1" applyBorder="1" applyAlignment="1">
      <alignment horizontal="right" vertical="center" wrapText="1" readingOrder="1"/>
    </xf>
    <xf numFmtId="177" fontId="50" fillId="0" borderId="3" xfId="50" applyNumberFormat="1" applyFont="1" applyBorder="1" applyAlignment="1">
      <alignment horizontal="right" vertical="center" wrapText="1" readingOrder="1"/>
    </xf>
    <xf numFmtId="177" fontId="50" fillId="0" borderId="3" xfId="50" applyNumberFormat="1" applyFont="1" applyBorder="1" applyAlignment="1">
      <alignment vertical="center" wrapText="1" readingOrder="1"/>
    </xf>
    <xf numFmtId="177" fontId="50" fillId="0" borderId="5" xfId="50" applyNumberFormat="1" applyFont="1" applyBorder="1" applyAlignment="1">
      <alignment horizontal="right" vertical="center" wrapText="1" readingOrder="1"/>
    </xf>
    <xf numFmtId="177" fontId="50" fillId="0" borderId="7" xfId="50" applyNumberFormat="1" applyFont="1" applyBorder="1" applyAlignment="1">
      <alignment horizontal="center" vertical="center" wrapText="1" readingOrder="1"/>
    </xf>
    <xf numFmtId="177" fontId="50" fillId="0" borderId="3" xfId="50" applyNumberFormat="1" applyFont="1" applyBorder="1" applyAlignment="1">
      <alignment horizontal="center" vertical="center" wrapText="1" readingOrder="1"/>
    </xf>
    <xf numFmtId="177" fontId="50" fillId="0" borderId="5" xfId="50" applyNumberFormat="1" applyFont="1" applyBorder="1" applyAlignment="1">
      <alignment horizontal="center" vertical="center" wrapText="1" readingOrder="1"/>
    </xf>
    <xf numFmtId="9" fontId="112" fillId="4" borderId="5" xfId="7" applyFont="1" applyFill="1" applyBorder="1" applyAlignment="1">
      <alignment horizontal="center" vertical="center" wrapText="1"/>
    </xf>
    <xf numFmtId="0" fontId="156" fillId="0" borderId="0" xfId="5" applyFont="1" applyAlignment="1">
      <alignment horizontal="left"/>
    </xf>
    <xf numFmtId="0" fontId="102" fillId="0" borderId="38" xfId="0" applyFont="1" applyBorder="1" applyAlignment="1">
      <alignment horizontal="left" vertical="center" wrapText="1" readingOrder="1"/>
    </xf>
    <xf numFmtId="0" fontId="102" fillId="4" borderId="64" xfId="0" applyFont="1" applyFill="1" applyBorder="1" applyAlignment="1">
      <alignment horizontal="left" vertical="center" wrapText="1" readingOrder="1"/>
    </xf>
    <xf numFmtId="9" fontId="147" fillId="0" borderId="0" xfId="0" applyNumberFormat="1" applyFont="1" applyAlignment="1">
      <alignment horizontal="center" vertical="center" wrapText="1" readingOrder="1"/>
    </xf>
    <xf numFmtId="9" fontId="132" fillId="0" borderId="0" xfId="0" applyNumberFormat="1" applyFont="1" applyAlignment="1">
      <alignment horizontal="center" vertical="center" wrapText="1" readingOrder="1"/>
    </xf>
    <xf numFmtId="0" fontId="51" fillId="43" borderId="80" xfId="0" applyFont="1" applyFill="1" applyBorder="1" applyAlignment="1">
      <alignment horizontal="left" vertical="center" wrapText="1" readingOrder="1"/>
    </xf>
    <xf numFmtId="9" fontId="50" fillId="0" borderId="7" xfId="2" applyFont="1" applyBorder="1" applyAlignment="1">
      <alignment horizontal="right" vertical="center" wrapText="1" readingOrder="1"/>
    </xf>
    <xf numFmtId="9" fontId="50" fillId="0" borderId="3" xfId="2" applyFont="1" applyBorder="1" applyAlignment="1">
      <alignment horizontal="right" vertical="center" wrapText="1" readingOrder="1"/>
    </xf>
    <xf numFmtId="9" fontId="50" fillId="0" borderId="5" xfId="2" applyFont="1" applyBorder="1" applyAlignment="1">
      <alignment horizontal="right" vertical="center" wrapText="1" readingOrder="1"/>
    </xf>
    <xf numFmtId="177" fontId="173" fillId="0" borderId="0" xfId="4" applyNumberFormat="1" applyFont="1" applyAlignment="1">
      <alignment horizontal="center" vertical="center" wrapText="1" readingOrder="1"/>
    </xf>
    <xf numFmtId="9" fontId="125" fillId="0" borderId="3" xfId="7" applyFont="1" applyFill="1" applyBorder="1" applyAlignment="1">
      <alignment horizontal="center" vertical="center" wrapText="1" readingOrder="1"/>
    </xf>
    <xf numFmtId="177" fontId="121" fillId="0" borderId="0" xfId="5" applyNumberFormat="1" applyFont="1" applyAlignment="1">
      <alignment horizontal="left"/>
    </xf>
    <xf numFmtId="5" fontId="101" fillId="0" borderId="3" xfId="50" applyNumberFormat="1" applyFont="1" applyBorder="1" applyAlignment="1">
      <alignment horizontal="right" vertical="center" wrapText="1" readingOrder="1"/>
    </xf>
    <xf numFmtId="0" fontId="62" fillId="0" borderId="28" xfId="4" applyFont="1" applyBorder="1" applyAlignment="1" applyProtection="1">
      <alignment horizontal="center" vertical="center" wrapText="1" readingOrder="1"/>
      <protection locked="0"/>
    </xf>
    <xf numFmtId="0" fontId="102" fillId="4" borderId="38" xfId="0" applyFont="1" applyFill="1" applyBorder="1" applyAlignment="1">
      <alignment horizontal="left" vertical="center" wrapText="1" readingOrder="1"/>
    </xf>
    <xf numFmtId="171" fontId="43" fillId="0" borderId="3" xfId="2" applyNumberFormat="1" applyFont="1" applyFill="1" applyBorder="1" applyAlignment="1">
      <alignment horizontal="center" vertical="center" wrapText="1" readingOrder="1"/>
    </xf>
    <xf numFmtId="9" fontId="133" fillId="0" borderId="79" xfId="7" applyFont="1" applyFill="1" applyBorder="1" applyAlignment="1">
      <alignment horizontal="center" vertical="center" wrapText="1" readingOrder="1"/>
    </xf>
    <xf numFmtId="177" fontId="112" fillId="2" borderId="3" xfId="0" applyNumberFormat="1" applyFont="1" applyFill="1" applyBorder="1" applyAlignment="1">
      <alignment vertical="center" wrapText="1" readingOrder="1"/>
    </xf>
    <xf numFmtId="9" fontId="112" fillId="2" borderId="3" xfId="2" applyFont="1" applyFill="1" applyBorder="1" applyAlignment="1">
      <alignment horizontal="center" vertical="center" wrapText="1" readingOrder="1"/>
    </xf>
    <xf numFmtId="177" fontId="112" fillId="2" borderId="3" xfId="2" applyNumberFormat="1" applyFont="1" applyFill="1" applyBorder="1" applyAlignment="1">
      <alignment vertical="center" wrapText="1" readingOrder="1"/>
    </xf>
    <xf numFmtId="177"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7"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2"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3" fillId="52" borderId="3" xfId="4" applyNumberFormat="1" applyFont="1" applyFill="1" applyBorder="1" applyAlignment="1">
      <alignment horizontal="right" vertical="center" wrapText="1" readingOrder="1"/>
    </xf>
    <xf numFmtId="180" fontId="123" fillId="52" borderId="3" xfId="50" applyNumberFormat="1" applyFont="1" applyFill="1" applyBorder="1" applyAlignment="1">
      <alignment horizontal="right" vertical="center" wrapText="1" readingOrder="1"/>
    </xf>
    <xf numFmtId="177" fontId="123" fillId="52" borderId="3" xfId="4" applyNumberFormat="1" applyFont="1" applyFill="1" applyBorder="1" applyAlignment="1">
      <alignment horizontal="right" vertical="center" wrapText="1" readingOrder="1"/>
    </xf>
    <xf numFmtId="5" fontId="123" fillId="52" borderId="3" xfId="50" applyNumberFormat="1" applyFont="1" applyFill="1" applyBorder="1" applyAlignment="1">
      <alignment horizontal="right" vertical="center" wrapText="1" readingOrder="1"/>
    </xf>
    <xf numFmtId="9" fontId="123" fillId="52" borderId="3" xfId="2" applyFont="1" applyFill="1" applyBorder="1" applyAlignment="1">
      <alignment horizontal="center" vertical="center" wrapText="1" readingOrder="1"/>
    </xf>
    <xf numFmtId="0" fontId="105" fillId="52" borderId="3" xfId="0" applyFont="1" applyFill="1" applyBorder="1" applyAlignment="1">
      <alignment horizontal="left" vertical="center" wrapText="1" readingOrder="1"/>
    </xf>
    <xf numFmtId="0" fontId="108" fillId="0" borderId="31" xfId="0" applyFont="1" applyBorder="1" applyAlignment="1">
      <alignment horizontal="left" vertical="center" wrapText="1" readingOrder="1"/>
    </xf>
    <xf numFmtId="0" fontId="108" fillId="0" borderId="61" xfId="0" applyFont="1" applyBorder="1" applyAlignment="1">
      <alignment horizontal="left" vertical="center" wrapText="1" readingOrder="1"/>
    </xf>
    <xf numFmtId="9" fontId="123" fillId="52" borderId="3" xfId="6" applyFont="1" applyFill="1" applyBorder="1" applyAlignment="1">
      <alignment horizontal="center" vertical="center" wrapText="1" readingOrder="1"/>
    </xf>
    <xf numFmtId="0" fontId="0" fillId="0" borderId="63"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2" fillId="4" borderId="7" xfId="7" applyFont="1" applyFill="1" applyBorder="1" applyAlignment="1">
      <alignment horizontal="center" vertical="center" wrapText="1"/>
    </xf>
    <xf numFmtId="9" fontId="112" fillId="0" borderId="7" xfId="7" applyFont="1" applyBorder="1" applyAlignment="1">
      <alignment horizontal="center" vertical="center" wrapText="1"/>
    </xf>
    <xf numFmtId="0" fontId="163" fillId="51" borderId="3" xfId="0" applyFont="1" applyFill="1" applyBorder="1" applyAlignment="1">
      <alignment vertical="center" wrapText="1"/>
    </xf>
    <xf numFmtId="9" fontId="133"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1" fontId="123" fillId="52" borderId="3" xfId="6" applyNumberFormat="1" applyFont="1" applyFill="1" applyBorder="1" applyAlignment="1">
      <alignment horizontal="center" vertical="center" wrapText="1" readingOrder="1"/>
    </xf>
    <xf numFmtId="0" fontId="123" fillId="50" borderId="3" xfId="4" applyFont="1" applyFill="1" applyBorder="1" applyAlignment="1">
      <alignment horizontal="center" vertical="center" wrapText="1" readingOrder="1"/>
    </xf>
    <xf numFmtId="177" fontId="123" fillId="50" borderId="3" xfId="4" applyNumberFormat="1" applyFont="1" applyFill="1" applyBorder="1" applyAlignment="1">
      <alignment vertical="center" wrapText="1" readingOrder="1"/>
    </xf>
    <xf numFmtId="9" fontId="123"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3" fillId="50" borderId="3" xfId="6" applyFont="1" applyFill="1" applyBorder="1" applyAlignment="1">
      <alignment horizontal="center" vertical="center" wrapText="1" readingOrder="1"/>
    </xf>
    <xf numFmtId="171" fontId="123" fillId="50" borderId="3" xfId="6" applyNumberFormat="1" applyFont="1" applyFill="1" applyBorder="1" applyAlignment="1">
      <alignment horizontal="center" vertical="center" wrapText="1" readingOrder="1"/>
    </xf>
    <xf numFmtId="177" fontId="123" fillId="50" borderId="3" xfId="4" applyNumberFormat="1" applyFont="1" applyFill="1" applyBorder="1" applyAlignment="1">
      <alignment horizontal="right" vertical="center" wrapText="1" readingOrder="1"/>
    </xf>
    <xf numFmtId="177" fontId="123" fillId="53" borderId="3" xfId="4" applyNumberFormat="1" applyFont="1" applyFill="1" applyBorder="1" applyAlignment="1">
      <alignment vertical="center" wrapText="1" readingOrder="1"/>
    </xf>
    <xf numFmtId="180" fontId="123" fillId="53" borderId="3" xfId="50" applyNumberFormat="1" applyFont="1" applyFill="1" applyBorder="1" applyAlignment="1">
      <alignment vertical="center" wrapText="1" readingOrder="1"/>
    </xf>
    <xf numFmtId="180" fontId="123" fillId="53" borderId="3" xfId="50" applyNumberFormat="1" applyFont="1" applyFill="1" applyBorder="1" applyAlignment="1">
      <alignment horizontal="right" vertical="center" wrapText="1" readingOrder="1"/>
    </xf>
    <xf numFmtId="9" fontId="123" fillId="53" borderId="3" xfId="2" applyFont="1" applyFill="1" applyBorder="1" applyAlignment="1">
      <alignment horizontal="center" vertical="center" wrapText="1" readingOrder="1"/>
    </xf>
    <xf numFmtId="9" fontId="123" fillId="53" borderId="3" xfId="6" applyFont="1" applyFill="1" applyBorder="1" applyAlignment="1">
      <alignment horizontal="center" vertical="center" wrapText="1" readingOrder="1"/>
    </xf>
    <xf numFmtId="171" fontId="123" fillId="53" borderId="3" xfId="6" applyNumberFormat="1" applyFont="1" applyFill="1" applyBorder="1" applyAlignment="1">
      <alignment horizontal="center" vertical="center" wrapText="1" readingOrder="1"/>
    </xf>
    <xf numFmtId="177" fontId="123" fillId="53" borderId="3" xfId="4" applyNumberFormat="1" applyFont="1" applyFill="1" applyBorder="1" applyAlignment="1">
      <alignment horizontal="right" vertical="center" wrapText="1" readingOrder="1"/>
    </xf>
    <xf numFmtId="9" fontId="112" fillId="4" borderId="10" xfId="7" applyFont="1" applyFill="1" applyBorder="1" applyAlignment="1">
      <alignment horizontal="center" vertical="center" wrapText="1"/>
    </xf>
    <xf numFmtId="180" fontId="123" fillId="52" borderId="3" xfId="50" applyNumberFormat="1" applyFont="1" applyFill="1" applyBorder="1" applyAlignment="1">
      <alignment horizontal="center" vertical="center" wrapText="1" readingOrder="1"/>
    </xf>
    <xf numFmtId="6" fontId="174" fillId="0" borderId="3" xfId="0" applyNumberFormat="1" applyFont="1" applyBorder="1" applyAlignment="1">
      <alignment horizontal="right" vertical="center" wrapText="1" readingOrder="1"/>
    </xf>
    <xf numFmtId="6" fontId="175" fillId="52" borderId="3" xfId="0" applyNumberFormat="1" applyFont="1" applyFill="1" applyBorder="1" applyAlignment="1">
      <alignment horizontal="right" vertical="center" wrapText="1" readingOrder="1"/>
    </xf>
    <xf numFmtId="0" fontId="105" fillId="52" borderId="6" xfId="0" applyFont="1" applyFill="1" applyBorder="1" applyAlignment="1">
      <alignment horizontal="left" vertical="center" wrapText="1" readingOrder="1"/>
    </xf>
    <xf numFmtId="180" fontId="76" fillId="0" borderId="3" xfId="50" applyNumberFormat="1" applyFont="1" applyBorder="1" applyAlignment="1" applyProtection="1">
      <alignment horizontal="center" vertical="center" wrapText="1" readingOrder="1"/>
      <protection locked="0"/>
    </xf>
    <xf numFmtId="0" fontId="99" fillId="0" borderId="37" xfId="0" applyFont="1" applyBorder="1" applyAlignment="1">
      <alignment horizontal="left" vertical="center" wrapText="1" readingOrder="1"/>
    </xf>
    <xf numFmtId="0" fontId="99" fillId="0" borderId="33" xfId="0" applyFont="1" applyBorder="1" applyAlignment="1">
      <alignment horizontal="left" vertical="center" wrapText="1" readingOrder="1"/>
    </xf>
    <xf numFmtId="0" fontId="112" fillId="2" borderId="33" xfId="0" applyFont="1" applyFill="1" applyBorder="1" applyAlignment="1">
      <alignment horizontal="center" vertical="center" wrapText="1" readingOrder="1"/>
    </xf>
    <xf numFmtId="0" fontId="163" fillId="52" borderId="33" xfId="0" applyFont="1" applyFill="1" applyBorder="1" applyAlignment="1">
      <alignment horizontal="center" vertical="center" wrapText="1" readingOrder="1"/>
    </xf>
    <xf numFmtId="0" fontId="163" fillId="53" borderId="40" xfId="0" applyFont="1" applyFill="1" applyBorder="1" applyAlignment="1">
      <alignment horizontal="center" vertical="center" wrapText="1" readingOrder="1"/>
    </xf>
    <xf numFmtId="177" fontId="163" fillId="53" borderId="41" xfId="0" applyNumberFormat="1" applyFont="1" applyFill="1" applyBorder="1" applyAlignment="1">
      <alignment vertical="center" wrapText="1" readingOrder="1"/>
    </xf>
    <xf numFmtId="9" fontId="163" fillId="53" borderId="41" xfId="2" applyFont="1" applyFill="1" applyBorder="1" applyAlignment="1">
      <alignment horizontal="center" vertical="center" wrapText="1" readingOrder="1"/>
    </xf>
    <xf numFmtId="177" fontId="163" fillId="53" borderId="41" xfId="2" applyNumberFormat="1" applyFont="1" applyFill="1" applyBorder="1" applyAlignment="1">
      <alignment vertical="center" wrapText="1" readingOrder="1"/>
    </xf>
    <xf numFmtId="9" fontId="99" fillId="0" borderId="4" xfId="2" applyFont="1" applyBorder="1" applyAlignment="1">
      <alignment horizontal="center" vertical="center" wrapText="1" readingOrder="1"/>
    </xf>
    <xf numFmtId="9" fontId="99" fillId="0" borderId="78" xfId="2" applyFont="1" applyBorder="1" applyAlignment="1">
      <alignment horizontal="center" vertical="center" wrapText="1" readingOrder="1"/>
    </xf>
    <xf numFmtId="177" fontId="123" fillId="52" borderId="3" xfId="6" applyNumberFormat="1" applyFont="1" applyFill="1" applyBorder="1" applyAlignment="1">
      <alignment horizontal="right" vertical="center" wrapText="1" readingOrder="1"/>
    </xf>
    <xf numFmtId="177" fontId="123" fillId="53" borderId="3" xfId="6" applyNumberFormat="1" applyFont="1" applyFill="1" applyBorder="1" applyAlignment="1">
      <alignment horizontal="right" vertical="center" wrapText="1" readingOrder="1"/>
    </xf>
    <xf numFmtId="0" fontId="165" fillId="51" borderId="76" xfId="0" applyFont="1" applyFill="1" applyBorder="1" applyAlignment="1">
      <alignment horizontal="left" vertical="center" wrapText="1" readingOrder="1"/>
    </xf>
    <xf numFmtId="0" fontId="165" fillId="51" borderId="76" xfId="0" applyFont="1" applyFill="1" applyBorder="1" applyAlignment="1">
      <alignment horizontal="center" vertical="center" wrapText="1" readingOrder="1"/>
    </xf>
    <xf numFmtId="0" fontId="147" fillId="52" borderId="76" xfId="0" applyFont="1" applyFill="1" applyBorder="1" applyAlignment="1">
      <alignment horizontal="left" vertical="center" wrapText="1" readingOrder="1"/>
    </xf>
    <xf numFmtId="0" fontId="158" fillId="51" borderId="47" xfId="4" applyFont="1" applyFill="1" applyBorder="1" applyAlignment="1" applyProtection="1">
      <alignment horizontal="center" vertical="center" wrapText="1" readingOrder="1"/>
      <protection locked="0"/>
    </xf>
    <xf numFmtId="174" fontId="158" fillId="51" borderId="47" xfId="4" applyNumberFormat="1" applyFont="1" applyFill="1" applyBorder="1" applyAlignment="1" applyProtection="1">
      <alignment horizontal="center" vertical="center" wrapText="1" readingOrder="1"/>
      <protection locked="0"/>
    </xf>
    <xf numFmtId="174" fontId="158" fillId="51" borderId="22" xfId="4" applyNumberFormat="1" applyFont="1" applyFill="1" applyBorder="1" applyAlignment="1" applyProtection="1">
      <alignment horizontal="center" vertical="center" wrapText="1" readingOrder="1"/>
      <protection locked="0"/>
    </xf>
    <xf numFmtId="0" fontId="158" fillId="51" borderId="47"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6" fillId="50" borderId="48" xfId="4" applyFont="1" applyFill="1" applyBorder="1" applyAlignment="1" applyProtection="1">
      <alignment horizontal="center" vertical="center" wrapText="1" readingOrder="1"/>
      <protection locked="0"/>
    </xf>
    <xf numFmtId="172" fontId="62" fillId="50" borderId="48" xfId="4" applyNumberFormat="1" applyFont="1" applyFill="1" applyBorder="1" applyAlignment="1" applyProtection="1">
      <alignment horizontal="right" vertical="center" wrapText="1" readingOrder="1"/>
      <protection locked="0"/>
    </xf>
    <xf numFmtId="9" fontId="62" fillId="50" borderId="48" xfId="2" applyFont="1" applyFill="1" applyBorder="1" applyAlignment="1" applyProtection="1">
      <alignment horizontal="right" vertical="center" wrapText="1" readingOrder="1"/>
      <protection locked="0"/>
    </xf>
    <xf numFmtId="9" fontId="62" fillId="50" borderId="48" xfId="2" applyFont="1" applyFill="1" applyBorder="1" applyAlignment="1" applyProtection="1">
      <alignment horizontal="center" vertical="center" wrapText="1" readingOrder="1"/>
      <protection locked="0"/>
    </xf>
    <xf numFmtId="0" fontId="56" fillId="50" borderId="59" xfId="4" applyFont="1" applyFill="1" applyBorder="1" applyAlignment="1" applyProtection="1">
      <alignment horizontal="center" vertical="center" wrapText="1" readingOrder="1"/>
      <protection locked="0"/>
    </xf>
    <xf numFmtId="172" fontId="62" fillId="50" borderId="59" xfId="4" applyNumberFormat="1" applyFont="1" applyFill="1" applyBorder="1" applyAlignment="1" applyProtection="1">
      <alignment horizontal="right" vertical="center" wrapText="1" readingOrder="1"/>
      <protection locked="0"/>
    </xf>
    <xf numFmtId="9" fontId="62" fillId="50" borderId="59" xfId="2" applyFont="1" applyFill="1" applyBorder="1" applyAlignment="1" applyProtection="1">
      <alignment horizontal="right" vertical="center" wrapText="1" readingOrder="1"/>
      <protection locked="0"/>
    </xf>
    <xf numFmtId="9" fontId="62" fillId="50" borderId="59" xfId="2" applyFont="1" applyFill="1" applyBorder="1" applyAlignment="1" applyProtection="1">
      <alignment horizontal="center" vertical="center" wrapText="1" readingOrder="1"/>
      <protection locked="0"/>
    </xf>
    <xf numFmtId="0" fontId="164" fillId="51" borderId="47" xfId="4" applyFont="1" applyFill="1" applyBorder="1" applyAlignment="1" applyProtection="1">
      <alignment horizontal="center" vertical="center" wrapText="1" readingOrder="1"/>
      <protection locked="0"/>
    </xf>
    <xf numFmtId="172" fontId="165" fillId="51" borderId="47" xfId="4" applyNumberFormat="1" applyFont="1" applyFill="1" applyBorder="1" applyAlignment="1" applyProtection="1">
      <alignment horizontal="right" vertical="center" wrapText="1" readingOrder="1"/>
      <protection locked="0"/>
    </xf>
    <xf numFmtId="9" fontId="165" fillId="51" borderId="47" xfId="2" applyFont="1" applyFill="1" applyBorder="1" applyAlignment="1" applyProtection="1">
      <alignment horizontal="right" vertical="center" wrapText="1" readingOrder="1"/>
      <protection locked="0"/>
    </xf>
    <xf numFmtId="9" fontId="165" fillId="51" borderId="47"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4"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6" fillId="50" borderId="33" xfId="4" applyFont="1" applyFill="1" applyBorder="1" applyAlignment="1" applyProtection="1">
      <alignment horizontal="center" vertical="center" wrapText="1" readingOrder="1"/>
      <protection locked="0"/>
    </xf>
    <xf numFmtId="172" fontId="44" fillId="50" borderId="3" xfId="4" applyNumberFormat="1" applyFont="1" applyFill="1" applyBorder="1" applyAlignment="1">
      <alignment horizontal="right" vertical="center" wrapText="1" readingOrder="1"/>
    </xf>
    <xf numFmtId="172" fontId="44" fillId="50" borderId="3" xfId="1" applyNumberFormat="1" applyFont="1" applyFill="1" applyBorder="1" applyAlignment="1">
      <alignment horizontal="right" vertical="center" wrapText="1" readingOrder="1"/>
    </xf>
    <xf numFmtId="9" fontId="44" fillId="50" borderId="3" xfId="2" applyFont="1" applyFill="1" applyBorder="1" applyAlignment="1">
      <alignment horizontal="right" vertical="center" wrapText="1" readingOrder="1"/>
    </xf>
    <xf numFmtId="9" fontId="44" fillId="50" borderId="3" xfId="4" applyNumberFormat="1" applyFont="1" applyFill="1" applyBorder="1" applyAlignment="1">
      <alignment horizontal="center" vertical="center" wrapText="1" readingOrder="1"/>
    </xf>
    <xf numFmtId="9" fontId="44" fillId="50" borderId="34" xfId="4" applyNumberFormat="1" applyFont="1" applyFill="1" applyBorder="1" applyAlignment="1">
      <alignment horizontal="center" vertical="center" wrapText="1" readingOrder="1"/>
    </xf>
    <xf numFmtId="0" fontId="56" fillId="50" borderId="61" xfId="4" applyFont="1" applyFill="1" applyBorder="1" applyAlignment="1" applyProtection="1">
      <alignment horizontal="center" vertical="center" wrapText="1" readingOrder="1"/>
      <protection locked="0"/>
    </xf>
    <xf numFmtId="172" fontId="56" fillId="50" borderId="5" xfId="4" applyNumberFormat="1" applyFont="1" applyFill="1" applyBorder="1" applyAlignment="1" applyProtection="1">
      <alignment horizontal="right" vertical="center" wrapText="1" readingOrder="1"/>
      <protection locked="0"/>
    </xf>
    <xf numFmtId="172" fontId="44" fillId="50" borderId="5" xfId="1" applyNumberFormat="1" applyFont="1" applyFill="1" applyBorder="1" applyAlignment="1">
      <alignment horizontal="right" vertical="center" wrapText="1" readingOrder="1"/>
    </xf>
    <xf numFmtId="9" fontId="56" fillId="50" borderId="5" xfId="2" applyFont="1" applyFill="1" applyBorder="1" applyAlignment="1" applyProtection="1">
      <alignment horizontal="right" vertical="center" wrapText="1" readingOrder="1"/>
      <protection locked="0"/>
    </xf>
    <xf numFmtId="172"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174" fontId="164" fillId="51" borderId="24" xfId="4" applyNumberFormat="1" applyFont="1" applyFill="1" applyBorder="1" applyAlignment="1" applyProtection="1">
      <alignment horizontal="center" vertical="center" wrapText="1" readingOrder="1"/>
      <protection locked="0"/>
    </xf>
    <xf numFmtId="3" fontId="165" fillId="51" borderId="24" xfId="4" applyNumberFormat="1" applyFont="1" applyFill="1" applyBorder="1" applyAlignment="1" applyProtection="1">
      <alignment horizontal="center" vertical="center" wrapText="1" readingOrder="1"/>
      <protection locked="0"/>
    </xf>
    <xf numFmtId="3" fontId="165" fillId="51" borderId="25" xfId="4" applyNumberFormat="1" applyFont="1" applyFill="1" applyBorder="1" applyAlignment="1" applyProtection="1">
      <alignment horizontal="center" vertical="center" wrapText="1" readingOrder="1"/>
      <protection locked="0"/>
    </xf>
    <xf numFmtId="172" fontId="165" fillId="51" borderId="25" xfId="4" applyNumberFormat="1" applyFont="1" applyFill="1" applyBorder="1" applyAlignment="1" applyProtection="1">
      <alignment horizontal="right" vertical="center" wrapText="1" readingOrder="1"/>
      <protection locked="0"/>
    </xf>
    <xf numFmtId="9" fontId="165" fillId="51" borderId="25" xfId="2" applyFont="1" applyFill="1" applyBorder="1" applyAlignment="1" applyProtection="1">
      <alignment horizontal="right" vertical="center" wrapText="1" readingOrder="1"/>
      <protection locked="0"/>
    </xf>
    <xf numFmtId="9" fontId="165" fillId="51" borderId="25" xfId="4" applyNumberFormat="1" applyFont="1" applyFill="1" applyBorder="1" applyAlignment="1">
      <alignment horizontal="center" vertical="center" wrapText="1" readingOrder="1"/>
    </xf>
    <xf numFmtId="9" fontId="165" fillId="51" borderId="26" xfId="2" applyFont="1" applyFill="1" applyBorder="1" applyAlignment="1" applyProtection="1">
      <alignment horizontal="center" vertical="center" wrapText="1" readingOrder="1"/>
      <protection locked="0"/>
    </xf>
    <xf numFmtId="3" fontId="62" fillId="50" borderId="33" xfId="4" applyNumberFormat="1" applyFont="1" applyFill="1" applyBorder="1" applyAlignment="1" applyProtection="1">
      <alignment horizontal="center" vertical="center" wrapText="1" readingOrder="1"/>
      <protection locked="0"/>
    </xf>
    <xf numFmtId="3" fontId="62" fillId="50" borderId="3" xfId="4" applyNumberFormat="1" applyFont="1" applyFill="1" applyBorder="1" applyAlignment="1" applyProtection="1">
      <alignment horizontal="center" vertical="center" wrapText="1" readingOrder="1"/>
      <protection locked="0"/>
    </xf>
    <xf numFmtId="172" fontId="62" fillId="50" borderId="3" xfId="4" applyNumberFormat="1" applyFont="1" applyFill="1" applyBorder="1" applyAlignment="1" applyProtection="1">
      <alignment horizontal="right" vertical="center" wrapText="1" readingOrder="1"/>
      <protection locked="0"/>
    </xf>
    <xf numFmtId="9" fontId="62" fillId="50" borderId="3" xfId="2" applyFont="1" applyFill="1" applyBorder="1" applyAlignment="1" applyProtection="1">
      <alignment horizontal="right" vertical="center" wrapText="1" readingOrder="1"/>
      <protection locked="0"/>
    </xf>
    <xf numFmtId="9" fontId="55" fillId="50" borderId="3" xfId="4" applyNumberFormat="1" applyFont="1" applyFill="1" applyBorder="1" applyAlignment="1">
      <alignment horizontal="center" vertical="center" wrapText="1" readingOrder="1"/>
    </xf>
    <xf numFmtId="9" fontId="55" fillId="50" borderId="34" xfId="4" applyNumberFormat="1" applyFont="1" applyFill="1" applyBorder="1" applyAlignment="1">
      <alignment horizontal="center" vertical="center" wrapText="1" readingOrder="1"/>
    </xf>
    <xf numFmtId="3" fontId="62" fillId="50" borderId="61" xfId="4" applyNumberFormat="1" applyFont="1" applyFill="1" applyBorder="1" applyAlignment="1" applyProtection="1">
      <alignment horizontal="center" vertical="center" wrapText="1" readingOrder="1"/>
      <protection locked="0"/>
    </xf>
    <xf numFmtId="3" fontId="62" fillId="50" borderId="5" xfId="4" applyNumberFormat="1" applyFont="1" applyFill="1" applyBorder="1" applyAlignment="1" applyProtection="1">
      <alignment horizontal="center" vertical="center" wrapText="1" readingOrder="1"/>
      <protection locked="0"/>
    </xf>
    <xf numFmtId="172" fontId="62" fillId="50" borderId="5" xfId="4" applyNumberFormat="1"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center" vertical="center" wrapText="1" readingOrder="1"/>
      <protection locked="0"/>
    </xf>
    <xf numFmtId="9" fontId="62" fillId="50" borderId="35" xfId="2" applyFont="1" applyFill="1" applyBorder="1" applyAlignment="1" applyProtection="1">
      <alignment horizontal="center" vertical="center" wrapText="1" readingOrder="1"/>
      <protection locked="0"/>
    </xf>
    <xf numFmtId="0" fontId="164" fillId="51" borderId="43" xfId="4" applyFont="1" applyFill="1" applyBorder="1" applyAlignment="1" applyProtection="1">
      <alignment horizontal="center" vertical="center" wrapText="1" readingOrder="1"/>
      <protection locked="0"/>
    </xf>
    <xf numFmtId="174" fontId="164" fillId="51" borderId="44" xfId="4" applyNumberFormat="1" applyFont="1" applyFill="1" applyBorder="1" applyAlignment="1" applyProtection="1">
      <alignment horizontal="center" vertical="center" wrapText="1" readingOrder="1"/>
      <protection locked="0"/>
    </xf>
    <xf numFmtId="0" fontId="164" fillId="51" borderId="44" xfId="0" applyFont="1" applyFill="1" applyBorder="1" applyAlignment="1">
      <alignment horizontal="center" vertical="center" wrapText="1"/>
    </xf>
    <xf numFmtId="0" fontId="164" fillId="51" borderId="44" xfId="4" applyFont="1" applyFill="1" applyBorder="1" applyAlignment="1" applyProtection="1">
      <alignment horizontal="center" vertical="center" wrapText="1" readingOrder="1"/>
      <protection locked="0"/>
    </xf>
    <xf numFmtId="0" fontId="164" fillId="51" borderId="44" xfId="4" applyFont="1" applyFill="1" applyBorder="1" applyAlignment="1">
      <alignment horizontal="center" vertical="center" wrapText="1"/>
    </xf>
    <xf numFmtId="0" fontId="164" fillId="51" borderId="79" xfId="0" applyFont="1" applyFill="1" applyBorder="1" applyAlignment="1">
      <alignment horizontal="center" vertical="center" wrapText="1"/>
    </xf>
    <xf numFmtId="180" fontId="165" fillId="51" borderId="25" xfId="50" applyNumberFormat="1" applyFont="1" applyFill="1" applyBorder="1" applyAlignment="1" applyProtection="1">
      <alignment horizontal="center" vertical="center" wrapText="1" readingOrder="1"/>
      <protection locked="0"/>
    </xf>
    <xf numFmtId="180" fontId="165" fillId="51" borderId="25" xfId="50" applyNumberFormat="1" applyFont="1" applyFill="1" applyBorder="1" applyAlignment="1" applyProtection="1">
      <alignment horizontal="right" vertical="center" wrapText="1" readingOrder="1"/>
      <protection locked="0"/>
    </xf>
    <xf numFmtId="172" fontId="165" fillId="51" borderId="25" xfId="1" applyNumberFormat="1" applyFont="1" applyFill="1" applyBorder="1" applyAlignment="1">
      <alignment horizontal="right" vertical="center" wrapText="1" readingOrder="1"/>
    </xf>
    <xf numFmtId="180" fontId="165" fillId="51" borderId="25" xfId="50"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0" fontId="62" fillId="50" borderId="3" xfId="50" applyNumberFormat="1" applyFont="1" applyFill="1" applyBorder="1" applyAlignment="1" applyProtection="1">
      <alignment horizontal="center" vertical="center" wrapText="1" readingOrder="1"/>
      <protection locked="0"/>
    </xf>
    <xf numFmtId="180" fontId="62" fillId="50" borderId="3" xfId="50" applyNumberFormat="1" applyFont="1" applyFill="1" applyBorder="1" applyAlignment="1" applyProtection="1">
      <alignment horizontal="right" vertical="center" wrapText="1" readingOrder="1"/>
      <protection locked="0"/>
    </xf>
    <xf numFmtId="172" fontId="55" fillId="50" borderId="3" xfId="1" applyNumberFormat="1" applyFont="1" applyFill="1" applyBorder="1" applyAlignment="1">
      <alignment horizontal="right" vertical="center" wrapText="1" readingOrder="1"/>
    </xf>
    <xf numFmtId="180" fontId="55" fillId="50" borderId="3" xfId="50" applyNumberFormat="1" applyFont="1" applyFill="1" applyBorder="1" applyAlignment="1">
      <alignment horizontal="right" vertical="center" wrapText="1" readingOrder="1"/>
    </xf>
    <xf numFmtId="9" fontId="55" fillId="50" borderId="3" xfId="4" applyNumberFormat="1" applyFont="1" applyFill="1" applyBorder="1" applyAlignment="1">
      <alignment horizontal="right" vertical="center" wrapText="1" readingOrder="1"/>
    </xf>
    <xf numFmtId="9" fontId="62" fillId="50" borderId="34" xfId="2" applyFont="1" applyFill="1" applyBorder="1" applyAlignment="1" applyProtection="1">
      <alignment horizontal="right" vertical="center" wrapText="1" readingOrder="1"/>
      <protection locked="0"/>
    </xf>
    <xf numFmtId="180" fontId="62" fillId="50" borderId="5" xfId="50" applyNumberFormat="1" applyFont="1" applyFill="1" applyBorder="1" applyAlignment="1" applyProtection="1">
      <alignment horizontal="center" vertical="center" wrapText="1" readingOrder="1"/>
      <protection locked="0"/>
    </xf>
    <xf numFmtId="180" fontId="62" fillId="50" borderId="5" xfId="50" applyNumberFormat="1" applyFont="1" applyFill="1" applyBorder="1" applyAlignment="1" applyProtection="1">
      <alignment horizontal="right" vertical="center" wrapText="1" readingOrder="1"/>
      <protection locked="0"/>
    </xf>
    <xf numFmtId="172" fontId="55" fillId="50" borderId="5" xfId="1" applyNumberFormat="1" applyFont="1" applyFill="1" applyBorder="1" applyAlignment="1">
      <alignment horizontal="right" vertical="center" wrapText="1" readingOrder="1"/>
    </xf>
    <xf numFmtId="180" fontId="55" fillId="50" borderId="5" xfId="50" applyNumberFormat="1" applyFont="1" applyFill="1" applyBorder="1" applyAlignment="1">
      <alignment horizontal="right" vertical="center" wrapText="1" readingOrder="1"/>
    </xf>
    <xf numFmtId="9" fontId="62" fillId="50" borderId="35" xfId="2" applyFont="1" applyFill="1" applyBorder="1" applyAlignment="1" applyProtection="1">
      <alignment horizontal="right" vertical="center" wrapText="1" readingOrder="1"/>
      <protection locked="0"/>
    </xf>
    <xf numFmtId="0" fontId="178" fillId="0" borderId="0" xfId="0" applyFont="1"/>
    <xf numFmtId="9" fontId="133" fillId="53" borderId="3" xfId="7" applyFont="1" applyFill="1" applyBorder="1" applyAlignment="1">
      <alignment horizontal="center" vertical="center" wrapText="1" readingOrder="1"/>
    </xf>
    <xf numFmtId="0" fontId="147" fillId="52" borderId="76" xfId="0" applyFont="1" applyFill="1" applyBorder="1" applyAlignment="1">
      <alignment horizontal="center" vertical="center" wrapText="1" readingOrder="1"/>
    </xf>
    <xf numFmtId="9" fontId="125" fillId="44" borderId="3" xfId="7"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9" fontId="161" fillId="51" borderId="25" xfId="2" applyFont="1" applyFill="1" applyBorder="1" applyAlignment="1">
      <alignment horizontal="center" vertical="center" wrapText="1" readingOrder="1"/>
    </xf>
    <xf numFmtId="0" fontId="161" fillId="51" borderId="27" xfId="0" applyFont="1" applyFill="1" applyBorder="1" applyAlignment="1">
      <alignment horizontal="center" vertical="center" wrapText="1" readingOrder="1"/>
    </xf>
    <xf numFmtId="0" fontId="162" fillId="52" borderId="33" xfId="0" applyFont="1" applyFill="1" applyBorder="1" applyAlignment="1">
      <alignment horizontal="left" vertical="center" wrapText="1" readingOrder="1"/>
    </xf>
    <xf numFmtId="0" fontId="161" fillId="51" borderId="87"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30" xfId="0" applyFont="1" applyFill="1" applyBorder="1" applyAlignment="1">
      <alignment horizontal="center" vertical="center" wrapText="1" readingOrder="1"/>
    </xf>
    <xf numFmtId="9" fontId="161" fillId="51" borderId="30" xfId="2" applyFont="1" applyFill="1" applyBorder="1" applyAlignment="1">
      <alignment horizontal="center" vertical="center" wrapText="1" readingOrder="1"/>
    </xf>
    <xf numFmtId="15" fontId="119" fillId="0" borderId="0" xfId="0" applyNumberFormat="1" applyFont="1" applyAlignment="1">
      <alignment vertical="center" wrapText="1" readingOrder="1"/>
    </xf>
    <xf numFmtId="0" fontId="102" fillId="0" borderId="52" xfId="0" applyFont="1" applyBorder="1" applyAlignment="1">
      <alignment horizontal="left" vertical="center" wrapText="1" readingOrder="1"/>
    </xf>
    <xf numFmtId="0" fontId="102" fillId="0" borderId="10" xfId="0" applyFont="1" applyBorder="1" applyAlignment="1">
      <alignment horizontal="left" vertical="center" wrapText="1" readingOrder="1"/>
    </xf>
    <xf numFmtId="0" fontId="102" fillId="0" borderId="51" xfId="0" applyFont="1" applyBorder="1" applyAlignment="1">
      <alignment horizontal="left" vertical="center" wrapText="1" readingOrder="1"/>
    </xf>
    <xf numFmtId="0" fontId="102" fillId="4" borderId="30" xfId="0" applyFont="1" applyFill="1" applyBorder="1" applyAlignment="1">
      <alignment horizontal="left" vertical="center" wrapText="1" readingOrder="1"/>
    </xf>
    <xf numFmtId="0" fontId="102" fillId="0" borderId="87" xfId="0" applyFont="1" applyBorder="1" applyAlignment="1">
      <alignment horizontal="left" vertical="center" wrapText="1" readingOrder="1"/>
    </xf>
    <xf numFmtId="0" fontId="102" fillId="0" borderId="5" xfId="0" applyFont="1" applyBorder="1" applyAlignment="1">
      <alignment horizontal="left" vertical="center" wrapText="1" readingOrder="1"/>
    </xf>
    <xf numFmtId="178" fontId="105" fillId="52" borderId="3" xfId="0" applyNumberFormat="1" applyFont="1" applyFill="1" applyBorder="1" applyAlignment="1">
      <alignment horizontal="left" vertical="center" wrapText="1" readingOrder="1"/>
    </xf>
    <xf numFmtId="9" fontId="112" fillId="4" borderId="52" xfId="7" applyFont="1" applyFill="1" applyBorder="1" applyAlignment="1">
      <alignment horizontal="center" vertical="center" wrapText="1"/>
    </xf>
    <xf numFmtId="9" fontId="125" fillId="44" borderId="7" xfId="7" applyFont="1" applyFill="1" applyBorder="1" applyAlignment="1">
      <alignment horizontal="center" vertical="center" wrapText="1" readingOrder="1"/>
    </xf>
    <xf numFmtId="0" fontId="161" fillId="0" borderId="0" xfId="0" applyFont="1" applyAlignment="1">
      <alignment horizontal="center" vertical="center" wrapText="1" readingOrder="1"/>
    </xf>
    <xf numFmtId="177" fontId="99" fillId="0" borderId="39" xfId="0" applyNumberFormat="1" applyFont="1" applyBorder="1" applyAlignment="1">
      <alignment vertical="center" wrapText="1" readingOrder="1"/>
    </xf>
    <xf numFmtId="177" fontId="99" fillId="0" borderId="34" xfId="0" applyNumberFormat="1" applyFont="1" applyBorder="1" applyAlignment="1">
      <alignment vertical="center" wrapText="1" readingOrder="1"/>
    </xf>
    <xf numFmtId="177" fontId="112" fillId="2" borderId="34" xfId="0" applyNumberFormat="1" applyFont="1" applyFill="1" applyBorder="1" applyAlignment="1">
      <alignment vertical="center" wrapText="1" readingOrder="1"/>
    </xf>
    <xf numFmtId="177" fontId="163" fillId="52" borderId="34" xfId="0" applyNumberFormat="1" applyFont="1" applyFill="1" applyBorder="1" applyAlignment="1">
      <alignment vertical="center" wrapText="1" readingOrder="1"/>
    </xf>
    <xf numFmtId="177" fontId="163" fillId="53" borderId="42" xfId="0" applyNumberFormat="1" applyFont="1" applyFill="1" applyBorder="1" applyAlignment="1">
      <alignment vertical="center" wrapText="1" readingOrder="1"/>
    </xf>
    <xf numFmtId="176" fontId="97" fillId="0" borderId="0" xfId="0" applyNumberFormat="1" applyFont="1" applyAlignment="1">
      <alignment horizontal="left"/>
    </xf>
    <xf numFmtId="177" fontId="150" fillId="43" borderId="80" xfId="0" applyNumberFormat="1" applyFont="1" applyFill="1" applyBorder="1" applyAlignment="1">
      <alignment horizontal="center" vertical="center" wrapText="1" readingOrder="1"/>
    </xf>
    <xf numFmtId="177" fontId="150" fillId="43" borderId="80" xfId="50" applyNumberFormat="1" applyFont="1" applyFill="1" applyBorder="1" applyAlignment="1">
      <alignment horizontal="center" vertical="center" wrapText="1" readingOrder="1"/>
    </xf>
    <xf numFmtId="177" fontId="152" fillId="45" borderId="80" xfId="0" applyNumberFormat="1" applyFont="1" applyFill="1" applyBorder="1" applyAlignment="1">
      <alignment horizontal="center" vertical="center" wrapText="1" readingOrder="1"/>
    </xf>
    <xf numFmtId="177" fontId="152" fillId="45" borderId="80" xfId="50" applyNumberFormat="1" applyFont="1" applyFill="1" applyBorder="1" applyAlignment="1">
      <alignment horizontal="center" vertical="center" wrapText="1" readingOrder="1"/>
    </xf>
    <xf numFmtId="177" fontId="155" fillId="43" borderId="80" xfId="50" applyNumberFormat="1" applyFont="1" applyFill="1" applyBorder="1" applyAlignment="1">
      <alignment horizontal="center" vertical="center" wrapText="1" readingOrder="1"/>
    </xf>
    <xf numFmtId="177" fontId="152" fillId="43" borderId="80" xfId="50" applyNumberFormat="1" applyFont="1" applyFill="1" applyBorder="1" applyAlignment="1">
      <alignment horizontal="center" vertical="center" wrapText="1" readingOrder="1"/>
    </xf>
    <xf numFmtId="177" fontId="170" fillId="46" borderId="80" xfId="50" applyNumberFormat="1" applyFont="1" applyFill="1" applyBorder="1" applyAlignment="1">
      <alignment horizontal="center" vertical="center" wrapText="1" readingOrder="1"/>
    </xf>
    <xf numFmtId="177" fontId="161" fillId="51" borderId="30" xfId="0" applyNumberFormat="1" applyFont="1" applyFill="1" applyBorder="1" applyAlignment="1">
      <alignment horizontal="center" vertical="center" wrapText="1" readingOrder="1"/>
    </xf>
    <xf numFmtId="0" fontId="161" fillId="51" borderId="38" xfId="0" applyFont="1" applyFill="1" applyBorder="1" applyAlignment="1">
      <alignment horizontal="center" vertical="center" wrapText="1" readingOrder="1"/>
    </xf>
    <xf numFmtId="0" fontId="161" fillId="51" borderId="90" xfId="0" applyFont="1" applyFill="1" applyBorder="1" applyAlignment="1">
      <alignment horizontal="center" vertical="center" wrapText="1" readingOrder="1"/>
    </xf>
    <xf numFmtId="0" fontId="148" fillId="47" borderId="86" xfId="0" applyFont="1" applyFill="1" applyBorder="1" applyAlignment="1">
      <alignment horizontal="center" vertical="center" wrapText="1" readingOrder="1"/>
    </xf>
    <xf numFmtId="0" fontId="102" fillId="54" borderId="38" xfId="0" applyFont="1" applyFill="1" applyBorder="1" applyAlignment="1">
      <alignment horizontal="left" vertical="center" wrapText="1" readingOrder="1"/>
    </xf>
    <xf numFmtId="177" fontId="150" fillId="0" borderId="80" xfId="50" applyNumberFormat="1" applyFont="1" applyFill="1" applyBorder="1" applyAlignment="1">
      <alignment horizontal="center" vertical="center" wrapText="1" readingOrder="1"/>
    </xf>
    <xf numFmtId="177" fontId="170" fillId="46" borderId="80" xfId="0" applyNumberFormat="1" applyFont="1" applyFill="1" applyBorder="1" applyAlignment="1">
      <alignment horizontal="center" vertical="center" wrapText="1" readingOrder="1"/>
    </xf>
    <xf numFmtId="0" fontId="154" fillId="47" borderId="86" xfId="0" applyFont="1" applyFill="1" applyBorder="1" applyAlignment="1">
      <alignment horizontal="center" vertical="center" wrapText="1" readingOrder="1"/>
    </xf>
    <xf numFmtId="15" fontId="120" fillId="0" borderId="16" xfId="0" applyNumberFormat="1" applyFont="1" applyBorder="1" applyAlignment="1">
      <alignment horizontal="center" vertical="center" wrapText="1" readingOrder="1"/>
    </xf>
    <xf numFmtId="0" fontId="58" fillId="0" borderId="43" xfId="4" applyFont="1" applyBorder="1" applyAlignment="1" applyProtection="1">
      <alignment horizontal="left" vertical="center" wrapText="1" readingOrder="1"/>
      <protection locked="0"/>
    </xf>
    <xf numFmtId="180" fontId="145" fillId="0" borderId="44" xfId="50" applyNumberFormat="1" applyFont="1" applyFill="1" applyBorder="1" applyAlignment="1" applyProtection="1">
      <alignment vertical="center" wrapText="1" readingOrder="1"/>
      <protection locked="0"/>
    </xf>
    <xf numFmtId="170" fontId="145" fillId="0" borderId="44" xfId="1" applyNumberFormat="1" applyFont="1" applyFill="1" applyBorder="1" applyAlignment="1" applyProtection="1">
      <alignment horizontal="center" vertical="center" wrapText="1" readingOrder="1"/>
      <protection locked="0"/>
    </xf>
    <xf numFmtId="9" fontId="145" fillId="0" borderId="44" xfId="2" applyFont="1" applyFill="1" applyBorder="1" applyAlignment="1" applyProtection="1">
      <alignment horizontal="center" vertical="center" wrapText="1" readingOrder="1"/>
      <protection locked="0"/>
    </xf>
    <xf numFmtId="180" fontId="145" fillId="0" borderId="44" xfId="50" applyNumberFormat="1" applyFont="1" applyFill="1" applyBorder="1" applyAlignment="1" applyProtection="1">
      <alignment horizontal="center" vertical="center" wrapText="1" readingOrder="1"/>
      <protection locked="0"/>
    </xf>
    <xf numFmtId="9" fontId="146" fillId="0" borderId="79" xfId="4" applyNumberFormat="1" applyFont="1" applyBorder="1" applyAlignment="1">
      <alignment horizontal="center" vertical="center" wrapText="1"/>
    </xf>
    <xf numFmtId="0" fontId="60" fillId="0" borderId="3" xfId="4" applyFont="1" applyBorder="1" applyAlignment="1" applyProtection="1">
      <alignment horizontal="left" vertical="center" wrapText="1" readingOrder="1"/>
      <protection locked="0"/>
    </xf>
    <xf numFmtId="0" fontId="59" fillId="0" borderId="3" xfId="4" applyFont="1" applyBorder="1" applyAlignment="1" applyProtection="1">
      <alignment horizontal="left" vertical="center" wrapText="1" readingOrder="1"/>
      <protection locked="0"/>
    </xf>
    <xf numFmtId="0" fontId="60" fillId="0" borderId="7" xfId="4" applyFont="1" applyBorder="1" applyAlignment="1" applyProtection="1">
      <alignment horizontal="left" vertical="center" wrapText="1" readingOrder="1"/>
      <protection locked="0"/>
    </xf>
    <xf numFmtId="180" fontId="49" fillId="0" borderId="7" xfId="50" applyNumberFormat="1" applyFont="1" applyBorder="1" applyAlignment="1">
      <alignment horizontal="right" vertical="center" wrapText="1"/>
    </xf>
    <xf numFmtId="180" fontId="60" fillId="0" borderId="7" xfId="50" applyNumberFormat="1" applyFont="1" applyBorder="1" applyAlignment="1" applyProtection="1">
      <alignment horizontal="right" vertical="center" wrapText="1" readingOrder="1"/>
      <protection locked="0"/>
    </xf>
    <xf numFmtId="43" fontId="49" fillId="0" borderId="7" xfId="547" applyFont="1" applyBorder="1" applyAlignment="1">
      <alignment horizontal="right" vertical="center" wrapText="1"/>
    </xf>
    <xf numFmtId="0" fontId="49" fillId="0" borderId="7" xfId="548" applyNumberFormat="1" applyFont="1" applyBorder="1" applyAlignment="1">
      <alignment horizontal="right" vertical="center" wrapText="1"/>
    </xf>
    <xf numFmtId="9" fontId="49" fillId="0" borderId="7" xfId="4" applyNumberFormat="1" applyFont="1" applyBorder="1" applyAlignment="1">
      <alignment horizontal="center" vertical="center" wrapText="1"/>
    </xf>
    <xf numFmtId="180" fontId="60" fillId="0" borderId="7" xfId="50" applyNumberFormat="1" applyFont="1" applyFill="1" applyBorder="1" applyAlignment="1" applyProtection="1">
      <alignment horizontal="right" vertical="center" wrapText="1" readingOrder="1"/>
      <protection locked="0"/>
    </xf>
    <xf numFmtId="15" fontId="120" fillId="0" borderId="0" xfId="0" applyNumberFormat="1" applyFont="1" applyAlignment="1">
      <alignment vertical="center" readingOrder="1"/>
    </xf>
    <xf numFmtId="177" fontId="120" fillId="0" borderId="0" xfId="0" applyNumberFormat="1" applyFont="1" applyAlignment="1">
      <alignment vertical="center" readingOrder="1"/>
    </xf>
    <xf numFmtId="15" fontId="180" fillId="0" borderId="0" xfId="0" applyNumberFormat="1" applyFont="1" applyAlignment="1">
      <alignment vertical="center" readingOrder="1"/>
    </xf>
    <xf numFmtId="0" fontId="113" fillId="0" borderId="3" xfId="0" applyFont="1" applyBorder="1" applyAlignment="1">
      <alignment horizontal="left" vertical="center" readingOrder="1"/>
    </xf>
    <xf numFmtId="177" fontId="113" fillId="0" borderId="3" xfId="0" applyNumberFormat="1" applyFont="1" applyBorder="1" applyAlignment="1">
      <alignment horizontal="right" vertical="center" readingOrder="1"/>
    </xf>
    <xf numFmtId="178" fontId="113" fillId="0" borderId="3" xfId="0" applyNumberFormat="1" applyFont="1" applyBorder="1" applyAlignment="1">
      <alignment horizontal="right" vertical="center" readingOrder="1"/>
    </xf>
    <xf numFmtId="9" fontId="113" fillId="0" borderId="3" xfId="2" applyFont="1" applyFill="1" applyBorder="1" applyAlignment="1">
      <alignment horizontal="center" vertical="center" readingOrder="1"/>
    </xf>
    <xf numFmtId="9" fontId="113" fillId="0" borderId="3" xfId="2" applyFont="1" applyBorder="1" applyAlignment="1">
      <alignment horizontal="center" vertical="center" readingOrder="1"/>
    </xf>
    <xf numFmtId="0" fontId="113" fillId="4" borderId="3" xfId="0" applyFont="1" applyFill="1" applyBorder="1" applyAlignment="1">
      <alignment horizontal="left" vertical="center" readingOrder="1"/>
    </xf>
    <xf numFmtId="0" fontId="102" fillId="4" borderId="3" xfId="0" applyFont="1" applyFill="1" applyBorder="1" applyAlignment="1">
      <alignment horizontal="left" vertical="center" readingOrder="1"/>
    </xf>
    <xf numFmtId="177" fontId="105" fillId="50" borderId="3" xfId="0" applyNumberFormat="1" applyFont="1" applyFill="1" applyBorder="1" applyAlignment="1">
      <alignment horizontal="right" vertical="center" readingOrder="1"/>
    </xf>
    <xf numFmtId="178" fontId="105" fillId="50" borderId="3" xfId="0" applyNumberFormat="1" applyFont="1" applyFill="1" applyBorder="1" applyAlignment="1">
      <alignment horizontal="right" vertical="center" readingOrder="1"/>
    </xf>
    <xf numFmtId="9" fontId="105" fillId="50" borderId="3" xfId="2" applyFont="1" applyFill="1" applyBorder="1" applyAlignment="1">
      <alignment horizontal="center" vertical="center" readingOrder="1"/>
    </xf>
    <xf numFmtId="177" fontId="162" fillId="51" borderId="41" xfId="0" applyNumberFormat="1" applyFont="1" applyFill="1" applyBorder="1" applyAlignment="1">
      <alignment horizontal="right" vertical="center" readingOrder="1"/>
    </xf>
    <xf numFmtId="178" fontId="162" fillId="51" borderId="41" xfId="0" applyNumberFormat="1" applyFont="1" applyFill="1" applyBorder="1" applyAlignment="1">
      <alignment horizontal="right" vertical="center" readingOrder="1"/>
    </xf>
    <xf numFmtId="9" fontId="162" fillId="51" borderId="41" xfId="2" applyFont="1" applyFill="1" applyBorder="1" applyAlignment="1">
      <alignment horizontal="center" vertical="center" readingOrder="1"/>
    </xf>
    <xf numFmtId="0" fontId="113" fillId="0" borderId="7" xfId="0" applyFont="1" applyBorder="1" applyAlignment="1">
      <alignment horizontal="left" vertical="center" readingOrder="1"/>
    </xf>
    <xf numFmtId="177" fontId="113" fillId="0" borderId="7" xfId="0" applyNumberFormat="1" applyFont="1" applyBorder="1" applyAlignment="1">
      <alignment horizontal="right" vertical="center" readingOrder="1"/>
    </xf>
    <xf numFmtId="178" fontId="113" fillId="0" borderId="7" xfId="0" applyNumberFormat="1" applyFont="1" applyBorder="1" applyAlignment="1">
      <alignment horizontal="right" vertical="center" readingOrder="1"/>
    </xf>
    <xf numFmtId="9" fontId="113" fillId="0" borderId="7" xfId="2" applyFont="1" applyFill="1" applyBorder="1" applyAlignment="1">
      <alignment horizontal="center" vertical="center" readingOrder="1"/>
    </xf>
    <xf numFmtId="9" fontId="113" fillId="0" borderId="11" xfId="2" applyFont="1" applyFill="1" applyBorder="1" applyAlignment="1">
      <alignment horizontal="center" vertical="center" readingOrder="1"/>
    </xf>
    <xf numFmtId="9" fontId="113" fillId="0" borderId="4" xfId="2" applyFont="1" applyFill="1" applyBorder="1" applyAlignment="1">
      <alignment horizontal="center" vertical="center" readingOrder="1"/>
    </xf>
    <xf numFmtId="177" fontId="105" fillId="52" borderId="3" xfId="0" applyNumberFormat="1" applyFont="1" applyFill="1" applyBorder="1" applyAlignment="1">
      <alignment horizontal="right" vertical="center" readingOrder="1"/>
    </xf>
    <xf numFmtId="178" fontId="105" fillId="52" borderId="3" xfId="0" applyNumberFormat="1" applyFont="1" applyFill="1" applyBorder="1" applyAlignment="1">
      <alignment horizontal="right" vertical="center" readingOrder="1"/>
    </xf>
    <xf numFmtId="9" fontId="105" fillId="52" borderId="3" xfId="2" applyFont="1" applyFill="1" applyBorder="1" applyAlignment="1">
      <alignment horizontal="center" vertical="center" readingOrder="1"/>
    </xf>
    <xf numFmtId="9" fontId="105" fillId="52" borderId="4" xfId="2" applyFont="1" applyFill="1" applyBorder="1" applyAlignment="1">
      <alignment horizontal="center" vertical="center" readingOrder="1"/>
    </xf>
    <xf numFmtId="177" fontId="105" fillId="52" borderId="5" xfId="0" applyNumberFormat="1" applyFont="1" applyFill="1" applyBorder="1" applyAlignment="1">
      <alignment horizontal="right" vertical="center" readingOrder="1"/>
    </xf>
    <xf numFmtId="178" fontId="105" fillId="52" borderId="5" xfId="0" applyNumberFormat="1" applyFont="1" applyFill="1" applyBorder="1" applyAlignment="1">
      <alignment horizontal="right" vertical="center" readingOrder="1"/>
    </xf>
    <xf numFmtId="9" fontId="105" fillId="52" borderId="5" xfId="2" applyFont="1" applyFill="1" applyBorder="1" applyAlignment="1">
      <alignment horizontal="center" vertical="center" readingOrder="1"/>
    </xf>
    <xf numFmtId="0" fontId="162" fillId="51" borderId="25" xfId="0" applyFont="1" applyFill="1" applyBorder="1" applyAlignment="1">
      <alignment horizontal="center" vertical="center" readingOrder="1"/>
    </xf>
    <xf numFmtId="177" fontId="162" fillId="51" borderId="25" xfId="0" applyNumberFormat="1" applyFont="1" applyFill="1" applyBorder="1" applyAlignment="1">
      <alignment horizontal="right" vertical="center" readingOrder="1"/>
    </xf>
    <xf numFmtId="178" fontId="162" fillId="51" borderId="25" xfId="0" applyNumberFormat="1" applyFont="1" applyFill="1" applyBorder="1" applyAlignment="1">
      <alignment horizontal="right" vertical="center" readingOrder="1"/>
    </xf>
    <xf numFmtId="9" fontId="162" fillId="51" borderId="25" xfId="2" applyFont="1" applyFill="1" applyBorder="1" applyAlignment="1">
      <alignment horizontal="center" vertical="center" readingOrder="1"/>
    </xf>
    <xf numFmtId="9" fontId="162" fillId="51" borderId="27" xfId="2" applyFont="1" applyFill="1" applyBorder="1" applyAlignment="1">
      <alignment horizontal="center" vertical="center" readingOrder="1"/>
    </xf>
    <xf numFmtId="0" fontId="113" fillId="4" borderId="38" xfId="0" applyFont="1" applyFill="1" applyBorder="1" applyAlignment="1">
      <alignment horizontal="left" vertical="center" readingOrder="1"/>
    </xf>
    <xf numFmtId="177" fontId="113" fillId="4" borderId="38" xfId="0" applyNumberFormat="1" applyFont="1" applyFill="1" applyBorder="1" applyAlignment="1">
      <alignment horizontal="right" vertical="center" readingOrder="1"/>
    </xf>
    <xf numFmtId="178" fontId="113" fillId="4" borderId="38" xfId="0" applyNumberFormat="1" applyFont="1" applyFill="1" applyBorder="1" applyAlignment="1">
      <alignment horizontal="right" vertical="center" readingOrder="1"/>
    </xf>
    <xf numFmtId="178" fontId="113" fillId="0" borderId="38" xfId="0" applyNumberFormat="1" applyFont="1" applyBorder="1" applyAlignment="1">
      <alignment horizontal="right" vertical="center" readingOrder="1"/>
    </xf>
    <xf numFmtId="9" fontId="113" fillId="4" borderId="38" xfId="2" applyFont="1" applyFill="1" applyBorder="1" applyAlignment="1">
      <alignment horizontal="center" vertical="center" readingOrder="1"/>
    </xf>
    <xf numFmtId="0" fontId="102" fillId="4" borderId="7" xfId="0" applyFont="1" applyFill="1" applyBorder="1" applyAlignment="1">
      <alignment horizontal="left" vertical="center" readingOrder="1"/>
    </xf>
    <xf numFmtId="177" fontId="113" fillId="4" borderId="7" xfId="0" applyNumberFormat="1" applyFont="1" applyFill="1" applyBorder="1" applyAlignment="1">
      <alignment horizontal="right" vertical="center" readingOrder="1"/>
    </xf>
    <xf numFmtId="178" fontId="113" fillId="4" borderId="7" xfId="0" applyNumberFormat="1" applyFont="1" applyFill="1" applyBorder="1" applyAlignment="1">
      <alignment horizontal="right" vertical="center" readingOrder="1"/>
    </xf>
    <xf numFmtId="9" fontId="113" fillId="4" borderId="7" xfId="2" applyFont="1" applyFill="1" applyBorder="1" applyAlignment="1">
      <alignment horizontal="center" vertical="center" readingOrder="1"/>
    </xf>
    <xf numFmtId="0" fontId="113" fillId="4" borderId="7" xfId="0" applyFont="1" applyFill="1" applyBorder="1" applyAlignment="1">
      <alignment horizontal="left" vertical="center" readingOrder="1"/>
    </xf>
    <xf numFmtId="9" fontId="113" fillId="0" borderId="7" xfId="2" applyFont="1" applyBorder="1" applyAlignment="1">
      <alignment horizontal="center" vertical="center" readingOrder="1"/>
    </xf>
    <xf numFmtId="9" fontId="113" fillId="0" borderId="11" xfId="2" applyFont="1" applyBorder="1" applyAlignment="1">
      <alignment horizontal="center" vertical="center" readingOrder="1"/>
    </xf>
    <xf numFmtId="177" fontId="105" fillId="52" borderId="6" xfId="0" applyNumberFormat="1" applyFont="1" applyFill="1" applyBorder="1" applyAlignment="1">
      <alignment horizontal="right" vertical="center" readingOrder="1"/>
    </xf>
    <xf numFmtId="178" fontId="105" fillId="52" borderId="6" xfId="0" applyNumberFormat="1" applyFont="1" applyFill="1" applyBorder="1" applyAlignment="1">
      <alignment horizontal="right" vertical="center" readingOrder="1"/>
    </xf>
    <xf numFmtId="9" fontId="105" fillId="52" borderId="6" xfId="2" applyFont="1" applyFill="1" applyBorder="1" applyAlignment="1">
      <alignment horizontal="center" vertical="center" readingOrder="1"/>
    </xf>
    <xf numFmtId="0" fontId="113" fillId="0" borderId="52" xfId="0" applyFont="1" applyBorder="1" applyAlignment="1">
      <alignment horizontal="left" vertical="center" readingOrder="1"/>
    </xf>
    <xf numFmtId="0" fontId="113" fillId="0" borderId="10" xfId="0" applyFont="1" applyBorder="1" applyAlignment="1">
      <alignment horizontal="left" vertical="center" readingOrder="1"/>
    </xf>
    <xf numFmtId="0" fontId="113" fillId="0" borderId="51" xfId="0" applyFont="1" applyBorder="1" applyAlignment="1">
      <alignment horizontal="left" vertical="center" readingOrder="1"/>
    </xf>
    <xf numFmtId="0" fontId="113" fillId="4" borderId="64" xfId="0" applyFont="1" applyFill="1" applyBorder="1" applyAlignment="1">
      <alignment horizontal="left" vertical="center" readingOrder="1"/>
    </xf>
    <xf numFmtId="177" fontId="113" fillId="0" borderId="38" xfId="0" applyNumberFormat="1" applyFont="1" applyBorder="1" applyAlignment="1">
      <alignment horizontal="right" vertical="center" readingOrder="1"/>
    </xf>
    <xf numFmtId="9" fontId="113" fillId="0" borderId="38" xfId="2" applyFont="1" applyFill="1" applyBorder="1" applyAlignment="1">
      <alignment horizontal="center" vertical="center" readingOrder="1"/>
    </xf>
    <xf numFmtId="9" fontId="113" fillId="0" borderId="38" xfId="2" applyFont="1" applyBorder="1" applyAlignment="1">
      <alignment horizontal="center" vertical="center" readingOrder="1"/>
    </xf>
    <xf numFmtId="9" fontId="113" fillId="0" borderId="4" xfId="2" applyFont="1" applyBorder="1" applyAlignment="1">
      <alignment horizontal="center" vertical="center" readingOrder="1"/>
    </xf>
    <xf numFmtId="0" fontId="137" fillId="0" borderId="0" xfId="0" applyFont="1" applyAlignment="1">
      <alignment horizontal="left" vertical="top" readingOrder="1"/>
    </xf>
    <xf numFmtId="177" fontId="137" fillId="0" borderId="0" xfId="0" applyNumberFormat="1" applyFont="1" applyAlignment="1">
      <alignment horizontal="left" vertical="top" readingOrder="1"/>
    </xf>
    <xf numFmtId="0" fontId="122" fillId="0" borderId="0" xfId="0" applyFont="1" applyAlignment="1">
      <alignment horizontal="left" vertical="top" readingOrder="1"/>
    </xf>
    <xf numFmtId="178" fontId="113" fillId="0" borderId="5" xfId="0" applyNumberFormat="1" applyFont="1" applyBorder="1" applyAlignment="1">
      <alignment horizontal="right" vertical="center" readingOrder="1"/>
    </xf>
    <xf numFmtId="9" fontId="105" fillId="0" borderId="5" xfId="2" applyFont="1" applyFill="1" applyBorder="1" applyAlignment="1">
      <alignment horizontal="center" vertical="center" readingOrder="1"/>
    </xf>
    <xf numFmtId="43" fontId="0" fillId="0" borderId="0" xfId="1" applyFont="1" applyAlignment="1"/>
    <xf numFmtId="178" fontId="117" fillId="0" borderId="38" xfId="0" applyNumberFormat="1" applyFont="1" applyBorder="1" applyAlignment="1">
      <alignment horizontal="right" vertical="center" readingOrder="1"/>
    </xf>
    <xf numFmtId="0" fontId="113" fillId="0" borderId="5" xfId="0" applyFont="1" applyBorder="1" applyAlignment="1">
      <alignment horizontal="left" vertical="center" readingOrder="1"/>
    </xf>
    <xf numFmtId="9" fontId="162" fillId="51" borderId="26" xfId="2" applyFont="1" applyFill="1" applyBorder="1" applyAlignment="1">
      <alignment horizontal="center" vertical="center" readingOrder="1"/>
    </xf>
    <xf numFmtId="9" fontId="113" fillId="0" borderId="78" xfId="2" applyFont="1" applyFill="1" applyBorder="1" applyAlignment="1">
      <alignment horizontal="center" vertical="center" readingOrder="1"/>
    </xf>
    <xf numFmtId="0" fontId="113" fillId="0" borderId="3" xfId="3" applyFont="1" applyBorder="1" applyAlignment="1">
      <alignment horizontal="left" vertical="center" readingOrder="1"/>
    </xf>
    <xf numFmtId="0" fontId="102" fillId="4" borderId="7" xfId="0" applyFont="1" applyFill="1" applyBorder="1" applyAlignment="1">
      <alignment horizontal="center" vertical="center" readingOrder="1"/>
    </xf>
    <xf numFmtId="178" fontId="113" fillId="0" borderId="7" xfId="0" applyNumberFormat="1" applyFont="1" applyBorder="1" applyAlignment="1">
      <alignment horizontal="center" vertical="center" readingOrder="1"/>
    </xf>
    <xf numFmtId="9" fontId="113" fillId="0" borderId="32" xfId="2" applyFont="1" applyBorder="1" applyAlignment="1">
      <alignment horizontal="center" vertical="center" readingOrder="1"/>
    </xf>
    <xf numFmtId="178" fontId="162" fillId="51" borderId="25" xfId="0" applyNumberFormat="1" applyFont="1" applyFill="1" applyBorder="1" applyAlignment="1">
      <alignment horizontal="center" vertical="center" readingOrder="1"/>
    </xf>
    <xf numFmtId="9" fontId="113" fillId="0" borderId="3" xfId="2" applyFont="1" applyBorder="1" applyAlignment="1">
      <alignment vertical="center" readingOrder="1"/>
    </xf>
    <xf numFmtId="9" fontId="105" fillId="50" borderId="3" xfId="2" applyFont="1" applyFill="1" applyBorder="1" applyAlignment="1">
      <alignment vertical="center" readingOrder="1"/>
    </xf>
    <xf numFmtId="9" fontId="105" fillId="52" borderId="3" xfId="2" applyFont="1" applyFill="1" applyBorder="1" applyAlignment="1">
      <alignment vertical="center" readingOrder="1"/>
    </xf>
    <xf numFmtId="177" fontId="113" fillId="4" borderId="3" xfId="0" applyNumberFormat="1" applyFont="1" applyFill="1" applyBorder="1" applyAlignment="1">
      <alignment horizontal="right" vertical="center" readingOrder="1"/>
    </xf>
    <xf numFmtId="178" fontId="113" fillId="4" borderId="3" xfId="0" applyNumberFormat="1" applyFont="1" applyFill="1" applyBorder="1" applyAlignment="1">
      <alignment horizontal="right" vertical="center" readingOrder="1"/>
    </xf>
    <xf numFmtId="9" fontId="113" fillId="4" borderId="3" xfId="2" applyFont="1" applyFill="1" applyBorder="1" applyAlignment="1">
      <alignment vertical="center" readingOrder="1"/>
    </xf>
    <xf numFmtId="9" fontId="162" fillId="51" borderId="25" xfId="2" applyFont="1" applyFill="1" applyBorder="1" applyAlignment="1">
      <alignment vertical="center" readingOrder="1"/>
    </xf>
    <xf numFmtId="178" fontId="105" fillId="52" borderId="3" xfId="2" applyNumberFormat="1" applyFont="1" applyFill="1" applyBorder="1" applyAlignment="1">
      <alignment horizontal="right" vertical="center" readingOrder="1"/>
    </xf>
    <xf numFmtId="177" fontId="162" fillId="51" borderId="44" xfId="0" applyNumberFormat="1" applyFont="1" applyFill="1" applyBorder="1" applyAlignment="1">
      <alignment horizontal="right" vertical="center" readingOrder="1"/>
    </xf>
    <xf numFmtId="178" fontId="162" fillId="51" borderId="44" xfId="0" applyNumberFormat="1" applyFont="1" applyFill="1" applyBorder="1" applyAlignment="1">
      <alignment horizontal="right" vertical="center" readingOrder="1"/>
    </xf>
    <xf numFmtId="9" fontId="162" fillId="51" borderId="44" xfId="2" applyFont="1" applyFill="1" applyBorder="1" applyAlignment="1">
      <alignment horizontal="center" vertical="center" readingOrder="1"/>
    </xf>
    <xf numFmtId="9" fontId="162" fillId="51" borderId="62" xfId="2" applyFont="1" applyFill="1" applyBorder="1" applyAlignment="1">
      <alignment horizontal="center" vertical="center" readingOrder="1"/>
    </xf>
    <xf numFmtId="0" fontId="96" fillId="0" borderId="0" xfId="0" applyFont="1" applyAlignment="1">
      <alignment horizontal="left" vertical="top" readingOrder="1"/>
    </xf>
    <xf numFmtId="0" fontId="181" fillId="0" borderId="0" xfId="0" applyFont="1" applyAlignment="1">
      <alignment horizontal="left" vertical="top" readingOrder="1"/>
    </xf>
    <xf numFmtId="9" fontId="162" fillId="51" borderId="3" xfId="2" applyFont="1" applyFill="1" applyBorder="1" applyAlignment="1">
      <alignment horizontal="center" vertical="center" readingOrder="1"/>
    </xf>
    <xf numFmtId="177" fontId="162" fillId="51" borderId="3" xfId="0" applyNumberFormat="1" applyFont="1" applyFill="1" applyBorder="1" applyAlignment="1">
      <alignment horizontal="right" vertical="center" readingOrder="1"/>
    </xf>
    <xf numFmtId="178" fontId="162" fillId="51" borderId="3" xfId="0" applyNumberFormat="1" applyFont="1" applyFill="1" applyBorder="1" applyAlignment="1">
      <alignment horizontal="right" vertical="center" readingOrder="1"/>
    </xf>
    <xf numFmtId="0" fontId="113" fillId="4" borderId="30" xfId="0" applyFont="1" applyFill="1" applyBorder="1" applyAlignment="1">
      <alignment horizontal="left" vertical="center" readingOrder="1"/>
    </xf>
    <xf numFmtId="177" fontId="113" fillId="0" borderId="30" xfId="0" applyNumberFormat="1" applyFont="1" applyBorder="1" applyAlignment="1">
      <alignment horizontal="right" vertical="center" readingOrder="1"/>
    </xf>
    <xf numFmtId="178" fontId="113" fillId="0" borderId="30" xfId="0" applyNumberFormat="1" applyFont="1" applyBorder="1" applyAlignment="1">
      <alignment horizontal="right" vertical="center" readingOrder="1"/>
    </xf>
    <xf numFmtId="9" fontId="113" fillId="0" borderId="30" xfId="2" applyFont="1" applyFill="1" applyBorder="1" applyAlignment="1">
      <alignment horizontal="center" vertical="center" readingOrder="1"/>
    </xf>
    <xf numFmtId="9" fontId="113" fillId="0" borderId="30" xfId="2" applyFont="1" applyBorder="1" applyAlignment="1">
      <alignment horizontal="center" vertical="center" readingOrder="1"/>
    </xf>
    <xf numFmtId="9" fontId="113" fillId="0" borderId="14" xfId="2" applyFont="1" applyBorder="1" applyAlignment="1">
      <alignment horizontal="center" vertical="center" readingOrder="1"/>
    </xf>
    <xf numFmtId="0" fontId="113" fillId="0" borderId="29" xfId="0" applyFont="1" applyBorder="1" applyAlignment="1">
      <alignment horizontal="left" vertical="center" readingOrder="1"/>
    </xf>
    <xf numFmtId="177" fontId="113" fillId="4" borderId="30" xfId="0" applyNumberFormat="1" applyFont="1" applyFill="1" applyBorder="1" applyAlignment="1">
      <alignment horizontal="right" vertical="center" readingOrder="1"/>
    </xf>
    <xf numFmtId="178" fontId="113" fillId="4" borderId="30" xfId="0" applyNumberFormat="1" applyFont="1" applyFill="1" applyBorder="1" applyAlignment="1">
      <alignment horizontal="right" vertical="center" readingOrder="1"/>
    </xf>
    <xf numFmtId="9" fontId="113" fillId="0" borderId="90" xfId="2" applyFont="1" applyFill="1" applyBorder="1" applyAlignment="1">
      <alignment horizontal="center" vertical="center" readingOrder="1"/>
    </xf>
    <xf numFmtId="177" fontId="162" fillId="51" borderId="28" xfId="0" applyNumberFormat="1" applyFont="1" applyFill="1" applyBorder="1" applyAlignment="1">
      <alignment horizontal="right" vertical="center" readingOrder="1"/>
    </xf>
    <xf numFmtId="178" fontId="137" fillId="0" borderId="0" xfId="0" applyNumberFormat="1" applyFont="1" applyAlignment="1">
      <alignment horizontal="left" vertical="top" readingOrder="1"/>
    </xf>
    <xf numFmtId="9" fontId="137" fillId="0" borderId="0" xfId="2" applyFont="1" applyBorder="1" applyAlignment="1">
      <alignment horizontal="center" vertical="top" readingOrder="1"/>
    </xf>
    <xf numFmtId="0" fontId="137" fillId="0" borderId="0" xfId="0" applyFont="1" applyAlignment="1">
      <alignment horizontal="center" vertical="top" readingOrder="1"/>
    </xf>
    <xf numFmtId="177" fontId="108" fillId="0" borderId="7" xfId="0" applyNumberFormat="1" applyFont="1" applyBorder="1" applyAlignment="1">
      <alignment horizontal="right" vertical="center" readingOrder="1"/>
    </xf>
    <xf numFmtId="178" fontId="108" fillId="0" borderId="7" xfId="0" applyNumberFormat="1" applyFont="1" applyBorder="1" applyAlignment="1">
      <alignment horizontal="right" vertical="center" readingOrder="1"/>
    </xf>
    <xf numFmtId="9" fontId="108" fillId="0" borderId="7" xfId="2" applyFont="1" applyFill="1" applyBorder="1" applyAlignment="1">
      <alignment horizontal="center" vertical="center" readingOrder="1"/>
    </xf>
    <xf numFmtId="9" fontId="108" fillId="0" borderId="11" xfId="2" applyFont="1" applyFill="1" applyBorder="1" applyAlignment="1">
      <alignment horizontal="center" vertical="center" readingOrder="1"/>
    </xf>
    <xf numFmtId="177" fontId="108" fillId="0" borderId="5" xfId="0" applyNumberFormat="1" applyFont="1" applyBorder="1" applyAlignment="1">
      <alignment horizontal="right" vertical="center" readingOrder="1"/>
    </xf>
    <xf numFmtId="178" fontId="108" fillId="0" borderId="5" xfId="0" applyNumberFormat="1" applyFont="1" applyBorder="1" applyAlignment="1">
      <alignment horizontal="right" vertical="center" readingOrder="1"/>
    </xf>
    <xf numFmtId="9" fontId="108" fillId="0" borderId="5" xfId="2" applyFont="1" applyFill="1" applyBorder="1" applyAlignment="1">
      <alignment horizontal="center" vertical="center" readingOrder="1"/>
    </xf>
    <xf numFmtId="9" fontId="108" fillId="0" borderId="8" xfId="2" applyFont="1" applyFill="1" applyBorder="1" applyAlignment="1">
      <alignment horizontal="center" vertical="center" readingOrder="1"/>
    </xf>
    <xf numFmtId="178" fontId="90" fillId="0" borderId="0" xfId="0" applyNumberFormat="1" applyFont="1"/>
    <xf numFmtId="0" fontId="102" fillId="0" borderId="3" xfId="0" applyFont="1" applyBorder="1" applyAlignment="1">
      <alignment vertical="center" wrapText="1" readingOrder="1"/>
    </xf>
    <xf numFmtId="0" fontId="102" fillId="4" borderId="3" xfId="0" applyFont="1" applyFill="1" applyBorder="1" applyAlignment="1">
      <alignment vertical="center" wrapText="1" readingOrder="1"/>
    </xf>
    <xf numFmtId="0" fontId="161" fillId="51" borderId="28" xfId="0" applyFont="1" applyFill="1" applyBorder="1" applyAlignment="1">
      <alignment vertical="center" wrapText="1" readingOrder="1"/>
    </xf>
    <xf numFmtId="0" fontId="102" fillId="0" borderId="7" xfId="0" applyFont="1" applyBorder="1" applyAlignment="1">
      <alignment vertical="center" wrapText="1" readingOrder="1"/>
    </xf>
    <xf numFmtId="0" fontId="102" fillId="4" borderId="38" xfId="0" applyFont="1" applyFill="1" applyBorder="1" applyAlignment="1">
      <alignment vertical="center" wrapText="1" readingOrder="1"/>
    </xf>
    <xf numFmtId="0" fontId="102" fillId="4" borderId="7" xfId="0" applyFont="1" applyFill="1" applyBorder="1" applyAlignment="1">
      <alignment vertical="center" wrapText="1" readingOrder="1"/>
    </xf>
    <xf numFmtId="0" fontId="102" fillId="0" borderId="52" xfId="0" applyFont="1" applyBorder="1" applyAlignment="1">
      <alignment vertical="center" wrapText="1" readingOrder="1"/>
    </xf>
    <xf numFmtId="0" fontId="102" fillId="0" borderId="10" xfId="0" applyFont="1" applyBorder="1" applyAlignment="1">
      <alignment vertical="center" wrapText="1" readingOrder="1"/>
    </xf>
    <xf numFmtId="0" fontId="102" fillId="0" borderId="51" xfId="0" applyFont="1" applyBorder="1" applyAlignment="1">
      <alignment vertical="center" wrapText="1" readingOrder="1"/>
    </xf>
    <xf numFmtId="0" fontId="102" fillId="4" borderId="64" xfId="0" applyFont="1" applyFill="1" applyBorder="1" applyAlignment="1">
      <alignment vertical="center" wrapText="1" readingOrder="1"/>
    </xf>
    <xf numFmtId="0" fontId="179" fillId="0" borderId="0" xfId="0" applyFont="1" applyAlignment="1">
      <alignment vertical="center" wrapText="1" readingOrder="1"/>
    </xf>
    <xf numFmtId="0" fontId="102" fillId="0" borderId="5" xfId="0" applyFont="1" applyBorder="1" applyAlignment="1">
      <alignment vertical="center" wrapText="1" readingOrder="1"/>
    </xf>
    <xf numFmtId="0" fontId="102" fillId="0" borderId="3" xfId="3" applyFont="1" applyBorder="1" applyAlignment="1">
      <alignment vertical="center" wrapText="1" readingOrder="1"/>
    </xf>
    <xf numFmtId="0" fontId="102" fillId="4" borderId="30" xfId="0" applyFont="1" applyFill="1" applyBorder="1" applyAlignment="1">
      <alignment vertical="center" wrapText="1" readingOrder="1"/>
    </xf>
    <xf numFmtId="0" fontId="102" fillId="0" borderId="87" xfId="0" applyFont="1" applyBorder="1" applyAlignment="1">
      <alignment vertical="center" wrapText="1" readingOrder="1"/>
    </xf>
    <xf numFmtId="0" fontId="144" fillId="0" borderId="0" xfId="0" applyFont="1" applyAlignment="1">
      <alignment vertical="center" wrapText="1"/>
    </xf>
    <xf numFmtId="0" fontId="102" fillId="4" borderId="0" xfId="0" applyFont="1" applyFill="1" applyAlignment="1">
      <alignment vertical="center" wrapText="1"/>
    </xf>
    <xf numFmtId="0" fontId="137" fillId="0" borderId="0" xfId="0" applyFont="1" applyAlignment="1">
      <alignment horizontal="center" vertical="center" wrapText="1" readingOrder="1"/>
    </xf>
    <xf numFmtId="0" fontId="96" fillId="0" borderId="0" xfId="0" applyFont="1" applyAlignment="1">
      <alignment horizontal="center" vertical="center" wrapText="1" readingOrder="1"/>
    </xf>
    <xf numFmtId="0" fontId="0" fillId="0" borderId="0" xfId="0" applyAlignment="1">
      <alignment horizontal="center" vertical="center" wrapText="1"/>
    </xf>
    <xf numFmtId="15" fontId="120" fillId="0" borderId="0" xfId="0" applyNumberFormat="1" applyFont="1" applyAlignment="1">
      <alignment horizontal="left" vertical="center" wrapText="1" readingOrder="1"/>
    </xf>
    <xf numFmtId="0" fontId="162" fillId="51" borderId="25" xfId="0" applyFont="1" applyFill="1" applyBorder="1" applyAlignment="1">
      <alignment horizontal="left" vertical="center" wrapText="1" readingOrder="1"/>
    </xf>
    <xf numFmtId="0" fontId="137" fillId="0" borderId="0" xfId="0" applyFont="1" applyAlignment="1">
      <alignment horizontal="left" vertical="center" wrapText="1" readingOrder="1"/>
    </xf>
    <xf numFmtId="0" fontId="96" fillId="0" borderId="0" xfId="0" applyFont="1" applyAlignment="1">
      <alignment horizontal="left" vertical="center" wrapText="1" readingOrder="1"/>
    </xf>
    <xf numFmtId="0" fontId="162" fillId="51" borderId="24" xfId="0" applyFont="1" applyFill="1" applyBorder="1" applyAlignment="1">
      <alignment horizontal="left" vertical="center" wrapText="1" readingOrder="1"/>
    </xf>
    <xf numFmtId="0" fontId="163" fillId="51" borderId="24" xfId="0" applyFont="1" applyFill="1" applyBorder="1" applyAlignment="1">
      <alignment horizontal="left" vertical="center" wrapText="1" readingOrder="1"/>
    </xf>
    <xf numFmtId="0" fontId="0" fillId="0" borderId="0" xfId="0" applyAlignment="1">
      <alignment horizontal="left" vertical="center" wrapText="1"/>
    </xf>
    <xf numFmtId="0" fontId="106" fillId="50" borderId="3" xfId="0" applyFont="1" applyFill="1" applyBorder="1" applyAlignment="1">
      <alignment horizontal="left" vertical="center" wrapText="1" readingOrder="1"/>
    </xf>
    <xf numFmtId="43" fontId="0" fillId="0" borderId="0" xfId="0" applyNumberFormat="1"/>
    <xf numFmtId="15" fontId="182" fillId="0" borderId="0" xfId="0" applyNumberFormat="1" applyFont="1" applyAlignment="1">
      <alignment vertical="center" readingOrder="1"/>
    </xf>
    <xf numFmtId="0" fontId="117" fillId="0" borderId="0" xfId="0" applyFont="1" applyAlignment="1">
      <alignment horizontal="left" vertical="top" readingOrder="1"/>
    </xf>
    <xf numFmtId="0" fontId="183" fillId="0" borderId="0" xfId="0" applyFont="1" applyAlignment="1">
      <alignment horizontal="left" vertical="top" readingOrder="1"/>
    </xf>
    <xf numFmtId="178" fontId="1" fillId="0" borderId="0" xfId="0" applyNumberFormat="1" applyFont="1"/>
    <xf numFmtId="0" fontId="1"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7" fontId="167" fillId="51" borderId="25" xfId="50"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7" fontId="167" fillId="51" borderId="25" xfId="50"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1" fontId="163" fillId="53" borderId="89" xfId="2" applyNumberFormat="1" applyFont="1" applyFill="1" applyBorder="1" applyAlignment="1">
      <alignment horizontal="center" vertical="center" wrapText="1" readingOrder="1"/>
    </xf>
    <xf numFmtId="171" fontId="99" fillId="0" borderId="38" xfId="2" applyNumberFormat="1" applyFont="1" applyBorder="1" applyAlignment="1">
      <alignment horizontal="center" vertical="center" wrapText="1" readingOrder="1"/>
    </xf>
    <xf numFmtId="171" fontId="99" fillId="0" borderId="3" xfId="2" applyNumberFormat="1" applyFont="1" applyBorder="1" applyAlignment="1">
      <alignment horizontal="center" vertical="center" wrapText="1" readingOrder="1"/>
    </xf>
    <xf numFmtId="171" fontId="112" fillId="2" borderId="4" xfId="2" applyNumberFormat="1" applyFont="1" applyFill="1" applyBorder="1" applyAlignment="1">
      <alignment horizontal="center" vertical="center" wrapText="1" readingOrder="1"/>
    </xf>
    <xf numFmtId="171" fontId="99" fillId="0" borderId="11" xfId="2" applyNumberFormat="1" applyFont="1" applyBorder="1" applyAlignment="1">
      <alignment horizontal="center" vertical="center" wrapText="1" readingOrder="1"/>
    </xf>
    <xf numFmtId="171" fontId="163" fillId="52" borderId="4" xfId="2" applyNumberFormat="1" applyFont="1" applyFill="1" applyBorder="1" applyAlignment="1">
      <alignment horizontal="center" vertical="center" wrapText="1" readingOrder="1"/>
    </xf>
    <xf numFmtId="171" fontId="99" fillId="0" borderId="4" xfId="2" applyNumberFormat="1" applyFont="1" applyBorder="1" applyAlignment="1">
      <alignment horizontal="center" vertical="center" wrapText="1" readingOrder="1"/>
    </xf>
    <xf numFmtId="171" fontId="101" fillId="0" borderId="3" xfId="2" applyNumberFormat="1" applyFont="1" applyFill="1" applyBorder="1" applyAlignment="1">
      <alignment horizontal="center" vertical="center" wrapText="1" readingOrder="1"/>
    </xf>
    <xf numFmtId="171" fontId="101" fillId="0" borderId="3" xfId="2" applyNumberFormat="1" applyFont="1" applyBorder="1" applyAlignment="1">
      <alignment horizontal="center" vertical="center" wrapText="1" readingOrder="1"/>
    </xf>
    <xf numFmtId="171" fontId="101" fillId="4" borderId="3" xfId="7" applyNumberFormat="1" applyFont="1" applyFill="1" applyBorder="1" applyAlignment="1">
      <alignment horizontal="center" vertical="center" wrapText="1"/>
    </xf>
    <xf numFmtId="0" fontId="161" fillId="51" borderId="3" xfId="0" applyFont="1" applyFill="1" applyBorder="1" applyAlignment="1">
      <alignment horizontal="center" vertical="center" wrapText="1" readingOrder="1"/>
    </xf>
    <xf numFmtId="9" fontId="113" fillId="4" borderId="3" xfId="2" applyFont="1" applyFill="1" applyBorder="1" applyAlignment="1">
      <alignment horizontal="center" vertical="center" readingOrder="1"/>
    </xf>
    <xf numFmtId="178" fontId="105" fillId="52" borderId="3" xfId="0" applyNumberFormat="1" applyFont="1" applyFill="1" applyBorder="1" applyAlignment="1">
      <alignment horizontal="center" vertical="center" readingOrder="1"/>
    </xf>
    <xf numFmtId="177" fontId="161" fillId="51" borderId="3" xfId="0" applyNumberFormat="1" applyFont="1" applyFill="1" applyBorder="1" applyAlignment="1">
      <alignment horizontal="center" vertical="center" wrapText="1" readingOrder="1"/>
    </xf>
    <xf numFmtId="9" fontId="161" fillId="51" borderId="3" xfId="2" applyFont="1" applyFill="1" applyBorder="1" applyAlignment="1">
      <alignment horizontal="center" vertical="center" wrapText="1" readingOrder="1"/>
    </xf>
    <xf numFmtId="0" fontId="161" fillId="51" borderId="24" xfId="0" applyFont="1" applyFill="1" applyBorder="1" applyAlignment="1">
      <alignment horizontal="center" vertical="center" readingOrder="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0" fontId="105" fillId="52" borderId="5" xfId="0" applyFont="1" applyFill="1" applyBorder="1" applyAlignment="1">
      <alignment horizontal="left" vertical="center" wrapText="1" readingOrder="1"/>
    </xf>
    <xf numFmtId="177" fontId="162" fillId="51" borderId="24" xfId="0" applyNumberFormat="1" applyFont="1" applyFill="1" applyBorder="1" applyAlignment="1">
      <alignment horizontal="right" vertical="center" readingOrder="1"/>
    </xf>
    <xf numFmtId="0" fontId="161" fillId="51" borderId="21" xfId="0" applyFont="1" applyFill="1" applyBorder="1" applyAlignment="1">
      <alignment horizontal="center" vertical="center" wrapText="1" readingOrder="1"/>
    </xf>
    <xf numFmtId="0" fontId="161" fillId="51" borderId="28" xfId="0" applyFont="1" applyFill="1" applyBorder="1" applyAlignment="1">
      <alignment horizontal="center" vertical="center" wrapText="1" readingOrder="1"/>
    </xf>
    <xf numFmtId="177" fontId="161" fillId="51" borderId="25" xfId="0" applyNumberFormat="1" applyFont="1" applyFill="1" applyBorder="1" applyAlignment="1">
      <alignment horizontal="center" vertical="center" wrapText="1" readingOrder="1"/>
    </xf>
    <xf numFmtId="9" fontId="105" fillId="52" borderId="5" xfId="2" applyFont="1" applyFill="1" applyBorder="1" applyAlignment="1">
      <alignment vertical="center" readingOrder="1"/>
    </xf>
    <xf numFmtId="178" fontId="105" fillId="52" borderId="5" xfId="0" applyNumberFormat="1" applyFont="1" applyFill="1" applyBorder="1" applyAlignment="1">
      <alignment horizontal="left" vertical="center" wrapText="1" readingOrder="1"/>
    </xf>
    <xf numFmtId="178" fontId="105" fillId="52" borderId="5" xfId="2" applyNumberFormat="1" applyFont="1" applyFill="1" applyBorder="1" applyAlignment="1">
      <alignment horizontal="right" vertical="center" readingOrder="1"/>
    </xf>
    <xf numFmtId="9" fontId="105" fillId="52" borderId="8" xfId="2" applyFont="1" applyFill="1" applyBorder="1" applyAlignment="1">
      <alignment horizontal="center" vertical="center" readingOrder="1"/>
    </xf>
    <xf numFmtId="0" fontId="161" fillId="51" borderId="27" xfId="0" applyFont="1" applyFill="1" applyBorder="1" applyAlignment="1">
      <alignment horizontal="center" vertical="center" readingOrder="1"/>
    </xf>
    <xf numFmtId="0" fontId="121" fillId="4" borderId="30" xfId="0" applyFont="1" applyFill="1" applyBorder="1" applyAlignment="1">
      <alignment horizontal="left" vertical="center" wrapText="1" readingOrder="1"/>
    </xf>
    <xf numFmtId="9" fontId="133" fillId="55" borderId="32" xfId="7" applyFont="1" applyFill="1" applyBorder="1" applyAlignment="1">
      <alignment horizontal="center" vertical="center" wrapText="1" readingOrder="1"/>
    </xf>
    <xf numFmtId="9" fontId="133" fillId="0" borderId="3" xfId="7" applyFont="1" applyFill="1" applyBorder="1" applyAlignment="1">
      <alignment horizontal="center" vertical="center" wrapText="1" readingOrder="1"/>
    </xf>
    <xf numFmtId="9" fontId="133" fillId="55" borderId="3" xfId="7" applyFont="1" applyFill="1" applyBorder="1" applyAlignment="1">
      <alignment horizontal="center" vertical="center" wrapText="1" readingOrder="1"/>
    </xf>
    <xf numFmtId="9" fontId="133" fillId="0" borderId="3" xfId="2" applyFont="1" applyFill="1" applyBorder="1" applyAlignment="1">
      <alignment horizontal="center" vertical="center" wrapText="1" readingOrder="1"/>
    </xf>
    <xf numFmtId="9" fontId="124" fillId="52" borderId="3" xfId="7" applyFont="1" applyFill="1" applyBorder="1" applyAlignment="1">
      <alignment horizontal="center" vertical="center" wrapText="1" readingOrder="1"/>
    </xf>
    <xf numFmtId="9" fontId="0" fillId="0" borderId="0" xfId="2" applyFont="1" applyFill="1" applyBorder="1" applyAlignment="1">
      <alignment horizontal="center"/>
    </xf>
    <xf numFmtId="43" fontId="0" fillId="0" borderId="0" xfId="1" applyFont="1" applyFill="1" applyAlignment="1"/>
    <xf numFmtId="177" fontId="0" fillId="0" borderId="0" xfId="0" applyNumberFormat="1" applyAlignment="1">
      <alignment horizontal="left"/>
    </xf>
    <xf numFmtId="0" fontId="162" fillId="51" borderId="25" xfId="2" applyNumberFormat="1" applyFont="1" applyFill="1" applyBorder="1" applyAlignment="1">
      <alignment horizontal="center" vertical="center" readingOrder="1"/>
    </xf>
    <xf numFmtId="184" fontId="127" fillId="57" borderId="1" xfId="0" applyNumberFormat="1" applyFont="1" applyFill="1" applyBorder="1" applyAlignment="1">
      <alignment horizontal="right" vertical="center" wrapText="1" readingOrder="1"/>
    </xf>
    <xf numFmtId="9" fontId="124" fillId="55" borderId="3" xfId="7" applyFont="1" applyFill="1" applyBorder="1" applyAlignment="1">
      <alignment horizontal="center" vertical="center" wrapText="1" readingOrder="1"/>
    </xf>
    <xf numFmtId="9" fontId="133" fillId="3" borderId="35" xfId="7" applyFont="1" applyFill="1" applyBorder="1" applyAlignment="1">
      <alignment horizontal="center" vertical="center" wrapText="1" readingOrder="1"/>
    </xf>
    <xf numFmtId="9" fontId="133" fillId="55" borderId="26" xfId="7" applyFont="1" applyFill="1" applyBorder="1" applyAlignment="1">
      <alignment horizontal="center" vertical="center" wrapText="1" readingOrder="1"/>
    </xf>
    <xf numFmtId="43" fontId="49" fillId="0" borderId="3" xfId="1" applyFont="1" applyBorder="1" applyAlignment="1">
      <alignment horizontal="right" vertical="center" wrapText="1"/>
    </xf>
    <xf numFmtId="43" fontId="54" fillId="0" borderId="3" xfId="1" applyFont="1" applyBorder="1" applyAlignment="1">
      <alignment horizontal="right" vertical="center" wrapText="1"/>
    </xf>
    <xf numFmtId="9" fontId="124" fillId="0" borderId="3" xfId="7" applyFont="1" applyFill="1" applyBorder="1" applyAlignment="1">
      <alignment horizontal="center" vertical="center" wrapText="1" readingOrder="1"/>
    </xf>
    <xf numFmtId="9" fontId="124" fillId="3" borderId="3" xfId="7" applyFont="1" applyFill="1" applyBorder="1" applyAlignment="1">
      <alignment horizontal="center" vertical="center" wrapText="1" readingOrder="1"/>
    </xf>
    <xf numFmtId="9" fontId="124" fillId="44" borderId="3" xfId="7" applyFont="1" applyFill="1" applyBorder="1" applyAlignment="1">
      <alignment horizontal="center" vertical="center" wrapText="1" readingOrder="1"/>
    </xf>
    <xf numFmtId="9" fontId="133" fillId="44" borderId="7" xfId="7" applyFont="1" applyFill="1" applyBorder="1" applyAlignment="1">
      <alignment horizontal="center" vertical="center" wrapText="1" readingOrder="1"/>
    </xf>
    <xf numFmtId="0" fontId="113" fillId="0" borderId="3" xfId="0" applyFont="1" applyFill="1" applyBorder="1" applyAlignment="1">
      <alignment horizontal="left" vertical="center" readingOrder="1"/>
    </xf>
    <xf numFmtId="0" fontId="102" fillId="0" borderId="3" xfId="0" applyFont="1" applyFill="1" applyBorder="1" applyAlignment="1">
      <alignment vertical="center" wrapText="1" readingOrder="1"/>
    </xf>
    <xf numFmtId="0" fontId="102" fillId="0" borderId="3" xfId="0" applyFont="1" applyFill="1" applyBorder="1" applyAlignment="1">
      <alignment horizontal="left" vertical="center" wrapText="1" readingOrder="1"/>
    </xf>
    <xf numFmtId="177" fontId="113" fillId="0" borderId="3" xfId="0" applyNumberFormat="1" applyFont="1" applyFill="1" applyBorder="1" applyAlignment="1">
      <alignment horizontal="right" vertical="center" readingOrder="1"/>
    </xf>
    <xf numFmtId="178" fontId="113" fillId="0" borderId="3" xfId="0" applyNumberFormat="1" applyFont="1" applyFill="1" applyBorder="1" applyAlignment="1">
      <alignment horizontal="right" vertical="center" readingOrder="1"/>
    </xf>
    <xf numFmtId="0" fontId="0" fillId="0" borderId="0" xfId="0" applyFill="1"/>
    <xf numFmtId="0" fontId="102" fillId="3" borderId="3" xfId="0" applyFont="1" applyFill="1" applyBorder="1" applyAlignment="1">
      <alignment vertical="center" wrapText="1" readingOrder="1"/>
    </xf>
    <xf numFmtId="9" fontId="124" fillId="50" borderId="3" xfId="7" applyFont="1" applyFill="1" applyBorder="1" applyAlignment="1">
      <alignment horizontal="center" vertical="center" wrapText="1" readingOrder="1"/>
    </xf>
    <xf numFmtId="9" fontId="124" fillId="56" borderId="3" xfId="7" applyFont="1" applyFill="1" applyBorder="1" applyAlignment="1">
      <alignment horizontal="center" vertical="center" wrapText="1" readingOrder="1"/>
    </xf>
    <xf numFmtId="9" fontId="99" fillId="4" borderId="3" xfId="2" applyFont="1" applyFill="1" applyBorder="1" applyAlignment="1">
      <alignment horizontal="center" vertical="center" wrapText="1" readingOrder="1"/>
    </xf>
    <xf numFmtId="9" fontId="99" fillId="4" borderId="4" xfId="2" applyFont="1" applyFill="1" applyBorder="1" applyAlignment="1">
      <alignment horizontal="center" vertical="center" wrapText="1" readingOrder="1"/>
    </xf>
    <xf numFmtId="9" fontId="163" fillId="4" borderId="3" xfId="2" applyFont="1" applyFill="1" applyBorder="1" applyAlignment="1">
      <alignment horizontal="center" vertical="center" wrapText="1" readingOrder="1"/>
    </xf>
    <xf numFmtId="0" fontId="113" fillId="4" borderId="3" xfId="2" applyNumberFormat="1" applyFont="1" applyFill="1" applyBorder="1" applyAlignment="1">
      <alignment horizontal="center" vertical="center" readingOrder="1"/>
    </xf>
    <xf numFmtId="0" fontId="68" fillId="3" borderId="0" xfId="0" applyFont="1" applyFill="1" applyAlignment="1">
      <alignment horizontal="center" vertical="center" wrapText="1" readingOrder="1"/>
    </xf>
    <xf numFmtId="4" fontId="58" fillId="0" borderId="0" xfId="4" applyNumberFormat="1" applyFont="1" applyAlignment="1" applyProtection="1">
      <alignment horizontal="left" vertical="center" wrapText="1" readingOrder="1"/>
      <protection locked="0"/>
    </xf>
    <xf numFmtId="0" fontId="48" fillId="0" borderId="13" xfId="4" applyBorder="1" applyAlignment="1">
      <alignment horizontal="center"/>
    </xf>
    <xf numFmtId="0" fontId="48" fillId="0" borderId="14" xfId="4" applyBorder="1" applyAlignment="1">
      <alignment horizontal="center"/>
    </xf>
    <xf numFmtId="0" fontId="48" fillId="0" borderId="15" xfId="4" applyBorder="1" applyAlignment="1">
      <alignment horizontal="center"/>
    </xf>
    <xf numFmtId="0" fontId="48" fillId="0" borderId="16" xfId="4" applyBorder="1" applyAlignment="1">
      <alignment horizontal="center"/>
    </xf>
    <xf numFmtId="0" fontId="48" fillId="0" borderId="0" xfId="4" applyAlignment="1">
      <alignment horizontal="center"/>
    </xf>
    <xf numFmtId="0" fontId="48" fillId="0" borderId="17" xfId="4" applyBorder="1" applyAlignment="1">
      <alignment horizontal="center"/>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25" applyFont="1" applyBorder="1" applyAlignment="1">
      <alignment horizontal="center" vertical="center" wrapText="1"/>
    </xf>
    <xf numFmtId="0" fontId="54" fillId="0" borderId="0" xfId="25" applyFont="1" applyAlignment="1">
      <alignment horizontal="center" vertical="center" wrapText="1"/>
    </xf>
    <xf numFmtId="0" fontId="54" fillId="0" borderId="17" xfId="25" applyFont="1" applyBorder="1" applyAlignment="1">
      <alignment horizontal="center" vertical="center" wrapText="1"/>
    </xf>
    <xf numFmtId="0" fontId="54" fillId="0" borderId="16" xfId="4" applyFont="1" applyBorder="1" applyAlignment="1">
      <alignment horizontal="center" vertical="center" wrapText="1"/>
    </xf>
    <xf numFmtId="0" fontId="54" fillId="0" borderId="0" xfId="4" applyFont="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20" xfId="4" applyFont="1" applyBorder="1" applyAlignment="1">
      <alignment horizontal="center" vertical="center" wrapText="1"/>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15" xfId="4" applyFont="1" applyBorder="1" applyAlignment="1">
      <alignment horizontal="center" vertical="center"/>
    </xf>
    <xf numFmtId="0" fontId="54" fillId="0" borderId="21" xfId="545" applyFont="1" applyBorder="1" applyAlignment="1">
      <alignment horizontal="left" vertical="center" wrapText="1"/>
    </xf>
    <xf numFmtId="0" fontId="54" fillId="0" borderId="22" xfId="545" applyFont="1" applyBorder="1" applyAlignment="1">
      <alignment horizontal="left" vertical="center" wrapText="1"/>
    </xf>
    <xf numFmtId="0" fontId="54" fillId="0" borderId="23" xfId="545" applyFont="1" applyBorder="1" applyAlignment="1">
      <alignment horizontal="left" vertical="center" wrapText="1"/>
    </xf>
    <xf numFmtId="0" fontId="72" fillId="0" borderId="21" xfId="4" applyFont="1" applyBorder="1" applyAlignment="1">
      <alignment horizontal="center" vertical="center"/>
    </xf>
    <xf numFmtId="0" fontId="72" fillId="0" borderId="22" xfId="4" applyFont="1" applyBorder="1" applyAlignment="1">
      <alignment horizontal="center" vertical="center"/>
    </xf>
    <xf numFmtId="0" fontId="72" fillId="0" borderId="23" xfId="4" applyFont="1" applyBorder="1" applyAlignment="1">
      <alignment horizontal="center" vertical="center"/>
    </xf>
    <xf numFmtId="0" fontId="58" fillId="0" borderId="0" xfId="4" applyFont="1" applyAlignment="1" applyProtection="1">
      <alignment horizontal="left" vertical="center" wrapText="1" readingOrder="1"/>
      <protection locked="0"/>
    </xf>
    <xf numFmtId="0" fontId="61" fillId="6" borderId="21" xfId="4" applyFont="1" applyFill="1" applyBorder="1" applyAlignment="1" applyProtection="1">
      <alignment horizontal="center" vertical="center" wrapText="1" readingOrder="1"/>
      <protection locked="0"/>
    </xf>
    <xf numFmtId="0" fontId="61" fillId="6" borderId="28" xfId="4" applyFont="1" applyFill="1" applyBorder="1" applyAlignment="1" applyProtection="1">
      <alignment horizontal="center" vertical="center" wrapText="1" readingOrder="1"/>
      <protection locked="0"/>
    </xf>
    <xf numFmtId="0" fontId="60" fillId="0" borderId="75" xfId="4" applyFont="1" applyBorder="1" applyAlignment="1" applyProtection="1">
      <alignment horizontal="center" vertical="center" wrapText="1" readingOrder="1"/>
      <protection locked="0"/>
    </xf>
    <xf numFmtId="0" fontId="60" fillId="0" borderId="16" xfId="4" applyFont="1" applyBorder="1" applyAlignment="1" applyProtection="1">
      <alignment horizontal="center" vertical="center" wrapText="1" readingOrder="1"/>
      <protection locked="0"/>
    </xf>
    <xf numFmtId="0" fontId="60" fillId="0" borderId="49" xfId="4" applyFont="1" applyBorder="1" applyAlignment="1" applyProtection="1">
      <alignment horizontal="center" vertical="center" wrapText="1" readingOrder="1"/>
      <protection locked="0"/>
    </xf>
    <xf numFmtId="0" fontId="46" fillId="0" borderId="33" xfId="4" applyFont="1" applyBorder="1" applyAlignment="1">
      <alignment horizontal="left" wrapText="1"/>
    </xf>
    <xf numFmtId="0" fontId="46" fillId="0" borderId="10" xfId="4" applyFont="1" applyBorder="1" applyAlignment="1">
      <alignment horizontal="left" wrapText="1"/>
    </xf>
    <xf numFmtId="0" fontId="46" fillId="0" borderId="3" xfId="4" applyFont="1" applyBorder="1" applyAlignment="1">
      <alignment horizontal="left" wrapText="1"/>
    </xf>
    <xf numFmtId="0" fontId="46" fillId="0" borderId="34" xfId="4" applyFont="1" applyBorder="1" applyAlignment="1">
      <alignment horizontal="left" wrapText="1"/>
    </xf>
    <xf numFmtId="0" fontId="44" fillId="0" borderId="24" xfId="4" applyFont="1" applyBorder="1" applyAlignment="1">
      <alignment horizontal="center" vertical="center" wrapText="1"/>
    </xf>
    <xf numFmtId="0" fontId="44" fillId="0" borderId="28" xfId="4" applyFont="1" applyBorder="1" applyAlignment="1">
      <alignment horizontal="center" vertical="center" wrapText="1"/>
    </xf>
    <xf numFmtId="0" fontId="44" fillId="0" borderId="25" xfId="4" applyFont="1" applyBorder="1" applyAlignment="1">
      <alignment horizontal="center" vertical="center" wrapText="1"/>
    </xf>
    <xf numFmtId="0" fontId="44" fillId="0" borderId="24" xfId="4" applyFont="1" applyBorder="1" applyAlignment="1">
      <alignment horizontal="center" vertical="center"/>
    </xf>
    <xf numFmtId="0" fontId="44" fillId="0" borderId="28" xfId="4" applyFont="1" applyBorder="1" applyAlignment="1">
      <alignment horizontal="center" vertical="center"/>
    </xf>
    <xf numFmtId="0" fontId="44" fillId="0" borderId="25" xfId="4" applyFont="1" applyBorder="1" applyAlignment="1">
      <alignment horizontal="center" vertical="center"/>
    </xf>
    <xf numFmtId="0" fontId="44" fillId="0" borderId="26" xfId="4" applyFont="1" applyBorder="1" applyAlignment="1">
      <alignment horizontal="center" vertical="center"/>
    </xf>
    <xf numFmtId="0" fontId="77" fillId="0" borderId="31" xfId="4" applyFont="1" applyBorder="1" applyAlignment="1">
      <alignment horizontal="left" vertical="center" wrapText="1"/>
    </xf>
    <xf numFmtId="0" fontId="77" fillId="0" borderId="52" xfId="4" applyFont="1" applyBorder="1" applyAlignment="1">
      <alignment horizontal="left" vertical="center" wrapText="1"/>
    </xf>
    <xf numFmtId="0" fontId="77" fillId="0" borderId="7" xfId="4" applyFont="1" applyBorder="1" applyAlignment="1">
      <alignment horizontal="left" vertical="center" wrapText="1"/>
    </xf>
    <xf numFmtId="0" fontId="77" fillId="0" borderId="33" xfId="4" applyFont="1" applyBorder="1" applyAlignment="1">
      <alignment horizontal="left" vertical="center" wrapText="1"/>
    </xf>
    <xf numFmtId="0" fontId="77" fillId="0" borderId="10" xfId="4" applyFont="1" applyBorder="1" applyAlignment="1">
      <alignment horizontal="left" vertical="center" wrapText="1"/>
    </xf>
    <xf numFmtId="0" fontId="77" fillId="0" borderId="3" xfId="4" applyFont="1" applyBorder="1" applyAlignment="1">
      <alignment horizontal="left" vertical="center" wrapText="1"/>
    </xf>
    <xf numFmtId="0" fontId="46" fillId="0" borderId="31" xfId="4" applyFont="1" applyBorder="1" applyAlignment="1">
      <alignment horizontal="left" wrapText="1"/>
    </xf>
    <xf numFmtId="0" fontId="46" fillId="0" borderId="52" xfId="4" applyFont="1" applyBorder="1" applyAlignment="1">
      <alignment horizontal="left" wrapText="1"/>
    </xf>
    <xf numFmtId="0" fontId="46" fillId="0" borderId="7" xfId="4" applyFont="1" applyBorder="1" applyAlignment="1">
      <alignment horizontal="left" wrapText="1"/>
    </xf>
    <xf numFmtId="0" fontId="46" fillId="0" borderId="32" xfId="4" applyFont="1" applyBorder="1" applyAlignment="1">
      <alignment horizontal="left" wrapText="1"/>
    </xf>
    <xf numFmtId="43" fontId="46" fillId="0" borderId="33" xfId="4" applyNumberFormat="1" applyFont="1" applyBorder="1" applyAlignment="1">
      <alignment horizontal="left" wrapText="1"/>
    </xf>
    <xf numFmtId="43" fontId="46" fillId="0" borderId="10" xfId="4" applyNumberFormat="1" applyFont="1" applyBorder="1" applyAlignment="1">
      <alignment horizontal="left" wrapText="1"/>
    </xf>
    <xf numFmtId="43" fontId="46" fillId="0" borderId="3" xfId="4" applyNumberFormat="1" applyFont="1" applyBorder="1" applyAlignment="1">
      <alignment horizontal="left" wrapText="1"/>
    </xf>
    <xf numFmtId="43" fontId="46" fillId="0" borderId="34" xfId="4" applyNumberFormat="1" applyFont="1" applyBorder="1" applyAlignment="1">
      <alignment horizontal="left" wrapText="1"/>
    </xf>
    <xf numFmtId="0" fontId="77" fillId="0" borderId="40" xfId="4" applyFont="1" applyBorder="1" applyAlignment="1">
      <alignment horizontal="center"/>
    </xf>
    <xf numFmtId="0" fontId="77" fillId="0" borderId="58" xfId="4" applyFont="1" applyBorder="1" applyAlignment="1">
      <alignment horizontal="center"/>
    </xf>
    <xf numFmtId="0" fontId="77" fillId="0" borderId="41" xfId="4" applyFont="1" applyBorder="1" applyAlignment="1">
      <alignment horizontal="center"/>
    </xf>
    <xf numFmtId="0" fontId="77" fillId="0" borderId="44" xfId="4" applyFont="1" applyBorder="1" applyAlignment="1">
      <alignment horizontal="center"/>
    </xf>
    <xf numFmtId="0" fontId="77" fillId="0" borderId="33" xfId="4" applyFont="1" applyBorder="1" applyAlignment="1">
      <alignment horizontal="left" vertical="center"/>
    </xf>
    <xf numFmtId="0" fontId="77" fillId="0" borderId="10" xfId="4" applyFont="1" applyBorder="1" applyAlignment="1">
      <alignment horizontal="left" vertical="center"/>
    </xf>
    <xf numFmtId="0" fontId="77" fillId="0" borderId="3" xfId="4" applyFont="1" applyBorder="1" applyAlignment="1">
      <alignment horizontal="left" vertical="center"/>
    </xf>
    <xf numFmtId="0" fontId="77" fillId="0" borderId="57" xfId="4" applyFont="1" applyBorder="1" applyAlignment="1">
      <alignment horizontal="left" vertical="center"/>
    </xf>
    <xf numFmtId="0" fontId="77" fillId="0" borderId="51" xfId="4" applyFont="1" applyBorder="1" applyAlignment="1">
      <alignment horizontal="left" vertical="center"/>
    </xf>
    <xf numFmtId="0" fontId="77" fillId="0" borderId="0" xfId="4" applyFont="1" applyAlignment="1">
      <alignment horizontal="left" vertical="center"/>
    </xf>
    <xf numFmtId="0" fontId="77" fillId="0" borderId="12" xfId="4" applyFont="1" applyBorder="1" applyAlignment="1">
      <alignment horizontal="left" vertical="center"/>
    </xf>
    <xf numFmtId="0" fontId="77" fillId="0" borderId="2" xfId="4" applyFont="1" applyBorder="1" applyAlignment="1">
      <alignment horizontal="left" vertical="center"/>
    </xf>
    <xf numFmtId="0" fontId="77" fillId="0" borderId="52" xfId="4" applyFont="1" applyBorder="1" applyAlignment="1">
      <alignment horizontal="left" vertical="center"/>
    </xf>
    <xf numFmtId="0" fontId="46" fillId="0" borderId="40" xfId="4" applyFont="1" applyBorder="1" applyAlignment="1">
      <alignment horizontal="left" wrapText="1"/>
    </xf>
    <xf numFmtId="0" fontId="46" fillId="0" borderId="58" xfId="4" applyFont="1" applyBorder="1" applyAlignment="1">
      <alignment horizontal="left" wrapText="1"/>
    </xf>
    <xf numFmtId="0" fontId="46" fillId="0" borderId="41" xfId="4" applyFont="1" applyBorder="1" applyAlignment="1">
      <alignment horizontal="left" wrapText="1"/>
    </xf>
    <xf numFmtId="0" fontId="46" fillId="0" borderId="42" xfId="4" applyFont="1" applyBorder="1" applyAlignment="1">
      <alignment horizontal="left" wrapText="1"/>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176" fontId="172" fillId="0" borderId="0" xfId="0" applyNumberFormat="1" applyFont="1" applyAlignment="1">
      <alignment horizontal="center"/>
    </xf>
    <xf numFmtId="176" fontId="97" fillId="0" borderId="0" xfId="0" applyNumberFormat="1" applyFont="1" applyAlignment="1">
      <alignment horizontal="center" wrapText="1"/>
    </xf>
    <xf numFmtId="0" fontId="123" fillId="51" borderId="63" xfId="0" applyFont="1" applyFill="1" applyBorder="1" applyAlignment="1">
      <alignment horizontal="center" vertical="center" wrapText="1" readingOrder="1"/>
    </xf>
    <xf numFmtId="0" fontId="123" fillId="51" borderId="0" xfId="0" applyFont="1" applyFill="1" applyAlignment="1">
      <alignment horizontal="center" vertical="center" wrapText="1" readingOrder="1"/>
    </xf>
    <xf numFmtId="0" fontId="171" fillId="0" borderId="18" xfId="0" applyFont="1" applyBorder="1" applyAlignment="1">
      <alignment horizontal="left" vertical="center" wrapText="1" readingOrder="1"/>
    </xf>
    <xf numFmtId="0" fontId="171" fillId="0" borderId="19" xfId="0" applyFont="1" applyBorder="1" applyAlignment="1">
      <alignment horizontal="left" vertical="center" wrapText="1" readingOrder="1"/>
    </xf>
    <xf numFmtId="176" fontId="97" fillId="0" borderId="16" xfId="0" applyNumberFormat="1" applyFont="1" applyBorder="1" applyAlignment="1">
      <alignment horizontal="center" wrapText="1"/>
    </xf>
    <xf numFmtId="0" fontId="162" fillId="51" borderId="21" xfId="0" applyFont="1" applyFill="1" applyBorder="1" applyAlignment="1">
      <alignment horizontal="center" vertical="center" readingOrder="1"/>
    </xf>
    <xf numFmtId="0" fontId="162" fillId="51" borderId="22" xfId="0" applyFont="1" applyFill="1" applyBorder="1" applyAlignment="1">
      <alignment horizontal="center" vertical="center" readingOrder="1"/>
    </xf>
    <xf numFmtId="0" fontId="162" fillId="51" borderId="28" xfId="0" applyFont="1" applyFill="1" applyBorder="1" applyAlignment="1">
      <alignment horizontal="center" vertical="center" readingOrder="1"/>
    </xf>
    <xf numFmtId="0" fontId="162" fillId="51" borderId="4" xfId="0" applyFont="1" applyFill="1" applyBorder="1" applyAlignment="1">
      <alignment horizontal="center" vertical="center" readingOrder="1"/>
    </xf>
    <xf numFmtId="0" fontId="162" fillId="51" borderId="9" xfId="0" applyFont="1" applyFill="1" applyBorder="1" applyAlignment="1">
      <alignment horizontal="center" vertical="center" readingOrder="1"/>
    </xf>
    <xf numFmtId="0" fontId="162" fillId="51" borderId="10" xfId="0" applyFont="1" applyFill="1" applyBorder="1" applyAlignment="1">
      <alignment horizontal="center" vertical="center" readingOrder="1"/>
    </xf>
    <xf numFmtId="0" fontId="162" fillId="51" borderId="18" xfId="0" applyFont="1" applyFill="1" applyBorder="1" applyAlignment="1">
      <alignment horizontal="center" vertical="center" readingOrder="1"/>
    </xf>
    <xf numFmtId="0" fontId="162" fillId="51" borderId="19" xfId="0" applyFont="1" applyFill="1" applyBorder="1" applyAlignment="1">
      <alignment horizontal="center" vertical="center" readingOrder="1"/>
    </xf>
    <xf numFmtId="0" fontId="162" fillId="51" borderId="77" xfId="0" applyFont="1" applyFill="1" applyBorder="1" applyAlignment="1">
      <alignment horizontal="center" vertical="center" readingOrder="1"/>
    </xf>
    <xf numFmtId="0" fontId="162" fillId="51" borderId="23" xfId="0" applyFont="1" applyFill="1" applyBorder="1" applyAlignment="1">
      <alignment horizontal="center" vertical="center" readingOrder="1"/>
    </xf>
    <xf numFmtId="178" fontId="105" fillId="52" borderId="45" xfId="0" applyNumberFormat="1" applyFont="1" applyFill="1" applyBorder="1" applyAlignment="1">
      <alignment horizontal="center" vertical="center" readingOrder="1"/>
    </xf>
    <xf numFmtId="178" fontId="105" fillId="52" borderId="10" xfId="0" applyNumberFormat="1" applyFont="1" applyFill="1" applyBorder="1" applyAlignment="1">
      <alignment horizontal="center" vertical="center" readingOrder="1"/>
    </xf>
    <xf numFmtId="0" fontId="113" fillId="0" borderId="75" xfId="0" applyFont="1" applyBorder="1" applyAlignment="1">
      <alignment horizontal="center" vertical="center" wrapText="1"/>
    </xf>
    <xf numFmtId="0" fontId="113" fillId="0" borderId="51" xfId="0" applyFont="1" applyBorder="1" applyAlignment="1">
      <alignment horizontal="center" vertical="center" wrapText="1"/>
    </xf>
    <xf numFmtId="178" fontId="105" fillId="52" borderId="4" xfId="0" applyNumberFormat="1" applyFont="1" applyFill="1" applyBorder="1" applyAlignment="1">
      <alignment horizontal="center" vertical="center" readingOrder="1"/>
    </xf>
    <xf numFmtId="177" fontId="105" fillId="52" borderId="8" xfId="0" applyNumberFormat="1" applyFont="1" applyFill="1" applyBorder="1" applyAlignment="1">
      <alignment horizontal="center" vertical="center" readingOrder="1"/>
    </xf>
    <xf numFmtId="177" fontId="105" fillId="52" borderId="51" xfId="0" applyNumberFormat="1" applyFont="1" applyFill="1" applyBorder="1" applyAlignment="1">
      <alignment horizontal="center" vertical="center" readingOrder="1"/>
    </xf>
    <xf numFmtId="178" fontId="105" fillId="52" borderId="75" xfId="0" applyNumberFormat="1" applyFont="1" applyFill="1" applyBorder="1" applyAlignment="1">
      <alignment horizontal="center" vertical="center" readingOrder="1"/>
    </xf>
    <xf numFmtId="178" fontId="105" fillId="52" borderId="51" xfId="0" applyNumberFormat="1" applyFont="1" applyFill="1" applyBorder="1" applyAlignment="1">
      <alignment horizontal="center" vertical="center" readingOrder="1"/>
    </xf>
    <xf numFmtId="178" fontId="105" fillId="52" borderId="8" xfId="0" applyNumberFormat="1" applyFont="1" applyFill="1" applyBorder="1" applyAlignment="1">
      <alignment horizontal="center" vertical="center" readingOrder="1"/>
    </xf>
    <xf numFmtId="0" fontId="105" fillId="50" borderId="4" xfId="0" applyFont="1" applyFill="1" applyBorder="1" applyAlignment="1">
      <alignment horizontal="center" vertical="center" wrapText="1" readingOrder="1"/>
    </xf>
    <xf numFmtId="0" fontId="105" fillId="50" borderId="9" xfId="0" applyFont="1" applyFill="1" applyBorder="1" applyAlignment="1">
      <alignment horizontal="center" vertical="center" wrapText="1" readingOrder="1"/>
    </xf>
    <xf numFmtId="0" fontId="105" fillId="50" borderId="10" xfId="0" applyFont="1" applyFill="1" applyBorder="1" applyAlignment="1">
      <alignment horizontal="center" vertical="center" wrapText="1" readingOrder="1"/>
    </xf>
    <xf numFmtId="0" fontId="105" fillId="50" borderId="63" xfId="0" applyFont="1" applyFill="1" applyBorder="1" applyAlignment="1">
      <alignment horizontal="center" vertical="center" wrapText="1" readingOrder="1"/>
    </xf>
    <xf numFmtId="0" fontId="105" fillId="50" borderId="0" xfId="0" applyFont="1" applyFill="1" applyAlignment="1">
      <alignment horizontal="center" vertical="center" wrapText="1" readingOrder="1"/>
    </xf>
    <xf numFmtId="0" fontId="105" fillId="50" borderId="12" xfId="0" applyFont="1" applyFill="1" applyBorder="1" applyAlignment="1">
      <alignment horizontal="center" vertical="center" wrapText="1" readingOrder="1"/>
    </xf>
    <xf numFmtId="0" fontId="105" fillId="50" borderId="8" xfId="0" applyFont="1" applyFill="1" applyBorder="1" applyAlignment="1">
      <alignment horizontal="center" vertical="center" wrapText="1" readingOrder="1"/>
    </xf>
    <xf numFmtId="0" fontId="105" fillId="50" borderId="57" xfId="0" applyFont="1" applyFill="1" applyBorder="1" applyAlignment="1">
      <alignment horizontal="center" vertical="center" wrapText="1" readingOrder="1"/>
    </xf>
    <xf numFmtId="0" fontId="105" fillId="50" borderId="51" xfId="0" applyFont="1" applyFill="1" applyBorder="1" applyAlignment="1">
      <alignment horizontal="center" vertical="center" wrapText="1" readingOrder="1"/>
    </xf>
    <xf numFmtId="0" fontId="105" fillId="50" borderId="11" xfId="0" applyFont="1" applyFill="1" applyBorder="1" applyAlignment="1">
      <alignment horizontal="center" vertical="center" wrapText="1" readingOrder="1"/>
    </xf>
    <xf numFmtId="0" fontId="105" fillId="50" borderId="2" xfId="0" applyFont="1" applyFill="1" applyBorder="1" applyAlignment="1">
      <alignment horizontal="center" vertical="center" wrapText="1" readingOrder="1"/>
    </xf>
    <xf numFmtId="0" fontId="105" fillId="50" borderId="52" xfId="0" applyFont="1" applyFill="1" applyBorder="1" applyAlignment="1">
      <alignment horizontal="center" vertical="center" wrapText="1" readingOrder="1"/>
    </xf>
    <xf numFmtId="0" fontId="105" fillId="0" borderId="13" xfId="0" applyFont="1" applyBorder="1" applyAlignment="1">
      <alignment horizontal="center" vertical="center" wrapText="1" readingOrder="1"/>
    </xf>
    <xf numFmtId="0" fontId="105" fillId="0" borderId="16" xfId="0" applyFont="1" applyBorder="1" applyAlignment="1">
      <alignment horizontal="center" vertical="center" wrapText="1" readingOrder="1"/>
    </xf>
    <xf numFmtId="0" fontId="105" fillId="0" borderId="18" xfId="0" applyFont="1" applyBorder="1" applyAlignment="1">
      <alignment horizontal="center" vertical="center" wrapText="1" readingOrder="1"/>
    </xf>
    <xf numFmtId="0" fontId="105" fillId="0" borderId="37" xfId="0" applyFont="1" applyBorder="1" applyAlignment="1">
      <alignment horizontal="center" vertical="center" wrapText="1" readingOrder="1"/>
    </xf>
    <xf numFmtId="0" fontId="105" fillId="0" borderId="46" xfId="0" applyFont="1" applyBorder="1" applyAlignment="1">
      <alignment horizontal="center" vertical="center" wrapText="1" readingOrder="1"/>
    </xf>
    <xf numFmtId="0" fontId="96" fillId="0" borderId="14" xfId="0" applyFont="1" applyBorder="1" applyAlignment="1">
      <alignment horizontal="left" vertical="top" readingOrder="1"/>
    </xf>
    <xf numFmtId="0" fontId="96" fillId="0" borderId="0" xfId="0" applyFont="1" applyAlignment="1">
      <alignment horizontal="left" vertical="top" readingOrder="1"/>
    </xf>
    <xf numFmtId="0" fontId="137" fillId="0" borderId="21" xfId="0" applyFont="1" applyBorder="1" applyAlignment="1">
      <alignment horizontal="left" vertical="top" readingOrder="1"/>
    </xf>
    <xf numFmtId="0" fontId="137" fillId="0" borderId="19" xfId="0" applyFont="1" applyBorder="1" applyAlignment="1">
      <alignment horizontal="left" vertical="top" readingOrder="1"/>
    </xf>
    <xf numFmtId="0" fontId="185" fillId="0" borderId="19" xfId="0" applyFont="1" applyBorder="1" applyAlignment="1">
      <alignment horizontal="left" vertical="top" readingOrder="1"/>
    </xf>
    <xf numFmtId="0" fontId="137" fillId="0" borderId="20" xfId="0" applyFont="1" applyBorder="1" applyAlignment="1">
      <alignment horizontal="left" vertical="top" readingOrder="1"/>
    </xf>
    <xf numFmtId="178" fontId="105" fillId="52" borderId="89" xfId="0" applyNumberFormat="1" applyFont="1" applyFill="1" applyBorder="1" applyAlignment="1">
      <alignment horizontal="center" vertical="center" readingOrder="1"/>
    </xf>
    <xf numFmtId="178" fontId="105" fillId="52" borderId="58" xfId="0" applyNumberFormat="1" applyFont="1" applyFill="1" applyBorder="1" applyAlignment="1">
      <alignment horizontal="center" vertical="center" readingOrder="1"/>
    </xf>
    <xf numFmtId="178" fontId="105" fillId="50" borderId="4" xfId="0" applyNumberFormat="1" applyFont="1" applyFill="1" applyBorder="1" applyAlignment="1">
      <alignment horizontal="center" vertical="center" readingOrder="1"/>
    </xf>
    <xf numFmtId="178" fontId="105" fillId="50" borderId="10" xfId="0" applyNumberFormat="1" applyFont="1" applyFill="1" applyBorder="1" applyAlignment="1">
      <alignment horizontal="center" vertical="center" readingOrder="1"/>
    </xf>
    <xf numFmtId="0" fontId="137" fillId="0" borderId="22" xfId="0" applyFont="1" applyBorder="1" applyAlignment="1">
      <alignment horizontal="left" vertical="top" readingOrder="1"/>
    </xf>
    <xf numFmtId="0" fontId="137" fillId="0" borderId="0" xfId="0" applyFont="1" applyAlignment="1">
      <alignment horizontal="left" vertical="top" readingOrder="1"/>
    </xf>
    <xf numFmtId="178" fontId="105" fillId="52" borderId="3" xfId="0" applyNumberFormat="1" applyFont="1" applyFill="1" applyBorder="1" applyAlignment="1">
      <alignment horizontal="center" vertical="center" readingOrder="1"/>
    </xf>
    <xf numFmtId="0" fontId="186" fillId="0" borderId="14" xfId="0" applyFont="1" applyBorder="1" applyAlignment="1">
      <alignment horizontal="left" vertical="top" readingOrder="1"/>
    </xf>
    <xf numFmtId="0" fontId="106" fillId="0" borderId="31" xfId="0" applyFont="1" applyBorder="1" applyAlignment="1">
      <alignment horizontal="center" vertical="center" wrapText="1" readingOrder="1"/>
    </xf>
    <xf numFmtId="0" fontId="106" fillId="0" borderId="33" xfId="0" applyFont="1" applyBorder="1" applyAlignment="1">
      <alignment horizontal="center" vertical="center" wrapText="1" readingOrder="1"/>
    </xf>
    <xf numFmtId="0" fontId="106" fillId="0" borderId="46" xfId="0" applyFont="1" applyBorder="1" applyAlignment="1">
      <alignment horizontal="center" vertical="center" wrapText="1" readingOrder="1"/>
    </xf>
    <xf numFmtId="0" fontId="96" fillId="0" borderId="22" xfId="0" applyFont="1" applyBorder="1" applyAlignment="1">
      <alignment horizontal="left" vertical="top" readingOrder="1"/>
    </xf>
    <xf numFmtId="0" fontId="186" fillId="0" borderId="22" xfId="0" applyFont="1" applyBorder="1" applyAlignment="1">
      <alignment horizontal="left" vertical="top" readingOrder="1"/>
    </xf>
    <xf numFmtId="0" fontId="105" fillId="0" borderId="33" xfId="0" applyFont="1" applyBorder="1" applyAlignment="1">
      <alignment horizontal="center" vertical="center" wrapText="1" readingOrder="1"/>
    </xf>
    <xf numFmtId="0" fontId="162" fillId="51" borderId="89" xfId="0" applyFont="1" applyFill="1" applyBorder="1" applyAlignment="1">
      <alignment horizontal="center" vertical="center" readingOrder="1"/>
    </xf>
    <xf numFmtId="0" fontId="162" fillId="51" borderId="91" xfId="0" applyFont="1" applyFill="1" applyBorder="1" applyAlignment="1">
      <alignment horizontal="center" vertical="center" readingOrder="1"/>
    </xf>
    <xf numFmtId="0" fontId="162" fillId="51" borderId="58" xfId="0" applyFont="1" applyFill="1" applyBorder="1" applyAlignment="1">
      <alignment horizontal="center" vertical="center" readingOrder="1"/>
    </xf>
    <xf numFmtId="178" fontId="105" fillId="52" borderId="5" xfId="0" applyNumberFormat="1" applyFont="1" applyFill="1" applyBorder="1" applyAlignment="1">
      <alignment horizontal="center" vertical="center" readingOrder="1"/>
    </xf>
    <xf numFmtId="0" fontId="105" fillId="52" borderId="4" xfId="0" applyFont="1" applyFill="1" applyBorder="1" applyAlignment="1">
      <alignment horizontal="center" vertical="center" wrapText="1" readingOrder="1"/>
    </xf>
    <xf numFmtId="0" fontId="105" fillId="52" borderId="9" xfId="0" applyFont="1" applyFill="1" applyBorder="1" applyAlignment="1">
      <alignment horizontal="center" vertical="center" wrapText="1" readingOrder="1"/>
    </xf>
    <xf numFmtId="0" fontId="105" fillId="52" borderId="10" xfId="0" applyFont="1" applyFill="1" applyBorder="1" applyAlignment="1">
      <alignment horizontal="center" vertical="center" wrapText="1" readingOrder="1"/>
    </xf>
    <xf numFmtId="0" fontId="105" fillId="52" borderId="8" xfId="0" applyFont="1" applyFill="1" applyBorder="1" applyAlignment="1">
      <alignment horizontal="center" vertical="center" wrapText="1" readingOrder="1"/>
    </xf>
    <xf numFmtId="0" fontId="105" fillId="52" borderId="57" xfId="0" applyFont="1" applyFill="1" applyBorder="1" applyAlignment="1">
      <alignment horizontal="center" vertical="center" wrapText="1" readingOrder="1"/>
    </xf>
    <xf numFmtId="0" fontId="105" fillId="52" borderId="51" xfId="0" applyFont="1" applyFill="1" applyBorder="1" applyAlignment="1">
      <alignment horizontal="center" vertical="center" wrapText="1" readingOrder="1"/>
    </xf>
    <xf numFmtId="15" fontId="120" fillId="0" borderId="16" xfId="0" applyNumberFormat="1" applyFont="1" applyBorder="1" applyAlignment="1">
      <alignment horizontal="center" vertical="center" readingOrder="1"/>
    </xf>
    <xf numFmtId="15" fontId="120" fillId="0" borderId="0" xfId="0" applyNumberFormat="1" applyFont="1" applyAlignment="1">
      <alignment horizontal="center" vertical="center" readingOrder="1"/>
    </xf>
    <xf numFmtId="15" fontId="184" fillId="0" borderId="0" xfId="0" applyNumberFormat="1" applyFont="1" applyAlignment="1">
      <alignment horizontal="center" vertical="center" readingOrder="1"/>
    </xf>
    <xf numFmtId="176" fontId="120" fillId="0" borderId="16" xfId="0" applyNumberFormat="1" applyFont="1" applyBorder="1" applyAlignment="1">
      <alignment horizontal="center" vertical="center" readingOrder="1"/>
    </xf>
    <xf numFmtId="176" fontId="120" fillId="0" borderId="0" xfId="0" applyNumberFormat="1" applyFont="1" applyAlignment="1">
      <alignment horizontal="center" vertical="center" readingOrder="1"/>
    </xf>
    <xf numFmtId="176" fontId="184" fillId="0" borderId="0" xfId="0" applyNumberFormat="1" applyFont="1" applyAlignment="1">
      <alignment horizontal="center" vertical="center" readingOrder="1"/>
    </xf>
    <xf numFmtId="176" fontId="119" fillId="0" borderId="16" xfId="0" applyNumberFormat="1" applyFont="1" applyBorder="1" applyAlignment="1">
      <alignment horizontal="center" vertical="center" readingOrder="1"/>
    </xf>
    <xf numFmtId="176" fontId="119" fillId="0" borderId="0" xfId="0" applyNumberFormat="1" applyFont="1" applyAlignment="1">
      <alignment horizontal="center" vertical="center" readingOrder="1"/>
    </xf>
    <xf numFmtId="176" fontId="161" fillId="0" borderId="0" xfId="0" applyNumberFormat="1" applyFont="1" applyAlignment="1">
      <alignment horizontal="center" vertical="center" readingOrder="1"/>
    </xf>
    <xf numFmtId="0" fontId="105" fillId="0" borderId="31" xfId="0" applyFont="1" applyBorder="1" applyAlignment="1">
      <alignment horizontal="center" vertical="center" wrapText="1" readingOrder="1"/>
    </xf>
    <xf numFmtId="0" fontId="105" fillId="0" borderId="88" xfId="0" applyFont="1" applyBorder="1" applyAlignment="1">
      <alignment horizontal="center" vertical="center" wrapText="1" readingOrder="1"/>
    </xf>
    <xf numFmtId="0" fontId="105" fillId="0" borderId="45" xfId="0" applyFont="1" applyBorder="1" applyAlignment="1">
      <alignment horizontal="center" vertical="center" wrapText="1" readingOrder="1"/>
    </xf>
    <xf numFmtId="0" fontId="162" fillId="0" borderId="46" xfId="0" applyFont="1" applyBorder="1" applyAlignment="1">
      <alignment horizontal="center" vertical="center" wrapText="1" readingOrder="1"/>
    </xf>
    <xf numFmtId="0" fontId="105" fillId="0" borderId="0" xfId="0" applyFont="1" applyAlignment="1">
      <alignment horizontal="center" vertical="center" wrapText="1" readingOrder="1"/>
    </xf>
    <xf numFmtId="0" fontId="105" fillId="0" borderId="49" xfId="0" applyFont="1" applyBorder="1" applyAlignment="1">
      <alignment horizontal="center" vertical="center" wrapText="1" readingOrder="1"/>
    </xf>
    <xf numFmtId="0" fontId="105" fillId="4" borderId="37" xfId="0" applyFont="1" applyFill="1" applyBorder="1" applyAlignment="1">
      <alignment horizontal="center" vertical="center" wrapText="1" readingOrder="1"/>
    </xf>
    <xf numFmtId="0" fontId="105" fillId="4" borderId="31" xfId="0" applyFont="1" applyFill="1" applyBorder="1" applyAlignment="1">
      <alignment horizontal="center" vertical="center" wrapText="1" readingOrder="1"/>
    </xf>
    <xf numFmtId="0" fontId="105" fillId="4" borderId="33" xfId="0" applyFont="1" applyFill="1" applyBorder="1" applyAlignment="1">
      <alignment horizontal="center" vertical="center" wrapText="1" readingOrder="1"/>
    </xf>
    <xf numFmtId="0" fontId="162" fillId="4" borderId="46" xfId="0" applyFont="1" applyFill="1" applyBorder="1" applyAlignment="1">
      <alignment horizontal="center" vertical="center" wrapText="1" readingOrder="1"/>
    </xf>
    <xf numFmtId="0" fontId="185" fillId="0" borderId="0" xfId="0" applyFont="1" applyAlignment="1">
      <alignment horizontal="left" vertical="top" readingOrder="1"/>
    </xf>
    <xf numFmtId="0" fontId="105" fillId="0" borderId="36" xfId="0" applyFont="1" applyBorder="1" applyAlignment="1">
      <alignment horizontal="center" vertical="center" wrapText="1" readingOrder="1"/>
    </xf>
    <xf numFmtId="0" fontId="105" fillId="0" borderId="55" xfId="0" applyFont="1" applyBorder="1" applyAlignment="1">
      <alignment horizontal="center" vertical="center" wrapText="1" readingOrder="1"/>
    </xf>
    <xf numFmtId="0" fontId="162" fillId="0" borderId="56" xfId="0" applyFont="1" applyBorder="1" applyAlignment="1">
      <alignment horizontal="center" vertical="center" wrapText="1" readingOrder="1"/>
    </xf>
    <xf numFmtId="0" fontId="105" fillId="4" borderId="36" xfId="0" applyFont="1" applyFill="1" applyBorder="1" applyAlignment="1">
      <alignment horizontal="center" vertical="center" wrapText="1" readingOrder="1"/>
    </xf>
    <xf numFmtId="0" fontId="105" fillId="4" borderId="55" xfId="0" applyFont="1" applyFill="1" applyBorder="1" applyAlignment="1">
      <alignment horizontal="center" vertical="center" wrapText="1" readingOrder="1"/>
    </xf>
    <xf numFmtId="0" fontId="105" fillId="4" borderId="56" xfId="0" applyFont="1" applyFill="1" applyBorder="1" applyAlignment="1">
      <alignment horizontal="center" vertical="center" wrapText="1" readingOrder="1"/>
    </xf>
    <xf numFmtId="0" fontId="179" fillId="0" borderId="0" xfId="0" applyFont="1" applyAlignment="1">
      <alignment horizontal="left" vertical="top" readingOrder="1"/>
    </xf>
    <xf numFmtId="177" fontId="105" fillId="52" borderId="46" xfId="0" applyNumberFormat="1" applyFont="1" applyFill="1" applyBorder="1" applyAlignment="1">
      <alignment horizontal="center" vertical="center" readingOrder="1"/>
    </xf>
    <xf numFmtId="177" fontId="105" fillId="52" borderId="58" xfId="0" applyNumberFormat="1" applyFont="1" applyFill="1" applyBorder="1" applyAlignment="1">
      <alignment horizontal="center" vertical="center" readingOrder="1"/>
    </xf>
    <xf numFmtId="0" fontId="162" fillId="0" borderId="18" xfId="0" applyFont="1" applyBorder="1" applyAlignment="1">
      <alignment horizontal="center" vertical="center" wrapText="1" readingOrder="1"/>
    </xf>
    <xf numFmtId="0" fontId="185" fillId="0" borderId="22" xfId="0" applyFont="1" applyBorder="1" applyAlignment="1">
      <alignment horizontal="left" vertical="top" readingOrder="1"/>
    </xf>
    <xf numFmtId="0" fontId="162" fillId="4" borderId="56" xfId="0" applyFont="1" applyFill="1" applyBorder="1" applyAlignment="1">
      <alignment horizontal="center" vertical="center" wrapText="1" readingOrder="1"/>
    </xf>
    <xf numFmtId="0" fontId="105" fillId="0" borderId="56" xfId="0" applyFont="1" applyBorder="1" applyAlignment="1">
      <alignment horizontal="center" vertical="center" wrapText="1" readingOrder="1"/>
    </xf>
    <xf numFmtId="0" fontId="105" fillId="4" borderId="46" xfId="0" applyFont="1" applyFill="1" applyBorder="1" applyAlignment="1">
      <alignment horizontal="center" vertical="center" wrapText="1" readingOrder="1"/>
    </xf>
    <xf numFmtId="0" fontId="137" fillId="0" borderId="14" xfId="0" applyFont="1" applyBorder="1" applyAlignment="1">
      <alignment horizontal="left" vertical="top" readingOrder="1"/>
    </xf>
    <xf numFmtId="0" fontId="185" fillId="0" borderId="14" xfId="0" applyFont="1" applyBorder="1" applyAlignment="1">
      <alignment horizontal="left" vertical="top" readingOrder="1"/>
    </xf>
    <xf numFmtId="0" fontId="169" fillId="0" borderId="13" xfId="0" applyFont="1" applyBorder="1" applyAlignment="1">
      <alignment horizontal="center" vertical="center" readingOrder="1"/>
    </xf>
    <xf numFmtId="0" fontId="169" fillId="0" borderId="14" xfId="0" applyFont="1" applyBorder="1" applyAlignment="1">
      <alignment horizontal="center" vertical="center" readingOrder="1"/>
    </xf>
    <xf numFmtId="0" fontId="169" fillId="0" borderId="15" xfId="0" applyFont="1" applyBorder="1" applyAlignment="1">
      <alignment horizontal="center" vertical="center" readingOrder="1"/>
    </xf>
    <xf numFmtId="0" fontId="169" fillId="0" borderId="16" xfId="0" applyFont="1" applyBorder="1" applyAlignment="1">
      <alignment horizontal="center" vertical="center" readingOrder="1"/>
    </xf>
    <xf numFmtId="0" fontId="169" fillId="0" borderId="0" xfId="0" applyFont="1" applyAlignment="1">
      <alignment horizontal="center" vertical="center" readingOrder="1"/>
    </xf>
    <xf numFmtId="0" fontId="169" fillId="0" borderId="17" xfId="0" applyFont="1" applyBorder="1" applyAlignment="1">
      <alignment horizontal="center" vertical="center" readingOrder="1"/>
    </xf>
    <xf numFmtId="0" fontId="169" fillId="0" borderId="18" xfId="0" applyFont="1" applyBorder="1" applyAlignment="1">
      <alignment horizontal="center" vertical="center" readingOrder="1"/>
    </xf>
    <xf numFmtId="0" fontId="169" fillId="0" borderId="19" xfId="0" applyFont="1" applyBorder="1" applyAlignment="1">
      <alignment horizontal="center" vertical="center" readingOrder="1"/>
    </xf>
    <xf numFmtId="0" fontId="169" fillId="0" borderId="20" xfId="0" applyFont="1" applyBorder="1" applyAlignment="1">
      <alignment horizontal="center" vertical="center" readingOrder="1"/>
    </xf>
    <xf numFmtId="0" fontId="131" fillId="0" borderId="0" xfId="0" applyFont="1" applyAlignment="1">
      <alignment horizontal="center" vertical="center"/>
    </xf>
    <xf numFmtId="0" fontId="97" fillId="0" borderId="63" xfId="0" applyFont="1" applyBorder="1" applyAlignment="1">
      <alignment horizontal="justify" vertical="justify" wrapText="1"/>
    </xf>
    <xf numFmtId="0" fontId="97" fillId="0" borderId="0" xfId="0" applyFont="1" applyAlignment="1">
      <alignment horizontal="justify" vertical="justify" wrapText="1"/>
    </xf>
    <xf numFmtId="0" fontId="97" fillId="0" borderId="12" xfId="0" applyFont="1" applyBorder="1" applyAlignment="1">
      <alignment horizontal="justify" vertical="justify" wrapText="1"/>
    </xf>
    <xf numFmtId="0" fontId="97" fillId="0" borderId="11" xfId="0" applyFont="1" applyBorder="1" applyAlignment="1">
      <alignment horizontal="justify" vertical="justify" wrapText="1"/>
    </xf>
    <xf numFmtId="0" fontId="97" fillId="0" borderId="2" xfId="0" applyFont="1" applyBorder="1" applyAlignment="1">
      <alignment horizontal="justify" vertical="justify" wrapText="1"/>
    </xf>
    <xf numFmtId="0" fontId="97" fillId="0" borderId="52" xfId="0" applyFont="1" applyBorder="1" applyAlignment="1">
      <alignment horizontal="justify" vertical="justify" wrapText="1"/>
    </xf>
    <xf numFmtId="0" fontId="176" fillId="51" borderId="8" xfId="0" applyFont="1" applyFill="1" applyBorder="1" applyAlignment="1">
      <alignment horizontal="center" vertical="center"/>
    </xf>
    <xf numFmtId="0" fontId="176" fillId="51" borderId="57" xfId="0" applyFont="1" applyFill="1" applyBorder="1" applyAlignment="1">
      <alignment horizontal="center" vertical="center"/>
    </xf>
    <xf numFmtId="0" fontId="176" fillId="51" borderId="51" xfId="0" applyFont="1" applyFill="1" applyBorder="1" applyAlignment="1">
      <alignment horizontal="center" vertical="center"/>
    </xf>
    <xf numFmtId="0" fontId="159" fillId="0" borderId="8" xfId="0" applyFont="1" applyBorder="1" applyAlignment="1">
      <alignment horizontal="center"/>
    </xf>
    <xf numFmtId="0" fontId="159" fillId="0" borderId="57" xfId="0" applyFont="1" applyBorder="1" applyAlignment="1">
      <alignment horizontal="center"/>
    </xf>
    <xf numFmtId="0" fontId="159" fillId="0" borderId="51" xfId="0" applyFont="1" applyBorder="1" applyAlignment="1">
      <alignment horizontal="center"/>
    </xf>
    <xf numFmtId="0" fontId="159" fillId="0" borderId="63"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3" xfId="0" applyFont="1" applyFill="1" applyBorder="1" applyAlignment="1">
      <alignment horizontal="center"/>
    </xf>
    <xf numFmtId="0" fontId="141" fillId="3" borderId="0" xfId="0" applyFont="1" applyFill="1" applyAlignment="1">
      <alignment horizontal="center"/>
    </xf>
    <xf numFmtId="0" fontId="161" fillId="51" borderId="3" xfId="4" applyFont="1" applyFill="1" applyBorder="1" applyAlignment="1">
      <alignment horizontal="center" vertical="center" wrapText="1" readingOrder="1"/>
    </xf>
    <xf numFmtId="0" fontId="103" fillId="0" borderId="16" xfId="4" applyFont="1" applyBorder="1" applyAlignment="1">
      <alignment horizontal="center" vertical="center"/>
    </xf>
    <xf numFmtId="0" fontId="103" fillId="0" borderId="0" xfId="4" applyFont="1" applyAlignment="1">
      <alignment horizontal="center" vertical="center"/>
    </xf>
    <xf numFmtId="9" fontId="123" fillId="52" borderId="3" xfId="6" applyFont="1" applyFill="1" applyBorder="1" applyAlignment="1">
      <alignment horizontal="center" vertical="center" wrapText="1" readingOrder="1"/>
    </xf>
    <xf numFmtId="9" fontId="112" fillId="0" borderId="3" xfId="2" applyFont="1" applyBorder="1" applyAlignment="1">
      <alignment horizontal="center" vertical="center" wrapText="1" readingOrder="1"/>
    </xf>
    <xf numFmtId="9" fontId="112" fillId="4" borderId="51" xfId="7" applyFont="1" applyFill="1" applyBorder="1" applyAlignment="1">
      <alignment horizontal="center" vertical="center" wrapText="1"/>
    </xf>
    <xf numFmtId="9" fontId="112" fillId="4" borderId="5" xfId="7" applyFont="1" applyFill="1" applyBorder="1" applyAlignment="1">
      <alignment horizontal="center" vertical="center" wrapText="1"/>
    </xf>
    <xf numFmtId="9" fontId="112" fillId="0" borderId="3" xfId="7" applyFont="1" applyFill="1" applyBorder="1" applyAlignment="1">
      <alignment horizontal="center" vertical="center" wrapText="1" readingOrder="1"/>
    </xf>
    <xf numFmtId="0" fontId="96" fillId="0" borderId="0" xfId="0" applyFont="1" applyAlignment="1">
      <alignment horizontal="left" vertical="top"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0" fontId="0" fillId="0" borderId="0" xfId="0" applyAlignment="1">
      <alignment horizontal="center"/>
    </xf>
    <xf numFmtId="0" fontId="102" fillId="0" borderId="49" xfId="5" applyFont="1" applyBorder="1" applyAlignment="1">
      <alignment horizontal="left"/>
    </xf>
    <xf numFmtId="0" fontId="102" fillId="0" borderId="2" xfId="5" applyFont="1" applyBorder="1" applyAlignment="1">
      <alignment horizontal="left"/>
    </xf>
    <xf numFmtId="9" fontId="104" fillId="0" borderId="3" xfId="7" applyFont="1" applyBorder="1" applyAlignment="1">
      <alignment horizontal="center" vertical="center" wrapText="1"/>
    </xf>
    <xf numFmtId="9" fontId="104" fillId="0" borderId="4" xfId="7" applyFont="1" applyBorder="1" applyAlignment="1">
      <alignment horizontal="center" vertical="center" wrapText="1"/>
    </xf>
    <xf numFmtId="9" fontId="104" fillId="0" borderId="9" xfId="7" applyFont="1" applyBorder="1" applyAlignment="1">
      <alignment horizontal="center" vertical="center" wrapText="1"/>
    </xf>
    <xf numFmtId="9" fontId="104" fillId="0" borderId="10" xfId="7" applyFont="1" applyBorder="1" applyAlignment="1">
      <alignment horizontal="center" vertical="center" wrapText="1"/>
    </xf>
    <xf numFmtId="3" fontId="110" fillId="50" borderId="4" xfId="4" applyNumberFormat="1" applyFont="1" applyFill="1" applyBorder="1" applyAlignment="1">
      <alignment horizontal="center" vertical="center" wrapText="1" readingOrder="1"/>
    </xf>
    <xf numFmtId="3" fontId="110" fillId="50" borderId="9" xfId="4" applyNumberFormat="1" applyFont="1" applyFill="1" applyBorder="1" applyAlignment="1">
      <alignment horizontal="center" vertical="center" wrapText="1" readingOrder="1"/>
    </xf>
    <xf numFmtId="3" fontId="110" fillId="50" borderId="10" xfId="4" applyNumberFormat="1" applyFont="1" applyFill="1" applyBorder="1" applyAlignment="1">
      <alignment horizontal="center" vertical="center"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0" fillId="50" borderId="3" xfId="4" applyNumberFormat="1" applyFont="1" applyFill="1" applyBorder="1" applyAlignment="1">
      <alignment horizontal="center" vertical="center" wrapText="1" readingOrder="1"/>
    </xf>
    <xf numFmtId="3" fontId="110" fillId="50" borderId="11" xfId="4" applyNumberFormat="1" applyFont="1" applyFill="1" applyBorder="1" applyAlignment="1">
      <alignment horizontal="center" vertical="center" wrapText="1" readingOrder="1"/>
    </xf>
    <xf numFmtId="3" fontId="110" fillId="50" borderId="2" xfId="4" applyNumberFormat="1" applyFont="1" applyFill="1" applyBorder="1" applyAlignment="1">
      <alignment horizontal="center" vertical="center" wrapText="1" readingOrder="1"/>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7" fillId="0" borderId="7" xfId="0" applyFont="1" applyBorder="1" applyAlignment="1">
      <alignment horizontal="center" vertical="center" wrapText="1" readingOrder="1"/>
    </xf>
    <xf numFmtId="0" fontId="57" fillId="0" borderId="3" xfId="0" applyFont="1" applyBorder="1" applyAlignment="1">
      <alignment horizontal="center" vertical="center" wrapText="1" readingOrder="1"/>
    </xf>
    <xf numFmtId="0" fontId="57" fillId="0" borderId="5" xfId="0" applyFont="1" applyBorder="1" applyAlignment="1">
      <alignment horizontal="center" vertical="center" wrapText="1" readingOrder="1"/>
    </xf>
    <xf numFmtId="0" fontId="65" fillId="0" borderId="14" xfId="0" applyFont="1" applyBorder="1" applyAlignment="1">
      <alignment horizontal="left" vertical="center" wrapText="1" readingOrder="1"/>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7" fillId="43" borderId="81" xfId="0" applyFont="1" applyFill="1" applyBorder="1" applyAlignment="1">
      <alignment horizontal="left" wrapText="1" readingOrder="1"/>
    </xf>
    <xf numFmtId="0" fontId="153" fillId="43" borderId="81" xfId="0" applyFont="1" applyFill="1" applyBorder="1" applyAlignment="1">
      <alignment horizontal="left"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48" fillId="47" borderId="86" xfId="0" applyFont="1" applyFill="1" applyBorder="1" applyAlignment="1">
      <alignment horizontal="center" vertical="center" wrapText="1" readingOrder="1"/>
    </xf>
    <xf numFmtId="0" fontId="157" fillId="46" borderId="82" xfId="0" applyFont="1" applyFill="1" applyBorder="1" applyAlignment="1">
      <alignment horizontal="center" wrapText="1" readingOrder="1"/>
    </xf>
    <xf numFmtId="0" fontId="157" fillId="46" borderId="83" xfId="0" applyFont="1" applyFill="1" applyBorder="1" applyAlignment="1">
      <alignment horizont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0" fontId="168" fillId="51" borderId="21" xfId="4" applyFont="1" applyFill="1" applyBorder="1" applyAlignment="1">
      <alignment horizontal="center" vertical="center"/>
    </xf>
    <xf numFmtId="0" fontId="168" fillId="51" borderId="22" xfId="4" applyFont="1" applyFill="1" applyBorder="1" applyAlignment="1">
      <alignment horizontal="center" vertical="center"/>
    </xf>
    <xf numFmtId="0" fontId="168" fillId="51" borderId="23" xfId="4" applyFont="1" applyFill="1" applyBorder="1" applyAlignment="1">
      <alignment horizontal="center" vertical="center"/>
    </xf>
  </cellXfs>
  <cellStyles count="576">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35">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4" zoomScale="140" zoomScaleNormal="140" workbookViewId="0">
      <selection activeCell="X19" sqref="X19"/>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6" t="s">
        <v>0</v>
      </c>
      <c r="B1" s="86">
        <v>2024</v>
      </c>
      <c r="C1" s="87" t="s">
        <v>1</v>
      </c>
      <c r="D1" s="87" t="s">
        <v>1</v>
      </c>
      <c r="E1" s="87" t="s">
        <v>1</v>
      </c>
      <c r="F1" s="87" t="s">
        <v>1</v>
      </c>
      <c r="G1" s="87" t="s">
        <v>1</v>
      </c>
      <c r="H1" s="87" t="s">
        <v>1</v>
      </c>
      <c r="I1" s="87" t="s">
        <v>1</v>
      </c>
      <c r="J1" s="87" t="s">
        <v>1</v>
      </c>
      <c r="K1" s="87" t="s">
        <v>1</v>
      </c>
      <c r="L1" s="87" t="s">
        <v>1</v>
      </c>
      <c r="M1" s="87" t="s">
        <v>1</v>
      </c>
      <c r="N1" s="87" t="s">
        <v>1</v>
      </c>
      <c r="O1" s="87" t="s">
        <v>1</v>
      </c>
      <c r="P1" s="87" t="s">
        <v>1</v>
      </c>
      <c r="Q1" s="788" t="s">
        <v>364</v>
      </c>
      <c r="R1" s="788"/>
      <c r="S1" s="788"/>
      <c r="T1" s="87" t="s">
        <v>1</v>
      </c>
      <c r="U1" s="87" t="s">
        <v>1</v>
      </c>
      <c r="V1" s="87" t="s">
        <v>1</v>
      </c>
      <c r="W1" s="87" t="s">
        <v>1</v>
      </c>
      <c r="X1" s="87" t="s">
        <v>1</v>
      </c>
      <c r="Y1" s="87" t="s">
        <v>1</v>
      </c>
      <c r="Z1" s="87" t="s">
        <v>1</v>
      </c>
      <c r="AA1" s="87" t="s">
        <v>1</v>
      </c>
    </row>
    <row r="2" spans="1:27" ht="14.25" customHeight="1" x14ac:dyDescent="0.25">
      <c r="A2" s="86" t="s">
        <v>2</v>
      </c>
      <c r="B2" s="86" t="s">
        <v>3</v>
      </c>
      <c r="C2" s="87" t="s">
        <v>1</v>
      </c>
      <c r="D2" s="87" t="s">
        <v>1</v>
      </c>
      <c r="E2" s="87" t="s">
        <v>1</v>
      </c>
      <c r="F2" s="87" t="s">
        <v>1</v>
      </c>
      <c r="G2" s="87" t="s">
        <v>1</v>
      </c>
      <c r="H2" s="87" t="s">
        <v>1</v>
      </c>
      <c r="I2" s="87" t="s">
        <v>1</v>
      </c>
      <c r="J2" s="87" t="s">
        <v>1</v>
      </c>
      <c r="K2" s="87" t="s">
        <v>1</v>
      </c>
      <c r="L2" s="87" t="s">
        <v>1</v>
      </c>
      <c r="M2" s="87" t="s">
        <v>1</v>
      </c>
      <c r="N2" s="87" t="s">
        <v>1</v>
      </c>
      <c r="O2" s="87" t="s">
        <v>1</v>
      </c>
      <c r="P2" s="87" t="s">
        <v>1</v>
      </c>
      <c r="Q2" s="87" t="s">
        <v>1</v>
      </c>
      <c r="R2" s="87" t="s">
        <v>1</v>
      </c>
      <c r="S2" s="87" t="s">
        <v>1</v>
      </c>
      <c r="T2" s="87" t="s">
        <v>1</v>
      </c>
      <c r="U2" s="87" t="s">
        <v>1</v>
      </c>
      <c r="V2" s="87" t="s">
        <v>1</v>
      </c>
      <c r="W2" s="87" t="s">
        <v>1</v>
      </c>
      <c r="X2" s="87" t="s">
        <v>1</v>
      </c>
      <c r="Y2" s="87" t="s">
        <v>1</v>
      </c>
      <c r="Z2" s="87" t="s">
        <v>1</v>
      </c>
      <c r="AA2" s="87" t="s">
        <v>1</v>
      </c>
    </row>
    <row r="3" spans="1:27" ht="20.25" customHeight="1" x14ac:dyDescent="0.25">
      <c r="A3" s="86" t="s">
        <v>4</v>
      </c>
      <c r="B3" s="273" t="e">
        <f>+#REF!</f>
        <v>#REF!</v>
      </c>
      <c r="C3" s="87" t="s">
        <v>1</v>
      </c>
      <c r="D3" s="87" t="s">
        <v>1</v>
      </c>
      <c r="E3" s="87" t="s">
        <v>1</v>
      </c>
      <c r="F3" s="87" t="s">
        <v>1</v>
      </c>
      <c r="G3" s="87" t="s">
        <v>1</v>
      </c>
      <c r="H3" s="87" t="s">
        <v>1</v>
      </c>
      <c r="I3" s="87" t="s">
        <v>1</v>
      </c>
      <c r="J3" s="87" t="s">
        <v>1</v>
      </c>
      <c r="K3" s="87" t="s">
        <v>1</v>
      </c>
      <c r="L3" s="87" t="s">
        <v>1</v>
      </c>
      <c r="M3" s="87" t="s">
        <v>1</v>
      </c>
      <c r="N3" s="87" t="s">
        <v>1</v>
      </c>
      <c r="O3" s="87" t="s">
        <v>1</v>
      </c>
      <c r="P3" s="87" t="s">
        <v>1</v>
      </c>
      <c r="Q3" s="131">
        <v>1000000</v>
      </c>
      <c r="R3" s="87" t="s">
        <v>1</v>
      </c>
      <c r="S3" s="87" t="s">
        <v>1</v>
      </c>
      <c r="T3" s="87" t="s">
        <v>1</v>
      </c>
      <c r="U3" s="87" t="s">
        <v>1</v>
      </c>
      <c r="V3" s="87" t="s">
        <v>1</v>
      </c>
      <c r="W3" s="87" t="s">
        <v>1</v>
      </c>
      <c r="X3" s="87" t="s">
        <v>1</v>
      </c>
      <c r="Y3" s="87" t="s">
        <v>1</v>
      </c>
      <c r="Z3" s="87" t="s">
        <v>1</v>
      </c>
      <c r="AA3" s="87" t="s">
        <v>1</v>
      </c>
    </row>
    <row r="4" spans="1:27" ht="37.5" customHeight="1" x14ac:dyDescent="0.25">
      <c r="A4" s="86" t="s">
        <v>5</v>
      </c>
      <c r="B4" s="86" t="s">
        <v>6</v>
      </c>
      <c r="C4" s="86" t="s">
        <v>7</v>
      </c>
      <c r="D4" s="86" t="s">
        <v>8</v>
      </c>
      <c r="E4" s="86" t="s">
        <v>9</v>
      </c>
      <c r="F4" s="86" t="s">
        <v>10</v>
      </c>
      <c r="G4" s="86" t="s">
        <v>11</v>
      </c>
      <c r="H4" s="86" t="s">
        <v>12</v>
      </c>
      <c r="I4" s="86" t="s">
        <v>13</v>
      </c>
      <c r="J4" s="86" t="s">
        <v>14</v>
      </c>
      <c r="K4" s="86" t="s">
        <v>15</v>
      </c>
      <c r="L4" s="86" t="s">
        <v>183</v>
      </c>
      <c r="M4" s="86" t="s">
        <v>16</v>
      </c>
      <c r="N4" s="86" t="s">
        <v>17</v>
      </c>
      <c r="O4" s="86" t="s">
        <v>18</v>
      </c>
      <c r="P4" s="86" t="s">
        <v>19</v>
      </c>
      <c r="Q4" s="86" t="s">
        <v>20</v>
      </c>
      <c r="R4" s="86" t="s">
        <v>21</v>
      </c>
      <c r="S4" s="86" t="s">
        <v>22</v>
      </c>
      <c r="T4" s="86" t="s">
        <v>95</v>
      </c>
      <c r="U4" s="86" t="s">
        <v>23</v>
      </c>
      <c r="V4" s="86" t="s">
        <v>24</v>
      </c>
      <c r="W4" s="86" t="s">
        <v>184</v>
      </c>
      <c r="X4" s="86" t="s">
        <v>25</v>
      </c>
      <c r="Y4" s="86" t="s">
        <v>26</v>
      </c>
      <c r="Z4" s="86" t="s">
        <v>27</v>
      </c>
      <c r="AA4" s="86" t="s">
        <v>28</v>
      </c>
    </row>
    <row r="5" spans="1:27" ht="63.75" hidden="1" customHeight="1" x14ac:dyDescent="0.25">
      <c r="A5" s="88" t="s">
        <v>57</v>
      </c>
      <c r="B5" s="89" t="s">
        <v>58</v>
      </c>
      <c r="C5" s="90" t="s">
        <v>99</v>
      </c>
      <c r="D5" s="88" t="s">
        <v>29</v>
      </c>
      <c r="E5" s="88" t="s">
        <v>185</v>
      </c>
      <c r="F5" s="88" t="s">
        <v>185</v>
      </c>
      <c r="G5" s="88" t="s">
        <v>185</v>
      </c>
      <c r="H5" s="88"/>
      <c r="I5" s="88"/>
      <c r="J5" s="88"/>
      <c r="K5" s="88"/>
      <c r="L5" s="88"/>
      <c r="M5" s="88" t="s">
        <v>30</v>
      </c>
      <c r="N5" s="88" t="s">
        <v>31</v>
      </c>
      <c r="O5" s="88" t="s">
        <v>32</v>
      </c>
      <c r="P5" s="89" t="s">
        <v>100</v>
      </c>
      <c r="Q5" s="91">
        <v>23550.499999</v>
      </c>
      <c r="R5" s="91">
        <v>9.9999999999999995E-7</v>
      </c>
      <c r="S5" s="91">
        <v>0</v>
      </c>
      <c r="T5" s="91">
        <v>23550.5</v>
      </c>
      <c r="U5" s="91">
        <v>0</v>
      </c>
      <c r="V5" s="91">
        <v>13079.841163499999</v>
      </c>
      <c r="W5" s="91">
        <v>10470.658836500001</v>
      </c>
      <c r="X5" s="91">
        <v>1484.369794</v>
      </c>
      <c r="Y5" s="91">
        <v>1444.5872139999999</v>
      </c>
      <c r="Z5" s="91">
        <v>1444.5872139999999</v>
      </c>
      <c r="AA5" s="91">
        <v>1444.5872139999999</v>
      </c>
    </row>
    <row r="6" spans="1:27" ht="63.75" hidden="1" customHeight="1" x14ac:dyDescent="0.25">
      <c r="A6" s="88" t="s">
        <v>57</v>
      </c>
      <c r="B6" s="89" t="s">
        <v>58</v>
      </c>
      <c r="C6" s="90" t="s">
        <v>101</v>
      </c>
      <c r="D6" s="88" t="s">
        <v>29</v>
      </c>
      <c r="E6" s="88" t="s">
        <v>185</v>
      </c>
      <c r="F6" s="88" t="s">
        <v>185</v>
      </c>
      <c r="G6" s="88" t="s">
        <v>186</v>
      </c>
      <c r="H6" s="88"/>
      <c r="I6" s="88"/>
      <c r="J6" s="88"/>
      <c r="K6" s="88"/>
      <c r="L6" s="88"/>
      <c r="M6" s="88" t="s">
        <v>30</v>
      </c>
      <c r="N6" s="88" t="s">
        <v>31</v>
      </c>
      <c r="O6" s="88" t="s">
        <v>32</v>
      </c>
      <c r="P6" s="89" t="s">
        <v>102</v>
      </c>
      <c r="Q6" s="91">
        <v>7317.1</v>
      </c>
      <c r="R6" s="91">
        <v>0</v>
      </c>
      <c r="S6" s="91">
        <v>0</v>
      </c>
      <c r="T6" s="91">
        <v>7317.1</v>
      </c>
      <c r="U6" s="91">
        <v>0</v>
      </c>
      <c r="V6" s="91">
        <v>760.72953199999995</v>
      </c>
      <c r="W6" s="91">
        <v>6556.3704680000001</v>
      </c>
      <c r="X6" s="91">
        <v>0</v>
      </c>
      <c r="Y6" s="91">
        <v>0</v>
      </c>
      <c r="Z6" s="91">
        <v>0</v>
      </c>
      <c r="AA6" s="91">
        <v>0</v>
      </c>
    </row>
    <row r="7" spans="1:27" ht="63.75" hidden="1" customHeight="1" x14ac:dyDescent="0.25">
      <c r="A7" s="88" t="s">
        <v>57</v>
      </c>
      <c r="B7" s="89" t="s">
        <v>58</v>
      </c>
      <c r="C7" s="90" t="s">
        <v>103</v>
      </c>
      <c r="D7" s="88" t="s">
        <v>29</v>
      </c>
      <c r="E7" s="88" t="s">
        <v>185</v>
      </c>
      <c r="F7" s="88" t="s">
        <v>185</v>
      </c>
      <c r="G7" s="88" t="s">
        <v>187</v>
      </c>
      <c r="H7" s="88"/>
      <c r="I7" s="88"/>
      <c r="J7" s="88"/>
      <c r="K7" s="88"/>
      <c r="L7" s="88"/>
      <c r="M7" s="88" t="s">
        <v>30</v>
      </c>
      <c r="N7" s="88" t="s">
        <v>31</v>
      </c>
      <c r="O7" s="88" t="s">
        <v>32</v>
      </c>
      <c r="P7" s="89" t="s">
        <v>104</v>
      </c>
      <c r="Q7" s="91">
        <v>3836.2</v>
      </c>
      <c r="R7" s="91">
        <v>0</v>
      </c>
      <c r="S7" s="91">
        <v>0</v>
      </c>
      <c r="T7" s="91">
        <v>3836.2</v>
      </c>
      <c r="U7" s="91">
        <v>0</v>
      </c>
      <c r="V7" s="91">
        <v>1963.1513445000001</v>
      </c>
      <c r="W7" s="91">
        <v>1873.0486555</v>
      </c>
      <c r="X7" s="91">
        <v>214.901128</v>
      </c>
      <c r="Y7" s="91">
        <v>162.82080999999999</v>
      </c>
      <c r="Z7" s="91">
        <v>162.82080999999999</v>
      </c>
      <c r="AA7" s="91">
        <v>162.82080999999999</v>
      </c>
    </row>
    <row r="8" spans="1:27" ht="63.75" hidden="1" customHeight="1" x14ac:dyDescent="0.25">
      <c r="A8" s="88" t="s">
        <v>57</v>
      </c>
      <c r="B8" s="89" t="s">
        <v>58</v>
      </c>
      <c r="C8" s="90" t="s">
        <v>105</v>
      </c>
      <c r="D8" s="88" t="s">
        <v>29</v>
      </c>
      <c r="E8" s="88" t="s">
        <v>186</v>
      </c>
      <c r="F8" s="88" t="s">
        <v>185</v>
      </c>
      <c r="G8" s="88"/>
      <c r="H8" s="88"/>
      <c r="I8" s="88"/>
      <c r="J8" s="88"/>
      <c r="K8" s="88"/>
      <c r="L8" s="88"/>
      <c r="M8" s="88" t="s">
        <v>30</v>
      </c>
      <c r="N8" s="88" t="s">
        <v>31</v>
      </c>
      <c r="O8" s="88" t="s">
        <v>32</v>
      </c>
      <c r="P8" s="89" t="s">
        <v>106</v>
      </c>
      <c r="Q8" s="91">
        <v>20.2</v>
      </c>
      <c r="R8" s="91">
        <v>7</v>
      </c>
      <c r="S8" s="91">
        <v>7</v>
      </c>
      <c r="T8" s="91">
        <v>20.2</v>
      </c>
      <c r="U8" s="91">
        <v>0</v>
      </c>
      <c r="V8" s="91">
        <v>20.2</v>
      </c>
      <c r="W8" s="91">
        <v>0</v>
      </c>
      <c r="X8" s="91">
        <v>0</v>
      </c>
      <c r="Y8" s="91">
        <v>0</v>
      </c>
      <c r="Z8" s="91">
        <v>0</v>
      </c>
      <c r="AA8" s="91">
        <v>0</v>
      </c>
    </row>
    <row r="9" spans="1:27" ht="63.75" hidden="1" customHeight="1" x14ac:dyDescent="0.25">
      <c r="A9" s="88" t="s">
        <v>57</v>
      </c>
      <c r="B9" s="89" t="s">
        <v>58</v>
      </c>
      <c r="C9" s="90" t="s">
        <v>107</v>
      </c>
      <c r="D9" s="88" t="s">
        <v>29</v>
      </c>
      <c r="E9" s="88" t="s">
        <v>186</v>
      </c>
      <c r="F9" s="88" t="s">
        <v>186</v>
      </c>
      <c r="G9" s="88"/>
      <c r="H9" s="88"/>
      <c r="I9" s="88"/>
      <c r="J9" s="88"/>
      <c r="K9" s="88"/>
      <c r="L9" s="88"/>
      <c r="M9" s="88" t="s">
        <v>30</v>
      </c>
      <c r="N9" s="88" t="s">
        <v>31</v>
      </c>
      <c r="O9" s="88" t="s">
        <v>32</v>
      </c>
      <c r="P9" s="89" t="s">
        <v>108</v>
      </c>
      <c r="Q9" s="91">
        <v>7599.3999990000002</v>
      </c>
      <c r="R9" s="91">
        <v>19.000001000000001</v>
      </c>
      <c r="S9" s="91">
        <v>19</v>
      </c>
      <c r="T9" s="91">
        <v>7599.4</v>
      </c>
      <c r="U9" s="91">
        <v>0</v>
      </c>
      <c r="V9" s="91">
        <v>5966.0640716300004</v>
      </c>
      <c r="W9" s="91">
        <v>1633.3359283699999</v>
      </c>
      <c r="X9" s="91">
        <v>3019.15741063</v>
      </c>
      <c r="Y9" s="91">
        <v>449.402264</v>
      </c>
      <c r="Z9" s="91">
        <v>449.402264</v>
      </c>
      <c r="AA9" s="91">
        <v>432</v>
      </c>
    </row>
    <row r="10" spans="1:27" ht="63.75" hidden="1" customHeight="1" x14ac:dyDescent="0.25">
      <c r="A10" s="88" t="s">
        <v>57</v>
      </c>
      <c r="B10" s="89" t="s">
        <v>58</v>
      </c>
      <c r="C10" s="90" t="s">
        <v>110</v>
      </c>
      <c r="D10" s="88" t="s">
        <v>29</v>
      </c>
      <c r="E10" s="88" t="s">
        <v>187</v>
      </c>
      <c r="F10" s="88" t="s">
        <v>187</v>
      </c>
      <c r="G10" s="88" t="s">
        <v>185</v>
      </c>
      <c r="H10" s="88" t="s">
        <v>188</v>
      </c>
      <c r="I10" s="88"/>
      <c r="J10" s="88"/>
      <c r="K10" s="88"/>
      <c r="L10" s="88"/>
      <c r="M10" s="88" t="s">
        <v>30</v>
      </c>
      <c r="N10" s="88" t="s">
        <v>31</v>
      </c>
      <c r="O10" s="88" t="s">
        <v>32</v>
      </c>
      <c r="P10" s="89" t="s">
        <v>33</v>
      </c>
      <c r="Q10" s="91">
        <v>554.1</v>
      </c>
      <c r="R10" s="91">
        <v>0</v>
      </c>
      <c r="S10" s="91">
        <v>0</v>
      </c>
      <c r="T10" s="91">
        <v>554.1</v>
      </c>
      <c r="U10" s="91">
        <v>0</v>
      </c>
      <c r="V10" s="91">
        <v>373.097734</v>
      </c>
      <c r="W10" s="91">
        <v>181.00226599999999</v>
      </c>
      <c r="X10" s="91">
        <v>190.7534</v>
      </c>
      <c r="Y10" s="91">
        <v>0</v>
      </c>
      <c r="Z10" s="91">
        <v>0</v>
      </c>
      <c r="AA10" s="91">
        <v>0</v>
      </c>
    </row>
    <row r="11" spans="1:27" ht="63.75" hidden="1" customHeight="1" x14ac:dyDescent="0.25">
      <c r="A11" s="88" t="s">
        <v>57</v>
      </c>
      <c r="B11" s="89" t="s">
        <v>58</v>
      </c>
      <c r="C11" s="90" t="s">
        <v>114</v>
      </c>
      <c r="D11" s="88" t="s">
        <v>29</v>
      </c>
      <c r="E11" s="88" t="s">
        <v>187</v>
      </c>
      <c r="F11" s="88" t="s">
        <v>187</v>
      </c>
      <c r="G11" s="88" t="s">
        <v>185</v>
      </c>
      <c r="H11" s="88" t="s">
        <v>190</v>
      </c>
      <c r="I11" s="88"/>
      <c r="J11" s="88"/>
      <c r="K11" s="88"/>
      <c r="L11" s="88"/>
      <c r="M11" s="88" t="s">
        <v>30</v>
      </c>
      <c r="N11" s="88" t="s">
        <v>31</v>
      </c>
      <c r="O11" s="88" t="s">
        <v>32</v>
      </c>
      <c r="P11" s="89" t="s">
        <v>36</v>
      </c>
      <c r="Q11" s="91">
        <v>6604.4</v>
      </c>
      <c r="R11" s="91">
        <v>0</v>
      </c>
      <c r="S11" s="91">
        <v>0</v>
      </c>
      <c r="T11" s="91">
        <v>6604.4</v>
      </c>
      <c r="U11" s="91">
        <v>0</v>
      </c>
      <c r="V11" s="91">
        <v>2165.4143779999999</v>
      </c>
      <c r="W11" s="91">
        <v>4438.9856220000001</v>
      </c>
      <c r="X11" s="91">
        <v>802.63182600000005</v>
      </c>
      <c r="Y11" s="91">
        <v>0</v>
      </c>
      <c r="Z11" s="91">
        <v>0</v>
      </c>
      <c r="AA11" s="91">
        <v>0</v>
      </c>
    </row>
    <row r="12" spans="1:27" ht="63.75" hidden="1" customHeight="1" x14ac:dyDescent="0.25">
      <c r="A12" s="88" t="s">
        <v>57</v>
      </c>
      <c r="B12" s="89" t="s">
        <v>58</v>
      </c>
      <c r="C12" s="90" t="s">
        <v>299</v>
      </c>
      <c r="D12" s="88" t="s">
        <v>29</v>
      </c>
      <c r="E12" s="88" t="s">
        <v>187</v>
      </c>
      <c r="F12" s="88" t="s">
        <v>187</v>
      </c>
      <c r="G12" s="88" t="s">
        <v>185</v>
      </c>
      <c r="H12" s="88" t="s">
        <v>300</v>
      </c>
      <c r="I12" s="88"/>
      <c r="J12" s="88"/>
      <c r="K12" s="88"/>
      <c r="L12" s="88"/>
      <c r="M12" s="88" t="s">
        <v>30</v>
      </c>
      <c r="N12" s="88" t="s">
        <v>31</v>
      </c>
      <c r="O12" s="88" t="s">
        <v>32</v>
      </c>
      <c r="P12" s="89" t="s">
        <v>301</v>
      </c>
      <c r="Q12" s="91">
        <v>1400</v>
      </c>
      <c r="R12" s="91">
        <v>0</v>
      </c>
      <c r="S12" s="91">
        <v>0</v>
      </c>
      <c r="T12" s="91">
        <v>1400</v>
      </c>
      <c r="U12" s="91">
        <v>0</v>
      </c>
      <c r="V12" s="91">
        <v>1167.040197</v>
      </c>
      <c r="W12" s="91">
        <v>232.95980299999999</v>
      </c>
      <c r="X12" s="91">
        <v>277.34826299999997</v>
      </c>
      <c r="Y12" s="91">
        <v>0</v>
      </c>
      <c r="Z12" s="91">
        <v>0</v>
      </c>
      <c r="AA12" s="91">
        <v>0</v>
      </c>
    </row>
    <row r="13" spans="1:27" ht="63.75" hidden="1" customHeight="1" x14ac:dyDescent="0.25">
      <c r="A13" s="88" t="s">
        <v>57</v>
      </c>
      <c r="B13" s="89" t="s">
        <v>58</v>
      </c>
      <c r="C13" s="90" t="s">
        <v>118</v>
      </c>
      <c r="D13" s="88" t="s">
        <v>29</v>
      </c>
      <c r="E13" s="88" t="s">
        <v>187</v>
      </c>
      <c r="F13" s="88" t="s">
        <v>187</v>
      </c>
      <c r="G13" s="88" t="s">
        <v>186</v>
      </c>
      <c r="H13" s="88" t="s">
        <v>192</v>
      </c>
      <c r="I13" s="88"/>
      <c r="J13" s="88"/>
      <c r="K13" s="88"/>
      <c r="L13" s="88"/>
      <c r="M13" s="88" t="s">
        <v>30</v>
      </c>
      <c r="N13" s="88" t="s">
        <v>31</v>
      </c>
      <c r="O13" s="88" t="s">
        <v>32</v>
      </c>
      <c r="P13" s="89" t="s">
        <v>119</v>
      </c>
      <c r="Q13" s="91">
        <v>5735.9</v>
      </c>
      <c r="R13" s="91">
        <v>0</v>
      </c>
      <c r="S13" s="91">
        <v>0</v>
      </c>
      <c r="T13" s="91">
        <v>5735.9</v>
      </c>
      <c r="U13" s="91">
        <v>0</v>
      </c>
      <c r="V13" s="91">
        <v>0</v>
      </c>
      <c r="W13" s="91">
        <v>5735.9</v>
      </c>
      <c r="X13" s="91">
        <v>0</v>
      </c>
      <c r="Y13" s="91">
        <v>0</v>
      </c>
      <c r="Z13" s="91">
        <v>0</v>
      </c>
      <c r="AA13" s="91">
        <v>0</v>
      </c>
    </row>
    <row r="14" spans="1:27" ht="63.75" hidden="1" customHeight="1" x14ac:dyDescent="0.25">
      <c r="A14" s="88" t="s">
        <v>57</v>
      </c>
      <c r="B14" s="89" t="s">
        <v>58</v>
      </c>
      <c r="C14" s="90" t="s">
        <v>120</v>
      </c>
      <c r="D14" s="88" t="s">
        <v>29</v>
      </c>
      <c r="E14" s="88" t="s">
        <v>187</v>
      </c>
      <c r="F14" s="88" t="s">
        <v>187</v>
      </c>
      <c r="G14" s="88" t="s">
        <v>186</v>
      </c>
      <c r="H14" s="88" t="s">
        <v>193</v>
      </c>
      <c r="I14" s="88"/>
      <c r="J14" s="88"/>
      <c r="K14" s="88"/>
      <c r="L14" s="88"/>
      <c r="M14" s="88" t="s">
        <v>30</v>
      </c>
      <c r="N14" s="88" t="s">
        <v>31</v>
      </c>
      <c r="O14" s="88" t="s">
        <v>32</v>
      </c>
      <c r="P14" s="89" t="s">
        <v>121</v>
      </c>
      <c r="Q14" s="91">
        <v>4082.1</v>
      </c>
      <c r="R14" s="91">
        <v>0</v>
      </c>
      <c r="S14" s="91">
        <v>0</v>
      </c>
      <c r="T14" s="91">
        <v>4082.1</v>
      </c>
      <c r="U14" s="91">
        <v>0</v>
      </c>
      <c r="V14" s="91">
        <v>4082.1</v>
      </c>
      <c r="W14" s="91">
        <v>0</v>
      </c>
      <c r="X14" s="91">
        <v>4082.1</v>
      </c>
      <c r="Y14" s="91">
        <v>340.17500000000001</v>
      </c>
      <c r="Z14" s="91">
        <v>340.17500000000001</v>
      </c>
      <c r="AA14" s="91">
        <v>336.88463100000001</v>
      </c>
    </row>
    <row r="15" spans="1:27" ht="63.75" hidden="1" customHeight="1" x14ac:dyDescent="0.25">
      <c r="A15" s="88" t="s">
        <v>57</v>
      </c>
      <c r="B15" s="89" t="s">
        <v>58</v>
      </c>
      <c r="C15" s="90" t="s">
        <v>122</v>
      </c>
      <c r="D15" s="88" t="s">
        <v>29</v>
      </c>
      <c r="E15" s="88" t="s">
        <v>187</v>
      </c>
      <c r="F15" s="88" t="s">
        <v>187</v>
      </c>
      <c r="G15" s="88" t="s">
        <v>186</v>
      </c>
      <c r="H15" s="88" t="s">
        <v>194</v>
      </c>
      <c r="I15" s="88"/>
      <c r="J15" s="88"/>
      <c r="K15" s="88"/>
      <c r="L15" s="88"/>
      <c r="M15" s="88" t="s">
        <v>30</v>
      </c>
      <c r="N15" s="88" t="s">
        <v>31</v>
      </c>
      <c r="O15" s="88" t="s">
        <v>32</v>
      </c>
      <c r="P15" s="89" t="s">
        <v>123</v>
      </c>
      <c r="Q15" s="91">
        <v>2900.4</v>
      </c>
      <c r="R15" s="91">
        <v>0</v>
      </c>
      <c r="S15" s="91">
        <v>0</v>
      </c>
      <c r="T15" s="91">
        <v>2900.4</v>
      </c>
      <c r="U15" s="91">
        <v>0</v>
      </c>
      <c r="V15" s="91">
        <v>0</v>
      </c>
      <c r="W15" s="91">
        <v>2900.4</v>
      </c>
      <c r="X15" s="91">
        <v>0</v>
      </c>
      <c r="Y15" s="91">
        <v>0</v>
      </c>
      <c r="Z15" s="91">
        <v>0</v>
      </c>
      <c r="AA15" s="91">
        <v>0</v>
      </c>
    </row>
    <row r="16" spans="1:27" ht="63.75" hidden="1" customHeight="1" x14ac:dyDescent="0.25">
      <c r="A16" s="88" t="s">
        <v>57</v>
      </c>
      <c r="B16" s="89" t="s">
        <v>58</v>
      </c>
      <c r="C16" s="90" t="s">
        <v>124</v>
      </c>
      <c r="D16" s="88" t="s">
        <v>29</v>
      </c>
      <c r="E16" s="88" t="s">
        <v>187</v>
      </c>
      <c r="F16" s="88" t="s">
        <v>187</v>
      </c>
      <c r="G16" s="88" t="s">
        <v>186</v>
      </c>
      <c r="H16" s="88" t="s">
        <v>195</v>
      </c>
      <c r="I16" s="88"/>
      <c r="J16" s="88"/>
      <c r="K16" s="88"/>
      <c r="L16" s="88"/>
      <c r="M16" s="88" t="s">
        <v>30</v>
      </c>
      <c r="N16" s="88" t="s">
        <v>31</v>
      </c>
      <c r="O16" s="88" t="s">
        <v>32</v>
      </c>
      <c r="P16" s="89" t="s">
        <v>125</v>
      </c>
      <c r="Q16" s="91">
        <v>2257.8000000000002</v>
      </c>
      <c r="R16" s="91">
        <v>0</v>
      </c>
      <c r="S16" s="91">
        <v>0</v>
      </c>
      <c r="T16" s="91">
        <v>2257.8000000000002</v>
      </c>
      <c r="U16" s="91">
        <v>0</v>
      </c>
      <c r="V16" s="91">
        <v>0</v>
      </c>
      <c r="W16" s="91">
        <v>2257.8000000000002</v>
      </c>
      <c r="X16" s="91">
        <v>0</v>
      </c>
      <c r="Y16" s="91">
        <v>0</v>
      </c>
      <c r="Z16" s="91">
        <v>0</v>
      </c>
      <c r="AA16" s="91">
        <v>0</v>
      </c>
    </row>
    <row r="17" spans="1:27" ht="63.75" hidden="1" customHeight="1" x14ac:dyDescent="0.25">
      <c r="A17" s="88" t="s">
        <v>57</v>
      </c>
      <c r="B17" s="89" t="s">
        <v>58</v>
      </c>
      <c r="C17" s="90" t="s">
        <v>126</v>
      </c>
      <c r="D17" s="88" t="s">
        <v>29</v>
      </c>
      <c r="E17" s="88" t="s">
        <v>187</v>
      </c>
      <c r="F17" s="88" t="s">
        <v>187</v>
      </c>
      <c r="G17" s="88" t="s">
        <v>186</v>
      </c>
      <c r="H17" s="88" t="s">
        <v>196</v>
      </c>
      <c r="I17" s="88"/>
      <c r="J17" s="88"/>
      <c r="K17" s="88"/>
      <c r="L17" s="88"/>
      <c r="M17" s="88" t="s">
        <v>30</v>
      </c>
      <c r="N17" s="88" t="s">
        <v>31</v>
      </c>
      <c r="O17" s="88" t="s">
        <v>32</v>
      </c>
      <c r="P17" s="89" t="s">
        <v>127</v>
      </c>
      <c r="Q17" s="91">
        <v>2897</v>
      </c>
      <c r="R17" s="91">
        <v>0</v>
      </c>
      <c r="S17" s="91">
        <v>0</v>
      </c>
      <c r="T17" s="91">
        <v>2897</v>
      </c>
      <c r="U17" s="91">
        <v>0</v>
      </c>
      <c r="V17" s="91">
        <v>0</v>
      </c>
      <c r="W17" s="91">
        <v>2897</v>
      </c>
      <c r="X17" s="91">
        <v>0</v>
      </c>
      <c r="Y17" s="91">
        <v>0</v>
      </c>
      <c r="Z17" s="91">
        <v>0</v>
      </c>
      <c r="AA17" s="91">
        <v>0</v>
      </c>
    </row>
    <row r="18" spans="1:27" ht="63.75" hidden="1" customHeight="1" x14ac:dyDescent="0.25">
      <c r="A18" s="88" t="s">
        <v>57</v>
      </c>
      <c r="B18" s="89" t="s">
        <v>58</v>
      </c>
      <c r="C18" s="90" t="s">
        <v>128</v>
      </c>
      <c r="D18" s="88" t="s">
        <v>29</v>
      </c>
      <c r="E18" s="88" t="s">
        <v>187</v>
      </c>
      <c r="F18" s="88" t="s">
        <v>187</v>
      </c>
      <c r="G18" s="88" t="s">
        <v>186</v>
      </c>
      <c r="H18" s="88" t="s">
        <v>197</v>
      </c>
      <c r="I18" s="88"/>
      <c r="J18" s="88"/>
      <c r="K18" s="88"/>
      <c r="L18" s="88"/>
      <c r="M18" s="88" t="s">
        <v>30</v>
      </c>
      <c r="N18" s="88" t="s">
        <v>31</v>
      </c>
      <c r="O18" s="88" t="s">
        <v>32</v>
      </c>
      <c r="P18" s="89" t="s">
        <v>129</v>
      </c>
      <c r="Q18" s="91">
        <v>4585.3</v>
      </c>
      <c r="R18" s="91">
        <v>0</v>
      </c>
      <c r="S18" s="91">
        <v>0</v>
      </c>
      <c r="T18" s="91">
        <v>4585.3</v>
      </c>
      <c r="U18" s="91">
        <v>0</v>
      </c>
      <c r="V18" s="91">
        <v>0</v>
      </c>
      <c r="W18" s="91">
        <v>4585.3</v>
      </c>
      <c r="X18" s="91">
        <v>0</v>
      </c>
      <c r="Y18" s="91">
        <v>0</v>
      </c>
      <c r="Z18" s="91">
        <v>0</v>
      </c>
      <c r="AA18" s="91">
        <v>0</v>
      </c>
    </row>
    <row r="19" spans="1:27" s="121" customFormat="1" ht="33.75" x14ac:dyDescent="0.25">
      <c r="A19" s="138" t="s">
        <v>57</v>
      </c>
      <c r="B19" s="139" t="s">
        <v>58</v>
      </c>
      <c r="C19" s="140" t="s">
        <v>131</v>
      </c>
      <c r="D19" s="138" t="s">
        <v>29</v>
      </c>
      <c r="E19" s="138" t="s">
        <v>187</v>
      </c>
      <c r="F19" s="138" t="s">
        <v>198</v>
      </c>
      <c r="G19" s="138" t="s">
        <v>185</v>
      </c>
      <c r="H19" s="138" t="s">
        <v>199</v>
      </c>
      <c r="I19" s="138"/>
      <c r="J19" s="138"/>
      <c r="K19" s="138"/>
      <c r="L19" s="138"/>
      <c r="M19" s="138" t="s">
        <v>30</v>
      </c>
      <c r="N19" s="138" t="s">
        <v>31</v>
      </c>
      <c r="O19" s="138" t="s">
        <v>32</v>
      </c>
      <c r="P19" s="274" t="s">
        <v>316</v>
      </c>
      <c r="Q19" s="131" t="e">
        <f>+#REF!/$Q$3</f>
        <v>#REF!</v>
      </c>
      <c r="R19" s="131" t="e">
        <f>+#REF!/$Q$3</f>
        <v>#REF!</v>
      </c>
      <c r="S19" s="131" t="e">
        <f>+#REF!/$Q$3</f>
        <v>#REF!</v>
      </c>
      <c r="T19" s="131" t="e">
        <f>+#REF!/$Q$3</f>
        <v>#REF!</v>
      </c>
      <c r="U19" s="131" t="e">
        <f>+#REF!/$Q$3</f>
        <v>#REF!</v>
      </c>
      <c r="V19" s="131" t="e">
        <f>+#REF!/$Q$3</f>
        <v>#REF!</v>
      </c>
      <c r="W19" s="131" t="e">
        <f>+#REF!/$Q$3</f>
        <v>#REF!</v>
      </c>
      <c r="X19" s="131" t="e">
        <f>+#REF!/$Q$3</f>
        <v>#REF!</v>
      </c>
      <c r="Y19" s="131" t="e">
        <f>+#REF!/$Q$3</f>
        <v>#REF!</v>
      </c>
      <c r="Z19" s="131" t="e">
        <f>+#REF!/$Q$3</f>
        <v>#REF!</v>
      </c>
      <c r="AA19" s="131" t="e">
        <f>+#REF!/$Q$3</f>
        <v>#REF!</v>
      </c>
    </row>
    <row r="20" spans="1:27" ht="63.75" hidden="1" customHeight="1" x14ac:dyDescent="0.25">
      <c r="A20" s="88" t="s">
        <v>57</v>
      </c>
      <c r="B20" s="89" t="s">
        <v>58</v>
      </c>
      <c r="C20" s="90" t="s">
        <v>132</v>
      </c>
      <c r="D20" s="88" t="s">
        <v>29</v>
      </c>
      <c r="E20" s="88" t="s">
        <v>187</v>
      </c>
      <c r="F20" s="88" t="s">
        <v>200</v>
      </c>
      <c r="G20" s="88" t="s">
        <v>185</v>
      </c>
      <c r="H20" s="88" t="s">
        <v>201</v>
      </c>
      <c r="I20" s="88"/>
      <c r="J20" s="88"/>
      <c r="K20" s="88"/>
      <c r="L20" s="88"/>
      <c r="M20" s="88" t="s">
        <v>30</v>
      </c>
      <c r="N20" s="88" t="s">
        <v>31</v>
      </c>
      <c r="O20" s="88" t="s">
        <v>32</v>
      </c>
      <c r="P20" s="89" t="s">
        <v>133</v>
      </c>
      <c r="Q20" s="131">
        <v>9.9999999999999989E-277</v>
      </c>
      <c r="R20" s="131">
        <v>9.9999999999999989E-277</v>
      </c>
      <c r="S20" s="131">
        <v>9.9999999999999989E-277</v>
      </c>
      <c r="T20" s="131">
        <v>9.9999999999999989E-277</v>
      </c>
      <c r="U20" s="131">
        <v>9.9999999999999989E-277</v>
      </c>
      <c r="V20" s="131">
        <v>9.9999999999999989E-277</v>
      </c>
      <c r="W20" s="131">
        <v>9.9999999999999989E-277</v>
      </c>
      <c r="X20" s="131">
        <v>9.9999999999999989E-277</v>
      </c>
      <c r="Y20" s="131">
        <v>9.9999999999999989E-277</v>
      </c>
      <c r="Z20" s="131">
        <v>9.9999999999999989E-277</v>
      </c>
      <c r="AA20" s="131">
        <v>9.9999999999999989E-277</v>
      </c>
    </row>
    <row r="21" spans="1:27" ht="63.75" hidden="1" customHeight="1" x14ac:dyDescent="0.25">
      <c r="A21" s="88" t="s">
        <v>57</v>
      </c>
      <c r="B21" s="89" t="s">
        <v>58</v>
      </c>
      <c r="C21" s="90" t="s">
        <v>134</v>
      </c>
      <c r="D21" s="88" t="s">
        <v>29</v>
      </c>
      <c r="E21" s="88" t="s">
        <v>187</v>
      </c>
      <c r="F21" s="88" t="s">
        <v>200</v>
      </c>
      <c r="G21" s="88" t="s">
        <v>185</v>
      </c>
      <c r="H21" s="88" t="s">
        <v>199</v>
      </c>
      <c r="I21" s="88"/>
      <c r="J21" s="88"/>
      <c r="K21" s="88"/>
      <c r="L21" s="88"/>
      <c r="M21" s="88" t="s">
        <v>30</v>
      </c>
      <c r="N21" s="88" t="s">
        <v>31</v>
      </c>
      <c r="O21" s="88" t="s">
        <v>32</v>
      </c>
      <c r="P21" s="89" t="s">
        <v>135</v>
      </c>
      <c r="Q21" s="131">
        <v>9.9999999999999989E-277</v>
      </c>
      <c r="R21" s="131">
        <v>9.9999999999999989E-277</v>
      </c>
      <c r="S21" s="131">
        <v>9.9999999999999989E-277</v>
      </c>
      <c r="T21" s="131">
        <v>9.9999999999999989E-277</v>
      </c>
      <c r="U21" s="131">
        <v>9.9999999999999989E-277</v>
      </c>
      <c r="V21" s="131">
        <v>9.9999999999999989E-277</v>
      </c>
      <c r="W21" s="131">
        <v>9.9999999999999989E-277</v>
      </c>
      <c r="X21" s="131">
        <v>9.9999999999999989E-277</v>
      </c>
      <c r="Y21" s="131">
        <v>9.9999999999999989E-277</v>
      </c>
      <c r="Z21" s="131">
        <v>9.9999999999999989E-277</v>
      </c>
      <c r="AA21" s="131">
        <v>9.9999999999999989E-277</v>
      </c>
    </row>
    <row r="22" spans="1:27" ht="63.75" hidden="1" customHeight="1" x14ac:dyDescent="0.25">
      <c r="A22" s="88" t="s">
        <v>57</v>
      </c>
      <c r="B22" s="89" t="s">
        <v>58</v>
      </c>
      <c r="C22" s="90" t="s">
        <v>136</v>
      </c>
      <c r="D22" s="88" t="s">
        <v>29</v>
      </c>
      <c r="E22" s="88" t="s">
        <v>187</v>
      </c>
      <c r="F22" s="88" t="s">
        <v>200</v>
      </c>
      <c r="G22" s="88" t="s">
        <v>185</v>
      </c>
      <c r="H22" s="88" t="s">
        <v>202</v>
      </c>
      <c r="I22" s="88"/>
      <c r="J22" s="88"/>
      <c r="K22" s="88"/>
      <c r="L22" s="88"/>
      <c r="M22" s="88" t="s">
        <v>30</v>
      </c>
      <c r="N22" s="88" t="s">
        <v>31</v>
      </c>
      <c r="O22" s="88" t="s">
        <v>32</v>
      </c>
      <c r="P22" s="89" t="s">
        <v>34</v>
      </c>
      <c r="Q22" s="131">
        <v>9.9999999999999989E-277</v>
      </c>
      <c r="R22" s="131">
        <v>9.9999999999999989E-277</v>
      </c>
      <c r="S22" s="131">
        <v>9.9999999999999989E-277</v>
      </c>
      <c r="T22" s="131">
        <v>9.9999999999999989E-277</v>
      </c>
      <c r="U22" s="131">
        <v>9.9999999999999989E-277</v>
      </c>
      <c r="V22" s="131">
        <v>9.9999999999999989E-277</v>
      </c>
      <c r="W22" s="131">
        <v>9.9999999999999989E-277</v>
      </c>
      <c r="X22" s="131">
        <v>9.9999999999999989E-277</v>
      </c>
      <c r="Y22" s="131">
        <v>9.9999999999999989E-277</v>
      </c>
      <c r="Z22" s="131">
        <v>9.9999999999999989E-277</v>
      </c>
      <c r="AA22" s="131">
        <v>9.9999999999999989E-277</v>
      </c>
    </row>
    <row r="23" spans="1:27" ht="63.75" hidden="1" customHeight="1" x14ac:dyDescent="0.25">
      <c r="A23" s="88" t="s">
        <v>57</v>
      </c>
      <c r="B23" s="89" t="s">
        <v>58</v>
      </c>
      <c r="C23" s="90" t="s">
        <v>137</v>
      </c>
      <c r="D23" s="88" t="s">
        <v>29</v>
      </c>
      <c r="E23" s="88" t="s">
        <v>187</v>
      </c>
      <c r="F23" s="88" t="s">
        <v>200</v>
      </c>
      <c r="G23" s="88" t="s">
        <v>185</v>
      </c>
      <c r="H23" s="88" t="s">
        <v>192</v>
      </c>
      <c r="I23" s="88"/>
      <c r="J23" s="88"/>
      <c r="K23" s="88"/>
      <c r="L23" s="88"/>
      <c r="M23" s="88" t="s">
        <v>30</v>
      </c>
      <c r="N23" s="88" t="s">
        <v>31</v>
      </c>
      <c r="O23" s="88" t="s">
        <v>32</v>
      </c>
      <c r="P23" s="89" t="s">
        <v>37</v>
      </c>
      <c r="Q23" s="131">
        <v>9.9999999999999989E-277</v>
      </c>
      <c r="R23" s="131">
        <v>9.9999999999999989E-277</v>
      </c>
      <c r="S23" s="131">
        <v>9.9999999999999989E-277</v>
      </c>
      <c r="T23" s="131">
        <v>9.9999999999999989E-277</v>
      </c>
      <c r="U23" s="131">
        <v>9.9999999999999989E-277</v>
      </c>
      <c r="V23" s="131">
        <v>9.9999999999999989E-277</v>
      </c>
      <c r="W23" s="131">
        <v>9.9999999999999989E-277</v>
      </c>
      <c r="X23" s="131">
        <v>9.9999999999999989E-277</v>
      </c>
      <c r="Y23" s="131">
        <v>9.9999999999999989E-277</v>
      </c>
      <c r="Z23" s="131">
        <v>9.9999999999999989E-277</v>
      </c>
      <c r="AA23" s="131">
        <v>9.9999999999999989E-277</v>
      </c>
    </row>
    <row r="24" spans="1:27" ht="63.75" hidden="1" customHeight="1" x14ac:dyDescent="0.25">
      <c r="A24" s="88" t="s">
        <v>57</v>
      </c>
      <c r="B24" s="89" t="s">
        <v>58</v>
      </c>
      <c r="C24" s="90" t="s">
        <v>138</v>
      </c>
      <c r="D24" s="88" t="s">
        <v>29</v>
      </c>
      <c r="E24" s="88" t="s">
        <v>187</v>
      </c>
      <c r="F24" s="88" t="s">
        <v>31</v>
      </c>
      <c r="G24" s="88" t="s">
        <v>185</v>
      </c>
      <c r="H24" s="88" t="s">
        <v>201</v>
      </c>
      <c r="I24" s="88"/>
      <c r="J24" s="88"/>
      <c r="K24" s="88"/>
      <c r="L24" s="88"/>
      <c r="M24" s="88" t="s">
        <v>30</v>
      </c>
      <c r="N24" s="88" t="s">
        <v>31</v>
      </c>
      <c r="O24" s="88" t="s">
        <v>32</v>
      </c>
      <c r="P24" s="89" t="s">
        <v>139</v>
      </c>
      <c r="Q24" s="131">
        <v>9.9999999999999989E-277</v>
      </c>
      <c r="R24" s="131">
        <v>9.9999999999999989E-277</v>
      </c>
      <c r="S24" s="131">
        <v>9.9999999999999989E-277</v>
      </c>
      <c r="T24" s="131">
        <v>9.9999999999999989E-277</v>
      </c>
      <c r="U24" s="131">
        <v>9.9999999999999989E-277</v>
      </c>
      <c r="V24" s="131">
        <v>9.9999999999999989E-277</v>
      </c>
      <c r="W24" s="131">
        <v>9.9999999999999989E-277</v>
      </c>
      <c r="X24" s="131">
        <v>9.9999999999999989E-277</v>
      </c>
      <c r="Y24" s="131">
        <v>9.9999999999999989E-277</v>
      </c>
      <c r="Z24" s="131">
        <v>9.9999999999999989E-277</v>
      </c>
      <c r="AA24" s="131">
        <v>9.9999999999999989E-277</v>
      </c>
    </row>
    <row r="25" spans="1:27" ht="63.75" hidden="1" customHeight="1" x14ac:dyDescent="0.25">
      <c r="A25" s="88" t="s">
        <v>57</v>
      </c>
      <c r="B25" s="89" t="s">
        <v>58</v>
      </c>
      <c r="C25" s="90" t="s">
        <v>140</v>
      </c>
      <c r="D25" s="88" t="s">
        <v>29</v>
      </c>
      <c r="E25" s="88" t="s">
        <v>187</v>
      </c>
      <c r="F25" s="88" t="s">
        <v>31</v>
      </c>
      <c r="G25" s="88" t="s">
        <v>185</v>
      </c>
      <c r="H25" s="88" t="s">
        <v>204</v>
      </c>
      <c r="I25" s="88"/>
      <c r="J25" s="88"/>
      <c r="K25" s="88"/>
      <c r="L25" s="88"/>
      <c r="M25" s="88" t="s">
        <v>30</v>
      </c>
      <c r="N25" s="88" t="s">
        <v>31</v>
      </c>
      <c r="O25" s="88" t="s">
        <v>32</v>
      </c>
      <c r="P25" s="89" t="s">
        <v>141</v>
      </c>
      <c r="Q25" s="131">
        <v>9.9999999999999989E-277</v>
      </c>
      <c r="R25" s="131">
        <v>9.9999999999999989E-277</v>
      </c>
      <c r="S25" s="131">
        <v>9.9999999999999989E-277</v>
      </c>
      <c r="T25" s="131">
        <v>9.9999999999999989E-277</v>
      </c>
      <c r="U25" s="131">
        <v>9.9999999999999989E-277</v>
      </c>
      <c r="V25" s="131">
        <v>9.9999999999999989E-277</v>
      </c>
      <c r="W25" s="131">
        <v>9.9999999999999989E-277</v>
      </c>
      <c r="X25" s="131">
        <v>9.9999999999999989E-277</v>
      </c>
      <c r="Y25" s="131">
        <v>9.9999999999999989E-277</v>
      </c>
      <c r="Z25" s="131">
        <v>9.9999999999999989E-277</v>
      </c>
      <c r="AA25" s="131">
        <v>9.9999999999999989E-277</v>
      </c>
    </row>
    <row r="26" spans="1:27" ht="63.75" hidden="1" customHeight="1" x14ac:dyDescent="0.25">
      <c r="A26" s="88" t="s">
        <v>57</v>
      </c>
      <c r="B26" s="89" t="s">
        <v>58</v>
      </c>
      <c r="C26" s="90" t="s">
        <v>142</v>
      </c>
      <c r="D26" s="88" t="s">
        <v>29</v>
      </c>
      <c r="E26" s="88" t="s">
        <v>187</v>
      </c>
      <c r="F26" s="88" t="s">
        <v>203</v>
      </c>
      <c r="G26" s="88" t="s">
        <v>205</v>
      </c>
      <c r="H26" s="88" t="s">
        <v>201</v>
      </c>
      <c r="I26" s="88"/>
      <c r="J26" s="88"/>
      <c r="K26" s="88"/>
      <c r="L26" s="88"/>
      <c r="M26" s="88" t="s">
        <v>30</v>
      </c>
      <c r="N26" s="88" t="s">
        <v>31</v>
      </c>
      <c r="O26" s="88" t="s">
        <v>32</v>
      </c>
      <c r="P26" s="89" t="s">
        <v>83</v>
      </c>
      <c r="Q26" s="131">
        <v>9.9999999999999989E-277</v>
      </c>
      <c r="R26" s="131">
        <v>9.9999999999999989E-277</v>
      </c>
      <c r="S26" s="131">
        <v>9.9999999999999989E-277</v>
      </c>
      <c r="T26" s="131">
        <v>9.9999999999999989E-277</v>
      </c>
      <c r="U26" s="131">
        <v>9.9999999999999989E-277</v>
      </c>
      <c r="V26" s="131">
        <v>9.9999999999999989E-277</v>
      </c>
      <c r="W26" s="131">
        <v>9.9999999999999989E-277</v>
      </c>
      <c r="X26" s="131">
        <v>9.9999999999999989E-277</v>
      </c>
      <c r="Y26" s="131">
        <v>9.9999999999999989E-277</v>
      </c>
      <c r="Z26" s="131">
        <v>9.9999999999999989E-277</v>
      </c>
      <c r="AA26" s="131">
        <v>9.9999999999999989E-277</v>
      </c>
    </row>
    <row r="27" spans="1:27" ht="63.75" hidden="1" customHeight="1" x14ac:dyDescent="0.25">
      <c r="A27" s="88" t="s">
        <v>57</v>
      </c>
      <c r="B27" s="89" t="s">
        <v>58</v>
      </c>
      <c r="C27" s="90" t="s">
        <v>143</v>
      </c>
      <c r="D27" s="88" t="s">
        <v>29</v>
      </c>
      <c r="E27" s="88" t="s">
        <v>205</v>
      </c>
      <c r="F27" s="88" t="s">
        <v>185</v>
      </c>
      <c r="G27" s="88"/>
      <c r="H27" s="88"/>
      <c r="I27" s="88"/>
      <c r="J27" s="88"/>
      <c r="K27" s="88"/>
      <c r="L27" s="88"/>
      <c r="M27" s="88" t="s">
        <v>30</v>
      </c>
      <c r="N27" s="88" t="s">
        <v>31</v>
      </c>
      <c r="O27" s="88" t="s">
        <v>32</v>
      </c>
      <c r="P27" s="89" t="s">
        <v>144</v>
      </c>
      <c r="Q27" s="131">
        <v>9.9999999999999989E-277</v>
      </c>
      <c r="R27" s="131">
        <v>9.9999999999999989E-277</v>
      </c>
      <c r="S27" s="131">
        <v>9.9999999999999989E-277</v>
      </c>
      <c r="T27" s="131">
        <v>9.9999999999999989E-277</v>
      </c>
      <c r="U27" s="131">
        <v>9.9999999999999989E-277</v>
      </c>
      <c r="V27" s="131">
        <v>9.9999999999999989E-277</v>
      </c>
      <c r="W27" s="131">
        <v>9.9999999999999989E-277</v>
      </c>
      <c r="X27" s="131">
        <v>9.9999999999999989E-277</v>
      </c>
      <c r="Y27" s="131">
        <v>9.9999999999999989E-277</v>
      </c>
      <c r="Z27" s="131">
        <v>9.9999999999999989E-277</v>
      </c>
      <c r="AA27" s="131">
        <v>9.9999999999999989E-277</v>
      </c>
    </row>
    <row r="28" spans="1:27" ht="63.75" hidden="1" customHeight="1" x14ac:dyDescent="0.25">
      <c r="A28" s="88" t="s">
        <v>57</v>
      </c>
      <c r="B28" s="89" t="s">
        <v>58</v>
      </c>
      <c r="C28" s="90" t="s">
        <v>145</v>
      </c>
      <c r="D28" s="88" t="s">
        <v>29</v>
      </c>
      <c r="E28" s="88" t="s">
        <v>205</v>
      </c>
      <c r="F28" s="88" t="s">
        <v>198</v>
      </c>
      <c r="G28" s="88" t="s">
        <v>185</v>
      </c>
      <c r="H28" s="88"/>
      <c r="I28" s="88"/>
      <c r="J28" s="88"/>
      <c r="K28" s="88"/>
      <c r="L28" s="88"/>
      <c r="M28" s="88" t="s">
        <v>30</v>
      </c>
      <c r="N28" s="88" t="s">
        <v>203</v>
      </c>
      <c r="O28" s="88" t="s">
        <v>206</v>
      </c>
      <c r="P28" s="89" t="s">
        <v>146</v>
      </c>
      <c r="Q28" s="131">
        <v>9.9999999999999989E-277</v>
      </c>
      <c r="R28" s="131">
        <v>9.9999999999999989E-277</v>
      </c>
      <c r="S28" s="131">
        <v>9.9999999999999989E-277</v>
      </c>
      <c r="T28" s="131">
        <v>9.9999999999999989E-277</v>
      </c>
      <c r="U28" s="131">
        <v>9.9999999999999989E-277</v>
      </c>
      <c r="V28" s="131">
        <v>9.9999999999999989E-277</v>
      </c>
      <c r="W28" s="131">
        <v>9.9999999999999989E-277</v>
      </c>
      <c r="X28" s="131">
        <v>9.9999999999999989E-277</v>
      </c>
      <c r="Y28" s="131">
        <v>9.9999999999999989E-277</v>
      </c>
      <c r="Z28" s="131">
        <v>9.9999999999999989E-277</v>
      </c>
      <c r="AA28" s="131">
        <v>9.9999999999999989E-277</v>
      </c>
    </row>
    <row r="29" spans="1:27" ht="63.75" hidden="1" customHeight="1" x14ac:dyDescent="0.25">
      <c r="A29" s="88" t="s">
        <v>57</v>
      </c>
      <c r="B29" s="89" t="s">
        <v>58</v>
      </c>
      <c r="C29" s="90" t="s">
        <v>148</v>
      </c>
      <c r="D29" s="88" t="s">
        <v>207</v>
      </c>
      <c r="E29" s="88" t="s">
        <v>208</v>
      </c>
      <c r="F29" s="88" t="s">
        <v>209</v>
      </c>
      <c r="G29" s="88" t="s">
        <v>210</v>
      </c>
      <c r="H29" s="88"/>
      <c r="I29" s="88"/>
      <c r="J29" s="88"/>
      <c r="K29" s="88"/>
      <c r="L29" s="88"/>
      <c r="M29" s="88" t="s">
        <v>30</v>
      </c>
      <c r="N29" s="88" t="s">
        <v>203</v>
      </c>
      <c r="O29" s="88" t="s">
        <v>32</v>
      </c>
      <c r="P29" s="89" t="s">
        <v>149</v>
      </c>
      <c r="Q29" s="131">
        <v>9.9999999999999989E-277</v>
      </c>
      <c r="R29" s="131">
        <v>9.9999999999999989E-277</v>
      </c>
      <c r="S29" s="131">
        <v>9.9999999999999989E-277</v>
      </c>
      <c r="T29" s="131">
        <v>9.9999999999999989E-277</v>
      </c>
      <c r="U29" s="131">
        <v>9.9999999999999989E-277</v>
      </c>
      <c r="V29" s="131">
        <v>9.9999999999999989E-277</v>
      </c>
      <c r="W29" s="131">
        <v>9.9999999999999989E-277</v>
      </c>
      <c r="X29" s="131">
        <v>9.9999999999999989E-277</v>
      </c>
      <c r="Y29" s="131">
        <v>9.9999999999999989E-277</v>
      </c>
      <c r="Z29" s="131">
        <v>9.9999999999999989E-277</v>
      </c>
      <c r="AA29" s="131">
        <v>9.9999999999999989E-277</v>
      </c>
    </row>
    <row r="30" spans="1:27" ht="63.75" hidden="1" customHeight="1" x14ac:dyDescent="0.25">
      <c r="A30" s="88" t="s">
        <v>57</v>
      </c>
      <c r="B30" s="89" t="s">
        <v>58</v>
      </c>
      <c r="C30" s="90" t="s">
        <v>223</v>
      </c>
      <c r="D30" s="88" t="s">
        <v>207</v>
      </c>
      <c r="E30" s="88" t="s">
        <v>208</v>
      </c>
      <c r="F30" s="88" t="s">
        <v>209</v>
      </c>
      <c r="G30" s="88" t="s">
        <v>224</v>
      </c>
      <c r="H30" s="88"/>
      <c r="I30" s="88"/>
      <c r="J30" s="88"/>
      <c r="K30" s="88"/>
      <c r="L30" s="88"/>
      <c r="M30" s="88" t="s">
        <v>30</v>
      </c>
      <c r="N30" s="88" t="s">
        <v>203</v>
      </c>
      <c r="O30" s="88" t="s">
        <v>32</v>
      </c>
      <c r="P30" s="89" t="s">
        <v>295</v>
      </c>
      <c r="Q30" s="131">
        <v>9.9999999999999989E-277</v>
      </c>
      <c r="R30" s="131">
        <v>9.9999999999999989E-277</v>
      </c>
      <c r="S30" s="131">
        <v>9.9999999999999989E-277</v>
      </c>
      <c r="T30" s="131">
        <v>9.9999999999999989E-277</v>
      </c>
      <c r="U30" s="131">
        <v>9.9999999999999989E-277</v>
      </c>
      <c r="V30" s="131">
        <v>9.9999999999999989E-277</v>
      </c>
      <c r="W30" s="131">
        <v>9.9999999999999989E-277</v>
      </c>
      <c r="X30" s="131">
        <v>9.9999999999999989E-277</v>
      </c>
      <c r="Y30" s="131">
        <v>9.9999999999999989E-277</v>
      </c>
      <c r="Z30" s="131">
        <v>9.9999999999999989E-277</v>
      </c>
      <c r="AA30" s="131">
        <v>9.9999999999999989E-277</v>
      </c>
    </row>
    <row r="31" spans="1:27" ht="63.75" hidden="1" customHeight="1" x14ac:dyDescent="0.25">
      <c r="A31" s="88" t="s">
        <v>57</v>
      </c>
      <c r="B31" s="89" t="s">
        <v>58</v>
      </c>
      <c r="C31" s="90" t="s">
        <v>225</v>
      </c>
      <c r="D31" s="88" t="s">
        <v>207</v>
      </c>
      <c r="E31" s="88" t="s">
        <v>208</v>
      </c>
      <c r="F31" s="88" t="s">
        <v>209</v>
      </c>
      <c r="G31" s="88" t="s">
        <v>226</v>
      </c>
      <c r="H31" s="88"/>
      <c r="I31" s="88"/>
      <c r="J31" s="88"/>
      <c r="K31" s="88"/>
      <c r="L31" s="88"/>
      <c r="M31" s="88" t="s">
        <v>30</v>
      </c>
      <c r="N31" s="88" t="s">
        <v>203</v>
      </c>
      <c r="O31" s="88" t="s">
        <v>32</v>
      </c>
      <c r="P31" s="89" t="s">
        <v>227</v>
      </c>
      <c r="Q31" s="131">
        <v>9.9999999999999989E-277</v>
      </c>
      <c r="R31" s="131">
        <v>9.9999999999999989E-277</v>
      </c>
      <c r="S31" s="131">
        <v>9.9999999999999989E-277</v>
      </c>
      <c r="T31" s="131">
        <v>9.9999999999999989E-277</v>
      </c>
      <c r="U31" s="131">
        <v>9.9999999999999989E-277</v>
      </c>
      <c r="V31" s="131">
        <v>9.9999999999999989E-277</v>
      </c>
      <c r="W31" s="131">
        <v>9.9999999999999989E-277</v>
      </c>
      <c r="X31" s="131">
        <v>9.9999999999999989E-277</v>
      </c>
      <c r="Y31" s="131">
        <v>9.9999999999999989E-277</v>
      </c>
      <c r="Z31" s="131">
        <v>9.9999999999999989E-277</v>
      </c>
      <c r="AA31" s="131">
        <v>9.9999999999999989E-277</v>
      </c>
    </row>
    <row r="32" spans="1:27" ht="63.75" hidden="1" customHeight="1" x14ac:dyDescent="0.25">
      <c r="A32" s="88" t="s">
        <v>57</v>
      </c>
      <c r="B32" s="89" t="s">
        <v>58</v>
      </c>
      <c r="C32" s="90" t="s">
        <v>153</v>
      </c>
      <c r="D32" s="88" t="s">
        <v>207</v>
      </c>
      <c r="E32" s="88" t="s">
        <v>211</v>
      </c>
      <c r="F32" s="88" t="s">
        <v>209</v>
      </c>
      <c r="G32" s="88" t="s">
        <v>31</v>
      </c>
      <c r="H32" s="88"/>
      <c r="I32" s="88"/>
      <c r="J32" s="88"/>
      <c r="K32" s="88"/>
      <c r="L32" s="88"/>
      <c r="M32" s="88" t="s">
        <v>30</v>
      </c>
      <c r="N32" s="88" t="s">
        <v>189</v>
      </c>
      <c r="O32" s="88" t="s">
        <v>32</v>
      </c>
      <c r="P32" s="89" t="s">
        <v>154</v>
      </c>
      <c r="Q32" s="131">
        <v>9.9999999999999989E-277</v>
      </c>
      <c r="R32" s="131">
        <v>9.9999999999999989E-277</v>
      </c>
      <c r="S32" s="131">
        <v>9.9999999999999989E-277</v>
      </c>
      <c r="T32" s="131">
        <v>9.9999999999999989E-277</v>
      </c>
      <c r="U32" s="131">
        <v>9.9999999999999989E-277</v>
      </c>
      <c r="V32" s="131">
        <v>9.9999999999999989E-277</v>
      </c>
      <c r="W32" s="131">
        <v>9.9999999999999989E-277</v>
      </c>
      <c r="X32" s="131">
        <v>9.9999999999999989E-277</v>
      </c>
      <c r="Y32" s="131">
        <v>9.9999999999999989E-277</v>
      </c>
      <c r="Z32" s="131">
        <v>9.9999999999999989E-277</v>
      </c>
      <c r="AA32" s="131">
        <v>9.9999999999999989E-277</v>
      </c>
    </row>
    <row r="33" spans="1:27" ht="63.75" hidden="1" customHeight="1" x14ac:dyDescent="0.25">
      <c r="A33" s="88" t="s">
        <v>57</v>
      </c>
      <c r="B33" s="89" t="s">
        <v>58</v>
      </c>
      <c r="C33" s="90" t="s">
        <v>155</v>
      </c>
      <c r="D33" s="88" t="s">
        <v>207</v>
      </c>
      <c r="E33" s="88" t="s">
        <v>211</v>
      </c>
      <c r="F33" s="88" t="s">
        <v>209</v>
      </c>
      <c r="G33" s="88" t="s">
        <v>203</v>
      </c>
      <c r="H33" s="88"/>
      <c r="I33" s="88"/>
      <c r="J33" s="88"/>
      <c r="K33" s="88"/>
      <c r="L33" s="88"/>
      <c r="M33" s="88" t="s">
        <v>30</v>
      </c>
      <c r="N33" s="88" t="s">
        <v>203</v>
      </c>
      <c r="O33" s="88" t="s">
        <v>32</v>
      </c>
      <c r="P33" s="89" t="s">
        <v>156</v>
      </c>
      <c r="Q33" s="131">
        <v>9.9999999999999989E-277</v>
      </c>
      <c r="R33" s="131">
        <v>9.9999999999999989E-277</v>
      </c>
      <c r="S33" s="131">
        <v>9.9999999999999989E-277</v>
      </c>
      <c r="T33" s="131">
        <v>9.9999999999999989E-277</v>
      </c>
      <c r="U33" s="131">
        <v>9.9999999999999989E-277</v>
      </c>
      <c r="V33" s="131">
        <v>9.9999999999999989E-277</v>
      </c>
      <c r="W33" s="131">
        <v>9.9999999999999989E-277</v>
      </c>
      <c r="X33" s="131">
        <v>9.9999999999999989E-277</v>
      </c>
      <c r="Y33" s="131">
        <v>9.9999999999999989E-277</v>
      </c>
      <c r="Z33" s="131">
        <v>9.9999999999999989E-277</v>
      </c>
      <c r="AA33" s="131">
        <v>9.9999999999999989E-277</v>
      </c>
    </row>
    <row r="34" spans="1:27" ht="63.75" hidden="1" customHeight="1" x14ac:dyDescent="0.25">
      <c r="A34" s="88" t="s">
        <v>57</v>
      </c>
      <c r="B34" s="89" t="s">
        <v>58</v>
      </c>
      <c r="C34" s="90" t="s">
        <v>157</v>
      </c>
      <c r="D34" s="88" t="s">
        <v>207</v>
      </c>
      <c r="E34" s="88" t="s">
        <v>211</v>
      </c>
      <c r="F34" s="88" t="s">
        <v>209</v>
      </c>
      <c r="G34" s="88" t="s">
        <v>214</v>
      </c>
      <c r="H34" s="88"/>
      <c r="I34" s="88"/>
      <c r="J34" s="88"/>
      <c r="K34" s="88"/>
      <c r="L34" s="88"/>
      <c r="M34" s="88" t="s">
        <v>30</v>
      </c>
      <c r="N34" s="88" t="s">
        <v>189</v>
      </c>
      <c r="O34" s="88" t="s">
        <v>32</v>
      </c>
      <c r="P34" s="89" t="s">
        <v>158</v>
      </c>
      <c r="Q34" s="131">
        <v>9.9999999999999989E-277</v>
      </c>
      <c r="R34" s="131">
        <v>9.9999999999999989E-277</v>
      </c>
      <c r="S34" s="131">
        <v>9.9999999999999989E-277</v>
      </c>
      <c r="T34" s="131">
        <v>9.9999999999999989E-277</v>
      </c>
      <c r="U34" s="131">
        <v>9.9999999999999989E-277</v>
      </c>
      <c r="V34" s="131">
        <v>9.9999999999999989E-277</v>
      </c>
      <c r="W34" s="131">
        <v>9.9999999999999989E-277</v>
      </c>
      <c r="X34" s="131">
        <v>9.9999999999999989E-277</v>
      </c>
      <c r="Y34" s="131">
        <v>9.9999999999999989E-277</v>
      </c>
      <c r="Z34" s="131">
        <v>9.9999999999999989E-277</v>
      </c>
      <c r="AA34" s="131">
        <v>9.9999999999999989E-277</v>
      </c>
    </row>
    <row r="35" spans="1:27" ht="63.75" hidden="1" customHeight="1" x14ac:dyDescent="0.25">
      <c r="A35" s="88" t="s">
        <v>57</v>
      </c>
      <c r="B35" s="89" t="s">
        <v>58</v>
      </c>
      <c r="C35" s="90" t="s">
        <v>159</v>
      </c>
      <c r="D35" s="88" t="s">
        <v>207</v>
      </c>
      <c r="E35" s="88" t="s">
        <v>215</v>
      </c>
      <c r="F35" s="88" t="s">
        <v>209</v>
      </c>
      <c r="G35" s="88" t="s">
        <v>216</v>
      </c>
      <c r="H35" s="88"/>
      <c r="I35" s="88"/>
      <c r="J35" s="88"/>
      <c r="K35" s="88"/>
      <c r="L35" s="88"/>
      <c r="M35" s="88" t="s">
        <v>30</v>
      </c>
      <c r="N35" s="88" t="s">
        <v>203</v>
      </c>
      <c r="O35" s="88" t="s">
        <v>32</v>
      </c>
      <c r="P35" s="89" t="s">
        <v>160</v>
      </c>
      <c r="Q35" s="131">
        <v>9.9999999999999989E-277</v>
      </c>
      <c r="R35" s="131">
        <v>9.9999999999999989E-277</v>
      </c>
      <c r="S35" s="131">
        <v>9.9999999999999989E-277</v>
      </c>
      <c r="T35" s="131">
        <v>9.9999999999999989E-277</v>
      </c>
      <c r="U35" s="131">
        <v>9.9999999999999989E-277</v>
      </c>
      <c r="V35" s="131">
        <v>9.9999999999999989E-277</v>
      </c>
      <c r="W35" s="131">
        <v>9.9999999999999989E-277</v>
      </c>
      <c r="X35" s="131">
        <v>9.9999999999999989E-277</v>
      </c>
      <c r="Y35" s="131">
        <v>9.9999999999999989E-277</v>
      </c>
      <c r="Z35" s="131">
        <v>9.9999999999999989E-277</v>
      </c>
      <c r="AA35" s="131">
        <v>9.9999999999999989E-277</v>
      </c>
    </row>
    <row r="36" spans="1:27" ht="63.75" hidden="1" customHeight="1" x14ac:dyDescent="0.25">
      <c r="A36" s="88" t="s">
        <v>57</v>
      </c>
      <c r="B36" s="89" t="s">
        <v>58</v>
      </c>
      <c r="C36" s="90" t="s">
        <v>161</v>
      </c>
      <c r="D36" s="88" t="s">
        <v>207</v>
      </c>
      <c r="E36" s="88" t="s">
        <v>217</v>
      </c>
      <c r="F36" s="88" t="s">
        <v>209</v>
      </c>
      <c r="G36" s="88" t="s">
        <v>218</v>
      </c>
      <c r="H36" s="88"/>
      <c r="I36" s="88"/>
      <c r="J36" s="88"/>
      <c r="K36" s="88"/>
      <c r="L36" s="88"/>
      <c r="M36" s="88" t="s">
        <v>30</v>
      </c>
      <c r="N36" s="88" t="s">
        <v>203</v>
      </c>
      <c r="O36" s="88" t="s">
        <v>32</v>
      </c>
      <c r="P36" s="89" t="s">
        <v>162</v>
      </c>
      <c r="Q36" s="131">
        <v>9.9999999999999989E-277</v>
      </c>
      <c r="R36" s="131">
        <v>9.9999999999999989E-277</v>
      </c>
      <c r="S36" s="131">
        <v>9.9999999999999989E-277</v>
      </c>
      <c r="T36" s="131">
        <v>9.9999999999999989E-277</v>
      </c>
      <c r="U36" s="131">
        <v>9.9999999999999989E-277</v>
      </c>
      <c r="V36" s="131">
        <v>9.9999999999999989E-277</v>
      </c>
      <c r="W36" s="131">
        <v>9.9999999999999989E-277</v>
      </c>
      <c r="X36" s="131">
        <v>9.9999999999999989E-277</v>
      </c>
      <c r="Y36" s="131">
        <v>9.9999999999999989E-277</v>
      </c>
      <c r="Z36" s="131">
        <v>9.9999999999999989E-277</v>
      </c>
      <c r="AA36" s="131">
        <v>9.9999999999999989E-277</v>
      </c>
    </row>
    <row r="37" spans="1:27" ht="63.75" hidden="1" customHeight="1" x14ac:dyDescent="0.25">
      <c r="A37" s="88" t="s">
        <v>57</v>
      </c>
      <c r="B37" s="89" t="s">
        <v>58</v>
      </c>
      <c r="C37" s="90" t="s">
        <v>228</v>
      </c>
      <c r="D37" s="88" t="s">
        <v>207</v>
      </c>
      <c r="E37" s="88" t="s">
        <v>217</v>
      </c>
      <c r="F37" s="88" t="s">
        <v>209</v>
      </c>
      <c r="G37" s="88" t="s">
        <v>221</v>
      </c>
      <c r="H37" s="88"/>
      <c r="I37" s="88"/>
      <c r="J37" s="88"/>
      <c r="K37" s="88"/>
      <c r="L37" s="88"/>
      <c r="M37" s="88" t="s">
        <v>30</v>
      </c>
      <c r="N37" s="88" t="s">
        <v>203</v>
      </c>
      <c r="O37" s="88" t="s">
        <v>32</v>
      </c>
      <c r="P37" s="89" t="s">
        <v>229</v>
      </c>
      <c r="Q37" s="131">
        <v>9.9999999999999989E-277</v>
      </c>
      <c r="R37" s="131">
        <v>9.9999999999999989E-277</v>
      </c>
      <c r="S37" s="131">
        <v>9.9999999999999989E-277</v>
      </c>
      <c r="T37" s="131">
        <v>9.9999999999999989E-277</v>
      </c>
      <c r="U37" s="131">
        <v>9.9999999999999989E-277</v>
      </c>
      <c r="V37" s="131">
        <v>9.9999999999999989E-277</v>
      </c>
      <c r="W37" s="131">
        <v>9.9999999999999989E-277</v>
      </c>
      <c r="X37" s="131">
        <v>9.9999999999999989E-277</v>
      </c>
      <c r="Y37" s="131">
        <v>9.9999999999999989E-277</v>
      </c>
      <c r="Z37" s="131">
        <v>9.9999999999999989E-277</v>
      </c>
      <c r="AA37" s="131">
        <v>9.9999999999999989E-277</v>
      </c>
    </row>
    <row r="38" spans="1:27" ht="63.75" hidden="1" customHeight="1" x14ac:dyDescent="0.25">
      <c r="A38" s="88" t="s">
        <v>57</v>
      </c>
      <c r="B38" s="89" t="s">
        <v>58</v>
      </c>
      <c r="C38" s="90" t="s">
        <v>228</v>
      </c>
      <c r="D38" s="88" t="s">
        <v>207</v>
      </c>
      <c r="E38" s="88" t="s">
        <v>217</v>
      </c>
      <c r="F38" s="88" t="s">
        <v>209</v>
      </c>
      <c r="G38" s="88" t="s">
        <v>221</v>
      </c>
      <c r="H38" s="88"/>
      <c r="I38" s="88"/>
      <c r="J38" s="88"/>
      <c r="K38" s="88"/>
      <c r="L38" s="88"/>
      <c r="M38" s="88" t="s">
        <v>30</v>
      </c>
      <c r="N38" s="88" t="s">
        <v>189</v>
      </c>
      <c r="O38" s="88" t="s">
        <v>32</v>
      </c>
      <c r="P38" s="89" t="s">
        <v>229</v>
      </c>
      <c r="Q38" s="131">
        <v>9.9999999999999989E-277</v>
      </c>
      <c r="R38" s="131">
        <v>9.9999999999999989E-277</v>
      </c>
      <c r="S38" s="131">
        <v>9.9999999999999989E-277</v>
      </c>
      <c r="T38" s="131">
        <v>9.9999999999999989E-277</v>
      </c>
      <c r="U38" s="131">
        <v>9.9999999999999989E-277</v>
      </c>
      <c r="V38" s="131">
        <v>9.9999999999999989E-277</v>
      </c>
      <c r="W38" s="131">
        <v>9.9999999999999989E-277</v>
      </c>
      <c r="X38" s="131">
        <v>9.9999999999999989E-277</v>
      </c>
      <c r="Y38" s="131">
        <v>9.9999999999999989E-277</v>
      </c>
      <c r="Z38" s="131">
        <v>9.9999999999999989E-277</v>
      </c>
      <c r="AA38" s="131">
        <v>9.9999999999999989E-277</v>
      </c>
    </row>
    <row r="39" spans="1:27" ht="63.75" hidden="1" customHeight="1" x14ac:dyDescent="0.25">
      <c r="A39" s="88" t="s">
        <v>57</v>
      </c>
      <c r="B39" s="89" t="s">
        <v>58</v>
      </c>
      <c r="C39" s="90" t="s">
        <v>163</v>
      </c>
      <c r="D39" s="88" t="s">
        <v>207</v>
      </c>
      <c r="E39" s="88" t="s">
        <v>219</v>
      </c>
      <c r="F39" s="88" t="s">
        <v>209</v>
      </c>
      <c r="G39" s="88" t="s">
        <v>220</v>
      </c>
      <c r="H39" s="88"/>
      <c r="I39" s="88"/>
      <c r="J39" s="88"/>
      <c r="K39" s="88"/>
      <c r="L39" s="88"/>
      <c r="M39" s="88" t="s">
        <v>30</v>
      </c>
      <c r="N39" s="88" t="s">
        <v>203</v>
      </c>
      <c r="O39" s="88" t="s">
        <v>32</v>
      </c>
      <c r="P39" s="89" t="s">
        <v>164</v>
      </c>
      <c r="Q39" s="131">
        <v>9.9999999999999989E-277</v>
      </c>
      <c r="R39" s="131">
        <v>9.9999999999999989E-277</v>
      </c>
      <c r="S39" s="131">
        <v>9.9999999999999989E-277</v>
      </c>
      <c r="T39" s="131">
        <v>9.9999999999999989E-277</v>
      </c>
      <c r="U39" s="131">
        <v>9.9999999999999989E-277</v>
      </c>
      <c r="V39" s="131">
        <v>9.9999999999999989E-277</v>
      </c>
      <c r="W39" s="131">
        <v>9.9999999999999989E-277</v>
      </c>
      <c r="X39" s="131">
        <v>9.9999999999999989E-277</v>
      </c>
      <c r="Y39" s="131">
        <v>9.9999999999999989E-277</v>
      </c>
      <c r="Z39" s="131">
        <v>9.9999999999999989E-277</v>
      </c>
      <c r="AA39" s="131">
        <v>9.9999999999999989E-277</v>
      </c>
    </row>
    <row r="40" spans="1:27" ht="63.75" hidden="1" customHeight="1" x14ac:dyDescent="0.25">
      <c r="A40" s="88" t="s">
        <v>57</v>
      </c>
      <c r="B40" s="89" t="s">
        <v>58</v>
      </c>
      <c r="C40" s="90" t="s">
        <v>165</v>
      </c>
      <c r="D40" s="88" t="s">
        <v>207</v>
      </c>
      <c r="E40" s="88" t="s">
        <v>219</v>
      </c>
      <c r="F40" s="88" t="s">
        <v>209</v>
      </c>
      <c r="G40" s="88" t="s">
        <v>212</v>
      </c>
      <c r="H40" s="88"/>
      <c r="I40" s="88"/>
      <c r="J40" s="88"/>
      <c r="K40" s="88"/>
      <c r="L40" s="88"/>
      <c r="M40" s="88" t="s">
        <v>30</v>
      </c>
      <c r="N40" s="88" t="s">
        <v>203</v>
      </c>
      <c r="O40" s="88" t="s">
        <v>32</v>
      </c>
      <c r="P40" s="89" t="s">
        <v>166</v>
      </c>
      <c r="Q40" s="131">
        <v>9.9999999999999989E-277</v>
      </c>
      <c r="R40" s="131">
        <v>9.9999999999999989E-277</v>
      </c>
      <c r="S40" s="131">
        <v>9.9999999999999989E-277</v>
      </c>
      <c r="T40" s="131">
        <v>9.9999999999999989E-277</v>
      </c>
      <c r="U40" s="131">
        <v>9.9999999999999989E-277</v>
      </c>
      <c r="V40" s="131">
        <v>9.9999999999999989E-277</v>
      </c>
      <c r="W40" s="131">
        <v>9.9999999999999989E-277</v>
      </c>
      <c r="X40" s="131">
        <v>9.9999999999999989E-277</v>
      </c>
      <c r="Y40" s="131">
        <v>9.9999999999999989E-277</v>
      </c>
      <c r="Z40" s="131">
        <v>9.9999999999999989E-277</v>
      </c>
      <c r="AA40" s="131">
        <v>9.9999999999999989E-277</v>
      </c>
    </row>
    <row r="41" spans="1:27" ht="63.75" hidden="1" customHeight="1" x14ac:dyDescent="0.25">
      <c r="A41" s="88" t="s">
        <v>57</v>
      </c>
      <c r="B41" s="89" t="s">
        <v>58</v>
      </c>
      <c r="C41" s="90" t="s">
        <v>167</v>
      </c>
      <c r="D41" s="88" t="s">
        <v>207</v>
      </c>
      <c r="E41" s="88" t="s">
        <v>219</v>
      </c>
      <c r="F41" s="88" t="s">
        <v>209</v>
      </c>
      <c r="G41" s="88" t="s">
        <v>213</v>
      </c>
      <c r="H41" s="88"/>
      <c r="I41" s="88"/>
      <c r="J41" s="88"/>
      <c r="K41" s="88"/>
      <c r="L41" s="88"/>
      <c r="M41" s="88" t="s">
        <v>30</v>
      </c>
      <c r="N41" s="88" t="s">
        <v>203</v>
      </c>
      <c r="O41" s="88" t="s">
        <v>32</v>
      </c>
      <c r="P41" s="89" t="s">
        <v>168</v>
      </c>
      <c r="Q41" s="131">
        <v>9.9999999999999989E-277</v>
      </c>
      <c r="R41" s="131">
        <v>9.9999999999999989E-277</v>
      </c>
      <c r="S41" s="131">
        <v>9.9999999999999989E-277</v>
      </c>
      <c r="T41" s="131">
        <v>9.9999999999999989E-277</v>
      </c>
      <c r="U41" s="131">
        <v>9.9999999999999989E-277</v>
      </c>
      <c r="V41" s="131">
        <v>9.9999999999999989E-277</v>
      </c>
      <c r="W41" s="131">
        <v>9.9999999999999989E-277</v>
      </c>
      <c r="X41" s="131">
        <v>9.9999999999999989E-277</v>
      </c>
      <c r="Y41" s="131">
        <v>9.9999999999999989E-277</v>
      </c>
      <c r="Z41" s="131">
        <v>9.9999999999999989E-277</v>
      </c>
      <c r="AA41" s="131">
        <v>9.9999999999999989E-277</v>
      </c>
    </row>
    <row r="42" spans="1:27" ht="63.75" hidden="1" customHeight="1" x14ac:dyDescent="0.25">
      <c r="A42" s="88" t="s">
        <v>57</v>
      </c>
      <c r="B42" s="89" t="s">
        <v>58</v>
      </c>
      <c r="C42" s="90" t="s">
        <v>230</v>
      </c>
      <c r="D42" s="88" t="s">
        <v>207</v>
      </c>
      <c r="E42" s="88" t="s">
        <v>219</v>
      </c>
      <c r="F42" s="88" t="s">
        <v>209</v>
      </c>
      <c r="G42" s="88" t="s">
        <v>203</v>
      </c>
      <c r="H42" s="88"/>
      <c r="I42" s="88"/>
      <c r="J42" s="88"/>
      <c r="K42" s="88"/>
      <c r="L42" s="88"/>
      <c r="M42" s="88" t="s">
        <v>30</v>
      </c>
      <c r="N42" s="88" t="s">
        <v>203</v>
      </c>
      <c r="O42" s="88" t="s">
        <v>32</v>
      </c>
      <c r="P42" s="89" t="s">
        <v>231</v>
      </c>
      <c r="Q42" s="131">
        <v>9.9999999999999989E-277</v>
      </c>
      <c r="R42" s="131">
        <v>9.9999999999999989E-277</v>
      </c>
      <c r="S42" s="131">
        <v>9.9999999999999989E-277</v>
      </c>
      <c r="T42" s="131">
        <v>9.9999999999999989E-277</v>
      </c>
      <c r="U42" s="131">
        <v>9.9999999999999989E-277</v>
      </c>
      <c r="V42" s="131">
        <v>9.9999999999999989E-277</v>
      </c>
      <c r="W42" s="131">
        <v>9.9999999999999989E-277</v>
      </c>
      <c r="X42" s="131">
        <v>9.9999999999999989E-277</v>
      </c>
      <c r="Y42" s="131">
        <v>9.9999999999999989E-277</v>
      </c>
      <c r="Z42" s="131">
        <v>9.9999999999999989E-277</v>
      </c>
      <c r="AA42" s="131">
        <v>9.9999999999999989E-277</v>
      </c>
    </row>
    <row r="43" spans="1:27" ht="63.75" hidden="1" customHeight="1" x14ac:dyDescent="0.25">
      <c r="A43" s="88" t="s">
        <v>57</v>
      </c>
      <c r="B43" s="89" t="s">
        <v>58</v>
      </c>
      <c r="C43" s="90" t="s">
        <v>302</v>
      </c>
      <c r="D43" s="88" t="s">
        <v>207</v>
      </c>
      <c r="E43" s="88" t="s">
        <v>219</v>
      </c>
      <c r="F43" s="88" t="s">
        <v>209</v>
      </c>
      <c r="G43" s="88" t="s">
        <v>214</v>
      </c>
      <c r="H43" s="88" t="s">
        <v>1</v>
      </c>
      <c r="I43" s="88" t="s">
        <v>1</v>
      </c>
      <c r="J43" s="88" t="s">
        <v>1</v>
      </c>
      <c r="K43" s="88" t="s">
        <v>1</v>
      </c>
      <c r="L43" s="88" t="s">
        <v>1</v>
      </c>
      <c r="M43" s="88" t="s">
        <v>30</v>
      </c>
      <c r="N43" s="88" t="s">
        <v>203</v>
      </c>
      <c r="O43" s="88" t="s">
        <v>32</v>
      </c>
      <c r="P43" s="89" t="s">
        <v>303</v>
      </c>
      <c r="Q43" s="131">
        <v>9.9999999999999989E-277</v>
      </c>
      <c r="R43" s="131">
        <v>9.9999999999999989E-277</v>
      </c>
      <c r="S43" s="131">
        <v>9.9999999999999989E-277</v>
      </c>
      <c r="T43" s="131">
        <v>9.9999999999999989E-277</v>
      </c>
      <c r="U43" s="131">
        <v>9.9999999999999989E-277</v>
      </c>
      <c r="V43" s="131">
        <v>9.9999999999999989E-277</v>
      </c>
      <c r="W43" s="131">
        <v>9.9999999999999989E-277</v>
      </c>
      <c r="X43" s="131">
        <v>9.9999999999999989E-277</v>
      </c>
      <c r="Y43" s="131">
        <v>9.9999999999999989E-277</v>
      </c>
      <c r="Z43" s="131">
        <v>9.9999999999999989E-277</v>
      </c>
      <c r="AA43" s="131">
        <v>9.9999999999999989E-277</v>
      </c>
    </row>
    <row r="44" spans="1:27" s="121" customFormat="1" ht="33.75" x14ac:dyDescent="0.25">
      <c r="A44" s="138" t="s">
        <v>55</v>
      </c>
      <c r="B44" s="139" t="s">
        <v>56</v>
      </c>
      <c r="C44" s="140" t="s">
        <v>131</v>
      </c>
      <c r="D44" s="138" t="s">
        <v>29</v>
      </c>
      <c r="E44" s="138" t="s">
        <v>187</v>
      </c>
      <c r="F44" s="138" t="s">
        <v>198</v>
      </c>
      <c r="G44" s="138" t="s">
        <v>185</v>
      </c>
      <c r="H44" s="138" t="s">
        <v>199</v>
      </c>
      <c r="I44" s="138"/>
      <c r="J44" s="138"/>
      <c r="K44" s="138"/>
      <c r="L44" s="138"/>
      <c r="M44" s="138" t="s">
        <v>30</v>
      </c>
      <c r="N44" s="138" t="s">
        <v>31</v>
      </c>
      <c r="O44" s="138" t="s">
        <v>32</v>
      </c>
      <c r="P44" s="274" t="s">
        <v>316</v>
      </c>
      <c r="Q44" s="131" t="e">
        <f>+#REF!/$Q$3</f>
        <v>#REF!</v>
      </c>
      <c r="R44" s="131" t="e">
        <f>+#REF!/$Q$3</f>
        <v>#REF!</v>
      </c>
      <c r="S44" s="131" t="e">
        <f>+#REF!/$Q$3</f>
        <v>#REF!</v>
      </c>
      <c r="T44" s="131" t="e">
        <f>+#REF!/$Q$3</f>
        <v>#REF!</v>
      </c>
      <c r="U44" s="131" t="e">
        <f>+#REF!/$Q$3</f>
        <v>#REF!</v>
      </c>
      <c r="V44" s="131" t="e">
        <f>+#REF!/$Q$3</f>
        <v>#REF!</v>
      </c>
      <c r="W44" s="131" t="e">
        <f>+#REF!/$Q$3</f>
        <v>#REF!</v>
      </c>
      <c r="X44" s="131" t="e">
        <f>+#REF!/$Q$3</f>
        <v>#REF!</v>
      </c>
      <c r="Y44" s="131" t="e">
        <f>+#REF!/$Q$3</f>
        <v>#REF!</v>
      </c>
      <c r="Z44" s="131" t="e">
        <f>+#REF!/$Q$3</f>
        <v>#REF!</v>
      </c>
      <c r="AA44" s="131" t="e">
        <f>+#REF!/$Q$3</f>
        <v>#REF!</v>
      </c>
    </row>
    <row r="45" spans="1:27" s="121" customFormat="1" ht="33.75" x14ac:dyDescent="0.25">
      <c r="A45" s="135" t="s">
        <v>53</v>
      </c>
      <c r="B45" s="139" t="s">
        <v>54</v>
      </c>
      <c r="C45" s="140" t="s">
        <v>131</v>
      </c>
      <c r="D45" s="138" t="s">
        <v>29</v>
      </c>
      <c r="E45" s="138" t="s">
        <v>187</v>
      </c>
      <c r="F45" s="138" t="s">
        <v>198</v>
      </c>
      <c r="G45" s="138" t="s">
        <v>185</v>
      </c>
      <c r="H45" s="138" t="s">
        <v>199</v>
      </c>
      <c r="I45" s="138"/>
      <c r="J45" s="138"/>
      <c r="K45" s="138"/>
      <c r="L45" s="138"/>
      <c r="M45" s="138" t="s">
        <v>30</v>
      </c>
      <c r="N45" s="138" t="s">
        <v>31</v>
      </c>
      <c r="O45" s="138" t="s">
        <v>32</v>
      </c>
      <c r="P45" s="274" t="s">
        <v>316</v>
      </c>
      <c r="Q45" s="131" t="e">
        <f>+#REF!/$Q$3</f>
        <v>#REF!</v>
      </c>
      <c r="R45" s="131" t="e">
        <f>+#REF!/$Q$3</f>
        <v>#REF!</v>
      </c>
      <c r="S45" s="131" t="e">
        <f>+#REF!/$Q$3</f>
        <v>#REF!</v>
      </c>
      <c r="T45" s="131" t="e">
        <f>+#REF!/$Q$3</f>
        <v>#REF!</v>
      </c>
      <c r="U45" s="131" t="e">
        <f>+#REF!/$Q$3</f>
        <v>#REF!</v>
      </c>
      <c r="V45" s="131" t="e">
        <f>+#REF!/$Q$3</f>
        <v>#REF!</v>
      </c>
      <c r="W45" s="131" t="e">
        <f>+#REF!/$Q$3</f>
        <v>#REF!</v>
      </c>
      <c r="X45" s="131" t="e">
        <f>+#REF!/$Q$3</f>
        <v>#REF!</v>
      </c>
      <c r="Y45" s="131" t="e">
        <f>+#REF!/$Q$3</f>
        <v>#REF!</v>
      </c>
      <c r="Z45" s="131" t="e">
        <f>+#REF!/$Q$3</f>
        <v>#REF!</v>
      </c>
      <c r="AA45" s="765" t="e">
        <f>+#REF!/$Q$3</f>
        <v>#REF!</v>
      </c>
    </row>
    <row r="46" spans="1:27" s="121" customFormat="1" ht="33.75" x14ac:dyDescent="0.25">
      <c r="A46" s="138" t="s">
        <v>51</v>
      </c>
      <c r="B46" s="139" t="s">
        <v>52</v>
      </c>
      <c r="C46" s="140" t="s">
        <v>131</v>
      </c>
      <c r="D46" s="138" t="s">
        <v>29</v>
      </c>
      <c r="E46" s="138" t="s">
        <v>187</v>
      </c>
      <c r="F46" s="138" t="s">
        <v>198</v>
      </c>
      <c r="G46" s="138" t="s">
        <v>185</v>
      </c>
      <c r="H46" s="138" t="s">
        <v>199</v>
      </c>
      <c r="I46" s="138"/>
      <c r="J46" s="138"/>
      <c r="K46" s="138"/>
      <c r="L46" s="138"/>
      <c r="M46" s="138" t="s">
        <v>30</v>
      </c>
      <c r="N46" s="138" t="s">
        <v>31</v>
      </c>
      <c r="O46" s="138" t="s">
        <v>32</v>
      </c>
      <c r="P46" s="274" t="s">
        <v>316</v>
      </c>
      <c r="Q46" s="131" t="e">
        <f>+#REF!/$Q$3</f>
        <v>#REF!</v>
      </c>
      <c r="R46" s="131" t="e">
        <f>+#REF!/$Q$3</f>
        <v>#REF!</v>
      </c>
      <c r="S46" s="131" t="e">
        <f>+#REF!/$Q$3</f>
        <v>#REF!</v>
      </c>
      <c r="T46" s="131" t="e">
        <f>+#REF!/$Q$3</f>
        <v>#REF!</v>
      </c>
      <c r="U46" s="131" t="e">
        <f>+#REF!/$Q$3</f>
        <v>#REF!</v>
      </c>
      <c r="V46" s="131" t="e">
        <f>+#REF!/$Q$3</f>
        <v>#REF!</v>
      </c>
      <c r="W46" s="131" t="e">
        <f>+#REF!/$Q$3</f>
        <v>#REF!</v>
      </c>
      <c r="X46" s="131" t="e">
        <f>+#REF!/$Q$3</f>
        <v>#REF!</v>
      </c>
      <c r="Y46" s="131" t="e">
        <f>+#REF!/$Q$3</f>
        <v>#REF!</v>
      </c>
      <c r="Z46" s="131" t="e">
        <f>+#REF!/$Q$3</f>
        <v>#REF!</v>
      </c>
      <c r="AA46" s="765" t="e">
        <f>+#REF!/$Q$3</f>
        <v>#REF!</v>
      </c>
    </row>
    <row r="47" spans="1:27" ht="15" x14ac:dyDescent="0.25">
      <c r="A47" s="93" t="s">
        <v>1</v>
      </c>
      <c r="B47" s="94" t="s">
        <v>1</v>
      </c>
      <c r="C47" s="95" t="s">
        <v>1</v>
      </c>
      <c r="D47" s="93" t="s">
        <v>1</v>
      </c>
      <c r="E47" s="93" t="s">
        <v>1</v>
      </c>
      <c r="F47" s="93" t="s">
        <v>1</v>
      </c>
      <c r="G47" s="93" t="s">
        <v>1</v>
      </c>
      <c r="H47" s="93" t="s">
        <v>1</v>
      </c>
      <c r="I47" s="93" t="s">
        <v>1</v>
      </c>
      <c r="J47" s="93" t="s">
        <v>1</v>
      </c>
      <c r="K47" s="93" t="s">
        <v>1</v>
      </c>
      <c r="L47" s="93" t="s">
        <v>1</v>
      </c>
      <c r="M47" s="93" t="s">
        <v>1</v>
      </c>
      <c r="N47" s="93" t="s">
        <v>1</v>
      </c>
      <c r="O47" s="93" t="s">
        <v>1</v>
      </c>
      <c r="P47" s="94" t="s">
        <v>1</v>
      </c>
      <c r="Q47" s="131" t="e">
        <f>(((((SUM(Q5:Q46))/1000000)/1000000)/1000000)/1000000)/1000000</f>
        <v>#REF!</v>
      </c>
      <c r="R47" s="131" t="e">
        <f t="shared" ref="R47:AA47" si="0">((((((SUM(R5:R46))/1000000)/1000000)/1000000)/1000000)/1000000)/1000000</f>
        <v>#REF!</v>
      </c>
      <c r="S47" s="131" t="e">
        <f t="shared" si="0"/>
        <v>#REF!</v>
      </c>
      <c r="T47" s="131" t="e">
        <f t="shared" si="0"/>
        <v>#REF!</v>
      </c>
      <c r="U47" s="131" t="e">
        <f t="shared" si="0"/>
        <v>#REF!</v>
      </c>
      <c r="V47" s="131" t="e">
        <f t="shared" si="0"/>
        <v>#REF!</v>
      </c>
      <c r="W47" s="131" t="e">
        <f t="shared" si="0"/>
        <v>#REF!</v>
      </c>
      <c r="X47" s="131" t="e">
        <f t="shared" si="0"/>
        <v>#REF!</v>
      </c>
      <c r="Y47" s="131" t="e">
        <f t="shared" si="0"/>
        <v>#REF!</v>
      </c>
      <c r="Z47" s="131" t="e">
        <f t="shared" si="0"/>
        <v>#REF!</v>
      </c>
      <c r="AA47" s="131" t="e">
        <f t="shared" si="0"/>
        <v>#REF!</v>
      </c>
    </row>
    <row r="48" spans="1:27" ht="15" x14ac:dyDescent="0.25">
      <c r="A48" s="88" t="s">
        <v>1</v>
      </c>
      <c r="B48" s="92" t="s">
        <v>1</v>
      </c>
      <c r="C48" s="90" t="s">
        <v>1</v>
      </c>
      <c r="D48" s="88" t="s">
        <v>1</v>
      </c>
      <c r="E48" s="88" t="s">
        <v>1</v>
      </c>
      <c r="F48" s="88" t="s">
        <v>1</v>
      </c>
      <c r="G48" s="88" t="s">
        <v>1</v>
      </c>
      <c r="H48" s="88" t="s">
        <v>1</v>
      </c>
      <c r="I48" s="88" t="s">
        <v>1</v>
      </c>
      <c r="J48" s="88" t="s">
        <v>1</v>
      </c>
      <c r="K48" s="88" t="s">
        <v>1</v>
      </c>
      <c r="L48" s="88" t="s">
        <v>1</v>
      </c>
      <c r="M48" s="88" t="s">
        <v>1</v>
      </c>
      <c r="N48" s="88" t="s">
        <v>1</v>
      </c>
      <c r="O48" s="88" t="s">
        <v>1</v>
      </c>
      <c r="P48" s="89" t="s">
        <v>1</v>
      </c>
      <c r="Q48" s="131" t="s">
        <v>1</v>
      </c>
      <c r="R48" s="131" t="s">
        <v>1</v>
      </c>
      <c r="S48" s="131" t="s">
        <v>1</v>
      </c>
      <c r="T48" s="131" t="s">
        <v>1</v>
      </c>
      <c r="U48" s="131" t="s">
        <v>1</v>
      </c>
      <c r="V48" s="131" t="s">
        <v>1</v>
      </c>
      <c r="W48" s="131" t="s">
        <v>1</v>
      </c>
      <c r="X48" s="131" t="s">
        <v>1</v>
      </c>
      <c r="Y48" s="131" t="s">
        <v>1</v>
      </c>
      <c r="Z48" s="131" t="s">
        <v>1</v>
      </c>
      <c r="AA48" s="131" t="s">
        <v>1</v>
      </c>
    </row>
    <row r="49" spans="16:27" ht="20.25" hidden="1" customHeight="1" x14ac:dyDescent="0.25">
      <c r="P49" s="281" t="s">
        <v>69</v>
      </c>
      <c r="Q49" s="231" t="e">
        <f>SUBTOTAL(9,Q5:Q48)</f>
        <v>#REF!</v>
      </c>
      <c r="R49" s="231" t="e">
        <f t="shared" ref="R49:AA49" si="1">SUBTOTAL(9,R5:R48)</f>
        <v>#REF!</v>
      </c>
      <c r="S49" s="231" t="e">
        <f t="shared" si="1"/>
        <v>#REF!</v>
      </c>
      <c r="T49" s="231" t="e">
        <f>SUBTOTAL(9,T5:T48)</f>
        <v>#REF!</v>
      </c>
      <c r="U49" s="231" t="e">
        <f t="shared" si="1"/>
        <v>#REF!</v>
      </c>
      <c r="V49" s="231" t="e">
        <f>SUBTOTAL(9,V5:V48)</f>
        <v>#REF!</v>
      </c>
      <c r="W49" s="231" t="e">
        <f t="shared" si="1"/>
        <v>#REF!</v>
      </c>
      <c r="X49" s="231" t="e">
        <f t="shared" si="1"/>
        <v>#REF!</v>
      </c>
      <c r="Y49" s="231" t="e">
        <f t="shared" si="1"/>
        <v>#REF!</v>
      </c>
      <c r="Z49" s="231" t="e">
        <f t="shared" si="1"/>
        <v>#REF!</v>
      </c>
      <c r="AA49" s="231" t="e">
        <f t="shared" si="1"/>
        <v>#REF!</v>
      </c>
    </row>
    <row r="50" spans="16:27" ht="15" hidden="1" x14ac:dyDescent="0.25">
      <c r="P50" s="281" t="s">
        <v>347</v>
      </c>
      <c r="Q50" s="131" t="e">
        <f>(+#REF!)/1000000</f>
        <v>#REF!</v>
      </c>
      <c r="R50" s="131" t="e">
        <f>(+#REF!)/1000000</f>
        <v>#REF!</v>
      </c>
      <c r="S50" s="131" t="e">
        <f>(+#REF!)/1000000</f>
        <v>#REF!</v>
      </c>
      <c r="T50" s="131" t="e">
        <f>(+#REF!)/1000000</f>
        <v>#REF!</v>
      </c>
      <c r="U50" s="131" t="e">
        <f>(+#REF!)/1000000</f>
        <v>#REF!</v>
      </c>
      <c r="V50" s="131" t="e">
        <f>(+#REF!)/1000000</f>
        <v>#REF!</v>
      </c>
      <c r="W50" s="131" t="e">
        <f>(+#REF!)/1000000</f>
        <v>#REF!</v>
      </c>
      <c r="X50" s="131" t="e">
        <f>(+#REF!)/1000000</f>
        <v>#REF!</v>
      </c>
      <c r="Y50" s="131" t="e">
        <f>(+#REF!)/1000000</f>
        <v>#REF!</v>
      </c>
      <c r="Z50" s="131" t="e">
        <f>(+#REF!)/1000000</f>
        <v>#REF!</v>
      </c>
      <c r="AA50" s="131" t="e">
        <f>(+#REF!)/1000000</f>
        <v>#REF!</v>
      </c>
    </row>
    <row r="51" spans="16:27" ht="15" hidden="1" x14ac:dyDescent="0.25">
      <c r="P51" s="281" t="s">
        <v>346</v>
      </c>
      <c r="Q51" s="132" t="e">
        <f>+Q49-Q50</f>
        <v>#REF!</v>
      </c>
      <c r="R51" s="132" t="e">
        <f t="shared" ref="R51:Z51" si="2">+R49-R50</f>
        <v>#REF!</v>
      </c>
      <c r="S51" s="132" t="e">
        <f t="shared" si="2"/>
        <v>#REF!</v>
      </c>
      <c r="T51" s="132" t="e">
        <f t="shared" si="2"/>
        <v>#REF!</v>
      </c>
      <c r="U51" s="132" t="e">
        <f t="shared" si="2"/>
        <v>#REF!</v>
      </c>
      <c r="V51" s="132" t="e">
        <f t="shared" si="2"/>
        <v>#REF!</v>
      </c>
      <c r="W51" s="132" t="e">
        <f t="shared" si="2"/>
        <v>#REF!</v>
      </c>
      <c r="X51" s="132" t="e">
        <f t="shared" si="2"/>
        <v>#REF!</v>
      </c>
      <c r="Y51" s="132" t="e">
        <f t="shared" si="2"/>
        <v>#REF!</v>
      </c>
      <c r="Z51" s="132" t="e">
        <f t="shared" si="2"/>
        <v>#REF!</v>
      </c>
      <c r="AA51" s="132" t="e">
        <f>+AA49-AA50</f>
        <v>#REF!</v>
      </c>
    </row>
    <row r="52" spans="16:27" ht="63.75" customHeight="1" x14ac:dyDescent="0.25">
      <c r="Q52" s="133"/>
      <c r="R52" s="133"/>
      <c r="S52" s="133"/>
      <c r="T52" s="133"/>
      <c r="U52" s="133"/>
      <c r="V52" s="133"/>
      <c r="W52" s="133"/>
      <c r="X52" s="133"/>
      <c r="Y52" s="133"/>
      <c r="Z52" s="133"/>
      <c r="AA52" s="133"/>
    </row>
  </sheetData>
  <autoFilter ref="A4:AA48" xr:uid="{00000000-0009-0000-0000-000004000000}">
    <filterColumn colId="15">
      <colorFilter dxfId="34"/>
    </filterColumn>
  </autoFilter>
  <mergeCells count="1">
    <mergeCell ref="Q1:S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42" bestFit="1" customWidth="1"/>
  </cols>
  <sheetData>
    <row r="1" spans="2:10" x14ac:dyDescent="0.25">
      <c r="B1" s="235" t="str">
        <f>+'CONSOLIDADO '!A20</f>
        <v xml:space="preserve"> Ejecución vigencia 2024. Reporte 30 septiembre de 2024</v>
      </c>
    </row>
    <row r="2" spans="2:10" ht="15" customHeight="1" thickBot="1" x14ac:dyDescent="0.3">
      <c r="D2" s="1"/>
    </row>
    <row r="3" spans="2:10" ht="25.5" customHeight="1" thickBot="1" x14ac:dyDescent="0.3">
      <c r="B3" s="1037" t="str">
        <f>+'CONSOLIDADO '!A20</f>
        <v xml:space="preserve"> Ejecución vigencia 2024. Reporte 30 septiembre de 2024</v>
      </c>
      <c r="C3" s="1038"/>
      <c r="D3" s="1038"/>
      <c r="E3" s="1038"/>
      <c r="F3" s="1038"/>
      <c r="G3" s="1038"/>
      <c r="H3" s="1038"/>
      <c r="I3" s="1038"/>
      <c r="J3" s="1039"/>
    </row>
    <row r="4" spans="2:10" ht="32.25" thickBot="1" x14ac:dyDescent="0.3">
      <c r="B4" s="549" t="s">
        <v>349</v>
      </c>
      <c r="C4" s="549" t="s">
        <v>350</v>
      </c>
      <c r="D4" s="549" t="s">
        <v>384</v>
      </c>
      <c r="E4" s="549" t="s">
        <v>351</v>
      </c>
      <c r="F4" s="553" t="s">
        <v>360</v>
      </c>
      <c r="G4" s="553" t="s">
        <v>361</v>
      </c>
      <c r="H4" s="553" t="s">
        <v>362</v>
      </c>
      <c r="I4" s="553" t="s">
        <v>363</v>
      </c>
      <c r="J4" s="553" t="s">
        <v>485</v>
      </c>
    </row>
    <row r="5" spans="2:10" ht="19.5" thickBot="1" x14ac:dyDescent="0.3">
      <c r="B5" s="1042" t="s">
        <v>380</v>
      </c>
      <c r="C5" s="234" t="s">
        <v>352</v>
      </c>
      <c r="D5" s="539">
        <f>+'CONSOLIDADO '!B13</f>
        <v>858542.70000000019</v>
      </c>
      <c r="E5" s="540">
        <f>+'CONSOLIDADO '!E13</f>
        <v>845817.30087200005</v>
      </c>
      <c r="F5" s="540">
        <f>+'CONSOLIDADO '!I13</f>
        <v>493783.16803716001</v>
      </c>
      <c r="G5" s="233">
        <f>+F5/E5</f>
        <v>0.58379412141143427</v>
      </c>
      <c r="H5" s="540">
        <f>+'CONSOLIDADO '!L13</f>
        <v>248907.04504596005</v>
      </c>
      <c r="I5" s="233">
        <f>+H5/E5</f>
        <v>0.2942799169387384</v>
      </c>
      <c r="J5" s="540">
        <f>+'CONSOLIDADO '!O13</f>
        <v>247147.38873708091</v>
      </c>
    </row>
    <row r="6" spans="2:10" ht="19.5" thickBot="1" x14ac:dyDescent="0.3">
      <c r="B6" s="1043"/>
      <c r="C6" s="234" t="s">
        <v>355</v>
      </c>
      <c r="D6" s="539">
        <f>+'CONSOLIDADO '!B15</f>
        <v>593383.75031399983</v>
      </c>
      <c r="E6" s="540">
        <f>+'CONSOLIDADO '!E15</f>
        <v>558654.50408499979</v>
      </c>
      <c r="F6" s="540">
        <f>+'CONSOLIDADO '!I15</f>
        <v>304545.99006670999</v>
      </c>
      <c r="G6" s="233">
        <f>+F6/E6</f>
        <v>0.54514192195678246</v>
      </c>
      <c r="H6" s="540">
        <f>+'CONSOLIDADO '!L14</f>
        <v>96807.496974979993</v>
      </c>
      <c r="I6" s="233">
        <f t="shared" ref="I6:I21" si="0">+H6/E6</f>
        <v>0.17328688172583076</v>
      </c>
      <c r="J6" s="540">
        <f>+'CONSOLIDADO '!O15</f>
        <v>95553.237443980019</v>
      </c>
    </row>
    <row r="7" spans="2:10" ht="19.5" thickBot="1" x14ac:dyDescent="0.3">
      <c r="B7" s="1043"/>
      <c r="C7" s="234" t="s">
        <v>353</v>
      </c>
      <c r="D7" s="539">
        <f>+'CONSOLIDADO '!B18</f>
        <v>1461.8549679100001</v>
      </c>
      <c r="E7" s="540">
        <f>+'DATOS REGALIAS'!F18</f>
        <v>1461.8549679100001</v>
      </c>
      <c r="F7" s="540">
        <f>+'DATOS REGALIAS'!L18</f>
        <v>1356.0015979100001</v>
      </c>
      <c r="G7" s="233">
        <f>+IF(ISERROR(F7/E7),0,F7/E7)</f>
        <v>0.92758969095864718</v>
      </c>
      <c r="H7" s="540">
        <f>+'DATOS REGALIAS'!L18</f>
        <v>1356.0015979100001</v>
      </c>
      <c r="I7" s="233">
        <f>+H7/E7</f>
        <v>0.92758969095864718</v>
      </c>
      <c r="J7" s="540">
        <f>+'CONSOLIDADO '!O18</f>
        <v>0</v>
      </c>
    </row>
    <row r="8" spans="2:10" ht="19.5" thickBot="1" x14ac:dyDescent="0.3">
      <c r="B8" s="1044"/>
      <c r="C8" s="286" t="s">
        <v>354</v>
      </c>
      <c r="D8" s="541">
        <f>+D5+D6+D7</f>
        <v>1453388.3052819101</v>
      </c>
      <c r="E8" s="542">
        <f>+E5+E6+E7</f>
        <v>1405933.6599249099</v>
      </c>
      <c r="F8" s="542">
        <f>+F5+F6+F7</f>
        <v>799685.15970177995</v>
      </c>
      <c r="G8" s="287">
        <f>+F8/E8</f>
        <v>0.56879295410317632</v>
      </c>
      <c r="H8" s="542">
        <f>+H5+H6+H7</f>
        <v>347070.54361885006</v>
      </c>
      <c r="I8" s="287">
        <f t="shared" si="0"/>
        <v>0.24686125207172782</v>
      </c>
      <c r="J8" s="542">
        <f>+J5+J7+J6</f>
        <v>342700.62618106091</v>
      </c>
    </row>
    <row r="9" spans="2:10" ht="39.75" customHeight="1" thickBot="1" x14ac:dyDescent="0.3">
      <c r="B9" s="1042" t="s">
        <v>356</v>
      </c>
      <c r="C9" s="234" t="s">
        <v>352</v>
      </c>
      <c r="D9" s="539" t="e">
        <f>+#REF!-#REF!</f>
        <v>#REF!</v>
      </c>
      <c r="E9" s="543" t="e">
        <f>+#REF!-#REF!</f>
        <v>#REF!</v>
      </c>
      <c r="F9" s="540" t="e">
        <f>+#REF!-#REF!</f>
        <v>#REF!</v>
      </c>
      <c r="G9" s="233" t="e">
        <f t="shared" ref="G9:G21" si="1">+F9/E9</f>
        <v>#REF!</v>
      </c>
      <c r="H9" s="540" t="e">
        <f>+#REF!-#REF!</f>
        <v>#REF!</v>
      </c>
      <c r="I9" s="233" t="e">
        <f t="shared" si="0"/>
        <v>#REF!</v>
      </c>
      <c r="J9" s="540" t="e">
        <f>+#REF!-#REF!</f>
        <v>#REF!</v>
      </c>
    </row>
    <row r="10" spans="2:10" ht="39.75" customHeight="1" thickBot="1" x14ac:dyDescent="0.3">
      <c r="B10" s="1043"/>
      <c r="C10" s="354" t="s">
        <v>394</v>
      </c>
      <c r="D10" s="539" t="e">
        <f>+#REF!</f>
        <v>#REF!</v>
      </c>
      <c r="E10" s="543" t="e">
        <f>+#REF!</f>
        <v>#REF!</v>
      </c>
      <c r="F10" s="540" t="e">
        <f>+#REF!</f>
        <v>#REF!</v>
      </c>
      <c r="G10" s="233" t="e">
        <f>+F10/E10</f>
        <v>#REF!</v>
      </c>
      <c r="H10" s="540" t="e">
        <f>+#REF!</f>
        <v>#REF!</v>
      </c>
      <c r="I10" s="233" t="e">
        <f>+H10/E10</f>
        <v>#REF!</v>
      </c>
      <c r="J10" s="540" t="e">
        <f>+#REF!</f>
        <v>#REF!</v>
      </c>
    </row>
    <row r="11" spans="2:10" ht="19.5" thickBot="1" x14ac:dyDescent="0.3">
      <c r="B11" s="1043"/>
      <c r="C11" s="234" t="s">
        <v>355</v>
      </c>
      <c r="D11" s="539" t="e">
        <f>+#REF!</f>
        <v>#REF!</v>
      </c>
      <c r="E11" s="540" t="e">
        <f>+#REF!</f>
        <v>#REF!</v>
      </c>
      <c r="F11" s="540" t="e">
        <f>+#REF!</f>
        <v>#REF!</v>
      </c>
      <c r="G11" s="233" t="e">
        <f t="shared" si="1"/>
        <v>#REF!</v>
      </c>
      <c r="H11" s="540" t="e">
        <f>+#REF!</f>
        <v>#REF!</v>
      </c>
      <c r="I11" s="233" t="e">
        <f t="shared" si="0"/>
        <v>#REF!</v>
      </c>
      <c r="J11" s="540" t="e">
        <f>+#REF!</f>
        <v>#REF!</v>
      </c>
    </row>
    <row r="12" spans="2:10" ht="19.5" thickBot="1" x14ac:dyDescent="0.3">
      <c r="B12" s="1044"/>
      <c r="C12" s="286" t="s">
        <v>354</v>
      </c>
      <c r="D12" s="541" t="e">
        <f>+D9+D10+D11</f>
        <v>#REF!</v>
      </c>
      <c r="E12" s="541" t="e">
        <f>+E9+E10+E11</f>
        <v>#REF!</v>
      </c>
      <c r="F12" s="541" t="e">
        <f>+F9+F10+F11</f>
        <v>#REF!</v>
      </c>
      <c r="G12" s="287" t="e">
        <f t="shared" si="1"/>
        <v>#REF!</v>
      </c>
      <c r="H12" s="542" t="e">
        <f>+H9+H11+H10</f>
        <v>#REF!</v>
      </c>
      <c r="I12" s="287" t="e">
        <f>+H12/E12</f>
        <v>#REF!</v>
      </c>
      <c r="J12" s="541" t="e">
        <f>+J9+J11+J10</f>
        <v>#REF!</v>
      </c>
    </row>
    <row r="13" spans="2:10" ht="19.5" thickBot="1" x14ac:dyDescent="0.3">
      <c r="B13" s="1042" t="s">
        <v>357</v>
      </c>
      <c r="C13" s="234" t="s">
        <v>352</v>
      </c>
      <c r="D13" s="539" t="e">
        <f>+#REF!</f>
        <v>#REF!</v>
      </c>
      <c r="E13" s="540" t="e">
        <f>+#REF!</f>
        <v>#REF!</v>
      </c>
      <c r="F13" s="540" t="e">
        <f>+#REF!</f>
        <v>#REF!</v>
      </c>
      <c r="G13" s="233" t="e">
        <f t="shared" si="1"/>
        <v>#REF!</v>
      </c>
      <c r="H13" s="540" t="e">
        <f>+#REF!</f>
        <v>#REF!</v>
      </c>
      <c r="I13" s="233" t="e">
        <f t="shared" si="0"/>
        <v>#REF!</v>
      </c>
      <c r="J13" s="540" t="e">
        <f>+#REF!</f>
        <v>#REF!</v>
      </c>
    </row>
    <row r="14" spans="2:10" ht="19.5" thickBot="1" x14ac:dyDescent="0.3">
      <c r="B14" s="1043"/>
      <c r="C14" s="234" t="s">
        <v>355</v>
      </c>
      <c r="D14" s="539" t="e">
        <f>+#REF!</f>
        <v>#REF!</v>
      </c>
      <c r="E14" s="540" t="e">
        <f>+#REF!</f>
        <v>#REF!</v>
      </c>
      <c r="F14" s="540" t="e">
        <f>+#REF!</f>
        <v>#REF!</v>
      </c>
      <c r="G14" s="233" t="e">
        <f t="shared" si="1"/>
        <v>#REF!</v>
      </c>
      <c r="H14" s="540" t="e">
        <f>+#REF!</f>
        <v>#REF!</v>
      </c>
      <c r="I14" s="233" t="e">
        <f t="shared" si="0"/>
        <v>#REF!</v>
      </c>
      <c r="J14" s="540" t="e">
        <f>+#REF!</f>
        <v>#REF!</v>
      </c>
    </row>
    <row r="15" spans="2:10" ht="19.5" thickBot="1" x14ac:dyDescent="0.3">
      <c r="B15" s="1044"/>
      <c r="C15" s="286" t="s">
        <v>354</v>
      </c>
      <c r="D15" s="541" t="e">
        <f>+D13+D14</f>
        <v>#REF!</v>
      </c>
      <c r="E15" s="542" t="e">
        <f>+E13+E14</f>
        <v>#REF!</v>
      </c>
      <c r="F15" s="542" t="e">
        <f>+F13+F14</f>
        <v>#REF!</v>
      </c>
      <c r="G15" s="287" t="e">
        <f t="shared" si="1"/>
        <v>#REF!</v>
      </c>
      <c r="H15" s="542" t="e">
        <f>+H13+H14</f>
        <v>#REF!</v>
      </c>
      <c r="I15" s="287" t="e">
        <f>+H15/E15</f>
        <v>#REF!</v>
      </c>
      <c r="J15" s="542" t="e">
        <f>+J13+J14</f>
        <v>#REF!</v>
      </c>
    </row>
    <row r="16" spans="2:10" ht="39.75" customHeight="1" thickBot="1" x14ac:dyDescent="0.3">
      <c r="B16" s="1042" t="s">
        <v>358</v>
      </c>
      <c r="C16" s="234" t="s">
        <v>352</v>
      </c>
      <c r="D16" s="539" t="e">
        <f>+#REF!</f>
        <v>#REF!</v>
      </c>
      <c r="E16" s="551" t="e">
        <f>+#REF!</f>
        <v>#REF!</v>
      </c>
      <c r="F16" s="540" t="e">
        <f>+#REF!</f>
        <v>#REF!</v>
      </c>
      <c r="G16" s="233" t="e">
        <f t="shared" si="1"/>
        <v>#REF!</v>
      </c>
      <c r="H16" s="540" t="e">
        <f>+#REF!</f>
        <v>#REF!</v>
      </c>
      <c r="I16" s="233" t="e">
        <f t="shared" si="0"/>
        <v>#REF!</v>
      </c>
      <c r="J16" s="540" t="e">
        <f>+#REF!</f>
        <v>#REF!</v>
      </c>
    </row>
    <row r="17" spans="2:10" ht="19.5" thickBot="1" x14ac:dyDescent="0.3">
      <c r="B17" s="1043"/>
      <c r="C17" s="234" t="s">
        <v>355</v>
      </c>
      <c r="D17" s="539" t="e">
        <f>+#REF!</f>
        <v>#REF!</v>
      </c>
      <c r="E17" s="551" t="e">
        <f>+#REF!</f>
        <v>#REF!</v>
      </c>
      <c r="F17" s="540" t="e">
        <f>+#REF!</f>
        <v>#REF!</v>
      </c>
      <c r="G17" s="233" t="e">
        <f t="shared" si="1"/>
        <v>#REF!</v>
      </c>
      <c r="H17" s="540" t="e">
        <f>+#REF!</f>
        <v>#REF!</v>
      </c>
      <c r="I17" s="233" t="e">
        <f t="shared" si="0"/>
        <v>#REF!</v>
      </c>
      <c r="J17" s="540" t="e">
        <f>+#REF!</f>
        <v>#REF!</v>
      </c>
    </row>
    <row r="18" spans="2:10" ht="19.5" thickBot="1" x14ac:dyDescent="0.3">
      <c r="B18" s="1044"/>
      <c r="C18" s="286" t="s">
        <v>354</v>
      </c>
      <c r="D18" s="541" t="e">
        <f>+D16+D17</f>
        <v>#REF!</v>
      </c>
      <c r="E18" s="542" t="e">
        <f>+E16+E17</f>
        <v>#REF!</v>
      </c>
      <c r="F18" s="542" t="e">
        <f>+F16+F17</f>
        <v>#REF!</v>
      </c>
      <c r="G18" s="287" t="e">
        <f t="shared" si="1"/>
        <v>#REF!</v>
      </c>
      <c r="H18" s="542" t="e">
        <f>+H16+H17</f>
        <v>#REF!</v>
      </c>
      <c r="I18" s="287" t="e">
        <f t="shared" si="0"/>
        <v>#REF!</v>
      </c>
      <c r="J18" s="542" t="e">
        <f>+J16+J17</f>
        <v>#REF!</v>
      </c>
    </row>
    <row r="19" spans="2:10" ht="39.75" customHeight="1" thickBot="1" x14ac:dyDescent="0.3">
      <c r="B19" s="1042" t="s">
        <v>359</v>
      </c>
      <c r="C19" s="234" t="s">
        <v>352</v>
      </c>
      <c r="D19" s="539" t="e">
        <f>+#REF!</f>
        <v>#REF!</v>
      </c>
      <c r="E19" s="540" t="e">
        <f>+#REF!</f>
        <v>#REF!</v>
      </c>
      <c r="F19" s="540" t="e">
        <f>+#REF!</f>
        <v>#REF!</v>
      </c>
      <c r="G19" s="233" t="e">
        <f t="shared" si="1"/>
        <v>#REF!</v>
      </c>
      <c r="H19" s="540" t="e">
        <f>+#REF!</f>
        <v>#REF!</v>
      </c>
      <c r="I19" s="233" t="e">
        <f t="shared" si="0"/>
        <v>#REF!</v>
      </c>
      <c r="J19" s="540" t="e">
        <f>+#REF!</f>
        <v>#REF!</v>
      </c>
    </row>
    <row r="20" spans="2:10" ht="19.5" thickBot="1" x14ac:dyDescent="0.3">
      <c r="B20" s="1043"/>
      <c r="C20" s="234" t="s">
        <v>355</v>
      </c>
      <c r="D20" s="539" t="e">
        <f>+#REF!</f>
        <v>#REF!</v>
      </c>
      <c r="E20" s="540" t="e">
        <f>+#REF!</f>
        <v>#REF!</v>
      </c>
      <c r="F20" s="540" t="e">
        <f>+#REF!</f>
        <v>#REF!</v>
      </c>
      <c r="G20" s="233" t="e">
        <f t="shared" si="1"/>
        <v>#REF!</v>
      </c>
      <c r="H20" s="544" t="e">
        <f>+#REF!</f>
        <v>#REF!</v>
      </c>
      <c r="I20" s="233" t="e">
        <f t="shared" si="0"/>
        <v>#REF!</v>
      </c>
      <c r="J20" s="544" t="e">
        <f>+#REF!</f>
        <v>#REF!</v>
      </c>
    </row>
    <row r="21" spans="2:10" ht="19.5" thickBot="1" x14ac:dyDescent="0.3">
      <c r="B21" s="1044"/>
      <c r="C21" s="286" t="s">
        <v>354</v>
      </c>
      <c r="D21" s="541" t="e">
        <f>+D19+D20</f>
        <v>#REF!</v>
      </c>
      <c r="E21" s="542" t="e">
        <f>+E19+E20</f>
        <v>#REF!</v>
      </c>
      <c r="F21" s="542" t="e">
        <f>+F19+F20</f>
        <v>#REF!</v>
      </c>
      <c r="G21" s="287" t="e">
        <f t="shared" si="1"/>
        <v>#REF!</v>
      </c>
      <c r="H21" s="542" t="e">
        <f>+H19+H20</f>
        <v>#REF!</v>
      </c>
      <c r="I21" s="287" t="e">
        <f t="shared" si="0"/>
        <v>#REF!</v>
      </c>
      <c r="J21" s="542" t="e">
        <f>+J19+J20</f>
        <v>#REF!</v>
      </c>
    </row>
    <row r="22" spans="2:10" ht="19.5" thickBot="1" x14ac:dyDescent="0.3">
      <c r="B22" s="1045" t="s">
        <v>69</v>
      </c>
      <c r="C22" s="1046"/>
      <c r="D22" s="552" t="e">
        <f>+D8+D12+D15+D18+D21</f>
        <v>#REF!</v>
      </c>
      <c r="E22" s="545" t="e">
        <f>+E8+E12+E15+E18+E21</f>
        <v>#REF!</v>
      </c>
      <c r="F22" s="545" t="e">
        <f>+F8+F12+F15+F18+F21</f>
        <v>#REF!</v>
      </c>
      <c r="G22" s="303" t="e">
        <f>+F22/E22</f>
        <v>#REF!</v>
      </c>
      <c r="H22" s="545" t="e">
        <f>+H8+H12+H15+H18+H21</f>
        <v>#REF!</v>
      </c>
      <c r="I22" s="303" t="e">
        <f>+H22/E22</f>
        <v>#REF!</v>
      </c>
      <c r="J22" s="545" t="e">
        <f>+J8+J12+J15+J18+J21</f>
        <v>#REF!</v>
      </c>
    </row>
    <row r="23" spans="2:10" x14ac:dyDescent="0.25">
      <c r="B23" s="1040"/>
      <c r="C23" s="1041"/>
      <c r="D23" s="1041"/>
      <c r="E23" s="1041"/>
      <c r="F23" s="1041"/>
      <c r="G23" s="1041"/>
      <c r="H23" s="1041"/>
      <c r="I23" s="1041"/>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P14" sqref="P14"/>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5" t="s">
        <v>87</v>
      </c>
    </row>
    <row r="3" spans="1:13" ht="24" thickBot="1" x14ac:dyDescent="0.3">
      <c r="A3" s="1047" t="s">
        <v>82</v>
      </c>
      <c r="B3" s="1048"/>
      <c r="C3" s="1048"/>
      <c r="D3" s="1048"/>
      <c r="E3" s="1048"/>
      <c r="F3" s="1048"/>
      <c r="G3" s="1048"/>
      <c r="H3" s="1048"/>
      <c r="I3" s="1048"/>
      <c r="J3" s="1048"/>
      <c r="K3" s="1048"/>
      <c r="L3" s="1049"/>
    </row>
    <row r="4" spans="1:13" ht="43.5" customHeight="1" thickBot="1" x14ac:dyDescent="0.3">
      <c r="A4" s="447" t="s">
        <v>63</v>
      </c>
      <c r="B4" s="448" t="s">
        <v>93</v>
      </c>
      <c r="C4" s="448" t="s">
        <v>41</v>
      </c>
      <c r="D4" s="448" t="s">
        <v>96</v>
      </c>
      <c r="E4" s="448" t="s">
        <v>97</v>
      </c>
      <c r="F4" s="448" t="s">
        <v>24</v>
      </c>
      <c r="G4" s="448" t="s">
        <v>367</v>
      </c>
      <c r="H4" s="449" t="s">
        <v>42</v>
      </c>
      <c r="I4" s="450" t="s">
        <v>25</v>
      </c>
      <c r="J4" s="451" t="s">
        <v>78</v>
      </c>
      <c r="K4" s="449" t="s">
        <v>79</v>
      </c>
      <c r="L4" s="452" t="s">
        <v>44</v>
      </c>
    </row>
    <row r="5" spans="1:13" ht="23.25" customHeight="1" x14ac:dyDescent="0.25">
      <c r="A5" s="164" t="s">
        <v>46</v>
      </c>
      <c r="B5" s="165" t="e">
        <f>+#REF!</f>
        <v>#REF!</v>
      </c>
      <c r="C5" s="165" t="e">
        <f>+#REF!</f>
        <v>#REF!</v>
      </c>
      <c r="D5" s="165" t="e">
        <f>+#REF!</f>
        <v>#REF!</v>
      </c>
      <c r="E5" s="165" t="e">
        <f>+#REF!</f>
        <v>#REF!</v>
      </c>
      <c r="F5" s="166" t="e">
        <f>+#REF!</f>
        <v>#REF!</v>
      </c>
      <c r="G5" s="165" t="e">
        <f>+F5/E5</f>
        <v>#REF!</v>
      </c>
      <c r="H5" s="165" t="e">
        <f t="shared" ref="H5:H14" si="0">+E5-F5</f>
        <v>#REF!</v>
      </c>
      <c r="I5" s="165" t="e">
        <f>+#REF!</f>
        <v>#REF!</v>
      </c>
      <c r="J5" s="176" t="e">
        <f t="shared" ref="J5:J11" si="1">+I5/E5</f>
        <v>#REF!</v>
      </c>
      <c r="K5" s="165" t="e">
        <f>+#REF!</f>
        <v>#REF!</v>
      </c>
      <c r="L5" s="178" t="e">
        <f t="shared" ref="L5:L14" si="2">+K5/E5</f>
        <v>#REF!</v>
      </c>
      <c r="M5" s="1"/>
    </row>
    <row r="6" spans="1:13" ht="28.5" customHeight="1" x14ac:dyDescent="0.25">
      <c r="A6" s="163" t="s">
        <v>169</v>
      </c>
      <c r="B6" s="155" t="e">
        <f>+#REF!</f>
        <v>#REF!</v>
      </c>
      <c r="C6" s="155" t="e">
        <f>+#REF!</f>
        <v>#REF!</v>
      </c>
      <c r="D6" s="155" t="e">
        <f>+#REF!</f>
        <v>#REF!</v>
      </c>
      <c r="E6" s="155" t="e">
        <f>+#REF!</f>
        <v>#REF!</v>
      </c>
      <c r="F6" s="156" t="e">
        <f>+#REF!</f>
        <v>#REF!</v>
      </c>
      <c r="G6" s="284" t="e">
        <f t="shared" ref="G6:G14" si="3">+F6/E6</f>
        <v>#REF!</v>
      </c>
      <c r="H6" s="155" t="e">
        <f t="shared" si="0"/>
        <v>#REF!</v>
      </c>
      <c r="I6" s="155" t="e">
        <f>+#REF!</f>
        <v>#REF!</v>
      </c>
      <c r="J6" s="177" t="e">
        <f t="shared" si="1"/>
        <v>#REF!</v>
      </c>
      <c r="K6" s="155" t="e">
        <f>+#REF!</f>
        <v>#REF!</v>
      </c>
      <c r="L6" s="179" t="e">
        <f t="shared" si="2"/>
        <v>#REF!</v>
      </c>
    </row>
    <row r="7" spans="1:13" ht="22.5" customHeight="1" x14ac:dyDescent="0.25">
      <c r="A7" s="163" t="s">
        <v>67</v>
      </c>
      <c r="B7" s="155" t="e">
        <f>+#REF!</f>
        <v>#REF!</v>
      </c>
      <c r="C7" s="155" t="e">
        <f>+#REF!</f>
        <v>#REF!</v>
      </c>
      <c r="D7" s="155" t="e">
        <f>+#REF!</f>
        <v>#REF!</v>
      </c>
      <c r="E7" s="155" t="e">
        <f>+#REF!</f>
        <v>#REF!</v>
      </c>
      <c r="F7" s="156" t="e">
        <f>+#REF!</f>
        <v>#REF!</v>
      </c>
      <c r="G7" s="284" t="e">
        <f t="shared" si="3"/>
        <v>#REF!</v>
      </c>
      <c r="H7" s="155" t="e">
        <f t="shared" si="0"/>
        <v>#REF!</v>
      </c>
      <c r="I7" s="155" t="e">
        <f>+#REF!</f>
        <v>#REF!</v>
      </c>
      <c r="J7" s="177" t="e">
        <f t="shared" si="1"/>
        <v>#REF!</v>
      </c>
      <c r="K7" s="155" t="e">
        <f>+#REF!</f>
        <v>#REF!</v>
      </c>
      <c r="L7" s="179" t="e">
        <f t="shared" si="2"/>
        <v>#REF!</v>
      </c>
    </row>
    <row r="8" spans="1:13" ht="30.75" customHeight="1" x14ac:dyDescent="0.25">
      <c r="A8" s="163" t="s">
        <v>171</v>
      </c>
      <c r="B8" s="155" t="e">
        <f>+#REF!</f>
        <v>#REF!</v>
      </c>
      <c r="C8" s="155" t="e">
        <f>+#REF!</f>
        <v>#REF!</v>
      </c>
      <c r="D8" s="155" t="e">
        <f>+#REF!</f>
        <v>#REF!</v>
      </c>
      <c r="E8" s="155" t="e">
        <f>+#REF!</f>
        <v>#REF!</v>
      </c>
      <c r="F8" s="156" t="e">
        <f>+#REF!</f>
        <v>#REF!</v>
      </c>
      <c r="G8" s="284" t="e">
        <f t="shared" si="3"/>
        <v>#REF!</v>
      </c>
      <c r="H8" s="155" t="e">
        <f t="shared" si="0"/>
        <v>#REF!</v>
      </c>
      <c r="I8" s="155" t="e">
        <f>+#REF!</f>
        <v>#REF!</v>
      </c>
      <c r="J8" s="177" t="e">
        <f t="shared" si="1"/>
        <v>#REF!</v>
      </c>
      <c r="K8" s="155" t="e">
        <f>+#REF!</f>
        <v>#REF!</v>
      </c>
      <c r="L8" s="179" t="e">
        <f t="shared" si="2"/>
        <v>#REF!</v>
      </c>
    </row>
    <row r="9" spans="1:13" ht="43.5" customHeight="1" x14ac:dyDescent="0.25">
      <c r="A9" s="163" t="s">
        <v>170</v>
      </c>
      <c r="B9" s="155" t="e">
        <f>+#REF!</f>
        <v>#REF!</v>
      </c>
      <c r="C9" s="155" t="e">
        <f>+#REF!</f>
        <v>#REF!</v>
      </c>
      <c r="D9" s="155" t="e">
        <f>+#REF!</f>
        <v>#REF!</v>
      </c>
      <c r="E9" s="155" t="e">
        <f>+#REF!</f>
        <v>#REF!</v>
      </c>
      <c r="F9" s="156" t="e">
        <f>+#REF!</f>
        <v>#REF!</v>
      </c>
      <c r="G9" s="284" t="e">
        <f t="shared" si="3"/>
        <v>#REF!</v>
      </c>
      <c r="H9" s="155" t="e">
        <f t="shared" si="0"/>
        <v>#REF!</v>
      </c>
      <c r="I9" s="155" t="e">
        <f>+#REF!</f>
        <v>#REF!</v>
      </c>
      <c r="J9" s="177" t="e">
        <f t="shared" si="1"/>
        <v>#REF!</v>
      </c>
      <c r="K9" s="155" t="e">
        <f>+#REF!</f>
        <v>#REF!</v>
      </c>
      <c r="L9" s="179" t="e">
        <f t="shared" si="2"/>
        <v>#REF!</v>
      </c>
    </row>
    <row r="10" spans="1:13" ht="31.5" customHeight="1" x14ac:dyDescent="0.25">
      <c r="A10" s="163" t="s">
        <v>383</v>
      </c>
      <c r="B10" s="155" t="e">
        <f>+#REF!</f>
        <v>#REF!</v>
      </c>
      <c r="C10" s="155" t="e">
        <f>+#REF!</f>
        <v>#REF!</v>
      </c>
      <c r="D10" s="155" t="e">
        <f>+#REF!</f>
        <v>#REF!</v>
      </c>
      <c r="E10" s="155" t="e">
        <f>+#REF!</f>
        <v>#REF!</v>
      </c>
      <c r="F10" s="156" t="e">
        <f>+#REF!</f>
        <v>#REF!</v>
      </c>
      <c r="G10" s="284" t="e">
        <f t="shared" si="3"/>
        <v>#REF!</v>
      </c>
      <c r="H10" s="155" t="e">
        <f t="shared" si="0"/>
        <v>#REF!</v>
      </c>
      <c r="I10" s="155" t="e">
        <f>+#REF!</f>
        <v>#REF!</v>
      </c>
      <c r="J10" s="177" t="e">
        <f t="shared" si="1"/>
        <v>#REF!</v>
      </c>
      <c r="K10" s="155" t="e">
        <f>+#REF!</f>
        <v>#REF!</v>
      </c>
      <c r="L10" s="179" t="e">
        <f t="shared" si="2"/>
        <v>#REF!</v>
      </c>
    </row>
    <row r="11" spans="1:13" ht="23.25" customHeight="1" x14ac:dyDescent="0.25">
      <c r="A11" s="453" t="s">
        <v>49</v>
      </c>
      <c r="B11" s="454" t="e">
        <f>+#REF!</f>
        <v>#REF!</v>
      </c>
      <c r="C11" s="454" t="e">
        <f>+#REF!</f>
        <v>#REF!</v>
      </c>
      <c r="D11" s="454" t="e">
        <f>+#REF!</f>
        <v>#REF!</v>
      </c>
      <c r="E11" s="454" t="e">
        <f>+#REF!</f>
        <v>#REF!</v>
      </c>
      <c r="F11" s="455" t="e">
        <f>SUM(F5:F9)</f>
        <v>#REF!</v>
      </c>
      <c r="G11" s="456" t="e">
        <f t="shared" si="3"/>
        <v>#REF!</v>
      </c>
      <c r="H11" s="455" t="e">
        <f t="shared" si="0"/>
        <v>#REF!</v>
      </c>
      <c r="I11" s="454" t="e">
        <f>+#REF!</f>
        <v>#REF!</v>
      </c>
      <c r="J11" s="457" t="e">
        <f t="shared" si="1"/>
        <v>#REF!</v>
      </c>
      <c r="K11" s="454" t="e">
        <f>+#REF!</f>
        <v>#REF!</v>
      </c>
      <c r="L11" s="458" t="e">
        <f t="shared" si="2"/>
        <v>#REF!</v>
      </c>
    </row>
    <row r="12" spans="1:13" ht="19.5" customHeight="1" x14ac:dyDescent="0.25">
      <c r="A12" s="163" t="s">
        <v>81</v>
      </c>
      <c r="B12" s="155" t="e">
        <f>+#REF!</f>
        <v>#REF!</v>
      </c>
      <c r="C12" s="155" t="e">
        <f>+#REF!</f>
        <v>#REF!</v>
      </c>
      <c r="D12" s="155" t="e">
        <f>+#REF!</f>
        <v>#REF!</v>
      </c>
      <c r="E12" s="157" t="e">
        <f>+#REF!</f>
        <v>#REF!</v>
      </c>
      <c r="F12" s="156" t="e">
        <f>+#REF!</f>
        <v>#REF!</v>
      </c>
      <c r="G12" s="285">
        <v>0</v>
      </c>
      <c r="H12" s="156" t="e">
        <f t="shared" si="0"/>
        <v>#REF!</v>
      </c>
      <c r="I12" s="155" t="e">
        <f>+#REF!</f>
        <v>#REF!</v>
      </c>
      <c r="J12" s="177">
        <v>0</v>
      </c>
      <c r="K12" s="155" t="e">
        <f>+#REF!</f>
        <v>#REF!</v>
      </c>
      <c r="L12" s="179">
        <v>0</v>
      </c>
    </row>
    <row r="13" spans="1:13" ht="21" customHeight="1" thickBot="1" x14ac:dyDescent="0.3">
      <c r="A13" s="459" t="s">
        <v>68</v>
      </c>
      <c r="B13" s="460" t="e">
        <f t="shared" ref="B13:K13" si="4">+B12</f>
        <v>#REF!</v>
      </c>
      <c r="C13" s="460" t="e">
        <f t="shared" si="4"/>
        <v>#REF!</v>
      </c>
      <c r="D13" s="460" t="e">
        <f t="shared" si="4"/>
        <v>#REF!</v>
      </c>
      <c r="E13" s="460" t="e">
        <f t="shared" si="4"/>
        <v>#REF!</v>
      </c>
      <c r="F13" s="461" t="e">
        <f>+F12</f>
        <v>#REF!</v>
      </c>
      <c r="G13" s="462">
        <v>0</v>
      </c>
      <c r="H13" s="461" t="e">
        <f t="shared" si="0"/>
        <v>#REF!</v>
      </c>
      <c r="I13" s="460" t="e">
        <f t="shared" si="4"/>
        <v>#REF!</v>
      </c>
      <c r="J13" s="177">
        <v>0</v>
      </c>
      <c r="K13" s="460" t="e">
        <f t="shared" si="4"/>
        <v>#REF!</v>
      </c>
      <c r="L13" s="179">
        <v>0</v>
      </c>
    </row>
    <row r="14" spans="1:13" ht="21.75" customHeight="1" thickBot="1" x14ac:dyDescent="0.3">
      <c r="A14" s="447" t="s">
        <v>69</v>
      </c>
      <c r="B14" s="463" t="e">
        <f>+B11+B13</f>
        <v>#REF!</v>
      </c>
      <c r="C14" s="463" t="e">
        <f>+C11+C13</f>
        <v>#REF!</v>
      </c>
      <c r="D14" s="463" t="e">
        <f>+D11+D13</f>
        <v>#REF!</v>
      </c>
      <c r="E14" s="463" t="e">
        <f>+E11+E13</f>
        <v>#REF!</v>
      </c>
      <c r="F14" s="463" t="e">
        <f>+F11+F13</f>
        <v>#REF!</v>
      </c>
      <c r="G14" s="464" t="e">
        <f t="shared" si="3"/>
        <v>#REF!</v>
      </c>
      <c r="H14" s="463" t="e">
        <f t="shared" si="0"/>
        <v>#REF!</v>
      </c>
      <c r="I14" s="463" t="e">
        <f>+I11+I13</f>
        <v>#REF!</v>
      </c>
      <c r="J14" s="465" t="e">
        <f>+I14/E14</f>
        <v>#REF!</v>
      </c>
      <c r="K14" s="463" t="e">
        <f>+K11+K13</f>
        <v>#REF!</v>
      </c>
      <c r="L14" s="466" t="e">
        <f t="shared" si="2"/>
        <v>#REF!</v>
      </c>
    </row>
    <row r="15" spans="1:13" ht="15.75" x14ac:dyDescent="0.25">
      <c r="A15" s="2"/>
      <c r="B15" s="3"/>
      <c r="C15" s="3"/>
      <c r="D15" s="3"/>
      <c r="E15" s="3"/>
      <c r="F15" s="3"/>
      <c r="G15" s="3"/>
      <c r="H15" s="3"/>
      <c r="I15" s="3"/>
      <c r="J15" s="4"/>
      <c r="K15" s="5"/>
      <c r="L15" s="6"/>
    </row>
    <row r="16" spans="1:13" x14ac:dyDescent="0.25">
      <c r="B16" s="253"/>
      <c r="C16" s="253"/>
      <c r="D16" s="253"/>
      <c r="E16" s="253"/>
      <c r="F16" s="253"/>
      <c r="G16" s="253"/>
      <c r="H16" s="253"/>
      <c r="I16" s="253"/>
      <c r="J16" s="8"/>
      <c r="K16" s="253"/>
      <c r="L16" s="8"/>
    </row>
    <row r="17" spans="2:12" x14ac:dyDescent="0.25">
      <c r="B17" s="253"/>
      <c r="C17" s="253"/>
      <c r="D17" s="253"/>
      <c r="E17" s="253"/>
      <c r="F17" s="253"/>
      <c r="G17" s="253"/>
      <c r="H17" s="253"/>
      <c r="I17" s="253"/>
      <c r="J17" s="8"/>
      <c r="K17" s="253"/>
      <c r="L17" s="8"/>
    </row>
    <row r="18" spans="2:12" x14ac:dyDescent="0.25">
      <c r="B18" s="253"/>
      <c r="C18" s="253"/>
      <c r="D18" s="253"/>
      <c r="E18" s="253"/>
      <c r="F18" s="253"/>
      <c r="G18" s="253"/>
      <c r="H18" s="253"/>
      <c r="I18" s="253"/>
      <c r="J18" s="8"/>
      <c r="K18" s="253"/>
      <c r="L18" s="8"/>
    </row>
    <row r="19" spans="2:12" x14ac:dyDescent="0.25">
      <c r="J19" s="8"/>
      <c r="L19" s="8"/>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topLeftCell="A3" workbookViewId="0">
      <selection activeCell="E7" sqref="E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30" t="s">
        <v>59</v>
      </c>
    </row>
    <row r="3" spans="1:13" ht="24" thickBot="1" x14ac:dyDescent="0.3">
      <c r="A3" s="1047" t="s">
        <v>80</v>
      </c>
      <c r="B3" s="1048"/>
      <c r="C3" s="1048"/>
      <c r="D3" s="1048"/>
      <c r="E3" s="1048"/>
      <c r="F3" s="1048"/>
      <c r="G3" s="1048"/>
      <c r="H3" s="1048"/>
      <c r="I3" s="1048"/>
      <c r="J3" s="1048"/>
      <c r="K3" s="1048"/>
      <c r="L3" s="1049"/>
    </row>
    <row r="4" spans="1:13" ht="48.75" customHeight="1" thickBot="1" x14ac:dyDescent="0.3">
      <c r="A4" s="429" t="s">
        <v>63</v>
      </c>
      <c r="B4" s="430" t="s">
        <v>93</v>
      </c>
      <c r="C4" s="431" t="s">
        <v>41</v>
      </c>
      <c r="D4" s="430" t="s">
        <v>96</v>
      </c>
      <c r="E4" s="430" t="s">
        <v>97</v>
      </c>
      <c r="F4" s="432" t="s">
        <v>24</v>
      </c>
      <c r="G4" s="430" t="s">
        <v>367</v>
      </c>
      <c r="H4" s="430" t="s">
        <v>42</v>
      </c>
      <c r="I4" s="429" t="s">
        <v>25</v>
      </c>
      <c r="J4" s="433" t="s">
        <v>43</v>
      </c>
      <c r="K4" s="432" t="s">
        <v>79</v>
      </c>
      <c r="L4" s="434" t="s">
        <v>44</v>
      </c>
      <c r="M4" s="145"/>
    </row>
    <row r="5" spans="1:13" ht="22.5" customHeight="1" x14ac:dyDescent="0.25">
      <c r="A5" s="146" t="s">
        <v>46</v>
      </c>
      <c r="B5" s="148" t="e">
        <f>+#REF!</f>
        <v>#REF!</v>
      </c>
      <c r="C5" s="148" t="e">
        <f>+#REF!</f>
        <v>#REF!</v>
      </c>
      <c r="D5" s="148" t="e">
        <f>+#REF!</f>
        <v>#REF!</v>
      </c>
      <c r="E5" s="148" t="e">
        <f>+C5-D5</f>
        <v>#REF!</v>
      </c>
      <c r="F5" s="148" t="e">
        <f>+#REF!</f>
        <v>#REF!</v>
      </c>
      <c r="G5" s="266" t="e">
        <f>+F5/E5</f>
        <v>#REF!</v>
      </c>
      <c r="H5" s="148" t="e">
        <f>+E5-F5</f>
        <v>#REF!</v>
      </c>
      <c r="I5" s="148" t="e">
        <f>+#REF!</f>
        <v>#REF!</v>
      </c>
      <c r="J5" s="180" t="e">
        <f t="shared" ref="J5:J12" si="0">+I5/E5</f>
        <v>#REF!</v>
      </c>
      <c r="K5" s="148" t="e">
        <f>+#REF!</f>
        <v>#REF!</v>
      </c>
      <c r="L5" s="181" t="e">
        <f t="shared" ref="L5:L12" si="1">+K5/E5</f>
        <v>#REF!</v>
      </c>
      <c r="M5" s="1"/>
    </row>
    <row r="6" spans="1:13" ht="28.5" customHeight="1" x14ac:dyDescent="0.25">
      <c r="A6" s="147" t="s">
        <v>169</v>
      </c>
      <c r="B6" s="149" t="e">
        <f>+#REF!</f>
        <v>#REF!</v>
      </c>
      <c r="C6" s="149" t="e">
        <f>+#REF!</f>
        <v>#REF!</v>
      </c>
      <c r="D6" s="149" t="e">
        <f>+#REF!</f>
        <v>#REF!</v>
      </c>
      <c r="E6" s="149" t="e">
        <f t="shared" ref="E6:E12" si="2">+C6-D6</f>
        <v>#REF!</v>
      </c>
      <c r="F6" s="149" t="e">
        <f>+#REF!</f>
        <v>#REF!</v>
      </c>
      <c r="G6" s="267" t="e">
        <f t="shared" ref="G6:G12" si="3">+F6/E6</f>
        <v>#REF!</v>
      </c>
      <c r="H6" s="149" t="e">
        <f t="shared" ref="H6:H12" si="4">+E6-F6</f>
        <v>#REF!</v>
      </c>
      <c r="I6" s="149" t="e">
        <f>+#REF!</f>
        <v>#REF!</v>
      </c>
      <c r="J6" s="182" t="e">
        <f t="shared" si="0"/>
        <v>#REF!</v>
      </c>
      <c r="K6" s="149" t="e">
        <f>+#REF!</f>
        <v>#REF!</v>
      </c>
      <c r="L6" s="183" t="e">
        <f t="shared" si="1"/>
        <v>#REF!</v>
      </c>
    </row>
    <row r="7" spans="1:13" ht="29.25" customHeight="1" x14ac:dyDescent="0.25">
      <c r="A7" s="147" t="s">
        <v>67</v>
      </c>
      <c r="B7" s="149" t="e">
        <f>+#REF!</f>
        <v>#REF!</v>
      </c>
      <c r="C7" s="149" t="e">
        <f>+#REF!</f>
        <v>#REF!</v>
      </c>
      <c r="D7" s="149" t="e">
        <f>+#REF!</f>
        <v>#REF!</v>
      </c>
      <c r="E7" s="149" t="e">
        <f t="shared" si="2"/>
        <v>#REF!</v>
      </c>
      <c r="F7" s="149" t="e">
        <f>+#REF!</f>
        <v>#REF!</v>
      </c>
      <c r="G7" s="267" t="e">
        <f t="shared" si="3"/>
        <v>#REF!</v>
      </c>
      <c r="H7" s="149" t="e">
        <f t="shared" si="4"/>
        <v>#REF!</v>
      </c>
      <c r="I7" s="149" t="e">
        <f>+#REF!</f>
        <v>#REF!</v>
      </c>
      <c r="J7" s="182" t="e">
        <f t="shared" si="0"/>
        <v>#REF!</v>
      </c>
      <c r="K7" s="149" t="e">
        <f>+#REF!</f>
        <v>#REF!</v>
      </c>
      <c r="L7" s="183" t="e">
        <f t="shared" si="1"/>
        <v>#REF!</v>
      </c>
    </row>
    <row r="8" spans="1:13" ht="59.25" customHeight="1" x14ac:dyDescent="0.25">
      <c r="A8" s="147" t="s">
        <v>170</v>
      </c>
      <c r="B8" s="149" t="e">
        <f>+#REF!</f>
        <v>#REF!</v>
      </c>
      <c r="C8" s="149" t="e">
        <f>+#REF!</f>
        <v>#REF!</v>
      </c>
      <c r="D8" s="149" t="e">
        <f>+#REF!</f>
        <v>#REF!</v>
      </c>
      <c r="E8" s="149" t="e">
        <f>+#REF!</f>
        <v>#REF!</v>
      </c>
      <c r="F8" s="149" t="e">
        <f>+#REF!</f>
        <v>#REF!</v>
      </c>
      <c r="G8" s="267" t="e">
        <f t="shared" si="3"/>
        <v>#REF!</v>
      </c>
      <c r="H8" s="149" t="e">
        <f t="shared" si="4"/>
        <v>#REF!</v>
      </c>
      <c r="I8" s="149" t="e">
        <f>+#REF!</f>
        <v>#REF!</v>
      </c>
      <c r="J8" s="182" t="e">
        <f t="shared" si="0"/>
        <v>#REF!</v>
      </c>
      <c r="K8" s="149" t="e">
        <f>+#REF!</f>
        <v>#REF!</v>
      </c>
      <c r="L8" s="183" t="e">
        <f t="shared" si="1"/>
        <v>#REF!</v>
      </c>
    </row>
    <row r="9" spans="1:13" ht="24" customHeight="1" x14ac:dyDescent="0.25">
      <c r="A9" s="435" t="s">
        <v>49</v>
      </c>
      <c r="B9" s="436" t="e">
        <f>+#REF!</f>
        <v>#REF!</v>
      </c>
      <c r="C9" s="436" t="e">
        <f>+#REF!</f>
        <v>#REF!</v>
      </c>
      <c r="D9" s="436" t="e">
        <f>+#REF!</f>
        <v>#REF!</v>
      </c>
      <c r="E9" s="436" t="e">
        <f t="shared" si="2"/>
        <v>#REF!</v>
      </c>
      <c r="F9" s="436" t="e">
        <f>SUM(F5:F8)</f>
        <v>#REF!</v>
      </c>
      <c r="G9" s="437" t="e">
        <f t="shared" si="3"/>
        <v>#REF!</v>
      </c>
      <c r="H9" s="436" t="e">
        <f t="shared" si="4"/>
        <v>#REF!</v>
      </c>
      <c r="I9" s="436" t="e">
        <f>+#REF!</f>
        <v>#REF!</v>
      </c>
      <c r="J9" s="438" t="e">
        <f t="shared" si="0"/>
        <v>#REF!</v>
      </c>
      <c r="K9" s="436" t="e">
        <f>+#REF!</f>
        <v>#REF!</v>
      </c>
      <c r="L9" s="438" t="e">
        <f t="shared" si="1"/>
        <v>#REF!</v>
      </c>
    </row>
    <row r="10" spans="1:13" ht="20.25" customHeight="1" x14ac:dyDescent="0.25">
      <c r="A10" s="147" t="s">
        <v>48</v>
      </c>
      <c r="B10" s="149" t="e">
        <f>+#REF!</f>
        <v>#REF!</v>
      </c>
      <c r="C10" s="149" t="e">
        <f>+#REF!</f>
        <v>#REF!</v>
      </c>
      <c r="D10" s="149" t="e">
        <f>+#REF!</f>
        <v>#REF!</v>
      </c>
      <c r="E10" s="149" t="e">
        <f t="shared" si="2"/>
        <v>#REF!</v>
      </c>
      <c r="F10" s="149" t="e">
        <f>+#REF!</f>
        <v>#REF!</v>
      </c>
      <c r="G10" s="267" t="e">
        <f t="shared" si="3"/>
        <v>#REF!</v>
      </c>
      <c r="H10" s="149" t="e">
        <f t="shared" si="4"/>
        <v>#REF!</v>
      </c>
      <c r="I10" s="149" t="e">
        <f>+#REF!</f>
        <v>#REF!</v>
      </c>
      <c r="J10" s="184" t="e">
        <f t="shared" si="0"/>
        <v>#REF!</v>
      </c>
      <c r="K10" s="149" t="e">
        <f>+#REF!</f>
        <v>#REF!</v>
      </c>
      <c r="L10" s="184" t="e">
        <f t="shared" si="1"/>
        <v>#REF!</v>
      </c>
    </row>
    <row r="11" spans="1:13" ht="28.5" customHeight="1" thickBot="1" x14ac:dyDescent="0.3">
      <c r="A11" s="439" t="s">
        <v>81</v>
      </c>
      <c r="B11" s="440" t="e">
        <f>+B10</f>
        <v>#REF!</v>
      </c>
      <c r="C11" s="440" t="e">
        <f>+C10</f>
        <v>#REF!</v>
      </c>
      <c r="D11" s="440" t="e">
        <f>+D10</f>
        <v>#REF!</v>
      </c>
      <c r="E11" s="440" t="e">
        <f t="shared" si="2"/>
        <v>#REF!</v>
      </c>
      <c r="F11" s="440" t="e">
        <f>+F10</f>
        <v>#REF!</v>
      </c>
      <c r="G11" s="441" t="e">
        <f t="shared" si="3"/>
        <v>#REF!</v>
      </c>
      <c r="H11" s="440" t="e">
        <f t="shared" si="4"/>
        <v>#REF!</v>
      </c>
      <c r="I11" s="440" t="e">
        <f>+I10</f>
        <v>#REF!</v>
      </c>
      <c r="J11" s="442" t="e">
        <f t="shared" si="0"/>
        <v>#REF!</v>
      </c>
      <c r="K11" s="440" t="e">
        <f>+K10</f>
        <v>#REF!</v>
      </c>
      <c r="L11" s="442" t="e">
        <f t="shared" si="1"/>
        <v>#REF!</v>
      </c>
    </row>
    <row r="12" spans="1:13" ht="22.5" customHeight="1" thickBot="1" x14ac:dyDescent="0.3">
      <c r="A12" s="443" t="s">
        <v>69</v>
      </c>
      <c r="B12" s="444" t="e">
        <f>+B9+B11</f>
        <v>#REF!</v>
      </c>
      <c r="C12" s="444" t="e">
        <f>+C9+C11</f>
        <v>#REF!</v>
      </c>
      <c r="D12" s="444" t="e">
        <f>+D9+D11</f>
        <v>#REF!</v>
      </c>
      <c r="E12" s="444" t="e">
        <f t="shared" si="2"/>
        <v>#REF!</v>
      </c>
      <c r="F12" s="444" t="e">
        <f>+F9+F11</f>
        <v>#REF!</v>
      </c>
      <c r="G12" s="445" t="e">
        <f t="shared" si="3"/>
        <v>#REF!</v>
      </c>
      <c r="H12" s="444" t="e">
        <f t="shared" si="4"/>
        <v>#REF!</v>
      </c>
      <c r="I12" s="444" t="e">
        <f>+I9+I11</f>
        <v>#REF!</v>
      </c>
      <c r="J12" s="446" t="e">
        <f t="shared" si="0"/>
        <v>#REF!</v>
      </c>
      <c r="K12" s="444" t="e">
        <f>+K9+K11</f>
        <v>#REF!</v>
      </c>
      <c r="L12" s="446" t="e">
        <f t="shared" si="1"/>
        <v>#REF!</v>
      </c>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topLeftCell="A4" workbookViewId="0">
      <selection activeCell="H7" sqref="H7"/>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9" t="s">
        <v>87</v>
      </c>
    </row>
    <row r="3" spans="1:13" ht="29.25" customHeight="1" thickBot="1" x14ac:dyDescent="0.3">
      <c r="A3" s="1050" t="s">
        <v>92</v>
      </c>
      <c r="B3" s="1051"/>
      <c r="C3" s="1051"/>
      <c r="D3" s="1051"/>
      <c r="E3" s="1051"/>
      <c r="F3" s="1051"/>
      <c r="G3" s="1051"/>
      <c r="H3" s="1051"/>
      <c r="I3" s="1051"/>
      <c r="J3" s="1051"/>
      <c r="K3" s="1051"/>
      <c r="L3" s="1052"/>
    </row>
    <row r="4" spans="1:13" ht="52.5" customHeight="1" thickBot="1" x14ac:dyDescent="0.3">
      <c r="A4" s="467" t="s">
        <v>63</v>
      </c>
      <c r="B4" s="448" t="s">
        <v>93</v>
      </c>
      <c r="C4" s="448" t="s">
        <v>41</v>
      </c>
      <c r="D4" s="448" t="s">
        <v>96</v>
      </c>
      <c r="E4" s="448" t="s">
        <v>97</v>
      </c>
      <c r="F4" s="449" t="s">
        <v>24</v>
      </c>
      <c r="G4" s="448" t="s">
        <v>367</v>
      </c>
      <c r="H4" s="449" t="s">
        <v>42</v>
      </c>
      <c r="I4" s="450" t="s">
        <v>25</v>
      </c>
      <c r="J4" s="449" t="s">
        <v>65</v>
      </c>
      <c r="K4" s="449" t="s">
        <v>79</v>
      </c>
      <c r="L4" s="452" t="s">
        <v>44</v>
      </c>
    </row>
    <row r="5" spans="1:13" ht="28.5" customHeight="1" x14ac:dyDescent="0.25">
      <c r="A5" s="167" t="s">
        <v>46</v>
      </c>
      <c r="B5" s="168" t="e">
        <f>+#REF!</f>
        <v>#REF!</v>
      </c>
      <c r="C5" s="169" t="e">
        <f>+#REF!</f>
        <v>#REF!</v>
      </c>
      <c r="D5" s="169" t="e">
        <f>+#REF!</f>
        <v>#REF!</v>
      </c>
      <c r="E5" s="169" t="e">
        <f>+#REF!</f>
        <v>#REF!</v>
      </c>
      <c r="F5" s="169" t="e">
        <f>+#REF!</f>
        <v>#REF!</v>
      </c>
      <c r="G5" s="268" t="e">
        <f>+F5/E5</f>
        <v>#REF!</v>
      </c>
      <c r="H5" s="169" t="e">
        <f t="shared" ref="H5:H11" si="0">+E5-F5</f>
        <v>#REF!</v>
      </c>
      <c r="I5" s="169" t="e">
        <f>+#REF!</f>
        <v>#REF!</v>
      </c>
      <c r="J5" s="170" t="e">
        <f t="shared" ref="J5:J11" si="1">+I5/E5</f>
        <v>#REF!</v>
      </c>
      <c r="K5" s="169" t="e">
        <f>+#REF!</f>
        <v>#REF!</v>
      </c>
      <c r="L5" s="173" t="e">
        <f t="shared" ref="L5:L11" si="2">+K5/E5</f>
        <v>#REF!</v>
      </c>
    </row>
    <row r="6" spans="1:13" ht="34.5" customHeight="1" x14ac:dyDescent="0.25">
      <c r="A6" s="162" t="s">
        <v>169</v>
      </c>
      <c r="B6" s="158" t="e">
        <f>+#REF!</f>
        <v>#REF!</v>
      </c>
      <c r="C6" s="150" t="e">
        <f>+#REF!</f>
        <v>#REF!</v>
      </c>
      <c r="D6" s="150" t="e">
        <f>+#REF!</f>
        <v>#REF!</v>
      </c>
      <c r="E6" s="150" t="e">
        <f>+#REF!</f>
        <v>#REF!</v>
      </c>
      <c r="F6" s="150" t="e">
        <f>+#REF!</f>
        <v>#REF!</v>
      </c>
      <c r="G6" s="269" t="e">
        <f t="shared" ref="G6:G11" si="3">+F6/E6</f>
        <v>#REF!</v>
      </c>
      <c r="H6" s="150" t="e">
        <f t="shared" si="0"/>
        <v>#REF!</v>
      </c>
      <c r="I6" s="150" t="e">
        <f>+#REF!</f>
        <v>#REF!</v>
      </c>
      <c r="J6" s="171" t="e">
        <f t="shared" si="1"/>
        <v>#REF!</v>
      </c>
      <c r="K6" s="150" t="e">
        <f>+#REF!</f>
        <v>#REF!</v>
      </c>
      <c r="L6" s="174" t="e">
        <f t="shared" si="2"/>
        <v>#REF!</v>
      </c>
    </row>
    <row r="7" spans="1:13" ht="48" customHeight="1" x14ac:dyDescent="0.25">
      <c r="A7" s="162" t="s">
        <v>170</v>
      </c>
      <c r="B7" s="158" t="e">
        <f>+#REF!</f>
        <v>#REF!</v>
      </c>
      <c r="C7" s="150" t="e">
        <f>+#REF!</f>
        <v>#REF!</v>
      </c>
      <c r="D7" s="150" t="e">
        <f>+#REF!</f>
        <v>#REF!</v>
      </c>
      <c r="E7" s="150" t="e">
        <f>+#REF!</f>
        <v>#REF!</v>
      </c>
      <c r="F7" s="150" t="e">
        <f>+#REF!+#REF!</f>
        <v>#REF!</v>
      </c>
      <c r="G7" s="269" t="e">
        <f t="shared" si="3"/>
        <v>#REF!</v>
      </c>
      <c r="H7" s="150" t="e">
        <f t="shared" si="0"/>
        <v>#REF!</v>
      </c>
      <c r="I7" s="150" t="e">
        <f>+#REF!+#REF!</f>
        <v>#REF!</v>
      </c>
      <c r="J7" s="171" t="e">
        <f t="shared" si="1"/>
        <v>#REF!</v>
      </c>
      <c r="K7" s="150" t="e">
        <f>+#REF!</f>
        <v>#REF!</v>
      </c>
      <c r="L7" s="174" t="e">
        <f t="shared" si="2"/>
        <v>#REF!</v>
      </c>
    </row>
    <row r="8" spans="1:13" ht="27" customHeight="1" x14ac:dyDescent="0.25">
      <c r="A8" s="474" t="s">
        <v>49</v>
      </c>
      <c r="B8" s="475" t="e">
        <f>+#REF!</f>
        <v>#REF!</v>
      </c>
      <c r="C8" s="476" t="e">
        <f>+#REF!</f>
        <v>#REF!</v>
      </c>
      <c r="D8" s="476" t="e">
        <f>+#REF!</f>
        <v>#REF!</v>
      </c>
      <c r="E8" s="476" t="e">
        <f>+#REF!</f>
        <v>#REF!</v>
      </c>
      <c r="F8" s="476" t="e">
        <f>SUM(F5:F7)</f>
        <v>#REF!</v>
      </c>
      <c r="G8" s="477" t="e">
        <f t="shared" si="3"/>
        <v>#REF!</v>
      </c>
      <c r="H8" s="476" t="e">
        <f t="shared" si="0"/>
        <v>#REF!</v>
      </c>
      <c r="I8" s="476" t="e">
        <f>SUM(I5:I7)</f>
        <v>#REF!</v>
      </c>
      <c r="J8" s="478" t="e">
        <f>+I8/E8</f>
        <v>#REF!</v>
      </c>
      <c r="K8" s="476" t="e">
        <f>+#REF!</f>
        <v>#REF!</v>
      </c>
      <c r="L8" s="479" t="e">
        <f t="shared" si="2"/>
        <v>#REF!</v>
      </c>
    </row>
    <row r="9" spans="1:13" ht="25.5" customHeight="1" x14ac:dyDescent="0.25">
      <c r="A9" s="159" t="s">
        <v>48</v>
      </c>
      <c r="B9" s="158" t="e">
        <f>+#REF!</f>
        <v>#REF!</v>
      </c>
      <c r="C9" s="150" t="e">
        <f>+#REF!</f>
        <v>#REF!</v>
      </c>
      <c r="D9" s="153" t="e">
        <f>+#REF!</f>
        <v>#REF!</v>
      </c>
      <c r="E9" s="153" t="e">
        <f>+#REF!</f>
        <v>#REF!</v>
      </c>
      <c r="F9" s="150" t="e">
        <f>+#REF!</f>
        <v>#REF!</v>
      </c>
      <c r="G9" s="270" t="e">
        <f t="shared" si="3"/>
        <v>#REF!</v>
      </c>
      <c r="H9" s="150" t="e">
        <f t="shared" si="0"/>
        <v>#REF!</v>
      </c>
      <c r="I9" s="150" t="e">
        <f>+#REF!</f>
        <v>#REF!</v>
      </c>
      <c r="J9" s="172" t="e">
        <f t="shared" si="1"/>
        <v>#REF!</v>
      </c>
      <c r="K9" s="150" t="e">
        <f>+#REF!</f>
        <v>#REF!</v>
      </c>
      <c r="L9" s="175" t="e">
        <f t="shared" si="2"/>
        <v>#REF!</v>
      </c>
      <c r="M9" s="41"/>
    </row>
    <row r="10" spans="1:13" ht="28.5" customHeight="1" thickBot="1" x14ac:dyDescent="0.3">
      <c r="A10" s="480" t="s">
        <v>81</v>
      </c>
      <c r="B10" s="481" t="e">
        <f>+#REF!</f>
        <v>#REF!</v>
      </c>
      <c r="C10" s="482" t="e">
        <f>+#REF!</f>
        <v>#REF!</v>
      </c>
      <c r="D10" s="482" t="e">
        <f>+#REF!</f>
        <v>#REF!</v>
      </c>
      <c r="E10" s="482" t="e">
        <f>+#REF!</f>
        <v>#REF!</v>
      </c>
      <c r="F10" s="482" t="e">
        <f>+F9</f>
        <v>#REF!</v>
      </c>
      <c r="G10" s="483" t="e">
        <f t="shared" si="3"/>
        <v>#REF!</v>
      </c>
      <c r="H10" s="482" t="e">
        <f t="shared" si="0"/>
        <v>#REF!</v>
      </c>
      <c r="I10" s="482" t="e">
        <f>+#REF!</f>
        <v>#REF!</v>
      </c>
      <c r="J10" s="484" t="e">
        <f t="shared" si="1"/>
        <v>#REF!</v>
      </c>
      <c r="K10" s="482" t="e">
        <f>+#REF!</f>
        <v>#REF!</v>
      </c>
      <c r="L10" s="485" t="e">
        <f t="shared" si="2"/>
        <v>#REF!</v>
      </c>
    </row>
    <row r="11" spans="1:13" ht="24.75" customHeight="1" thickBot="1" x14ac:dyDescent="0.3">
      <c r="A11" s="468" t="s">
        <v>69</v>
      </c>
      <c r="B11" s="469" t="e">
        <f>+B10+B8</f>
        <v>#REF!</v>
      </c>
      <c r="C11" s="470" t="e">
        <f>+C10+C8</f>
        <v>#REF!</v>
      </c>
      <c r="D11" s="470" t="e">
        <f>+D10+D8</f>
        <v>#REF!</v>
      </c>
      <c r="E11" s="470" t="e">
        <f>+E10+E8</f>
        <v>#REF!</v>
      </c>
      <c r="F11" s="470" t="e">
        <f>+F10+F8</f>
        <v>#REF!</v>
      </c>
      <c r="G11" s="471" t="e">
        <f t="shared" si="3"/>
        <v>#REF!</v>
      </c>
      <c r="H11" s="470" t="e">
        <f t="shared" si="0"/>
        <v>#REF!</v>
      </c>
      <c r="I11" s="470" t="e">
        <f>+I10+I8</f>
        <v>#REF!</v>
      </c>
      <c r="J11" s="472" t="e">
        <f t="shared" si="1"/>
        <v>#REF!</v>
      </c>
      <c r="K11" s="470" t="e">
        <f>+K10+K8</f>
        <v>#REF!</v>
      </c>
      <c r="L11" s="473" t="e">
        <f t="shared" si="2"/>
        <v>#REF!</v>
      </c>
    </row>
    <row r="12" spans="1:13" x14ac:dyDescent="0.25">
      <c r="L12" s="8"/>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9" t="s">
        <v>87</v>
      </c>
    </row>
    <row r="4" spans="1:12" ht="24" thickBot="1" x14ac:dyDescent="0.3">
      <c r="A4" s="1047" t="s">
        <v>91</v>
      </c>
      <c r="B4" s="1048"/>
      <c r="C4" s="1048"/>
      <c r="D4" s="1048"/>
      <c r="E4" s="1048"/>
      <c r="F4" s="1048"/>
      <c r="G4" s="1048"/>
      <c r="H4" s="1048"/>
      <c r="I4" s="1048"/>
      <c r="J4" s="1048"/>
      <c r="K4" s="1048"/>
      <c r="L4" s="1049"/>
    </row>
    <row r="5" spans="1:12" ht="45.75" customHeight="1" thickBot="1" x14ac:dyDescent="0.3">
      <c r="A5" s="486" t="s">
        <v>63</v>
      </c>
      <c r="B5" s="487" t="s">
        <v>93</v>
      </c>
      <c r="C5" s="487" t="s">
        <v>41</v>
      </c>
      <c r="D5" s="487" t="s">
        <v>96</v>
      </c>
      <c r="E5" s="487" t="s">
        <v>97</v>
      </c>
      <c r="F5" s="488" t="s">
        <v>24</v>
      </c>
      <c r="G5" s="487" t="s">
        <v>367</v>
      </c>
      <c r="H5" s="487" t="s">
        <v>174</v>
      </c>
      <c r="I5" s="489" t="s">
        <v>25</v>
      </c>
      <c r="J5" s="490" t="s">
        <v>43</v>
      </c>
      <c r="K5" s="488" t="s">
        <v>79</v>
      </c>
      <c r="L5" s="491" t="s">
        <v>44</v>
      </c>
    </row>
    <row r="6" spans="1:12" ht="39.75" customHeight="1" x14ac:dyDescent="0.25">
      <c r="A6" s="185" t="s">
        <v>46</v>
      </c>
      <c r="B6" s="186" t="e">
        <f>+#REF!</f>
        <v>#REF!</v>
      </c>
      <c r="C6" s="187" t="e">
        <f>+#REF!</f>
        <v>#REF!</v>
      </c>
      <c r="D6" s="187" t="e">
        <f>+#REF!</f>
        <v>#REF!</v>
      </c>
      <c r="E6" s="187" t="e">
        <f>+#REF!</f>
        <v>#REF!</v>
      </c>
      <c r="F6" s="189" t="e">
        <f>+#REF!</f>
        <v>#REF!</v>
      </c>
      <c r="G6" s="271" t="e">
        <f>+F6/E6</f>
        <v>#REF!</v>
      </c>
      <c r="H6" s="190" t="e">
        <f t="shared" ref="H6:H13" si="0">+E6-F6</f>
        <v>#REF!</v>
      </c>
      <c r="I6" s="187" t="e">
        <f>+#REF!</f>
        <v>#REF!</v>
      </c>
      <c r="J6" s="188" t="e">
        <f t="shared" ref="J6:J13" si="1">+I6/E6</f>
        <v>#REF!</v>
      </c>
      <c r="K6" s="187" t="e">
        <f>+#REF!</f>
        <v>#REF!</v>
      </c>
      <c r="L6" s="191" t="e">
        <f t="shared" ref="L6:L13" si="2">+K6/E6</f>
        <v>#REF!</v>
      </c>
    </row>
    <row r="7" spans="1:12" ht="25.5" x14ac:dyDescent="0.25">
      <c r="A7" s="163" t="s">
        <v>169</v>
      </c>
      <c r="B7" s="192" t="e">
        <f>+#REF!</f>
        <v>#REF!</v>
      </c>
      <c r="C7" s="193" t="e">
        <f>+#REF!</f>
        <v>#REF!</v>
      </c>
      <c r="D7" s="193" t="e">
        <f>+#REF!</f>
        <v>#REF!</v>
      </c>
      <c r="E7" s="193" t="e">
        <f>+#REF!</f>
        <v>#REF!</v>
      </c>
      <c r="F7" s="152" t="e">
        <f>+#REF!</f>
        <v>#REF!</v>
      </c>
      <c r="G7" s="269" t="e">
        <f t="shared" ref="G7:G13" si="3">+F7/E7</f>
        <v>#REF!</v>
      </c>
      <c r="H7" s="194" t="e">
        <f t="shared" si="0"/>
        <v>#REF!</v>
      </c>
      <c r="I7" s="193" t="e">
        <f>+#REF!</f>
        <v>#REF!</v>
      </c>
      <c r="J7" s="151" t="e">
        <f t="shared" si="1"/>
        <v>#REF!</v>
      </c>
      <c r="K7" s="193" t="e">
        <f>+#REF!</f>
        <v>#REF!</v>
      </c>
      <c r="L7" s="160" t="e">
        <f t="shared" si="2"/>
        <v>#REF!</v>
      </c>
    </row>
    <row r="8" spans="1:12" ht="34.5" customHeight="1" x14ac:dyDescent="0.25">
      <c r="A8" s="163" t="s">
        <v>67</v>
      </c>
      <c r="B8" s="192" t="e">
        <f>+#REF!</f>
        <v>#REF!</v>
      </c>
      <c r="C8" s="193" t="e">
        <f>+#REF!</f>
        <v>#REF!</v>
      </c>
      <c r="D8" s="193" t="e">
        <f>+#REF!</f>
        <v>#REF!</v>
      </c>
      <c r="E8" s="193" t="e">
        <f>+#REF!</f>
        <v>#REF!</v>
      </c>
      <c r="F8" s="152" t="e">
        <f>+#REF!</f>
        <v>#REF!</v>
      </c>
      <c r="G8" s="269" t="e">
        <f t="shared" si="3"/>
        <v>#REF!</v>
      </c>
      <c r="H8" s="194" t="e">
        <f t="shared" si="0"/>
        <v>#REF!</v>
      </c>
      <c r="I8" s="193" t="e">
        <f>+#REF!</f>
        <v>#REF!</v>
      </c>
      <c r="J8" s="151" t="e">
        <f t="shared" si="1"/>
        <v>#REF!</v>
      </c>
      <c r="K8" s="193" t="e">
        <f>+#REF!</f>
        <v>#REF!</v>
      </c>
      <c r="L8" s="160" t="e">
        <f t="shared" si="2"/>
        <v>#REF!</v>
      </c>
    </row>
    <row r="9" spans="1:12" ht="38.25" x14ac:dyDescent="0.25">
      <c r="A9" s="163" t="s">
        <v>170</v>
      </c>
      <c r="B9" s="192" t="e">
        <f>+#REF!</f>
        <v>#REF!</v>
      </c>
      <c r="C9" s="193" t="e">
        <f>+#REF!</f>
        <v>#REF!</v>
      </c>
      <c r="D9" s="193" t="e">
        <f>+#REF!</f>
        <v>#REF!</v>
      </c>
      <c r="E9" s="193" t="e">
        <f>+#REF!</f>
        <v>#REF!</v>
      </c>
      <c r="F9" s="152" t="e">
        <f>+#REF!</f>
        <v>#REF!</v>
      </c>
      <c r="G9" s="269" t="e">
        <f t="shared" si="3"/>
        <v>#REF!</v>
      </c>
      <c r="H9" s="194" t="e">
        <f t="shared" si="0"/>
        <v>#REF!</v>
      </c>
      <c r="I9" s="193" t="e">
        <f>+#REF!</f>
        <v>#REF!</v>
      </c>
      <c r="J9" s="151" t="e">
        <f t="shared" si="1"/>
        <v>#REF!</v>
      </c>
      <c r="K9" s="193" t="e">
        <f>+#REF!</f>
        <v>#REF!</v>
      </c>
      <c r="L9" s="160" t="e">
        <f t="shared" si="2"/>
        <v>#REF!</v>
      </c>
    </row>
    <row r="10" spans="1:12" ht="23.25" customHeight="1" x14ac:dyDescent="0.25">
      <c r="A10" s="453" t="s">
        <v>49</v>
      </c>
      <c r="B10" s="498" t="e">
        <f>+#REF!</f>
        <v>#REF!</v>
      </c>
      <c r="C10" s="499" t="e">
        <f>+#REF!</f>
        <v>#REF!</v>
      </c>
      <c r="D10" s="499" t="e">
        <f>+#REF!</f>
        <v>#REF!</v>
      </c>
      <c r="E10" s="499" t="e">
        <f>+#REF!</f>
        <v>#REF!</v>
      </c>
      <c r="F10" s="500" t="e">
        <f>SUM(F6:F9)</f>
        <v>#REF!</v>
      </c>
      <c r="G10" s="477" t="e">
        <f t="shared" si="3"/>
        <v>#REF!</v>
      </c>
      <c r="H10" s="501" t="e">
        <f t="shared" si="0"/>
        <v>#REF!</v>
      </c>
      <c r="I10" s="499" t="e">
        <f>+#REF!</f>
        <v>#REF!</v>
      </c>
      <c r="J10" s="502" t="e">
        <f t="shared" si="1"/>
        <v>#REF!</v>
      </c>
      <c r="K10" s="499" t="e">
        <f>+#REF!</f>
        <v>#REF!</v>
      </c>
      <c r="L10" s="503" t="e">
        <f t="shared" si="2"/>
        <v>#REF!</v>
      </c>
    </row>
    <row r="11" spans="1:12" ht="26.25" customHeight="1" x14ac:dyDescent="0.25">
      <c r="A11" s="163" t="s">
        <v>48</v>
      </c>
      <c r="B11" s="192" t="e">
        <f>+#REF!</f>
        <v>#REF!</v>
      </c>
      <c r="C11" s="193" t="e">
        <f>+#REF!</f>
        <v>#REF!</v>
      </c>
      <c r="D11" s="195" t="e">
        <f>+#REF!</f>
        <v>#REF!</v>
      </c>
      <c r="E11" s="195" t="e">
        <f>+#REF!</f>
        <v>#REF!</v>
      </c>
      <c r="F11" s="152" t="e">
        <f>+#REF!</f>
        <v>#REF!</v>
      </c>
      <c r="G11" s="272" t="e">
        <f t="shared" si="3"/>
        <v>#REF!</v>
      </c>
      <c r="H11" s="194" t="e">
        <f t="shared" si="0"/>
        <v>#REF!</v>
      </c>
      <c r="I11" s="193" t="e">
        <f>+#REF!</f>
        <v>#REF!</v>
      </c>
      <c r="J11" s="154" t="e">
        <f t="shared" si="1"/>
        <v>#REF!</v>
      </c>
      <c r="K11" s="193" t="e">
        <f>+#REF!</f>
        <v>#REF!</v>
      </c>
      <c r="L11" s="161" t="e">
        <f t="shared" si="2"/>
        <v>#REF!</v>
      </c>
    </row>
    <row r="12" spans="1:12" ht="28.5" customHeight="1" thickBot="1" x14ac:dyDescent="0.3">
      <c r="A12" s="459" t="s">
        <v>81</v>
      </c>
      <c r="B12" s="504" t="e">
        <f>+B11</f>
        <v>#REF!</v>
      </c>
      <c r="C12" s="505" t="e">
        <f>+C11</f>
        <v>#REF!</v>
      </c>
      <c r="D12" s="505" t="e">
        <f>+D11</f>
        <v>#REF!</v>
      </c>
      <c r="E12" s="505" t="e">
        <f>+E11</f>
        <v>#REF!</v>
      </c>
      <c r="F12" s="506" t="e">
        <f>+F11</f>
        <v>#REF!</v>
      </c>
      <c r="G12" s="483" t="e">
        <f t="shared" si="3"/>
        <v>#REF!</v>
      </c>
      <c r="H12" s="507" t="e">
        <f t="shared" si="0"/>
        <v>#REF!</v>
      </c>
      <c r="I12" s="505" t="e">
        <f>+I11</f>
        <v>#REF!</v>
      </c>
      <c r="J12" s="483" t="e">
        <f t="shared" si="1"/>
        <v>#REF!</v>
      </c>
      <c r="K12" s="505" t="e">
        <f>+K11</f>
        <v>#REF!</v>
      </c>
      <c r="L12" s="508" t="e">
        <f t="shared" si="2"/>
        <v>#REF!</v>
      </c>
    </row>
    <row r="13" spans="1:12" ht="37.5" customHeight="1" thickBot="1" x14ac:dyDescent="0.3">
      <c r="A13" s="447" t="s">
        <v>69</v>
      </c>
      <c r="B13" s="492" t="e">
        <f>+B12+B10</f>
        <v>#REF!</v>
      </c>
      <c r="C13" s="493" t="e">
        <f>+C12+C10</f>
        <v>#REF!</v>
      </c>
      <c r="D13" s="493" t="e">
        <f>+D12+D10</f>
        <v>#REF!</v>
      </c>
      <c r="E13" s="493" t="e">
        <f>+E12+E10</f>
        <v>#REF!</v>
      </c>
      <c r="F13" s="494" t="e">
        <f>+F12+F10</f>
        <v>#REF!</v>
      </c>
      <c r="G13" s="471" t="e">
        <f t="shared" si="3"/>
        <v>#REF!</v>
      </c>
      <c r="H13" s="495" t="e">
        <f t="shared" si="0"/>
        <v>#REF!</v>
      </c>
      <c r="I13" s="493" t="e">
        <f>+I12+I10</f>
        <v>#REF!</v>
      </c>
      <c r="J13" s="496" t="e">
        <f t="shared" si="1"/>
        <v>#REF!</v>
      </c>
      <c r="K13" s="493" t="e">
        <f>+K12+K10</f>
        <v>#REF!</v>
      </c>
      <c r="L13" s="497"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K1" zoomScale="80" zoomScaleNormal="80" workbookViewId="0">
      <selection activeCell="R12" sqref="R12:R18"/>
    </sheetView>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790"/>
      <c r="D1" s="791"/>
      <c r="E1" s="791"/>
      <c r="F1" s="792"/>
      <c r="G1" s="22"/>
      <c r="H1" s="23"/>
      <c r="I1" s="24"/>
      <c r="J1" s="24"/>
      <c r="K1" s="25"/>
      <c r="L1" s="26"/>
      <c r="M1" s="26"/>
      <c r="N1" s="26"/>
      <c r="O1" s="100"/>
      <c r="P1" s="796" t="s">
        <v>242</v>
      </c>
      <c r="Q1" s="797"/>
      <c r="R1" s="798"/>
      <c r="U1" s="101"/>
    </row>
    <row r="2" spans="3:21" s="19" customFormat="1" ht="19.5" customHeight="1" x14ac:dyDescent="0.2">
      <c r="C2" s="793"/>
      <c r="D2" s="794"/>
      <c r="E2" s="794"/>
      <c r="F2" s="795"/>
      <c r="H2" s="799" t="s">
        <v>243</v>
      </c>
      <c r="I2" s="800"/>
      <c r="J2" s="800"/>
      <c r="K2" s="800"/>
      <c r="L2" s="800"/>
      <c r="M2" s="800"/>
      <c r="N2" s="800"/>
      <c r="O2" s="801"/>
      <c r="P2" s="802" t="s">
        <v>244</v>
      </c>
      <c r="Q2" s="803"/>
      <c r="R2" s="804"/>
      <c r="U2" s="101"/>
    </row>
    <row r="3" spans="3:21" s="19" customFormat="1" ht="24" customHeight="1" x14ac:dyDescent="0.2">
      <c r="C3" s="793"/>
      <c r="D3" s="794"/>
      <c r="E3" s="794"/>
      <c r="F3" s="795"/>
      <c r="H3" s="799" t="s">
        <v>245</v>
      </c>
      <c r="I3" s="800"/>
      <c r="J3" s="800"/>
      <c r="K3" s="800"/>
      <c r="L3" s="800"/>
      <c r="M3" s="800"/>
      <c r="N3" s="800"/>
      <c r="O3" s="801"/>
      <c r="P3" s="802"/>
      <c r="Q3" s="803"/>
      <c r="R3" s="804"/>
      <c r="U3" s="101"/>
    </row>
    <row r="4" spans="3:21" s="19" customFormat="1" ht="15" customHeight="1" x14ac:dyDescent="0.2">
      <c r="C4" s="793"/>
      <c r="D4" s="794"/>
      <c r="E4" s="794"/>
      <c r="F4" s="795"/>
      <c r="H4" s="799" t="s">
        <v>246</v>
      </c>
      <c r="I4" s="800"/>
      <c r="J4" s="800"/>
      <c r="K4" s="800"/>
      <c r="L4" s="800"/>
      <c r="M4" s="800"/>
      <c r="N4" s="800"/>
      <c r="O4" s="801"/>
      <c r="P4" s="802" t="s">
        <v>247</v>
      </c>
      <c r="Q4" s="803"/>
      <c r="R4" s="804"/>
      <c r="U4" s="101"/>
    </row>
    <row r="5" spans="3:21" s="19" customFormat="1" ht="15" customHeight="1" x14ac:dyDescent="0.2">
      <c r="C5" s="793"/>
      <c r="D5" s="794"/>
      <c r="E5" s="794"/>
      <c r="F5" s="795"/>
      <c r="H5" s="799" t="s">
        <v>248</v>
      </c>
      <c r="I5" s="800"/>
      <c r="J5" s="800"/>
      <c r="K5" s="800"/>
      <c r="L5" s="800"/>
      <c r="M5" s="800"/>
      <c r="N5" s="800"/>
      <c r="O5" s="801"/>
      <c r="P5" s="802"/>
      <c r="Q5" s="803"/>
      <c r="R5" s="804"/>
      <c r="U5" s="101"/>
    </row>
    <row r="6" spans="3:21" s="19" customFormat="1" ht="15" customHeight="1" x14ac:dyDescent="0.2">
      <c r="C6" s="793"/>
      <c r="D6" s="794"/>
      <c r="E6" s="794"/>
      <c r="F6" s="795"/>
      <c r="H6" s="799" t="s">
        <v>249</v>
      </c>
      <c r="I6" s="800"/>
      <c r="J6" s="800"/>
      <c r="K6" s="800"/>
      <c r="L6" s="800"/>
      <c r="M6" s="800"/>
      <c r="N6" s="800"/>
      <c r="O6" s="801"/>
      <c r="P6" s="802"/>
      <c r="Q6" s="803"/>
      <c r="R6" s="804"/>
      <c r="U6" s="101"/>
    </row>
    <row r="7" spans="3:21" s="19" customFormat="1" ht="16.5" customHeight="1" thickBot="1" x14ac:dyDescent="0.25">
      <c r="C7" s="793"/>
      <c r="D7" s="794"/>
      <c r="E7" s="794"/>
      <c r="F7" s="795"/>
      <c r="H7" s="43">
        <v>1000000</v>
      </c>
      <c r="I7" s="27"/>
      <c r="J7" s="27"/>
      <c r="K7" s="28"/>
      <c r="L7" s="27"/>
      <c r="M7" s="27"/>
      <c r="N7" s="27"/>
      <c r="O7" s="29">
        <v>1000000</v>
      </c>
      <c r="P7" s="805"/>
      <c r="Q7" s="806"/>
      <c r="R7" s="807"/>
      <c r="U7" s="101"/>
    </row>
    <row r="8" spans="3:21" s="19" customFormat="1" ht="16.5" customHeight="1" thickBot="1" x14ac:dyDescent="0.25">
      <c r="C8" s="808" t="s">
        <v>250</v>
      </c>
      <c r="D8" s="809"/>
      <c r="E8" s="809"/>
      <c r="F8" s="810"/>
      <c r="G8" s="22"/>
      <c r="H8" s="811" t="s">
        <v>422</v>
      </c>
      <c r="I8" s="812"/>
      <c r="J8" s="812"/>
      <c r="K8" s="812"/>
      <c r="L8" s="812"/>
      <c r="M8" s="812"/>
      <c r="N8" s="812"/>
      <c r="O8" s="812"/>
      <c r="P8" s="812"/>
      <c r="Q8" s="812"/>
      <c r="R8" s="813"/>
      <c r="U8" s="101"/>
    </row>
    <row r="9" spans="3:21" s="19" customFormat="1" ht="26.25" customHeight="1" thickBot="1" x14ac:dyDescent="0.25">
      <c r="C9" s="814" t="s">
        <v>251</v>
      </c>
      <c r="D9" s="815"/>
      <c r="E9" s="815"/>
      <c r="F9" s="815"/>
      <c r="G9" s="815"/>
      <c r="H9" s="815"/>
      <c r="I9" s="815"/>
      <c r="J9" s="815"/>
      <c r="K9" s="815"/>
      <c r="L9" s="815"/>
      <c r="M9" s="815"/>
      <c r="N9" s="815"/>
      <c r="O9" s="815"/>
      <c r="P9" s="815"/>
      <c r="Q9" s="815"/>
      <c r="R9" s="816"/>
      <c r="U9" s="101"/>
    </row>
    <row r="10" spans="3:21" s="19" customFormat="1" ht="48" customHeight="1" thickBot="1" x14ac:dyDescent="0.25">
      <c r="C10" s="214" t="s">
        <v>19</v>
      </c>
      <c r="D10" s="215" t="s">
        <v>281</v>
      </c>
      <c r="E10" s="362" t="s">
        <v>20</v>
      </c>
      <c r="F10" s="216" t="s">
        <v>95</v>
      </c>
      <c r="G10" s="216" t="s">
        <v>252</v>
      </c>
      <c r="H10" s="216" t="s">
        <v>24</v>
      </c>
      <c r="I10" s="216" t="s">
        <v>253</v>
      </c>
      <c r="J10" s="216" t="s">
        <v>22</v>
      </c>
      <c r="K10" s="216" t="s">
        <v>254</v>
      </c>
      <c r="L10" s="217" t="s">
        <v>25</v>
      </c>
      <c r="M10" s="217" t="s">
        <v>255</v>
      </c>
      <c r="N10" s="217" t="s">
        <v>256</v>
      </c>
      <c r="O10" s="218" t="s">
        <v>257</v>
      </c>
      <c r="P10" s="218" t="s">
        <v>258</v>
      </c>
      <c r="Q10" s="218" t="s">
        <v>259</v>
      </c>
      <c r="R10" s="219" t="s">
        <v>260</v>
      </c>
      <c r="U10" s="101"/>
    </row>
    <row r="11" spans="3:21" s="19" customFormat="1" ht="36" customHeight="1" x14ac:dyDescent="0.2">
      <c r="C11" s="143" t="s">
        <v>46</v>
      </c>
      <c r="D11" s="563"/>
      <c r="E11" s="563"/>
      <c r="F11" s="564"/>
      <c r="G11" s="565"/>
      <c r="H11" s="564"/>
      <c r="I11" s="564"/>
      <c r="J11" s="564"/>
      <c r="K11" s="564"/>
      <c r="L11" s="564"/>
      <c r="M11" s="566"/>
      <c r="N11" s="567"/>
      <c r="O11" s="568"/>
      <c r="P11" s="569"/>
      <c r="Q11" s="569"/>
      <c r="R11" s="568"/>
      <c r="S11" s="19">
        <v>1000000</v>
      </c>
      <c r="U11" s="101"/>
    </row>
    <row r="12" spans="3:21" s="19" customFormat="1" ht="45.75" customHeight="1" x14ac:dyDescent="0.2">
      <c r="C12" s="820" t="s">
        <v>169</v>
      </c>
      <c r="D12" s="562" t="s">
        <v>266</v>
      </c>
      <c r="E12" s="413">
        <f>+F12</f>
        <v>1283.0473948900001</v>
      </c>
      <c r="F12" s="413">
        <v>1283.0473948900001</v>
      </c>
      <c r="G12" s="413">
        <v>0</v>
      </c>
      <c r="H12" s="413">
        <f>1203047394.89/$H$7</f>
        <v>1203.0473948900001</v>
      </c>
      <c r="I12" s="304"/>
      <c r="J12" s="304"/>
      <c r="K12" s="43">
        <f>+F12-H12</f>
        <v>80</v>
      </c>
      <c r="L12" s="769">
        <f>1177547329.89/$H$7</f>
        <v>1177.5473298900001</v>
      </c>
      <c r="M12" s="305"/>
      <c r="N12" s="305"/>
      <c r="O12" s="306">
        <f>+IF(ISERROR(L12/F12),0,L12/F12)</f>
        <v>0.91777383639904841</v>
      </c>
      <c r="P12" s="192">
        <f>+F12-L12</f>
        <v>105.50006499999995</v>
      </c>
      <c r="Q12" s="192">
        <v>20.683333000000001</v>
      </c>
      <c r="R12" s="311">
        <f>+IF(ISERROR(Q12/F12),0,Q12/F12)</f>
        <v>1.6120474646825693E-2</v>
      </c>
      <c r="U12" s="101"/>
    </row>
    <row r="13" spans="3:21" s="19" customFormat="1" ht="45.75" customHeight="1" x14ac:dyDescent="0.2">
      <c r="C13" s="821"/>
      <c r="D13" s="562" t="s">
        <v>282</v>
      </c>
      <c r="E13" s="413">
        <f>+F13</f>
        <v>25.854268019999999</v>
      </c>
      <c r="F13" s="413">
        <v>25.854268019999999</v>
      </c>
      <c r="G13" s="413">
        <v>0</v>
      </c>
      <c r="H13" s="413">
        <f>25854268.02/H7</f>
        <v>25.854268019999999</v>
      </c>
      <c r="I13" s="304"/>
      <c r="J13" s="304"/>
      <c r="K13" s="43">
        <f t="shared" ref="K13:K16" si="0">+F13-H13</f>
        <v>0</v>
      </c>
      <c r="L13" s="769">
        <f>25854268.02/$H$7</f>
        <v>25.854268019999999</v>
      </c>
      <c r="M13" s="305"/>
      <c r="N13" s="305"/>
      <c r="O13" s="306">
        <f>+IF(ISERROR(L13/F13),0,L13/F13)</f>
        <v>1</v>
      </c>
      <c r="P13" s="192">
        <f>+F13-L13</f>
        <v>0</v>
      </c>
      <c r="Q13" s="192">
        <v>0</v>
      </c>
      <c r="R13" s="311">
        <f>+IF(ISERROR(Q13/F13),0,Q13/F13)</f>
        <v>0</v>
      </c>
      <c r="U13" s="101"/>
    </row>
    <row r="14" spans="3:21" s="19" customFormat="1" ht="45.75" customHeight="1" x14ac:dyDescent="0.2">
      <c r="C14" s="822"/>
      <c r="D14" s="562" t="s">
        <v>181</v>
      </c>
      <c r="E14" s="304">
        <f>+F14</f>
        <v>152.953305</v>
      </c>
      <c r="F14" s="413">
        <v>152.953305</v>
      </c>
      <c r="G14" s="413">
        <v>0</v>
      </c>
      <c r="H14" s="413">
        <f>152600000/H7</f>
        <v>152.6</v>
      </c>
      <c r="I14" s="304"/>
      <c r="J14" s="304"/>
      <c r="K14" s="43">
        <f t="shared" si="0"/>
        <v>0.35330500000000598</v>
      </c>
      <c r="L14" s="769">
        <f>152600000/$H$7</f>
        <v>152.6</v>
      </c>
      <c r="M14" s="305"/>
      <c r="N14" s="305"/>
      <c r="O14" s="306">
        <f>+IF(ISERROR(L14/F14),0,L14/F14)</f>
        <v>0.99769011202471236</v>
      </c>
      <c r="P14" s="192">
        <v>0</v>
      </c>
      <c r="Q14" s="192">
        <f>64399999/$H7</f>
        <v>64.399998999999994</v>
      </c>
      <c r="R14" s="311">
        <f>+IF(ISERROR(Q14/F14),0,Q14/F14)</f>
        <v>0.42104352697707315</v>
      </c>
      <c r="U14" s="101"/>
    </row>
    <row r="15" spans="3:21" s="19" customFormat="1" ht="38.25" customHeight="1" x14ac:dyDescent="0.2">
      <c r="C15" s="102" t="s">
        <v>67</v>
      </c>
      <c r="D15" s="561"/>
      <c r="E15" s="308">
        <v>0</v>
      </c>
      <c r="F15" s="308">
        <v>0</v>
      </c>
      <c r="G15" s="307">
        <v>0</v>
      </c>
      <c r="H15" s="308"/>
      <c r="I15" s="308"/>
      <c r="J15" s="308"/>
      <c r="K15" s="43">
        <f t="shared" si="0"/>
        <v>0</v>
      </c>
      <c r="L15" s="769">
        <v>0</v>
      </c>
      <c r="M15" s="309"/>
      <c r="N15" s="310"/>
      <c r="O15" s="311"/>
      <c r="P15" s="304"/>
      <c r="Q15" s="304">
        <v>0</v>
      </c>
      <c r="R15" s="311"/>
      <c r="U15" s="101"/>
    </row>
    <row r="16" spans="3:21" s="19" customFormat="1" ht="54" customHeight="1" thickBot="1" x14ac:dyDescent="0.25">
      <c r="C16" s="44" t="s">
        <v>261</v>
      </c>
      <c r="D16" s="555"/>
      <c r="E16" s="556">
        <f>+F16</f>
        <v>1461.8549679100001</v>
      </c>
      <c r="F16" s="556">
        <f>+F12+F13+F14</f>
        <v>1461.8549679100001</v>
      </c>
      <c r="G16" s="556">
        <f>+G12+G13+G14</f>
        <v>0</v>
      </c>
      <c r="H16" s="556">
        <f>+H12+H13+H14</f>
        <v>1381.5016629100001</v>
      </c>
      <c r="I16" s="556"/>
      <c r="J16" s="556"/>
      <c r="K16" s="43">
        <f t="shared" si="0"/>
        <v>80.353305000000091</v>
      </c>
      <c r="L16" s="770">
        <f t="shared" ref="L16" si="1">SUM(L12:L15)</f>
        <v>1356.0015979100001</v>
      </c>
      <c r="M16" s="557"/>
      <c r="N16" s="557"/>
      <c r="O16" s="558">
        <f>+IF(ISERROR(L16/F16),0,L16/F16)</f>
        <v>0.92758969095864718</v>
      </c>
      <c r="P16" s="559" t="s">
        <v>523</v>
      </c>
      <c r="Q16" s="559">
        <v>0</v>
      </c>
      <c r="R16" s="560">
        <v>0</v>
      </c>
      <c r="U16" s="101"/>
    </row>
    <row r="17" spans="3:25" s="19" customFormat="1" ht="5.25" hidden="1" customHeight="1" x14ac:dyDescent="0.2">
      <c r="C17" s="196" t="s">
        <v>261</v>
      </c>
      <c r="D17" s="197"/>
      <c r="E17" s="197"/>
      <c r="F17" s="198">
        <v>0</v>
      </c>
      <c r="G17" s="198">
        <v>248847.70388248999</v>
      </c>
      <c r="H17" s="199">
        <v>0</v>
      </c>
      <c r="I17" s="200">
        <v>0</v>
      </c>
      <c r="J17" s="200" t="e">
        <f>SUMIF([3]base!$G$5:$AD$76,"C",[3]base!$V$5:$V$76)</f>
        <v>#VALUE!</v>
      </c>
      <c r="K17" s="199">
        <f>(+F17-(I17+H17))/1000000</f>
        <v>0</v>
      </c>
      <c r="L17" s="200">
        <f>+L12+L13</f>
        <v>1203.4015979100002</v>
      </c>
      <c r="M17" s="201">
        <f>+L17-Q17</f>
        <v>1182.7182649100002</v>
      </c>
      <c r="N17" s="202" t="e">
        <f>+M17/(F17-I17)</f>
        <v>#DIV/0!</v>
      </c>
      <c r="O17" s="203">
        <v>0</v>
      </c>
      <c r="P17" s="204">
        <v>0</v>
      </c>
      <c r="Q17" s="205">
        <f>+Q12</f>
        <v>20.683333000000001</v>
      </c>
      <c r="R17" s="206">
        <v>0</v>
      </c>
      <c r="U17" s="101"/>
    </row>
    <row r="18" spans="3:25" s="7" customFormat="1" ht="41.25" customHeight="1" thickBot="1" x14ac:dyDescent="0.25">
      <c r="C18" s="818" t="s">
        <v>69</v>
      </c>
      <c r="D18" s="819"/>
      <c r="E18" s="207">
        <f>+E16</f>
        <v>1461.8549679100001</v>
      </c>
      <c r="F18" s="207">
        <f>+F16</f>
        <v>1461.8549679100001</v>
      </c>
      <c r="G18" s="207">
        <f>+G12+G13+G14</f>
        <v>0</v>
      </c>
      <c r="H18" s="207">
        <f>+H16</f>
        <v>1381.5016629100001</v>
      </c>
      <c r="I18" s="207">
        <f>+I12+I13+I14</f>
        <v>0</v>
      </c>
      <c r="J18" s="207">
        <f>+J12+J13+J14</f>
        <v>0</v>
      </c>
      <c r="K18" s="207">
        <f>+K12+K13+K14</f>
        <v>80.353305000000006</v>
      </c>
      <c r="L18" s="207">
        <f>+L12+L13+L14</f>
        <v>1356.0015979100001</v>
      </c>
      <c r="M18" s="208">
        <f>+L18-Q18</f>
        <v>1270.9182659100002</v>
      </c>
      <c r="N18" s="244">
        <f>+M18/(F18-I18)</f>
        <v>0.86938738370675694</v>
      </c>
      <c r="O18" s="209">
        <f>+IF(ISERROR(L18/F18),0,L18/F18)</f>
        <v>0.92758969095864718</v>
      </c>
      <c r="P18" s="210">
        <f>+P12+P13+P14</f>
        <v>105.50006499999995</v>
      </c>
      <c r="Q18" s="211">
        <f>+Q12+Q13+Q14</f>
        <v>85.083331999999999</v>
      </c>
      <c r="R18" s="212">
        <f>+IF(ISERROR(Q18/F18),0,Q18/F18)</f>
        <v>5.8202307251890253E-2</v>
      </c>
      <c r="T18" s="19"/>
      <c r="U18" s="103"/>
    </row>
    <row r="19" spans="3:25" s="7" customFormat="1" ht="23.25" customHeight="1" x14ac:dyDescent="0.2">
      <c r="C19" s="30"/>
      <c r="D19" s="277">
        <v>1000000</v>
      </c>
      <c r="E19" s="277"/>
      <c r="F19" s="213"/>
      <c r="G19" s="31"/>
      <c r="H19" s="104"/>
      <c r="I19" s="104"/>
      <c r="J19" s="31"/>
      <c r="K19" s="31"/>
      <c r="L19" s="104"/>
      <c r="M19" s="104"/>
      <c r="N19" s="105"/>
      <c r="O19" s="32"/>
      <c r="P19" s="106"/>
      <c r="Q19" s="107"/>
      <c r="R19" s="33"/>
      <c r="T19" s="19"/>
      <c r="U19" s="103"/>
    </row>
    <row r="20" spans="3:25" s="7" customFormat="1" ht="23.25" customHeight="1" x14ac:dyDescent="0.25">
      <c r="C20" s="817"/>
      <c r="D20" s="817"/>
      <c r="E20" s="817"/>
      <c r="F20" s="817"/>
      <c r="G20" s="817"/>
      <c r="H20" s="817"/>
      <c r="I20" s="817"/>
      <c r="J20" s="817"/>
      <c r="K20" s="817"/>
      <c r="L20" s="817"/>
      <c r="M20" s="817"/>
      <c r="N20" s="817"/>
      <c r="O20" s="817"/>
      <c r="P20" s="817"/>
      <c r="Q20" s="817"/>
      <c r="R20" s="33"/>
      <c r="T20" s="19"/>
      <c r="U20" s="108"/>
      <c r="V20" s="109"/>
    </row>
    <row r="21" spans="3:25" s="7" customFormat="1" ht="49.5" customHeight="1" x14ac:dyDescent="0.25">
      <c r="C21" s="789"/>
      <c r="D21" s="789"/>
      <c r="E21" s="789"/>
      <c r="F21" s="789"/>
      <c r="G21" s="789"/>
      <c r="H21" s="789"/>
      <c r="I21" s="789"/>
      <c r="J21" s="789"/>
      <c r="K21" s="789"/>
      <c r="L21" s="789"/>
      <c r="M21" s="789"/>
      <c r="N21" s="789"/>
      <c r="O21" s="789"/>
      <c r="P21" s="789"/>
      <c r="Q21" s="789"/>
      <c r="R21" s="789"/>
      <c r="T21" s="19"/>
      <c r="U21" s="108"/>
      <c r="V21" s="109"/>
    </row>
    <row r="22" spans="3:25" s="7" customFormat="1" ht="54.75" customHeight="1" x14ac:dyDescent="0.25">
      <c r="C22" s="817"/>
      <c r="D22" s="817"/>
      <c r="E22" s="817"/>
      <c r="F22" s="817"/>
      <c r="G22" s="817"/>
      <c r="H22" s="817"/>
      <c r="I22" s="817"/>
      <c r="J22" s="817"/>
      <c r="K22" s="817"/>
      <c r="L22" s="817"/>
      <c r="M22" s="817"/>
      <c r="N22" s="817"/>
      <c r="O22" s="817"/>
      <c r="P22" s="817"/>
      <c r="Q22" s="817"/>
      <c r="R22" s="33"/>
      <c r="T22" s="19"/>
      <c r="U22" s="108"/>
      <c r="V22" s="109"/>
    </row>
    <row r="23" spans="3:25" s="7" customFormat="1" ht="31.5" customHeight="1" x14ac:dyDescent="0.25">
      <c r="C23" s="817"/>
      <c r="D23" s="817"/>
      <c r="E23" s="817"/>
      <c r="F23" s="817"/>
      <c r="G23" s="817"/>
      <c r="H23" s="817"/>
      <c r="I23" s="817"/>
      <c r="J23" s="817"/>
      <c r="K23" s="817"/>
      <c r="L23" s="817"/>
      <c r="M23" s="817"/>
      <c r="N23" s="817"/>
      <c r="O23" s="817"/>
      <c r="P23" s="817"/>
      <c r="Q23" s="817"/>
      <c r="R23" s="817"/>
      <c r="T23" s="19"/>
      <c r="U23" s="108"/>
      <c r="V23" s="109"/>
    </row>
    <row r="24" spans="3:25" s="7" customFormat="1" ht="38.25" hidden="1" customHeight="1" x14ac:dyDescent="0.25">
      <c r="T24" s="19"/>
      <c r="U24" s="108"/>
      <c r="V24" s="109"/>
    </row>
    <row r="25" spans="3:25" s="7" customFormat="1" ht="31.5" hidden="1" customHeight="1" thickBot="1" x14ac:dyDescent="0.3">
      <c r="C25" s="7" t="s">
        <v>262</v>
      </c>
      <c r="K25" s="34"/>
      <c r="M25" s="42"/>
      <c r="N25" s="42"/>
      <c r="O25" s="42"/>
      <c r="P25" s="42"/>
      <c r="Q25" s="42"/>
      <c r="R25" s="42"/>
      <c r="T25" s="19"/>
      <c r="U25" s="108"/>
      <c r="V25" s="109"/>
    </row>
    <row r="26" spans="3:25" s="7" customFormat="1" ht="31.5" hidden="1" customHeight="1" x14ac:dyDescent="0.2">
      <c r="C26" s="827" t="s">
        <v>263</v>
      </c>
      <c r="D26" s="828"/>
      <c r="E26" s="828"/>
      <c r="F26" s="829"/>
      <c r="G26" s="13"/>
      <c r="H26" s="830" t="s">
        <v>264</v>
      </c>
      <c r="I26" s="831"/>
      <c r="J26" s="831"/>
      <c r="K26" s="832"/>
      <c r="L26" s="832"/>
      <c r="M26" s="832"/>
      <c r="N26" s="832"/>
      <c r="O26" s="832"/>
      <c r="P26" s="833"/>
      <c r="Q26" s="14" t="s">
        <v>265</v>
      </c>
      <c r="R26" s="42"/>
      <c r="U26" s="103"/>
    </row>
    <row r="27" spans="3:25" s="7" customFormat="1" ht="15.75" hidden="1" x14ac:dyDescent="0.25">
      <c r="C27" s="834" t="s">
        <v>266</v>
      </c>
      <c r="D27" s="835"/>
      <c r="E27" s="835"/>
      <c r="F27" s="836"/>
      <c r="G27" s="15"/>
      <c r="H27" s="840" t="s">
        <v>267</v>
      </c>
      <c r="I27" s="841"/>
      <c r="J27" s="841"/>
      <c r="K27" s="842"/>
      <c r="L27" s="842"/>
      <c r="M27" s="842"/>
      <c r="N27" s="842"/>
      <c r="O27" s="842"/>
      <c r="P27" s="843"/>
      <c r="Q27" s="110">
        <v>1000000000</v>
      </c>
      <c r="R27" s="42"/>
      <c r="T27" s="111"/>
      <c r="U27" s="108"/>
      <c r="V27" s="109"/>
      <c r="Y27" s="35"/>
    </row>
    <row r="28" spans="3:25" s="7" customFormat="1" ht="15.75" hidden="1" x14ac:dyDescent="0.25">
      <c r="C28" s="837"/>
      <c r="D28" s="838"/>
      <c r="E28" s="838"/>
      <c r="F28" s="839"/>
      <c r="G28" s="16"/>
      <c r="H28" s="844" t="s">
        <v>149</v>
      </c>
      <c r="I28" s="845"/>
      <c r="J28" s="845"/>
      <c r="K28" s="846"/>
      <c r="L28" s="846"/>
      <c r="M28" s="846"/>
      <c r="N28" s="846"/>
      <c r="O28" s="846"/>
      <c r="P28" s="847"/>
      <c r="Q28" s="112">
        <v>3605000000</v>
      </c>
      <c r="R28" s="42"/>
      <c r="T28" s="111"/>
      <c r="U28" s="108"/>
      <c r="V28" s="109"/>
      <c r="Y28" s="35"/>
    </row>
    <row r="29" spans="3:25" s="7" customFormat="1" ht="15.75" hidden="1" x14ac:dyDescent="0.25">
      <c r="C29" s="837"/>
      <c r="D29" s="838"/>
      <c r="E29" s="838"/>
      <c r="F29" s="839"/>
      <c r="G29" s="16"/>
      <c r="H29" s="823" t="s">
        <v>268</v>
      </c>
      <c r="I29" s="824"/>
      <c r="J29" s="824"/>
      <c r="K29" s="825"/>
      <c r="L29" s="825"/>
      <c r="M29" s="825"/>
      <c r="N29" s="825"/>
      <c r="O29" s="825"/>
      <c r="P29" s="826"/>
      <c r="Q29" s="113">
        <v>300000000</v>
      </c>
      <c r="R29" s="42"/>
      <c r="T29" s="111"/>
      <c r="U29" s="108"/>
      <c r="V29" s="109"/>
      <c r="Y29" s="35"/>
    </row>
    <row r="30" spans="3:25" s="7" customFormat="1" ht="15.75" hidden="1" x14ac:dyDescent="0.25">
      <c r="C30" s="837" t="s">
        <v>269</v>
      </c>
      <c r="D30" s="838"/>
      <c r="E30" s="838"/>
      <c r="F30" s="839"/>
      <c r="G30" s="17"/>
      <c r="H30" s="823" t="s">
        <v>162</v>
      </c>
      <c r="I30" s="824"/>
      <c r="J30" s="824"/>
      <c r="K30" s="825"/>
      <c r="L30" s="825"/>
      <c r="M30" s="825"/>
      <c r="N30" s="825"/>
      <c r="O30" s="825"/>
      <c r="P30" s="826"/>
      <c r="Q30" s="112">
        <v>200000000</v>
      </c>
      <c r="R30" s="42"/>
      <c r="T30" s="111"/>
      <c r="U30" s="108"/>
      <c r="V30" s="109"/>
      <c r="Y30" s="35"/>
    </row>
    <row r="31" spans="3:25" s="7" customFormat="1" hidden="1" x14ac:dyDescent="0.25">
      <c r="C31" s="837" t="s">
        <v>270</v>
      </c>
      <c r="D31" s="838"/>
      <c r="E31" s="838"/>
      <c r="F31" s="839"/>
      <c r="G31" s="16"/>
      <c r="H31" s="823" t="s">
        <v>271</v>
      </c>
      <c r="I31" s="824"/>
      <c r="J31" s="824"/>
      <c r="K31" s="825"/>
      <c r="L31" s="825"/>
      <c r="M31" s="825"/>
      <c r="N31" s="825"/>
      <c r="O31" s="825"/>
      <c r="P31" s="826"/>
      <c r="Q31" s="113">
        <v>300000000</v>
      </c>
      <c r="T31" s="111"/>
      <c r="U31" s="108"/>
      <c r="V31" s="109"/>
      <c r="Y31" s="35"/>
    </row>
    <row r="32" spans="3:25" s="7" customFormat="1" hidden="1" x14ac:dyDescent="0.25">
      <c r="C32" s="837"/>
      <c r="D32" s="838"/>
      <c r="E32" s="838"/>
      <c r="F32" s="839"/>
      <c r="G32" s="16"/>
      <c r="H32" s="823" t="s">
        <v>272</v>
      </c>
      <c r="I32" s="824"/>
      <c r="J32" s="824"/>
      <c r="K32" s="825"/>
      <c r="L32" s="825"/>
      <c r="M32" s="825"/>
      <c r="N32" s="825"/>
      <c r="O32" s="825"/>
      <c r="P32" s="826"/>
      <c r="Q32" s="113">
        <v>2200000000</v>
      </c>
      <c r="R32" s="19"/>
      <c r="T32" s="111"/>
      <c r="U32" s="108"/>
      <c r="V32" s="109"/>
      <c r="Y32" s="35"/>
    </row>
    <row r="33" spans="3:25" s="7" customFormat="1" hidden="1" x14ac:dyDescent="0.25">
      <c r="C33" s="837" t="s">
        <v>273</v>
      </c>
      <c r="D33" s="838"/>
      <c r="E33" s="838"/>
      <c r="F33" s="839"/>
      <c r="G33" s="16"/>
      <c r="H33" s="823" t="s">
        <v>150</v>
      </c>
      <c r="I33" s="824"/>
      <c r="J33" s="824"/>
      <c r="K33" s="825"/>
      <c r="L33" s="825"/>
      <c r="M33" s="825"/>
      <c r="N33" s="825"/>
      <c r="O33" s="825"/>
      <c r="P33" s="826"/>
      <c r="Q33" s="113">
        <v>1160000000</v>
      </c>
      <c r="R33" s="19"/>
      <c r="T33" s="111"/>
      <c r="U33" s="108"/>
      <c r="V33" s="109"/>
      <c r="Y33" s="35"/>
    </row>
    <row r="34" spans="3:25" s="7" customFormat="1" hidden="1" x14ac:dyDescent="0.25">
      <c r="C34" s="837"/>
      <c r="D34" s="838"/>
      <c r="E34" s="838"/>
      <c r="F34" s="839"/>
      <c r="G34" s="16"/>
      <c r="H34" s="823" t="s">
        <v>147</v>
      </c>
      <c r="I34" s="824"/>
      <c r="J34" s="824"/>
      <c r="K34" s="825"/>
      <c r="L34" s="825"/>
      <c r="M34" s="825"/>
      <c r="N34" s="825"/>
      <c r="O34" s="825"/>
      <c r="P34" s="826"/>
      <c r="Q34" s="113">
        <v>30461434</v>
      </c>
      <c r="R34" s="19"/>
      <c r="T34" s="111"/>
      <c r="U34" s="108"/>
      <c r="V34" s="109"/>
      <c r="Y34" s="35"/>
    </row>
    <row r="35" spans="3:25" s="7" customFormat="1" hidden="1" x14ac:dyDescent="0.25">
      <c r="C35" s="855" t="s">
        <v>274</v>
      </c>
      <c r="D35" s="855"/>
      <c r="E35" s="855"/>
      <c r="F35" s="856"/>
      <c r="G35" s="18"/>
      <c r="H35" s="823" t="s">
        <v>156</v>
      </c>
      <c r="I35" s="824"/>
      <c r="J35" s="824"/>
      <c r="K35" s="825"/>
      <c r="L35" s="825"/>
      <c r="M35" s="825"/>
      <c r="N35" s="825"/>
      <c r="O35" s="825"/>
      <c r="P35" s="826"/>
      <c r="Q35" s="113">
        <v>1962993187</v>
      </c>
      <c r="R35" s="36"/>
      <c r="T35" s="111"/>
      <c r="U35" s="108"/>
      <c r="V35" s="109"/>
      <c r="Y35" s="35"/>
    </row>
    <row r="36" spans="3:25" s="7" customFormat="1" hidden="1" x14ac:dyDescent="0.25">
      <c r="C36" s="857"/>
      <c r="D36" s="857"/>
      <c r="E36" s="857"/>
      <c r="F36" s="858"/>
      <c r="G36" s="18"/>
      <c r="H36" s="823" t="s">
        <v>158</v>
      </c>
      <c r="I36" s="824"/>
      <c r="J36" s="824"/>
      <c r="K36" s="825"/>
      <c r="L36" s="825"/>
      <c r="M36" s="825"/>
      <c r="N36" s="825"/>
      <c r="O36" s="825"/>
      <c r="P36" s="826"/>
      <c r="Q36" s="113">
        <v>300000000</v>
      </c>
      <c r="R36" s="36"/>
      <c r="T36" s="111"/>
      <c r="U36" s="108"/>
      <c r="V36" s="109"/>
      <c r="Y36" s="35"/>
    </row>
    <row r="37" spans="3:25" s="7" customFormat="1" ht="15.75" hidden="1" thickBot="1" x14ac:dyDescent="0.3">
      <c r="C37" s="859"/>
      <c r="D37" s="859"/>
      <c r="E37" s="859"/>
      <c r="F37" s="860"/>
      <c r="G37" s="37"/>
      <c r="H37" s="861" t="s">
        <v>152</v>
      </c>
      <c r="I37" s="862"/>
      <c r="J37" s="862"/>
      <c r="K37" s="863"/>
      <c r="L37" s="863"/>
      <c r="M37" s="863"/>
      <c r="N37" s="863"/>
      <c r="O37" s="863"/>
      <c r="P37" s="864"/>
      <c r="Q37" s="113">
        <v>311484467</v>
      </c>
      <c r="R37" s="36"/>
      <c r="T37" s="111"/>
      <c r="U37" s="108"/>
      <c r="V37" s="109"/>
      <c r="Y37" s="35"/>
    </row>
    <row r="38" spans="3:25" s="7" customFormat="1" hidden="1" x14ac:dyDescent="0.25">
      <c r="C38" s="854" t="s">
        <v>275</v>
      </c>
      <c r="D38" s="854"/>
      <c r="E38" s="854"/>
      <c r="F38" s="854"/>
      <c r="G38" s="37"/>
      <c r="H38" s="823" t="s">
        <v>151</v>
      </c>
      <c r="I38" s="824"/>
      <c r="J38" s="824"/>
      <c r="K38" s="825"/>
      <c r="L38" s="825"/>
      <c r="M38" s="825"/>
      <c r="N38" s="825"/>
      <c r="O38" s="825"/>
      <c r="P38" s="826"/>
      <c r="Q38" s="113">
        <v>31685384000</v>
      </c>
      <c r="R38" s="36"/>
      <c r="T38" s="111"/>
      <c r="U38" s="108"/>
      <c r="V38" s="109"/>
      <c r="Y38" s="35"/>
    </row>
    <row r="39" spans="3:25" s="7" customFormat="1" ht="27" hidden="1" customHeight="1" x14ac:dyDescent="0.25">
      <c r="C39" s="834" t="s">
        <v>276</v>
      </c>
      <c r="D39" s="835"/>
      <c r="E39" s="835"/>
      <c r="F39" s="836"/>
      <c r="G39" s="17"/>
      <c r="H39" s="823" t="s">
        <v>154</v>
      </c>
      <c r="I39" s="824"/>
      <c r="J39" s="824"/>
      <c r="K39" s="825"/>
      <c r="L39" s="825"/>
      <c r="M39" s="825"/>
      <c r="N39" s="825"/>
      <c r="O39" s="825"/>
      <c r="P39" s="826"/>
      <c r="Q39" s="113">
        <v>5004999999</v>
      </c>
      <c r="R39" s="19"/>
      <c r="T39" s="111"/>
      <c r="U39" s="108"/>
      <c r="V39" s="109"/>
      <c r="Y39" s="35"/>
    </row>
    <row r="40" spans="3:25" s="7" customFormat="1" hidden="1" x14ac:dyDescent="0.25">
      <c r="C40" s="837" t="s">
        <v>181</v>
      </c>
      <c r="D40" s="838"/>
      <c r="E40" s="838"/>
      <c r="F40" s="839"/>
      <c r="G40" s="17"/>
      <c r="H40" s="823" t="s">
        <v>168</v>
      </c>
      <c r="I40" s="824"/>
      <c r="J40" s="824"/>
      <c r="K40" s="825"/>
      <c r="L40" s="825"/>
      <c r="M40" s="825"/>
      <c r="N40" s="825"/>
      <c r="O40" s="825"/>
      <c r="P40" s="826"/>
      <c r="Q40" s="113">
        <v>2120000000</v>
      </c>
      <c r="R40" s="19"/>
      <c r="T40" s="111"/>
      <c r="U40" s="111"/>
      <c r="V40" s="111"/>
      <c r="W40" s="111"/>
      <c r="Y40" s="35"/>
    </row>
    <row r="41" spans="3:25" s="7" customFormat="1" ht="12.75" hidden="1" customHeight="1" x14ac:dyDescent="0.25">
      <c r="C41" s="852" t="s">
        <v>277</v>
      </c>
      <c r="D41" s="853"/>
      <c r="E41" s="853"/>
      <c r="F41" s="854"/>
      <c r="G41" s="18"/>
      <c r="H41" s="823" t="s">
        <v>164</v>
      </c>
      <c r="I41" s="824"/>
      <c r="J41" s="824"/>
      <c r="K41" s="825"/>
      <c r="L41" s="825"/>
      <c r="M41" s="825"/>
      <c r="N41" s="825"/>
      <c r="O41" s="825"/>
      <c r="P41" s="826"/>
      <c r="Q41" s="113">
        <v>4000000000</v>
      </c>
      <c r="R41" s="19"/>
      <c r="T41" s="111"/>
      <c r="U41" s="111"/>
      <c r="V41" s="111"/>
      <c r="W41" s="111"/>
      <c r="Y41" s="35"/>
    </row>
    <row r="42" spans="3:25" s="7" customFormat="1" ht="28.5" hidden="1" customHeight="1" thickBot="1" x14ac:dyDescent="0.3">
      <c r="C42" s="852"/>
      <c r="D42" s="853"/>
      <c r="E42" s="853"/>
      <c r="F42" s="854"/>
      <c r="G42" s="18"/>
      <c r="H42" s="823" t="s">
        <v>166</v>
      </c>
      <c r="I42" s="824"/>
      <c r="J42" s="824"/>
      <c r="K42" s="825"/>
      <c r="L42" s="825"/>
      <c r="M42" s="825"/>
      <c r="N42" s="825"/>
      <c r="O42" s="825"/>
      <c r="P42" s="826"/>
      <c r="Q42" s="113">
        <v>3000000000</v>
      </c>
      <c r="R42" s="19"/>
      <c r="T42" s="111"/>
      <c r="U42" s="111"/>
      <c r="V42" s="111"/>
      <c r="W42" s="111"/>
      <c r="Y42" s="35"/>
    </row>
    <row r="43" spans="3:25" s="7" customFormat="1" ht="31.5" hidden="1" customHeight="1" x14ac:dyDescent="0.25">
      <c r="C43" s="848" t="s">
        <v>60</v>
      </c>
      <c r="D43" s="849"/>
      <c r="E43" s="849"/>
      <c r="F43" s="850"/>
      <c r="G43" s="850"/>
      <c r="H43" s="851"/>
      <c r="I43" s="851"/>
      <c r="J43" s="851"/>
      <c r="K43" s="851"/>
      <c r="L43" s="851"/>
      <c r="M43" s="851"/>
      <c r="N43" s="851"/>
      <c r="O43" s="851"/>
      <c r="P43" s="851"/>
      <c r="Q43" s="38">
        <f>SUM(Q27:Q42)</f>
        <v>57180323087</v>
      </c>
      <c r="R43" s="96"/>
      <c r="T43" s="114"/>
      <c r="U43" s="115"/>
      <c r="V43" s="116"/>
    </row>
    <row r="44" spans="3:25" s="7" customFormat="1" ht="31.5" hidden="1" customHeight="1" x14ac:dyDescent="0.2">
      <c r="C44" s="42"/>
      <c r="D44" s="42"/>
      <c r="E44" s="42"/>
      <c r="F44" s="42"/>
      <c r="G44" s="42"/>
      <c r="H44" s="42"/>
      <c r="I44" s="42"/>
      <c r="J44" s="42"/>
      <c r="K44" s="42"/>
      <c r="L44" s="42"/>
      <c r="M44" s="42"/>
      <c r="N44" s="42"/>
      <c r="O44" s="42"/>
      <c r="P44" s="42"/>
      <c r="Q44" s="42"/>
      <c r="R44" s="42"/>
      <c r="U44" s="103"/>
    </row>
    <row r="45" spans="3:25" s="19" customFormat="1" ht="12.75" hidden="1" x14ac:dyDescent="0.2">
      <c r="R45" s="96"/>
      <c r="U45" s="117"/>
    </row>
    <row r="46" spans="3:25" s="19" customFormat="1" ht="12.75" hidden="1" x14ac:dyDescent="0.2">
      <c r="F46" s="36">
        <f>+F18-[4]base!W76</f>
        <v>-621520764246.14502</v>
      </c>
      <c r="G46" s="36">
        <f>+G18-[4]base!X66</f>
        <v>0</v>
      </c>
      <c r="H46" s="36">
        <f>+H18-[4]base!Y76</f>
        <v>-227346393310.93835</v>
      </c>
      <c r="I46" s="36">
        <f>+I18-[4]base!X76</f>
        <v>-62602423429</v>
      </c>
      <c r="J46" s="36" t="e">
        <f>+[4]base!V76-#REF!</f>
        <v>#REF!</v>
      </c>
      <c r="K46" s="36">
        <f>+K18-[4]base!Z76</f>
        <v>-331571947506.20667</v>
      </c>
      <c r="L46" s="36">
        <f>+L18-[4]base!AA76</f>
        <v>-169075283459.61841</v>
      </c>
      <c r="M46" s="36">
        <f>+M18-([4]base!AA76-[4]base!AB76)</f>
        <v>-166649824849.90173</v>
      </c>
      <c r="N46" s="36"/>
      <c r="O46" s="36"/>
      <c r="P46" s="36" t="e">
        <f>([4]base!Z76-[4]base!AA76)-#REF!</f>
        <v>#REF!</v>
      </c>
      <c r="Q46" s="36">
        <f>+Q18-[4]base!AB76</f>
        <v>-2425458609.7166681</v>
      </c>
      <c r="R46" s="96"/>
      <c r="U46" s="117"/>
    </row>
    <row r="47" spans="3:25" s="19" customFormat="1" ht="12.75" hidden="1" x14ac:dyDescent="0.2">
      <c r="F47" s="118" t="e">
        <f>(#REF!+'[4]VICE REL. POLÍTICAS'!E10+'[4]DESPACHO DEL MINISTRO '!E10+'[4]SECRE. GENERAL'!E10)-F18</f>
        <v>#REF!</v>
      </c>
      <c r="G47" s="11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20" t="e">
        <f>+('[4]SECRE. GENERAL'!L10+'[4]DESPACHO DEL MINISTRO '!L10+'[4]VICE REL. POLÍTICAS'!L10+#REF!)-#REF!</f>
        <v>#REF!</v>
      </c>
      <c r="Q47" s="36" t="e">
        <f>+(#REF!+'[4]VICE REL. POLÍTICAS'!M10+'[4]DESPACHO DEL MINISTRO '!M10+'[4]SECRE. GENERAL'!M10)-#REF!</f>
        <v>#REF!</v>
      </c>
      <c r="R47" s="35"/>
      <c r="U47" s="117"/>
    </row>
    <row r="48" spans="3:25" s="19" customFormat="1" ht="12.75" hidden="1" x14ac:dyDescent="0.2">
      <c r="F48" s="39"/>
      <c r="R48" s="96"/>
      <c r="U48" s="117"/>
    </row>
    <row r="49" spans="9:21" s="19" customFormat="1" ht="12.75" hidden="1" x14ac:dyDescent="0.2">
      <c r="R49" s="96"/>
      <c r="U49" s="11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3" priority="1" operator="notEqual">
      <formula>0</formula>
    </cfRule>
  </conditionalFormatting>
  <conditionalFormatting sqref="F46:Q46">
    <cfRule type="cellIs" dxfId="32" priority="8" operator="greaterThan">
      <formula>0</formula>
    </cfRule>
    <cfRule type="colorScale" priority="9">
      <colorScale>
        <cfvo type="num" val="0"/>
        <cfvo type="num" val="0"/>
        <color rgb="FFFF0000"/>
        <color rgb="FFFFEF9C"/>
      </colorScale>
    </cfRule>
  </conditionalFormatting>
  <conditionalFormatting sqref="H47:R47">
    <cfRule type="cellIs" dxfId="3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3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7"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865" t="s">
        <v>50</v>
      </c>
      <c r="C3" s="866"/>
      <c r="D3" s="866"/>
      <c r="E3" s="866"/>
      <c r="F3" s="866"/>
      <c r="G3" s="866"/>
      <c r="H3" s="866"/>
      <c r="I3" s="866"/>
      <c r="J3" s="866"/>
      <c r="K3" s="866"/>
      <c r="L3" s="866"/>
      <c r="M3" s="866"/>
    </row>
    <row r="4" spans="2:13" ht="42" customHeight="1" thickBot="1" x14ac:dyDescent="0.3">
      <c r="B4" s="282" t="s">
        <v>63</v>
      </c>
      <c r="C4" s="259" t="s">
        <v>93</v>
      </c>
      <c r="D4" s="259" t="s">
        <v>41</v>
      </c>
      <c r="E4" s="259" t="s">
        <v>96</v>
      </c>
      <c r="F4" s="259" t="s">
        <v>97</v>
      </c>
      <c r="G4" s="259" t="s">
        <v>24</v>
      </c>
      <c r="H4" s="259" t="s">
        <v>367</v>
      </c>
      <c r="I4" s="259" t="s">
        <v>42</v>
      </c>
      <c r="J4" s="259" t="s">
        <v>25</v>
      </c>
      <c r="K4" s="259" t="s">
        <v>65</v>
      </c>
      <c r="L4" s="259" t="s">
        <v>79</v>
      </c>
      <c r="M4" s="259" t="s">
        <v>44</v>
      </c>
    </row>
    <row r="5" spans="2:13" ht="23.25" customHeight="1" x14ac:dyDescent="0.25">
      <c r="B5" s="225" t="s">
        <v>46</v>
      </c>
      <c r="C5" s="226" t="e">
        <f>+#REF!</f>
        <v>#REF!</v>
      </c>
      <c r="D5" s="227" t="e">
        <f>+#REF!</f>
        <v>#REF!</v>
      </c>
      <c r="E5" s="228" t="e">
        <f>+#REF!</f>
        <v>#REF!</v>
      </c>
      <c r="F5" s="227" t="e">
        <f>+#REF!</f>
        <v>#REF!</v>
      </c>
      <c r="G5" s="230" t="e">
        <f>+#REF!</f>
        <v>#REF!</v>
      </c>
      <c r="H5" s="260" t="e">
        <f>+G5/F5</f>
        <v>#REF!</v>
      </c>
      <c r="I5" s="227" t="e">
        <f>+F5-G5</f>
        <v>#REF!</v>
      </c>
      <c r="J5" s="227" t="e">
        <f>+#REF!</f>
        <v>#REF!</v>
      </c>
      <c r="K5" s="229" t="e">
        <f t="shared" ref="K5:K14" si="0">+J5/F5</f>
        <v>#REF!</v>
      </c>
      <c r="L5" s="230" t="e">
        <f>+#REF!</f>
        <v>#REF!</v>
      </c>
      <c r="M5" s="229">
        <f>+IF(ISERROR(L5/F5),0,L5/F5)</f>
        <v>0</v>
      </c>
    </row>
    <row r="6" spans="2:13" ht="25.5" customHeight="1" x14ac:dyDescent="0.25">
      <c r="B6" s="144" t="s">
        <v>169</v>
      </c>
      <c r="C6" s="75" t="e">
        <f>+#REF!</f>
        <v>#REF!</v>
      </c>
      <c r="D6" s="220" t="e">
        <f>+#REF!</f>
        <v>#REF!</v>
      </c>
      <c r="E6" s="221" t="e">
        <f>+#REF!</f>
        <v>#REF!</v>
      </c>
      <c r="F6" s="220" t="e">
        <f>+#REF!</f>
        <v>#REF!</v>
      </c>
      <c r="G6" s="223" t="e">
        <f>+#REF!</f>
        <v>#REF!</v>
      </c>
      <c r="H6" s="224" t="e">
        <f t="shared" ref="H6:H18" si="1">+G6/F6</f>
        <v>#REF!</v>
      </c>
      <c r="I6" s="220" t="e">
        <f t="shared" ref="I6:I18" si="2">+F6-G6</f>
        <v>#REF!</v>
      </c>
      <c r="J6" s="220" t="e">
        <f>+#REF!</f>
        <v>#REF!</v>
      </c>
      <c r="K6" s="222" t="e">
        <f t="shared" si="0"/>
        <v>#REF!</v>
      </c>
      <c r="L6" s="223" t="e">
        <f>+#REF!</f>
        <v>#REF!</v>
      </c>
      <c r="M6" s="222">
        <f t="shared" ref="M6:M17" si="3">+IF(ISERROR(L6/F6),0,L6/F6)</f>
        <v>0</v>
      </c>
    </row>
    <row r="7" spans="2:13" ht="27" customHeight="1" x14ac:dyDescent="0.25">
      <c r="B7" s="144" t="s">
        <v>67</v>
      </c>
      <c r="C7" s="75" t="e">
        <f>+#REF!</f>
        <v>#REF!</v>
      </c>
      <c r="D7" s="220" t="e">
        <f>+#REF!</f>
        <v>#REF!</v>
      </c>
      <c r="E7" s="221" t="e">
        <f>+#REF!</f>
        <v>#REF!</v>
      </c>
      <c r="F7" s="220" t="e">
        <f>+#REF!</f>
        <v>#REF!</v>
      </c>
      <c r="G7" s="223" t="e">
        <f>+#REF!</f>
        <v>#REF!</v>
      </c>
      <c r="H7" s="224" t="e">
        <f t="shared" si="1"/>
        <v>#REF!</v>
      </c>
      <c r="I7" s="220" t="e">
        <f t="shared" si="2"/>
        <v>#REF!</v>
      </c>
      <c r="J7" s="220" t="e">
        <f>+#REF!</f>
        <v>#REF!</v>
      </c>
      <c r="K7" s="222" t="e">
        <f t="shared" si="0"/>
        <v>#REF!</v>
      </c>
      <c r="L7" s="223" t="e">
        <f>+#REF!</f>
        <v>#REF!</v>
      </c>
      <c r="M7" s="222">
        <f t="shared" si="3"/>
        <v>0</v>
      </c>
    </row>
    <row r="8" spans="2:13" ht="40.5" customHeight="1" x14ac:dyDescent="0.25">
      <c r="B8" s="144" t="e">
        <f>+#REF!</f>
        <v>#REF!</v>
      </c>
      <c r="C8" s="75" t="e">
        <f>+#REF!</f>
        <v>#REF!</v>
      </c>
      <c r="D8" s="220" t="e">
        <f>+#REF!</f>
        <v>#REF!</v>
      </c>
      <c r="E8" s="221" t="e">
        <f>+#REF!</f>
        <v>#REF!</v>
      </c>
      <c r="F8" s="220" t="e">
        <f>+#REF!</f>
        <v>#REF!</v>
      </c>
      <c r="G8" s="223" t="e">
        <f>+#REF!</f>
        <v>#REF!</v>
      </c>
      <c r="H8" s="224" t="e">
        <f t="shared" si="1"/>
        <v>#REF!</v>
      </c>
      <c r="I8" s="220" t="e">
        <f t="shared" si="2"/>
        <v>#REF!</v>
      </c>
      <c r="J8" s="220" t="e">
        <f>+#REF!</f>
        <v>#REF!</v>
      </c>
      <c r="K8" s="222" t="e">
        <f t="shared" si="0"/>
        <v>#REF!</v>
      </c>
      <c r="L8" s="223" t="e">
        <f>+#REF!</f>
        <v>#REF!</v>
      </c>
      <c r="M8" s="222">
        <f t="shared" si="3"/>
        <v>0</v>
      </c>
    </row>
    <row r="9" spans="2:13" ht="42.75" customHeight="1" x14ac:dyDescent="0.25">
      <c r="B9" s="144" t="s">
        <v>170</v>
      </c>
      <c r="C9" s="75" t="e">
        <f>+#REF!</f>
        <v>#REF!</v>
      </c>
      <c r="D9" s="220" t="e">
        <f>+#REF!</f>
        <v>#REF!</v>
      </c>
      <c r="E9" s="221" t="e">
        <f>+#REF!</f>
        <v>#REF!</v>
      </c>
      <c r="F9" s="220" t="e">
        <f>+#REF!</f>
        <v>#REF!</v>
      </c>
      <c r="G9" s="223" t="e">
        <f>+#REF!</f>
        <v>#REF!</v>
      </c>
      <c r="H9" s="224" t="e">
        <f t="shared" si="1"/>
        <v>#REF!</v>
      </c>
      <c r="I9" s="220" t="e">
        <f t="shared" si="2"/>
        <v>#REF!</v>
      </c>
      <c r="J9" s="220" t="e">
        <f>+#REF!</f>
        <v>#REF!</v>
      </c>
      <c r="K9" s="222" t="e">
        <f t="shared" si="0"/>
        <v>#REF!</v>
      </c>
      <c r="L9" s="223" t="e">
        <f>+#REF!</f>
        <v>#REF!</v>
      </c>
      <c r="M9" s="222">
        <f t="shared" si="3"/>
        <v>0</v>
      </c>
    </row>
    <row r="10" spans="2:13" ht="42.75" customHeight="1" x14ac:dyDescent="0.25">
      <c r="B10" s="144" t="s">
        <v>383</v>
      </c>
      <c r="C10" s="75" t="e">
        <f>+#REF!</f>
        <v>#REF!</v>
      </c>
      <c r="D10" s="220" t="e">
        <f>+#REF!</f>
        <v>#REF!</v>
      </c>
      <c r="E10" s="221" t="e">
        <f>+#REF!</f>
        <v>#REF!</v>
      </c>
      <c r="F10" s="220" t="e">
        <f>+#REF!</f>
        <v>#REF!</v>
      </c>
      <c r="G10" s="223" t="e">
        <f>+#REF!</f>
        <v>#REF!</v>
      </c>
      <c r="H10" s="224" t="e">
        <f t="shared" si="1"/>
        <v>#REF!</v>
      </c>
      <c r="I10" s="220" t="e">
        <f>+F10-G10</f>
        <v>#REF!</v>
      </c>
      <c r="J10" s="220" t="e">
        <f>+#REF!</f>
        <v>#REF!</v>
      </c>
      <c r="K10" s="222" t="e">
        <f t="shared" si="0"/>
        <v>#REF!</v>
      </c>
      <c r="L10" s="223" t="e">
        <f>+#REF!</f>
        <v>#REF!</v>
      </c>
      <c r="M10" s="222">
        <f t="shared" si="3"/>
        <v>0</v>
      </c>
    </row>
    <row r="11" spans="2:13" ht="42.75" customHeight="1" x14ac:dyDescent="0.25">
      <c r="B11" s="144" t="s">
        <v>413</v>
      </c>
      <c r="C11" s="75" t="e">
        <f>+'CONSOLIDADO '!#REF!</f>
        <v>#REF!</v>
      </c>
      <c r="D11" s="220" t="e">
        <f>+'CONSOLIDADO '!#REF!</f>
        <v>#REF!</v>
      </c>
      <c r="E11" s="221" t="e">
        <f>+'CONSOLIDADO '!#REF!</f>
        <v>#REF!</v>
      </c>
      <c r="F11" s="220" t="e">
        <f>+D11-E11</f>
        <v>#REF!</v>
      </c>
      <c r="G11" s="223" t="e">
        <f>+'CONSOLIDADO '!#REF!</f>
        <v>#REF!</v>
      </c>
      <c r="H11" s="224" t="e">
        <f t="shared" si="1"/>
        <v>#REF!</v>
      </c>
      <c r="I11" s="220" t="e">
        <f>+F11-G11</f>
        <v>#REF!</v>
      </c>
      <c r="J11" s="220" t="e">
        <f>+'CONSOLIDADO '!#REF!</f>
        <v>#REF!</v>
      </c>
      <c r="K11" s="222" t="e">
        <f t="shared" si="0"/>
        <v>#REF!</v>
      </c>
      <c r="L11" s="223" t="e">
        <f>+'CONSOLIDADO '!#REF!</f>
        <v>#REF!</v>
      </c>
      <c r="M11" s="222">
        <f t="shared" si="3"/>
        <v>0</v>
      </c>
    </row>
    <row r="12" spans="2:13" ht="28.5" customHeight="1" x14ac:dyDescent="0.25">
      <c r="B12" s="288" t="s">
        <v>84</v>
      </c>
      <c r="C12" s="289" t="e">
        <f>SUM(C5:C11)</f>
        <v>#REF!</v>
      </c>
      <c r="D12" s="289" t="e">
        <f>SUM(D5:D11)</f>
        <v>#REF!</v>
      </c>
      <c r="E12" s="289" t="e">
        <f>SUM(E5:E11)</f>
        <v>#REF!</v>
      </c>
      <c r="F12" s="289" t="e">
        <f>SUM(F5:F11)</f>
        <v>#REF!</v>
      </c>
      <c r="G12" s="289" t="e">
        <f>SUM(G5:G11)</f>
        <v>#REF!</v>
      </c>
      <c r="H12" s="290" t="e">
        <f t="shared" si="1"/>
        <v>#REF!</v>
      </c>
      <c r="I12" s="291" t="e">
        <f>SUM(I5:I11)</f>
        <v>#REF!</v>
      </c>
      <c r="J12" s="291" t="e">
        <f>SUM(J5:J11)</f>
        <v>#REF!</v>
      </c>
      <c r="K12" s="290" t="e">
        <f t="shared" si="0"/>
        <v>#REF!</v>
      </c>
      <c r="L12" s="292" t="e">
        <f>SUM(L5:L11)</f>
        <v>#REF!</v>
      </c>
      <c r="M12" s="290">
        <f>+IF(ISERROR(L12/F12),0,L12/F12)</f>
        <v>0</v>
      </c>
    </row>
    <row r="13" spans="2:13" ht="21.75" customHeight="1" x14ac:dyDescent="0.25">
      <c r="B13" s="76" t="s">
        <v>48</v>
      </c>
      <c r="C13" s="75" t="e">
        <f>+#REF!</f>
        <v>#REF!</v>
      </c>
      <c r="D13" s="220" t="e">
        <f>+#REF!</f>
        <v>#REF!</v>
      </c>
      <c r="E13" s="220" t="e">
        <f>+#REF!</f>
        <v>#REF!</v>
      </c>
      <c r="F13" s="220" t="e">
        <f>+#REF!</f>
        <v>#REF!</v>
      </c>
      <c r="G13" s="223" t="e">
        <f>+#REF!</f>
        <v>#REF!</v>
      </c>
      <c r="H13" s="224" t="e">
        <f t="shared" si="1"/>
        <v>#REF!</v>
      </c>
      <c r="I13" s="220" t="e">
        <f t="shared" si="2"/>
        <v>#REF!</v>
      </c>
      <c r="J13" s="220" t="e">
        <f>+#REF!</f>
        <v>#REF!</v>
      </c>
      <c r="K13" s="224" t="e">
        <f t="shared" si="0"/>
        <v>#REF!</v>
      </c>
      <c r="L13" s="223" t="e">
        <f>+#REF!</f>
        <v>#REF!</v>
      </c>
      <c r="M13" s="224">
        <f t="shared" si="3"/>
        <v>0</v>
      </c>
    </row>
    <row r="14" spans="2:13" ht="24" customHeight="1" x14ac:dyDescent="0.25">
      <c r="B14" s="298" t="s">
        <v>81</v>
      </c>
      <c r="C14" s="299" t="e">
        <f>+C13</f>
        <v>#REF!</v>
      </c>
      <c r="D14" s="300" t="e">
        <f>+D13</f>
        <v>#REF!</v>
      </c>
      <c r="E14" s="300" t="e">
        <f>+E13</f>
        <v>#REF!</v>
      </c>
      <c r="F14" s="300" t="e">
        <f>+F13</f>
        <v>#REF!</v>
      </c>
      <c r="G14" s="301" t="e">
        <f>+G13</f>
        <v>#REF!</v>
      </c>
      <c r="H14" s="302" t="e">
        <f t="shared" si="1"/>
        <v>#REF!</v>
      </c>
      <c r="I14" s="300" t="e">
        <f t="shared" si="2"/>
        <v>#REF!</v>
      </c>
      <c r="J14" s="300" t="e">
        <f>+J13</f>
        <v>#REF!</v>
      </c>
      <c r="K14" s="302" t="e">
        <f t="shared" si="0"/>
        <v>#REF!</v>
      </c>
      <c r="L14" s="301" t="e">
        <f>+L13</f>
        <v>#REF!</v>
      </c>
      <c r="M14" s="302">
        <f t="shared" si="3"/>
        <v>0</v>
      </c>
    </row>
    <row r="15" spans="2:13" ht="33" customHeight="1" x14ac:dyDescent="0.25">
      <c r="B15" s="293" t="s">
        <v>278</v>
      </c>
      <c r="C15" s="294" t="e">
        <f>+C12+C14</f>
        <v>#REF!</v>
      </c>
      <c r="D15" s="295" t="e">
        <f>+D12+D14</f>
        <v>#REF!</v>
      </c>
      <c r="E15" s="295" t="e">
        <f>+E12+E14</f>
        <v>#REF!</v>
      </c>
      <c r="F15" s="295" t="e">
        <f>+F12+F14</f>
        <v>#REF!</v>
      </c>
      <c r="G15" s="296" t="e">
        <f>+G12+G14</f>
        <v>#REF!</v>
      </c>
      <c r="H15" s="297" t="e">
        <f t="shared" si="1"/>
        <v>#REF!</v>
      </c>
      <c r="I15" s="295" t="e">
        <f t="shared" si="2"/>
        <v>#REF!</v>
      </c>
      <c r="J15" s="295" t="e">
        <f>+J12+J14</f>
        <v>#REF!</v>
      </c>
      <c r="K15" s="297" t="e">
        <f>+J15/F15</f>
        <v>#REF!</v>
      </c>
      <c r="L15" s="296" t="e">
        <f>+L12+L14</f>
        <v>#REF!</v>
      </c>
      <c r="M15" s="297">
        <f t="shared" si="3"/>
        <v>0</v>
      </c>
    </row>
    <row r="16" spans="2:13" ht="35.25" customHeight="1" x14ac:dyDescent="0.25">
      <c r="B16" s="248" t="s">
        <v>280</v>
      </c>
      <c r="C16" s="249">
        <f>+'CONSOLIDADO '!B17</f>
        <v>1461.8549679100001</v>
      </c>
      <c r="D16" s="250">
        <f>+'CONSOLIDADO '!E18</f>
        <v>1461.8549679100001</v>
      </c>
      <c r="E16" s="250">
        <v>0</v>
      </c>
      <c r="F16" s="251">
        <f>+D16-E16</f>
        <v>1461.8549679100001</v>
      </c>
      <c r="G16" s="250">
        <f>+'CONSOLIDADO '!F17</f>
        <v>1381.5016629100001</v>
      </c>
      <c r="H16" s="252">
        <f>+IF(ISERROR(G16/F16),0,G16/F16)</f>
        <v>0.94503332631219883</v>
      </c>
      <c r="I16" s="251">
        <f t="shared" si="2"/>
        <v>80.353305000000091</v>
      </c>
      <c r="J16" s="251">
        <f>+'CONSOLIDADO '!I18</f>
        <v>1356.0015979100001</v>
      </c>
      <c r="K16" s="252">
        <f>+IF(ISERROR(J16/D16),0,J16/D16)</f>
        <v>0.92758969095864718</v>
      </c>
      <c r="L16" s="250">
        <f>+'CONSOLIDADO '!L18</f>
        <v>85.083331999999999</v>
      </c>
      <c r="M16" s="252">
        <f t="shared" si="3"/>
        <v>5.8202307251890253E-2</v>
      </c>
    </row>
    <row r="17" spans="2:13" ht="20.25" customHeight="1" thickBot="1" x14ac:dyDescent="0.3">
      <c r="B17" s="298" t="s">
        <v>279</v>
      </c>
      <c r="C17" s="299">
        <f>+C16</f>
        <v>1461.8549679100001</v>
      </c>
      <c r="D17" s="300">
        <f t="shared" ref="D17:J17" si="4">+D16</f>
        <v>1461.8549679100001</v>
      </c>
      <c r="E17" s="300">
        <f t="shared" si="4"/>
        <v>0</v>
      </c>
      <c r="F17" s="300">
        <f t="shared" si="4"/>
        <v>1461.8549679100001</v>
      </c>
      <c r="G17" s="301">
        <f>+G16</f>
        <v>1381.5016629100001</v>
      </c>
      <c r="H17" s="302">
        <f>+IF(ISERROR(G17/F17),0,G17/F17)</f>
        <v>0.94503332631219883</v>
      </c>
      <c r="I17" s="300">
        <f t="shared" si="2"/>
        <v>80.353305000000091</v>
      </c>
      <c r="J17" s="300">
        <f t="shared" si="4"/>
        <v>1356.0015979100001</v>
      </c>
      <c r="K17" s="302">
        <f>+IF(ISERROR(J17/D17),0,J17/D17)</f>
        <v>0.92758969095864718</v>
      </c>
      <c r="L17" s="301">
        <f>+L16</f>
        <v>85.083331999999999</v>
      </c>
      <c r="M17" s="302">
        <f t="shared" si="3"/>
        <v>5.8202307251890253E-2</v>
      </c>
    </row>
    <row r="18" spans="2:13" ht="24.75" customHeight="1" thickBot="1" x14ac:dyDescent="0.3">
      <c r="B18" s="261" t="s">
        <v>284</v>
      </c>
      <c r="C18" s="262" t="e">
        <f>+C15+C17</f>
        <v>#REF!</v>
      </c>
      <c r="D18" s="263" t="e">
        <f t="shared" ref="D18:J18" si="5">+D15+D17</f>
        <v>#REF!</v>
      </c>
      <c r="E18" s="263" t="e">
        <f t="shared" si="5"/>
        <v>#REF!</v>
      </c>
      <c r="F18" s="263" t="e">
        <f t="shared" si="5"/>
        <v>#REF!</v>
      </c>
      <c r="G18" s="264" t="e">
        <f>+G15+G17</f>
        <v>#REF!</v>
      </c>
      <c r="H18" s="265" t="e">
        <f t="shared" si="1"/>
        <v>#REF!</v>
      </c>
      <c r="I18" s="263" t="e">
        <f t="shared" si="2"/>
        <v>#REF!</v>
      </c>
      <c r="J18" s="263" t="e">
        <f t="shared" si="5"/>
        <v>#REF!</v>
      </c>
      <c r="K18" s="265" t="e">
        <f>+J18/F18</f>
        <v>#REF!</v>
      </c>
      <c r="L18" s="264" t="e">
        <f>+L15+L17</f>
        <v>#REF!</v>
      </c>
      <c r="M18" s="265">
        <f>+IF(ISERROR(L18/F18),0,L18/F18)</f>
        <v>0</v>
      </c>
    </row>
    <row r="21" spans="2:13" x14ac:dyDescent="0.25">
      <c r="C21" s="255"/>
      <c r="E21" s="245"/>
    </row>
    <row r="22" spans="2:13" x14ac:dyDescent="0.25">
      <c r="C22" s="283"/>
      <c r="L22" s="41"/>
    </row>
    <row r="23" spans="2:13" x14ac:dyDescent="0.25">
      <c r="E23" s="245"/>
      <c r="L23" s="8"/>
    </row>
    <row r="25" spans="2:13" x14ac:dyDescent="0.25">
      <c r="E25" s="245"/>
    </row>
  </sheetData>
  <mergeCells count="1">
    <mergeCell ref="B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34"/>
  <sheetViews>
    <sheetView tabSelected="1" zoomScale="80" zoomScaleNormal="80" workbookViewId="0">
      <selection activeCell="L11" sqref="L11"/>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27.28515625" customWidth="1"/>
    <col min="10" max="10" width="14" customWidth="1"/>
    <col min="11" max="11" width="18.28515625" customWidth="1"/>
    <col min="12" max="13" width="17.28515625" customWidth="1"/>
    <col min="14" max="14" width="14.85546875" customWidth="1"/>
    <col min="15" max="15" width="15" hidden="1" customWidth="1"/>
    <col min="16" max="16" width="14.7109375" customWidth="1"/>
    <col min="17" max="17" width="18.5703125" customWidth="1"/>
    <col min="18" max="18" width="16.140625" customWidth="1"/>
    <col min="19" max="23" width="9.140625" customWidth="1"/>
  </cols>
  <sheetData>
    <row r="3" spans="1:19" ht="40.5" customHeight="1" x14ac:dyDescent="0.55000000000000004">
      <c r="A3" s="867" t="s">
        <v>245</v>
      </c>
      <c r="B3" s="867"/>
      <c r="C3" s="867"/>
      <c r="D3" s="867"/>
      <c r="E3" s="867"/>
      <c r="F3" s="867"/>
      <c r="G3" s="867"/>
      <c r="H3" s="867"/>
      <c r="I3" s="867"/>
      <c r="J3" s="867"/>
      <c r="K3" s="867"/>
      <c r="L3" s="867"/>
      <c r="M3" s="867"/>
      <c r="N3" s="867"/>
      <c r="O3" s="538"/>
    </row>
    <row r="4" spans="1:19" ht="30.75" customHeight="1" x14ac:dyDescent="0.5">
      <c r="A4" s="868" t="s">
        <v>528</v>
      </c>
      <c r="B4" s="868"/>
      <c r="C4" s="868"/>
      <c r="D4" s="868"/>
      <c r="E4" s="868"/>
      <c r="F4" s="868"/>
      <c r="G4" s="868"/>
      <c r="H4" s="868"/>
      <c r="I4" s="868"/>
      <c r="J4" s="868"/>
      <c r="K4" s="868"/>
      <c r="L4" s="868"/>
      <c r="M4" s="868"/>
      <c r="N4" s="868"/>
    </row>
    <row r="5" spans="1:19" ht="30.75" customHeight="1" x14ac:dyDescent="0.5">
      <c r="A5" s="873"/>
      <c r="B5" s="868"/>
      <c r="C5" s="868"/>
      <c r="D5" s="868"/>
      <c r="E5" s="868"/>
      <c r="F5" s="868"/>
      <c r="G5" s="868"/>
      <c r="H5" s="868"/>
      <c r="I5" s="868"/>
      <c r="J5" s="868"/>
      <c r="K5" s="868"/>
      <c r="L5" s="868"/>
      <c r="M5" s="868"/>
      <c r="N5" s="868"/>
      <c r="O5" s="868"/>
    </row>
    <row r="6" spans="1:19" ht="24.75" customHeight="1" x14ac:dyDescent="0.25">
      <c r="A6" s="869" t="s">
        <v>64</v>
      </c>
      <c r="B6" s="870"/>
      <c r="C6" s="870"/>
      <c r="D6" s="870"/>
      <c r="E6" s="870"/>
      <c r="F6" s="870"/>
      <c r="G6" s="870"/>
      <c r="H6" s="870"/>
      <c r="I6" s="870"/>
      <c r="J6" s="870"/>
      <c r="K6" s="870"/>
      <c r="L6" s="870"/>
      <c r="M6" s="870"/>
      <c r="N6" s="870"/>
      <c r="O6" s="870"/>
    </row>
    <row r="7" spans="1:19" ht="22.5" customHeight="1" thickBot="1" x14ac:dyDescent="0.3">
      <c r="A7" s="871" t="s">
        <v>59</v>
      </c>
      <c r="B7" s="872"/>
      <c r="C7" s="872"/>
      <c r="D7" s="872"/>
      <c r="E7" s="872"/>
      <c r="F7" s="872"/>
      <c r="G7" s="872"/>
      <c r="H7" s="872"/>
      <c r="I7" s="872"/>
      <c r="J7" s="872"/>
      <c r="K7" s="872"/>
      <c r="L7" s="872"/>
      <c r="M7" s="872"/>
      <c r="N7" s="872"/>
      <c r="O7" s="872"/>
    </row>
    <row r="8" spans="1:19" s="145" customFormat="1" ht="80.25" customHeight="1" thickBot="1" x14ac:dyDescent="0.25">
      <c r="A8" s="513" t="s">
        <v>173</v>
      </c>
      <c r="B8" s="514" t="s">
        <v>94</v>
      </c>
      <c r="C8" s="514" t="s">
        <v>172</v>
      </c>
      <c r="D8" s="391" t="s">
        <v>525</v>
      </c>
      <c r="E8" s="391" t="s">
        <v>524</v>
      </c>
      <c r="F8" s="514" t="s">
        <v>24</v>
      </c>
      <c r="G8" s="514" t="s">
        <v>367</v>
      </c>
      <c r="H8" s="514" t="s">
        <v>174</v>
      </c>
      <c r="I8" s="514" t="s">
        <v>25</v>
      </c>
      <c r="J8" s="515" t="s">
        <v>235</v>
      </c>
      <c r="K8" s="515" t="s">
        <v>388</v>
      </c>
      <c r="L8" s="514" t="s">
        <v>79</v>
      </c>
      <c r="M8" s="514" t="s">
        <v>389</v>
      </c>
      <c r="N8" s="516" t="s">
        <v>396</v>
      </c>
      <c r="O8" s="514" t="s">
        <v>28</v>
      </c>
    </row>
    <row r="9" spans="1:19" ht="30" customHeight="1" x14ac:dyDescent="0.25">
      <c r="A9" s="414" t="s">
        <v>46</v>
      </c>
      <c r="B9" s="325">
        <v>54301.5</v>
      </c>
      <c r="C9" s="325">
        <v>54301.5</v>
      </c>
      <c r="D9" s="325">
        <v>0</v>
      </c>
      <c r="E9" s="256">
        <v>54301.5</v>
      </c>
      <c r="F9" s="325">
        <v>51951.738425169999</v>
      </c>
      <c r="G9" s="326">
        <v>0.95672750154544528</v>
      </c>
      <c r="H9" s="327">
        <v>2349.7615748300013</v>
      </c>
      <c r="I9" s="325">
        <v>34822.456982000003</v>
      </c>
      <c r="J9" s="326">
        <v>0.64127983540049549</v>
      </c>
      <c r="K9" s="326" t="s">
        <v>66</v>
      </c>
      <c r="L9" s="325">
        <v>34531.801993000001</v>
      </c>
      <c r="M9" s="423" t="s">
        <v>66</v>
      </c>
      <c r="N9" s="728">
        <v>0.6359272210344098</v>
      </c>
      <c r="O9" s="533">
        <v>34528.057644</v>
      </c>
      <c r="Q9" s="54"/>
    </row>
    <row r="10" spans="1:19" ht="42" customHeight="1" x14ac:dyDescent="0.25">
      <c r="A10" s="415" t="s">
        <v>169</v>
      </c>
      <c r="B10" s="256">
        <v>13507.3</v>
      </c>
      <c r="C10" s="256">
        <v>13507.3</v>
      </c>
      <c r="D10" s="256">
        <v>0</v>
      </c>
      <c r="E10" s="256">
        <v>13507.3</v>
      </c>
      <c r="F10" s="257">
        <v>12999.537766400001</v>
      </c>
      <c r="G10" s="52">
        <v>0.96240831005456318</v>
      </c>
      <c r="H10" s="258">
        <v>507.76223359999858</v>
      </c>
      <c r="I10" s="256">
        <v>11848.48946477</v>
      </c>
      <c r="J10" s="52">
        <v>0.87719155306908125</v>
      </c>
      <c r="K10" s="52" t="s">
        <v>66</v>
      </c>
      <c r="L10" s="256">
        <v>7933.5704357100003</v>
      </c>
      <c r="M10" s="422" t="s">
        <v>66</v>
      </c>
      <c r="N10" s="729">
        <v>0.5873542777394446</v>
      </c>
      <c r="O10" s="534">
        <v>7841.0452806899993</v>
      </c>
      <c r="Q10" s="54"/>
    </row>
    <row r="11" spans="1:19" ht="42" customHeight="1" x14ac:dyDescent="0.25">
      <c r="A11" s="415" t="s">
        <v>67</v>
      </c>
      <c r="B11" s="256">
        <v>787691.30000000016</v>
      </c>
      <c r="C11" s="256">
        <v>811664.26059000008</v>
      </c>
      <c r="D11" s="256">
        <v>36725.399128000005</v>
      </c>
      <c r="E11" s="256">
        <v>774938.86146200006</v>
      </c>
      <c r="F11" s="257">
        <v>516900.58137567004</v>
      </c>
      <c r="G11" s="52">
        <v>0.66702111235005701</v>
      </c>
      <c r="H11" s="258">
        <v>258038.28008633002</v>
      </c>
      <c r="I11" s="256">
        <v>446915.37034039001</v>
      </c>
      <c r="J11" s="52">
        <v>0.57671048977623762</v>
      </c>
      <c r="K11" s="784">
        <v>0.96</v>
      </c>
      <c r="L11" s="256">
        <v>206244.82136725003</v>
      </c>
      <c r="M11" s="785">
        <v>0.49</v>
      </c>
      <c r="N11" s="729">
        <v>0.26614334578362536</v>
      </c>
      <c r="O11" s="534">
        <v>204581.50065225002</v>
      </c>
      <c r="Q11" s="54"/>
      <c r="R11" s="54"/>
      <c r="S11" s="54"/>
    </row>
    <row r="12" spans="1:19" ht="71.25" customHeight="1" x14ac:dyDescent="0.25">
      <c r="A12" s="415" t="s">
        <v>170</v>
      </c>
      <c r="B12" s="256">
        <v>3042.6</v>
      </c>
      <c r="C12" s="256">
        <v>3069.6394100000002</v>
      </c>
      <c r="D12" s="256">
        <v>0</v>
      </c>
      <c r="E12" s="256">
        <v>3069.6394100000002</v>
      </c>
      <c r="F12" s="256">
        <v>197.73940999999999</v>
      </c>
      <c r="G12" s="52">
        <v>6.4417797528863494E-2</v>
      </c>
      <c r="H12" s="258">
        <v>2871.9</v>
      </c>
      <c r="I12" s="256">
        <v>196.85124999999999</v>
      </c>
      <c r="J12" s="52">
        <v>6.412846061290306E-2</v>
      </c>
      <c r="K12" s="52" t="s">
        <v>66</v>
      </c>
      <c r="L12" s="256">
        <v>196.85124999999999</v>
      </c>
      <c r="M12" s="422" t="s">
        <v>66</v>
      </c>
      <c r="N12" s="729">
        <v>6.412846061290306E-2</v>
      </c>
      <c r="O12" s="534">
        <v>196.78516014087671</v>
      </c>
      <c r="P12" s="54"/>
      <c r="Q12" s="54"/>
    </row>
    <row r="13" spans="1:19" ht="30" customHeight="1" x14ac:dyDescent="0.25">
      <c r="A13" s="416" t="s">
        <v>49</v>
      </c>
      <c r="B13" s="366">
        <v>858542.70000000019</v>
      </c>
      <c r="C13" s="366">
        <v>882542.70000000007</v>
      </c>
      <c r="D13" s="366">
        <v>36725.399128000005</v>
      </c>
      <c r="E13" s="366">
        <v>845817.30087200005</v>
      </c>
      <c r="F13" s="366">
        <v>582049.59697724006</v>
      </c>
      <c r="G13" s="367">
        <v>0.68815049819526364</v>
      </c>
      <c r="H13" s="368">
        <v>263767.70389475999</v>
      </c>
      <c r="I13" s="366">
        <v>493783.16803716001</v>
      </c>
      <c r="J13" s="367">
        <v>0.58379412141143427</v>
      </c>
      <c r="K13" s="367">
        <v>0.96</v>
      </c>
      <c r="L13" s="366">
        <v>248907.04504596005</v>
      </c>
      <c r="M13" s="367">
        <v>0.49</v>
      </c>
      <c r="N13" s="730">
        <v>0.2942799169387384</v>
      </c>
      <c r="O13" s="535">
        <v>247147.38873708091</v>
      </c>
      <c r="P13" s="54"/>
      <c r="Q13" s="54"/>
    </row>
    <row r="14" spans="1:19" ht="48" customHeight="1" x14ac:dyDescent="0.25">
      <c r="A14" s="415" t="s">
        <v>81</v>
      </c>
      <c r="B14" s="256">
        <v>593383.75031399983</v>
      </c>
      <c r="C14" s="256">
        <v>613383.75031399983</v>
      </c>
      <c r="D14" s="256">
        <v>54729.246228999989</v>
      </c>
      <c r="E14" s="323">
        <v>558654.50408499979</v>
      </c>
      <c r="F14" s="256">
        <v>379631.14095263003</v>
      </c>
      <c r="G14" s="52">
        <v>0.67954547609781524</v>
      </c>
      <c r="H14" s="258">
        <v>179023.36313236976</v>
      </c>
      <c r="I14" s="256">
        <v>304545.99006670999</v>
      </c>
      <c r="J14" s="52">
        <v>0.54514192195678246</v>
      </c>
      <c r="K14" s="784">
        <v>0.96</v>
      </c>
      <c r="L14" s="256">
        <v>96807.496974979993</v>
      </c>
      <c r="M14" s="784">
        <v>0.49</v>
      </c>
      <c r="N14" s="731">
        <v>0.17328688172583076</v>
      </c>
      <c r="O14" s="534">
        <v>95553.237443980019</v>
      </c>
      <c r="Q14" s="54"/>
    </row>
    <row r="15" spans="1:19" ht="29.25" customHeight="1" x14ac:dyDescent="0.25">
      <c r="A15" s="416" t="s">
        <v>68</v>
      </c>
      <c r="B15" s="366">
        <v>593383.75031399983</v>
      </c>
      <c r="C15" s="366">
        <v>613383.75031399983</v>
      </c>
      <c r="D15" s="366">
        <v>54729.246228999989</v>
      </c>
      <c r="E15" s="366">
        <v>558654.50408499979</v>
      </c>
      <c r="F15" s="366">
        <v>379631.14095263003</v>
      </c>
      <c r="G15" s="367">
        <v>0.67954547609781524</v>
      </c>
      <c r="H15" s="368">
        <v>179023.36313236976</v>
      </c>
      <c r="I15" s="366">
        <v>304545.99006670999</v>
      </c>
      <c r="J15" s="367">
        <v>0.54514192195678246</v>
      </c>
      <c r="K15" s="367">
        <v>0.96</v>
      </c>
      <c r="L15" s="366">
        <v>96807.496974979993</v>
      </c>
      <c r="M15" s="367">
        <v>0.49</v>
      </c>
      <c r="N15" s="730">
        <v>0.17328688172583076</v>
      </c>
      <c r="O15" s="535">
        <v>95553.237443980019</v>
      </c>
      <c r="P15" s="54"/>
      <c r="Q15" s="54"/>
    </row>
    <row r="16" spans="1:19" ht="29.25" customHeight="1" x14ac:dyDescent="0.25">
      <c r="A16" s="417" t="s">
        <v>278</v>
      </c>
      <c r="B16" s="369">
        <v>1451926.450314</v>
      </c>
      <c r="C16" s="369">
        <v>1495926.4503139998</v>
      </c>
      <c r="D16" s="369">
        <v>91454.645357000001</v>
      </c>
      <c r="E16" s="369">
        <v>1404471.8049569998</v>
      </c>
      <c r="F16" s="369">
        <v>961680.73792987014</v>
      </c>
      <c r="G16" s="370">
        <v>0.68472769231512876</v>
      </c>
      <c r="H16" s="371">
        <v>442791.06702712976</v>
      </c>
      <c r="I16" s="369">
        <v>798329.15810387</v>
      </c>
      <c r="J16" s="370">
        <v>0.56841949783983892</v>
      </c>
      <c r="K16" s="786">
        <v>0.96</v>
      </c>
      <c r="L16" s="369">
        <v>345714.54202094005</v>
      </c>
      <c r="M16" s="786">
        <v>0.49</v>
      </c>
      <c r="N16" s="732">
        <v>0.24615271079188711</v>
      </c>
      <c r="O16" s="536">
        <v>342700.62618106091</v>
      </c>
      <c r="Q16" s="54"/>
    </row>
    <row r="17" spans="1:18" ht="38.25" customHeight="1" x14ac:dyDescent="0.25">
      <c r="A17" s="415" t="s">
        <v>280</v>
      </c>
      <c r="B17" s="323">
        <v>1461.8549679100001</v>
      </c>
      <c r="C17" s="323">
        <v>1461.8549679100001</v>
      </c>
      <c r="D17" s="324">
        <v>0</v>
      </c>
      <c r="E17" s="323">
        <v>1461.8549679100001</v>
      </c>
      <c r="F17" s="257">
        <v>1381.5016629100001</v>
      </c>
      <c r="G17" s="52">
        <v>0.94503332631219883</v>
      </c>
      <c r="H17" s="258">
        <v>80.353305000000091</v>
      </c>
      <c r="I17" s="256">
        <v>1356.0015979100001</v>
      </c>
      <c r="J17" s="52">
        <v>0.92758969095864718</v>
      </c>
      <c r="K17" s="52" t="s">
        <v>66</v>
      </c>
      <c r="L17" s="256">
        <v>85.083331999999999</v>
      </c>
      <c r="M17" s="83" t="s">
        <v>66</v>
      </c>
      <c r="N17" s="733">
        <v>5.8202307251890253E-2</v>
      </c>
      <c r="O17" s="534">
        <v>0</v>
      </c>
      <c r="Q17" s="54"/>
    </row>
    <row r="18" spans="1:18" ht="44.25" customHeight="1" x14ac:dyDescent="0.25">
      <c r="A18" s="517" t="s">
        <v>311</v>
      </c>
      <c r="B18" s="369">
        <v>1461.8549679100001</v>
      </c>
      <c r="C18" s="369">
        <v>1461.8549679100001</v>
      </c>
      <c r="D18" s="369">
        <v>0</v>
      </c>
      <c r="E18" s="369">
        <v>1461.8549679100001</v>
      </c>
      <c r="F18" s="369">
        <v>1381.5016629100001</v>
      </c>
      <c r="G18" s="370">
        <v>0.94503332631219883</v>
      </c>
      <c r="H18" s="371">
        <v>80.353305000000091</v>
      </c>
      <c r="I18" s="369">
        <v>1356.0015979100001</v>
      </c>
      <c r="J18" s="370">
        <v>0.92758969095864718</v>
      </c>
      <c r="K18" s="370" t="s">
        <v>66</v>
      </c>
      <c r="L18" s="369">
        <v>85.083331999999999</v>
      </c>
      <c r="M18" s="370" t="s">
        <v>66</v>
      </c>
      <c r="N18" s="732">
        <v>5.8202307251890253E-2</v>
      </c>
      <c r="O18" s="536">
        <v>0</v>
      </c>
      <c r="Q18" s="54"/>
    </row>
    <row r="19" spans="1:18" ht="29.25" customHeight="1" thickBot="1" x14ac:dyDescent="0.3">
      <c r="A19" s="418" t="s">
        <v>304</v>
      </c>
      <c r="B19" s="419">
        <v>1453388.3052819101</v>
      </c>
      <c r="C19" s="419">
        <v>1497388.3052819099</v>
      </c>
      <c r="D19" s="419">
        <v>91454.645357000001</v>
      </c>
      <c r="E19" s="419">
        <v>1405933.6599249099</v>
      </c>
      <c r="F19" s="419">
        <v>963062.23959278013</v>
      </c>
      <c r="G19" s="420">
        <v>0.68499835166064427</v>
      </c>
      <c r="H19" s="421">
        <v>442871.42033212981</v>
      </c>
      <c r="I19" s="419">
        <v>799685.15970177995</v>
      </c>
      <c r="J19" s="420">
        <v>0.56879295410317632</v>
      </c>
      <c r="K19" s="420">
        <v>0.96</v>
      </c>
      <c r="L19" s="419">
        <v>345799.62535294006</v>
      </c>
      <c r="M19" s="420">
        <v>0.49</v>
      </c>
      <c r="N19" s="727">
        <v>0.24595728462138747</v>
      </c>
      <c r="O19" s="537">
        <v>342700.62618106091</v>
      </c>
      <c r="R19" s="54"/>
    </row>
    <row r="20" spans="1:18" x14ac:dyDescent="0.25">
      <c r="A20" s="232" t="s">
        <v>529</v>
      </c>
      <c r="B20" s="232"/>
      <c r="C20" s="232"/>
      <c r="D20" s="763"/>
      <c r="E20" s="232"/>
      <c r="F20" s="232"/>
      <c r="G20" s="232"/>
      <c r="H20" s="232"/>
      <c r="I20" s="763"/>
      <c r="J20" s="232"/>
      <c r="K20" s="232"/>
      <c r="L20" s="232"/>
      <c r="M20" s="232"/>
      <c r="N20" s="232"/>
      <c r="O20" s="532"/>
    </row>
    <row r="31" spans="1:18" ht="21.75" customHeight="1" x14ac:dyDescent="0.25"/>
    <row r="32" spans="1:18" ht="29.25" customHeight="1" x14ac:dyDescent="0.25"/>
    <row r="33" spans="2:9" ht="23.25" customHeight="1" x14ac:dyDescent="0.25">
      <c r="E33" s="246"/>
      <c r="F33" s="246"/>
      <c r="G33" s="246"/>
      <c r="H33" s="246"/>
      <c r="I33" s="246"/>
    </row>
    <row r="34" spans="2:9" ht="23.25" customHeight="1" x14ac:dyDescent="0.25">
      <c r="B34" s="54"/>
      <c r="E34" s="246"/>
      <c r="F34" s="246"/>
      <c r="G34" s="246"/>
      <c r="H34" s="246"/>
      <c r="I34" s="246"/>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P284"/>
  <sheetViews>
    <sheetView topLeftCell="D188" zoomScale="60" zoomScaleNormal="60" workbookViewId="0">
      <selection activeCell="D78" sqref="A78:XFD78"/>
    </sheetView>
  </sheetViews>
  <sheetFormatPr baseColWidth="10" defaultColWidth="9.140625" defaultRowHeight="15" x14ac:dyDescent="0.25"/>
  <cols>
    <col min="1" max="1" width="33.42578125" style="701" customWidth="1"/>
    <col min="2" max="2" width="32.140625" customWidth="1"/>
    <col min="3" max="3" width="44.28515625" style="697" customWidth="1"/>
    <col min="4" max="4" width="33.42578125" style="708" customWidth="1"/>
    <col min="5" max="5" width="17.42578125" style="54" customWidth="1"/>
    <col min="6" max="6" width="18" customWidth="1"/>
    <col min="7" max="7" width="15.5703125" customWidth="1"/>
    <col min="8" max="8" width="22.5703125" customWidth="1"/>
    <col min="9" max="9" width="19.42578125" hidden="1" customWidth="1"/>
    <col min="10" max="10" width="12.140625" style="276" hidden="1" customWidth="1"/>
    <col min="11" max="11" width="19.7109375" hidden="1" customWidth="1"/>
    <col min="12" max="12" width="18.42578125" hidden="1" customWidth="1"/>
    <col min="13" max="13" width="17.7109375" style="715" customWidth="1"/>
    <col min="14" max="14" width="20.5703125" style="242" bestFit="1" customWidth="1"/>
    <col min="15" max="15" width="15.85546875" style="128" customWidth="1"/>
    <col min="16" max="16" width="14.42578125" style="242" customWidth="1"/>
    <col min="17" max="17" width="20.140625" customWidth="1"/>
  </cols>
  <sheetData>
    <row r="2" spans="1:16" ht="26.25" customHeight="1" x14ac:dyDescent="0.25">
      <c r="A2" s="941" t="s">
        <v>232</v>
      </c>
      <c r="B2" s="942"/>
      <c r="C2" s="942"/>
      <c r="D2" s="942"/>
      <c r="E2" s="942"/>
      <c r="F2" s="942"/>
      <c r="G2" s="942"/>
      <c r="H2" s="942"/>
      <c r="I2" s="942"/>
      <c r="J2" s="942"/>
      <c r="K2" s="942"/>
      <c r="L2" s="942"/>
      <c r="M2" s="943"/>
      <c r="N2" s="942"/>
      <c r="O2" s="942"/>
      <c r="P2" s="942"/>
    </row>
    <row r="3" spans="1:16" ht="21.75" customHeight="1" x14ac:dyDescent="0.25">
      <c r="A3" s="554"/>
      <c r="B3" s="570"/>
      <c r="C3" s="522"/>
      <c r="D3" s="702"/>
      <c r="E3" s="571"/>
      <c r="F3" s="570"/>
      <c r="G3" s="570"/>
      <c r="H3" s="570"/>
      <c r="I3" s="570"/>
      <c r="J3" s="570"/>
      <c r="K3" s="570"/>
      <c r="L3" s="570"/>
      <c r="M3" s="711"/>
      <c r="N3" s="570"/>
      <c r="O3" s="572"/>
      <c r="P3" s="570"/>
    </row>
    <row r="4" spans="1:16" ht="29.25" customHeight="1" x14ac:dyDescent="0.25">
      <c r="A4" s="944" t="s">
        <v>528</v>
      </c>
      <c r="B4" s="945"/>
      <c r="C4" s="945"/>
      <c r="D4" s="945"/>
      <c r="E4" s="945"/>
      <c r="F4" s="945"/>
      <c r="G4" s="945"/>
      <c r="H4" s="945"/>
      <c r="I4" s="945"/>
      <c r="J4" s="945"/>
      <c r="K4" s="945"/>
      <c r="L4" s="945"/>
      <c r="M4" s="946"/>
      <c r="N4" s="945"/>
      <c r="O4" s="945"/>
      <c r="P4" s="945"/>
    </row>
    <row r="5" spans="1:16" ht="14.25" customHeight="1" thickBot="1" x14ac:dyDescent="0.3">
      <c r="A5" s="947"/>
      <c r="B5" s="948"/>
      <c r="C5" s="948"/>
      <c r="D5" s="948"/>
      <c r="E5" s="948"/>
      <c r="F5" s="948"/>
      <c r="G5" s="948"/>
      <c r="H5" s="948"/>
      <c r="I5" s="948"/>
      <c r="J5" s="948"/>
      <c r="K5" s="948"/>
      <c r="L5" s="948"/>
      <c r="M5" s="949"/>
      <c r="N5" s="948"/>
      <c r="O5" s="948"/>
      <c r="P5" s="948"/>
    </row>
    <row r="6" spans="1:16" s="242" customFormat="1" ht="68.25" customHeight="1" thickBot="1" x14ac:dyDescent="0.3">
      <c r="A6" s="519" t="s">
        <v>6</v>
      </c>
      <c r="B6" s="547" t="s">
        <v>7</v>
      </c>
      <c r="C6" s="518" t="s">
        <v>484</v>
      </c>
      <c r="D6" s="520" t="s">
        <v>173</v>
      </c>
      <c r="E6" s="546" t="s">
        <v>94</v>
      </c>
      <c r="F6" s="520" t="s">
        <v>172</v>
      </c>
      <c r="G6" s="520" t="s">
        <v>525</v>
      </c>
      <c r="H6" s="520" t="s">
        <v>387</v>
      </c>
      <c r="I6" s="520" t="s">
        <v>24</v>
      </c>
      <c r="J6" s="521" t="s">
        <v>367</v>
      </c>
      <c r="K6" s="520" t="s">
        <v>177</v>
      </c>
      <c r="L6" s="520" t="s">
        <v>174</v>
      </c>
      <c r="M6" s="520" t="s">
        <v>25</v>
      </c>
      <c r="N6" s="520" t="s">
        <v>43</v>
      </c>
      <c r="O6" s="520" t="s">
        <v>79</v>
      </c>
      <c r="P6" s="548" t="s">
        <v>296</v>
      </c>
    </row>
    <row r="7" spans="1:16" ht="69.75" customHeight="1" x14ac:dyDescent="0.25">
      <c r="A7" s="951" t="s">
        <v>328</v>
      </c>
      <c r="B7" s="573" t="s">
        <v>134</v>
      </c>
      <c r="C7" s="682" t="s">
        <v>317</v>
      </c>
      <c r="D7" s="49" t="s">
        <v>317</v>
      </c>
      <c r="E7" s="574">
        <v>28659</v>
      </c>
      <c r="F7" s="575">
        <v>28659</v>
      </c>
      <c r="G7" s="575">
        <v>0</v>
      </c>
      <c r="H7" s="575">
        <v>28659</v>
      </c>
      <c r="I7" s="575">
        <v>24415.042632470002</v>
      </c>
      <c r="J7" s="576">
        <v>0.85191537152273289</v>
      </c>
      <c r="K7" s="575">
        <v>11472.563931700002</v>
      </c>
      <c r="L7" s="574">
        <v>4243.957367529998</v>
      </c>
      <c r="M7" s="574">
        <v>12942.47870077</v>
      </c>
      <c r="N7" s="576">
        <v>0.45160259258069019</v>
      </c>
      <c r="O7" s="575">
        <v>5611.6919630000002</v>
      </c>
      <c r="P7" s="576">
        <v>0.19580906392407271</v>
      </c>
    </row>
    <row r="8" spans="1:16" ht="74.25" customHeight="1" x14ac:dyDescent="0.25">
      <c r="A8" s="952"/>
      <c r="B8" s="573" t="s">
        <v>131</v>
      </c>
      <c r="C8" s="682" t="s">
        <v>316</v>
      </c>
      <c r="D8" s="49" t="s">
        <v>316</v>
      </c>
      <c r="E8" s="574">
        <v>7094.796609</v>
      </c>
      <c r="F8" s="574">
        <v>7095</v>
      </c>
      <c r="G8" s="575">
        <v>50</v>
      </c>
      <c r="H8" s="575">
        <v>7045</v>
      </c>
      <c r="I8" s="575">
        <v>6868.046609</v>
      </c>
      <c r="J8" s="577">
        <v>0.97488241433640876</v>
      </c>
      <c r="K8" s="575">
        <v>6230.9215809999996</v>
      </c>
      <c r="L8" s="575">
        <v>176.95339100000001</v>
      </c>
      <c r="M8" s="575">
        <v>637.12502800000004</v>
      </c>
      <c r="N8" s="576">
        <v>9.043648374733855E-2</v>
      </c>
      <c r="O8" s="574">
        <v>85.937850999999995</v>
      </c>
      <c r="P8" s="576">
        <v>1.2198417459190914E-2</v>
      </c>
    </row>
    <row r="9" spans="1:16" ht="24.75" customHeight="1" x14ac:dyDescent="0.25">
      <c r="A9" s="952"/>
      <c r="B9" s="894" t="s">
        <v>47</v>
      </c>
      <c r="C9" s="895"/>
      <c r="D9" s="896"/>
      <c r="E9" s="580">
        <v>35753.796608999997</v>
      </c>
      <c r="F9" s="581">
        <v>35754</v>
      </c>
      <c r="G9" s="581">
        <v>50</v>
      </c>
      <c r="H9" s="581">
        <v>35704</v>
      </c>
      <c r="I9" s="581">
        <v>31283.089241470003</v>
      </c>
      <c r="J9" s="582">
        <v>0.87617883826658083</v>
      </c>
      <c r="K9" s="581">
        <v>17703.485512700001</v>
      </c>
      <c r="L9" s="580">
        <v>4420.9107585299971</v>
      </c>
      <c r="M9" s="580">
        <v>13579.60372877</v>
      </c>
      <c r="N9" s="582">
        <v>0.38033844187682053</v>
      </c>
      <c r="O9" s="581">
        <v>5697.6298139999999</v>
      </c>
      <c r="P9" s="582">
        <v>0.15957959371498992</v>
      </c>
    </row>
    <row r="10" spans="1:16" s="236" customFormat="1" ht="95.25" customHeight="1" x14ac:dyDescent="0.25">
      <c r="A10" s="952"/>
      <c r="B10" s="578" t="s">
        <v>427</v>
      </c>
      <c r="C10" s="683" t="s">
        <v>491</v>
      </c>
      <c r="D10" s="331" t="s">
        <v>426</v>
      </c>
      <c r="E10" s="645">
        <v>44000</v>
      </c>
      <c r="F10" s="646">
        <v>44000</v>
      </c>
      <c r="G10" s="646">
        <v>5000</v>
      </c>
      <c r="H10" s="646">
        <v>39000</v>
      </c>
      <c r="I10" s="646">
        <v>35118.404897</v>
      </c>
      <c r="J10" s="738">
        <v>0.90047192043589741</v>
      </c>
      <c r="K10" s="646">
        <v>31835</v>
      </c>
      <c r="L10" s="645">
        <v>3881.5951029999997</v>
      </c>
      <c r="M10" s="645">
        <v>3283.4048969999999</v>
      </c>
      <c r="N10" s="738">
        <v>8.4189869153846145E-2</v>
      </c>
      <c r="O10" s="646">
        <v>173.60122999999999</v>
      </c>
      <c r="P10" s="738">
        <v>4.4513135897435892E-3</v>
      </c>
    </row>
    <row r="11" spans="1:16" ht="19.5" x14ac:dyDescent="0.25">
      <c r="A11" s="952"/>
      <c r="B11" s="900" t="s">
        <v>81</v>
      </c>
      <c r="C11" s="901"/>
      <c r="D11" s="902"/>
      <c r="E11" s="580">
        <v>44000</v>
      </c>
      <c r="F11" s="581">
        <v>44000</v>
      </c>
      <c r="G11" s="581">
        <v>5000</v>
      </c>
      <c r="H11" s="581">
        <v>39000</v>
      </c>
      <c r="I11" s="581">
        <v>35118.404897</v>
      </c>
      <c r="J11" s="582">
        <v>0.90047192043589741</v>
      </c>
      <c r="K11" s="581">
        <v>31835</v>
      </c>
      <c r="L11" s="580">
        <v>3881.5951029999997</v>
      </c>
      <c r="M11" s="580">
        <v>3283.4048969999999</v>
      </c>
      <c r="N11" s="582">
        <v>8.4189869153846145E-2</v>
      </c>
      <c r="O11" s="581">
        <v>173.60122999999999</v>
      </c>
      <c r="P11" s="582">
        <v>4.4513135897435892E-3</v>
      </c>
    </row>
    <row r="12" spans="1:16" ht="24" customHeight="1" x14ac:dyDescent="0.25">
      <c r="A12" s="952"/>
      <c r="B12" s="897" t="s">
        <v>286</v>
      </c>
      <c r="C12" s="898"/>
      <c r="D12" s="899"/>
      <c r="E12" s="580">
        <v>79753.796608999997</v>
      </c>
      <c r="F12" s="581">
        <v>79754</v>
      </c>
      <c r="G12" s="581">
        <v>5050</v>
      </c>
      <c r="H12" s="581">
        <v>74704</v>
      </c>
      <c r="I12" s="581">
        <v>66401.494138470007</v>
      </c>
      <c r="J12" s="582">
        <v>0.8888612944215839</v>
      </c>
      <c r="K12" s="581">
        <v>49538.485512700005</v>
      </c>
      <c r="L12" s="580">
        <v>8302.5058615299931</v>
      </c>
      <c r="M12" s="580">
        <v>16863.008625769999</v>
      </c>
      <c r="N12" s="582">
        <v>0.22573100002369348</v>
      </c>
      <c r="O12" s="581">
        <v>5871.2310440000001</v>
      </c>
      <c r="P12" s="582">
        <v>7.8593261994003003E-2</v>
      </c>
    </row>
    <row r="13" spans="1:16" ht="30.75" customHeight="1" x14ac:dyDescent="0.25">
      <c r="A13" s="952"/>
      <c r="B13" s="903" t="s">
        <v>280</v>
      </c>
      <c r="C13" s="904"/>
      <c r="D13" s="905"/>
      <c r="E13" s="580">
        <v>25.854268019999999</v>
      </c>
      <c r="F13" s="581">
        <v>25.854268019999999</v>
      </c>
      <c r="G13" s="581">
        <v>0</v>
      </c>
      <c r="H13" s="581">
        <v>25.854268019999999</v>
      </c>
      <c r="I13" s="581">
        <v>25.854268019999999</v>
      </c>
      <c r="J13" s="582">
        <v>1</v>
      </c>
      <c r="K13" s="581">
        <v>0</v>
      </c>
      <c r="L13" s="580">
        <v>0</v>
      </c>
      <c r="M13" s="580">
        <v>25.854268019999999</v>
      </c>
      <c r="N13" s="582">
        <v>1</v>
      </c>
      <c r="O13" s="581">
        <v>0</v>
      </c>
      <c r="P13" s="582">
        <v>0</v>
      </c>
    </row>
    <row r="14" spans="1:16" ht="40.5" customHeight="1" thickBot="1" x14ac:dyDescent="0.3">
      <c r="A14" s="953"/>
      <c r="B14" s="931" t="s">
        <v>69</v>
      </c>
      <c r="C14" s="932"/>
      <c r="D14" s="933"/>
      <c r="E14" s="583">
        <v>79779.650877020002</v>
      </c>
      <c r="F14" s="584">
        <v>79779.854268020004</v>
      </c>
      <c r="G14" s="584">
        <v>5050</v>
      </c>
      <c r="H14" s="584">
        <v>74729.854268020004</v>
      </c>
      <c r="I14" s="584">
        <v>66427.348406490011</v>
      </c>
      <c r="J14" s="585">
        <v>0.88889974505031277</v>
      </c>
      <c r="K14" s="584">
        <v>49538.485512700005</v>
      </c>
      <c r="L14" s="583">
        <v>8302.5058615299931</v>
      </c>
      <c r="M14" s="583">
        <v>16888.862893789999</v>
      </c>
      <c r="N14" s="585">
        <v>0.2259988736659084</v>
      </c>
      <c r="O14" s="584">
        <v>5871.2310440000001</v>
      </c>
      <c r="P14" s="585">
        <v>7.8566071103828489E-2</v>
      </c>
    </row>
    <row r="15" spans="1:16" ht="21" customHeight="1" thickBot="1" x14ac:dyDescent="0.3">
      <c r="A15" s="922" t="s">
        <v>529</v>
      </c>
      <c r="B15" s="922"/>
      <c r="C15" s="922"/>
      <c r="D15" s="922"/>
      <c r="E15" s="922"/>
      <c r="F15" s="922"/>
      <c r="G15" s="922"/>
      <c r="H15" s="922"/>
      <c r="I15" s="922"/>
      <c r="J15" s="922"/>
      <c r="K15" s="922"/>
      <c r="L15" s="922"/>
      <c r="M15" s="922"/>
      <c r="N15" s="922"/>
      <c r="O15" s="922"/>
      <c r="P15" s="922"/>
    </row>
    <row r="16" spans="1:16" s="242" customFormat="1" ht="68.25" customHeight="1" x14ac:dyDescent="0.25">
      <c r="A16" s="519" t="s">
        <v>6</v>
      </c>
      <c r="B16" s="547" t="s">
        <v>7</v>
      </c>
      <c r="C16" s="518" t="s">
        <v>484</v>
      </c>
      <c r="D16" s="520" t="s">
        <v>173</v>
      </c>
      <c r="E16" s="546" t="s">
        <v>94</v>
      </c>
      <c r="F16" s="520" t="s">
        <v>172</v>
      </c>
      <c r="G16" s="520" t="s">
        <v>525</v>
      </c>
      <c r="H16" s="520" t="s">
        <v>387</v>
      </c>
      <c r="I16" s="520" t="s">
        <v>24</v>
      </c>
      <c r="J16" s="521" t="s">
        <v>367</v>
      </c>
      <c r="K16" s="520" t="s">
        <v>177</v>
      </c>
      <c r="L16" s="520" t="s">
        <v>174</v>
      </c>
      <c r="M16" s="546" t="s">
        <v>25</v>
      </c>
      <c r="N16" s="520" t="s">
        <v>43</v>
      </c>
      <c r="O16" s="546" t="s">
        <v>79</v>
      </c>
      <c r="P16" s="737" t="s">
        <v>296</v>
      </c>
    </row>
    <row r="17" spans="1:16" ht="30" x14ac:dyDescent="0.25">
      <c r="A17" s="950" t="s">
        <v>329</v>
      </c>
      <c r="B17" s="586" t="s">
        <v>118</v>
      </c>
      <c r="C17" s="685" t="s">
        <v>119</v>
      </c>
      <c r="D17" s="50" t="s">
        <v>119</v>
      </c>
      <c r="E17" s="587">
        <v>7011.1</v>
      </c>
      <c r="F17" s="588">
        <v>7011.1</v>
      </c>
      <c r="G17" s="588">
        <v>7011.1</v>
      </c>
      <c r="H17" s="588">
        <v>0</v>
      </c>
      <c r="I17" s="575">
        <v>0</v>
      </c>
      <c r="J17" s="589" t="e">
        <v>#DIV/0!</v>
      </c>
      <c r="K17" s="588">
        <v>0</v>
      </c>
      <c r="L17" s="587">
        <v>0</v>
      </c>
      <c r="M17" s="587">
        <v>0</v>
      </c>
      <c r="N17" s="576">
        <v>0</v>
      </c>
      <c r="O17" s="587">
        <v>0</v>
      </c>
      <c r="P17" s="576" t="e">
        <v>#DIV/0!</v>
      </c>
    </row>
    <row r="18" spans="1:16" ht="72.75" customHeight="1" x14ac:dyDescent="0.25">
      <c r="A18" s="930"/>
      <c r="B18" s="573" t="s">
        <v>136</v>
      </c>
      <c r="C18" s="682" t="s">
        <v>318</v>
      </c>
      <c r="D18" s="49" t="s">
        <v>318</v>
      </c>
      <c r="E18" s="574">
        <v>102041</v>
      </c>
      <c r="F18" s="575">
        <v>102041</v>
      </c>
      <c r="G18" s="575">
        <v>0</v>
      </c>
      <c r="H18" s="575">
        <v>102041</v>
      </c>
      <c r="I18" s="575">
        <v>68090.577888</v>
      </c>
      <c r="J18" s="576">
        <v>0.66728646218676801</v>
      </c>
      <c r="K18" s="575">
        <v>1986.7910329000006</v>
      </c>
      <c r="L18" s="574">
        <v>33950.422112</v>
      </c>
      <c r="M18" s="574">
        <v>66103.786855099999</v>
      </c>
      <c r="N18" s="576">
        <v>0.64781594511127882</v>
      </c>
      <c r="O18" s="574">
        <v>32474.135808669998</v>
      </c>
      <c r="P18" s="576">
        <v>0.31824595808224143</v>
      </c>
    </row>
    <row r="19" spans="1:16" ht="72.75" customHeight="1" x14ac:dyDescent="0.25">
      <c r="A19" s="930"/>
      <c r="B19" s="573" t="s">
        <v>137</v>
      </c>
      <c r="C19" s="682" t="s">
        <v>319</v>
      </c>
      <c r="D19" s="49" t="s">
        <v>319</v>
      </c>
      <c r="E19" s="574">
        <v>8562.2999999999993</v>
      </c>
      <c r="F19" s="575">
        <v>8562.2999999999993</v>
      </c>
      <c r="G19" s="575">
        <v>0</v>
      </c>
      <c r="H19" s="575">
        <v>8562.2999999999993</v>
      </c>
      <c r="I19" s="575">
        <v>8562.2999999999993</v>
      </c>
      <c r="J19" s="576">
        <v>1</v>
      </c>
      <c r="K19" s="575">
        <v>0</v>
      </c>
      <c r="L19" s="574">
        <v>0</v>
      </c>
      <c r="M19" s="574">
        <v>8562.2999999999993</v>
      </c>
      <c r="N19" s="576">
        <v>1</v>
      </c>
      <c r="O19" s="574">
        <v>0</v>
      </c>
      <c r="P19" s="576">
        <v>0</v>
      </c>
    </row>
    <row r="20" spans="1:16" ht="69.75" customHeight="1" x14ac:dyDescent="0.25">
      <c r="A20" s="930"/>
      <c r="B20" s="573" t="s">
        <v>131</v>
      </c>
      <c r="C20" s="682" t="s">
        <v>316</v>
      </c>
      <c r="D20" s="49" t="s">
        <v>316</v>
      </c>
      <c r="E20" s="574">
        <v>10263.157662</v>
      </c>
      <c r="F20" s="575">
        <v>10263.157662</v>
      </c>
      <c r="G20" s="575">
        <v>50</v>
      </c>
      <c r="H20" s="575">
        <v>10213.157662</v>
      </c>
      <c r="I20" s="575">
        <v>7000</v>
      </c>
      <c r="J20" s="576">
        <v>0.68539037892706134</v>
      </c>
      <c r="K20" s="575">
        <v>5200.00000568</v>
      </c>
      <c r="L20" s="574">
        <v>3213.1576619999996</v>
      </c>
      <c r="M20" s="574">
        <v>1799.99999432</v>
      </c>
      <c r="N20" s="576">
        <v>0.17624323973938474</v>
      </c>
      <c r="O20" s="574">
        <v>799.994327</v>
      </c>
      <c r="P20" s="576">
        <v>7.8329773560289917E-2</v>
      </c>
    </row>
    <row r="21" spans="1:16" ht="37.5" customHeight="1" x14ac:dyDescent="0.25">
      <c r="A21" s="930"/>
      <c r="B21" s="894" t="s">
        <v>47</v>
      </c>
      <c r="C21" s="895"/>
      <c r="D21" s="896"/>
      <c r="E21" s="580">
        <v>127877.55766200001</v>
      </c>
      <c r="F21" s="581">
        <v>127877.55766200001</v>
      </c>
      <c r="G21" s="581">
        <v>7061.1</v>
      </c>
      <c r="H21" s="581">
        <v>120816.457662</v>
      </c>
      <c r="I21" s="581">
        <v>83652.877888000003</v>
      </c>
      <c r="J21" s="582">
        <v>0.69239637965574174</v>
      </c>
      <c r="K21" s="581">
        <v>7186.7910385800005</v>
      </c>
      <c r="L21" s="580">
        <v>37163.579773999998</v>
      </c>
      <c r="M21" s="580">
        <v>76466.086849419997</v>
      </c>
      <c r="N21" s="582">
        <v>0.63291118055574824</v>
      </c>
      <c r="O21" s="580">
        <v>33274.130135669999</v>
      </c>
      <c r="P21" s="582">
        <v>0.27541057550916426</v>
      </c>
    </row>
    <row r="22" spans="1:16" ht="60" x14ac:dyDescent="0.25">
      <c r="A22" s="930"/>
      <c r="B22" s="573" t="s">
        <v>425</v>
      </c>
      <c r="C22" s="781" t="s">
        <v>492</v>
      </c>
      <c r="D22" s="49" t="s">
        <v>426</v>
      </c>
      <c r="E22" s="574">
        <v>40500</v>
      </c>
      <c r="F22" s="575">
        <v>40500</v>
      </c>
      <c r="G22" s="575">
        <v>1400</v>
      </c>
      <c r="H22" s="575">
        <v>39100</v>
      </c>
      <c r="I22" s="575">
        <v>2000</v>
      </c>
      <c r="J22" s="576">
        <v>5.1150895140664961E-2</v>
      </c>
      <c r="K22" s="575">
        <v>0</v>
      </c>
      <c r="L22" s="574">
        <v>37100</v>
      </c>
      <c r="M22" s="574">
        <v>2000</v>
      </c>
      <c r="N22" s="576">
        <v>5.1150895140664961E-2</v>
      </c>
      <c r="O22" s="574">
        <v>1600</v>
      </c>
      <c r="P22" s="576">
        <v>4.0920716112531973E-2</v>
      </c>
    </row>
    <row r="23" spans="1:16" ht="79.5" customHeight="1" x14ac:dyDescent="0.25">
      <c r="A23" s="930"/>
      <c r="B23" s="573" t="s">
        <v>428</v>
      </c>
      <c r="C23" s="781" t="s">
        <v>493</v>
      </c>
      <c r="D23" s="49" t="s">
        <v>426</v>
      </c>
      <c r="E23" s="574">
        <v>45700</v>
      </c>
      <c r="F23" s="575">
        <v>45700</v>
      </c>
      <c r="G23" s="575">
        <v>16988.900000000001</v>
      </c>
      <c r="H23" s="575">
        <v>28711.1</v>
      </c>
      <c r="I23" s="575">
        <v>19150</v>
      </c>
      <c r="J23" s="576">
        <v>0.66698942220952873</v>
      </c>
      <c r="K23" s="575">
        <v>0</v>
      </c>
      <c r="L23" s="574">
        <v>9561.0999999999985</v>
      </c>
      <c r="M23" s="574">
        <v>19150</v>
      </c>
      <c r="N23" s="576">
        <v>0.66698942220952873</v>
      </c>
      <c r="O23" s="574">
        <v>7814.5585639999999</v>
      </c>
      <c r="P23" s="576">
        <v>0.2721790026853726</v>
      </c>
    </row>
    <row r="24" spans="1:16" ht="75" customHeight="1" x14ac:dyDescent="0.25">
      <c r="A24" s="930"/>
      <c r="B24" s="573" t="s">
        <v>429</v>
      </c>
      <c r="C24" s="682" t="s">
        <v>494</v>
      </c>
      <c r="D24" s="49" t="s">
        <v>426</v>
      </c>
      <c r="E24" s="574">
        <v>800</v>
      </c>
      <c r="F24" s="575">
        <v>800</v>
      </c>
      <c r="G24" s="575">
        <v>0</v>
      </c>
      <c r="H24" s="575">
        <v>800</v>
      </c>
      <c r="I24" s="575">
        <v>800</v>
      </c>
      <c r="J24" s="576">
        <v>1</v>
      </c>
      <c r="K24" s="575">
        <v>0</v>
      </c>
      <c r="L24" s="574">
        <v>0</v>
      </c>
      <c r="M24" s="574">
        <v>800</v>
      </c>
      <c r="N24" s="576">
        <v>1</v>
      </c>
      <c r="O24" s="574">
        <v>0</v>
      </c>
      <c r="P24" s="576">
        <v>0</v>
      </c>
    </row>
    <row r="25" spans="1:16" s="780" customFormat="1" ht="59.25" customHeight="1" x14ac:dyDescent="0.25">
      <c r="A25" s="930"/>
      <c r="B25" s="775" t="s">
        <v>430</v>
      </c>
      <c r="C25" s="776" t="s">
        <v>495</v>
      </c>
      <c r="D25" s="777" t="s">
        <v>426</v>
      </c>
      <c r="E25" s="778">
        <v>20000</v>
      </c>
      <c r="F25" s="779">
        <v>20000</v>
      </c>
      <c r="G25" s="779">
        <v>0</v>
      </c>
      <c r="H25" s="779">
        <v>20000</v>
      </c>
      <c r="I25" s="779">
        <v>0</v>
      </c>
      <c r="J25" s="576">
        <v>0</v>
      </c>
      <c r="K25" s="779">
        <v>0</v>
      </c>
      <c r="L25" s="778">
        <v>20000</v>
      </c>
      <c r="M25" s="778">
        <v>0</v>
      </c>
      <c r="N25" s="576">
        <v>0</v>
      </c>
      <c r="O25" s="778">
        <v>0</v>
      </c>
      <c r="P25" s="576">
        <v>0</v>
      </c>
    </row>
    <row r="26" spans="1:16" s="780" customFormat="1" ht="59.25" customHeight="1" x14ac:dyDescent="0.25">
      <c r="A26" s="930"/>
      <c r="B26" s="775" t="s">
        <v>430</v>
      </c>
      <c r="C26" s="776" t="s">
        <v>495</v>
      </c>
      <c r="D26" s="777" t="s">
        <v>426</v>
      </c>
      <c r="E26" s="778">
        <v>0</v>
      </c>
      <c r="F26" s="779">
        <v>20000</v>
      </c>
      <c r="G26" s="779">
        <v>0</v>
      </c>
      <c r="H26" s="779">
        <v>20000</v>
      </c>
      <c r="I26" s="779">
        <v>0</v>
      </c>
      <c r="J26" s="576">
        <v>0</v>
      </c>
      <c r="K26" s="779">
        <v>0</v>
      </c>
      <c r="L26" s="778">
        <v>20000</v>
      </c>
      <c r="M26" s="778">
        <v>0</v>
      </c>
      <c r="N26" s="576">
        <v>1</v>
      </c>
      <c r="O26" s="778">
        <v>0</v>
      </c>
      <c r="P26" s="576">
        <v>0</v>
      </c>
    </row>
    <row r="27" spans="1:16" ht="24.75" customHeight="1" x14ac:dyDescent="0.25">
      <c r="A27" s="930"/>
      <c r="B27" s="935" t="s">
        <v>81</v>
      </c>
      <c r="C27" s="936"/>
      <c r="D27" s="937"/>
      <c r="E27" s="592">
        <v>107000</v>
      </c>
      <c r="F27" s="593">
        <v>127000</v>
      </c>
      <c r="G27" s="593">
        <v>18388.900000000001</v>
      </c>
      <c r="H27" s="593">
        <v>108611.1</v>
      </c>
      <c r="I27" s="593">
        <v>21950</v>
      </c>
      <c r="J27" s="594">
        <v>0.20209720737567338</v>
      </c>
      <c r="K27" s="593">
        <v>0</v>
      </c>
      <c r="L27" s="593">
        <v>86661.1</v>
      </c>
      <c r="M27" s="592">
        <v>21950</v>
      </c>
      <c r="N27" s="594">
        <v>0.20209720737567338</v>
      </c>
      <c r="O27" s="592">
        <v>9414.558563999999</v>
      </c>
      <c r="P27" s="594">
        <v>8.6681366490165362E-2</v>
      </c>
    </row>
    <row r="28" spans="1:16" ht="24.75" customHeight="1" x14ac:dyDescent="0.25">
      <c r="A28" s="930"/>
      <c r="B28" s="935" t="s">
        <v>286</v>
      </c>
      <c r="C28" s="936"/>
      <c r="D28" s="937"/>
      <c r="E28" s="592">
        <v>234877.55766200001</v>
      </c>
      <c r="F28" s="593">
        <v>254877.55766200001</v>
      </c>
      <c r="G28" s="593">
        <v>25450</v>
      </c>
      <c r="H28" s="593">
        <v>229427.55766200001</v>
      </c>
      <c r="I28" s="593">
        <v>105602.877888</v>
      </c>
      <c r="J28" s="594">
        <v>0.46028855018182918</v>
      </c>
      <c r="K28" s="593">
        <v>7186.791038580006</v>
      </c>
      <c r="L28" s="592">
        <v>123824.679774</v>
      </c>
      <c r="M28" s="592">
        <v>98416.086849419997</v>
      </c>
      <c r="N28" s="594">
        <v>0.42896366876035752</v>
      </c>
      <c r="O28" s="592">
        <v>42688.688699669998</v>
      </c>
      <c r="P28" s="594">
        <v>0.18606609046747705</v>
      </c>
    </row>
    <row r="29" spans="1:16" ht="24" customHeight="1" thickBot="1" x14ac:dyDescent="0.3">
      <c r="A29" s="930"/>
      <c r="B29" s="938" t="s">
        <v>280</v>
      </c>
      <c r="C29" s="939"/>
      <c r="D29" s="940"/>
      <c r="E29" s="596">
        <v>1283.0473948900001</v>
      </c>
      <c r="F29" s="597">
        <v>1283.0473948900001</v>
      </c>
      <c r="G29" s="597">
        <v>0</v>
      </c>
      <c r="H29" s="597">
        <v>1283.0473948900001</v>
      </c>
      <c r="I29" s="597">
        <v>1203.0473948900001</v>
      </c>
      <c r="J29" s="598">
        <v>0.93764844516374346</v>
      </c>
      <c r="K29" s="597">
        <v>25.50006499999995</v>
      </c>
      <c r="L29" s="596">
        <v>80</v>
      </c>
      <c r="M29" s="596">
        <v>1177.5473298900001</v>
      </c>
      <c r="N29" s="598">
        <v>0.91777383639904841</v>
      </c>
      <c r="O29" s="596">
        <v>20.683333000000001</v>
      </c>
      <c r="P29" s="598">
        <v>1.6120474646825693E-2</v>
      </c>
    </row>
    <row r="30" spans="1:16" ht="25.5" customHeight="1" thickBot="1" x14ac:dyDescent="0.3">
      <c r="A30" s="953"/>
      <c r="B30" s="874" t="s">
        <v>69</v>
      </c>
      <c r="C30" s="875"/>
      <c r="D30" s="876"/>
      <c r="E30" s="600">
        <v>236160.60505689</v>
      </c>
      <c r="F30" s="600">
        <v>256160.60505689</v>
      </c>
      <c r="G30" s="600">
        <v>25450</v>
      </c>
      <c r="H30" s="600">
        <v>230710.60505689</v>
      </c>
      <c r="I30" s="601">
        <v>106805.92528289001</v>
      </c>
      <c r="J30" s="602">
        <v>0.46294328453845096</v>
      </c>
      <c r="K30" s="601">
        <v>7212.2911035800062</v>
      </c>
      <c r="L30" s="600">
        <v>123904.679774</v>
      </c>
      <c r="M30" s="600">
        <v>99593.63417931</v>
      </c>
      <c r="N30" s="602">
        <v>0.43168208134494557</v>
      </c>
      <c r="O30" s="601">
        <v>42709.372032669999</v>
      </c>
      <c r="P30" s="602">
        <v>0.18512097448723031</v>
      </c>
    </row>
    <row r="31" spans="1:16" ht="20.25" customHeight="1" thickBot="1" x14ac:dyDescent="0.3">
      <c r="A31" s="922" t="s">
        <v>529</v>
      </c>
      <c r="B31" s="922"/>
      <c r="C31" s="922"/>
      <c r="D31" s="922"/>
      <c r="E31" s="922"/>
      <c r="F31" s="922"/>
      <c r="G31" s="922"/>
      <c r="H31" s="922"/>
      <c r="I31" s="922"/>
      <c r="J31" s="922"/>
      <c r="K31" s="922"/>
      <c r="L31" s="922"/>
      <c r="M31" s="922"/>
      <c r="N31" s="922"/>
      <c r="O31" s="922"/>
      <c r="P31" s="922"/>
    </row>
    <row r="32" spans="1:16" s="242" customFormat="1" ht="68.25" customHeight="1" thickBot="1" x14ac:dyDescent="0.3">
      <c r="A32" s="519" t="s">
        <v>6</v>
      </c>
      <c r="B32" s="547" t="s">
        <v>7</v>
      </c>
      <c r="C32" s="518" t="s">
        <v>484</v>
      </c>
      <c r="D32" s="520" t="s">
        <v>173</v>
      </c>
      <c r="E32" s="546" t="s">
        <v>94</v>
      </c>
      <c r="F32" s="520" t="s">
        <v>172</v>
      </c>
      <c r="G32" s="520" t="s">
        <v>96</v>
      </c>
      <c r="H32" s="520" t="s">
        <v>387</v>
      </c>
      <c r="I32" s="520" t="s">
        <v>24</v>
      </c>
      <c r="J32" s="521" t="s">
        <v>367</v>
      </c>
      <c r="K32" s="520" t="s">
        <v>177</v>
      </c>
      <c r="L32" s="520" t="s">
        <v>174</v>
      </c>
      <c r="M32" s="546" t="s">
        <v>25</v>
      </c>
      <c r="N32" s="520" t="s">
        <v>43</v>
      </c>
      <c r="O32" s="546" t="s">
        <v>79</v>
      </c>
      <c r="P32" s="737" t="s">
        <v>296</v>
      </c>
    </row>
    <row r="33" spans="1:16" s="236" customFormat="1" ht="94.5" customHeight="1" x14ac:dyDescent="0.25">
      <c r="A33" s="954" t="s">
        <v>330</v>
      </c>
      <c r="B33" s="604" t="s">
        <v>109</v>
      </c>
      <c r="C33" s="686" t="s">
        <v>312</v>
      </c>
      <c r="D33" s="363" t="s">
        <v>312</v>
      </c>
      <c r="E33" s="605">
        <v>7142.5</v>
      </c>
      <c r="F33" s="606">
        <v>7142.5</v>
      </c>
      <c r="G33" s="606">
        <v>0</v>
      </c>
      <c r="H33" s="606">
        <v>7142.5</v>
      </c>
      <c r="I33" s="607">
        <v>7093.3169529999996</v>
      </c>
      <c r="J33" s="608">
        <v>0.99311402912145597</v>
      </c>
      <c r="K33" s="606">
        <v>4912.6373509999994</v>
      </c>
      <c r="L33" s="605">
        <v>49.183047000000442</v>
      </c>
      <c r="M33" s="605">
        <v>2180.6796020000002</v>
      </c>
      <c r="N33" s="608">
        <v>0.30531040980049007</v>
      </c>
      <c r="O33" s="605">
        <v>1516.158553</v>
      </c>
      <c r="P33" s="738">
        <v>0.21227281106055301</v>
      </c>
    </row>
    <row r="34" spans="1:16" ht="62.25" customHeight="1" x14ac:dyDescent="0.25">
      <c r="A34" s="954"/>
      <c r="B34" s="573" t="s">
        <v>131</v>
      </c>
      <c r="C34" s="682" t="s">
        <v>316</v>
      </c>
      <c r="D34" s="334" t="s">
        <v>316</v>
      </c>
      <c r="E34" s="610">
        <v>6544.5463980000004</v>
      </c>
      <c r="F34" s="587">
        <v>6544.5463980000004</v>
      </c>
      <c r="G34" s="611">
        <v>50</v>
      </c>
      <c r="H34" s="611">
        <v>6494.5463980000004</v>
      </c>
      <c r="I34" s="588">
        <v>5980.1881960000001</v>
      </c>
      <c r="J34" s="612">
        <v>0.92080152015568062</v>
      </c>
      <c r="K34" s="611">
        <v>3356.5330684</v>
      </c>
      <c r="L34" s="611">
        <v>514.35820200000035</v>
      </c>
      <c r="M34" s="610">
        <v>2623.6551276</v>
      </c>
      <c r="N34" s="612">
        <v>0.40397819444448901</v>
      </c>
      <c r="O34" s="610">
        <v>1261.086685</v>
      </c>
      <c r="P34" s="738">
        <v>0.19417625307725148</v>
      </c>
    </row>
    <row r="35" spans="1:16" ht="19.5" x14ac:dyDescent="0.25">
      <c r="A35" s="907"/>
      <c r="B35" s="935" t="s">
        <v>47</v>
      </c>
      <c r="C35" s="936"/>
      <c r="D35" s="937"/>
      <c r="E35" s="592">
        <v>13687.046398</v>
      </c>
      <c r="F35" s="593">
        <v>13687.046398</v>
      </c>
      <c r="G35" s="593">
        <v>50</v>
      </c>
      <c r="H35" s="593">
        <v>13637.046398</v>
      </c>
      <c r="I35" s="593">
        <v>13073.505149000001</v>
      </c>
      <c r="J35" s="594">
        <v>0.95867571081354919</v>
      </c>
      <c r="K35" s="593">
        <v>8269.1704193999994</v>
      </c>
      <c r="L35" s="593">
        <v>563.54124900000079</v>
      </c>
      <c r="M35" s="592">
        <v>4804.3347296000002</v>
      </c>
      <c r="N35" s="594">
        <v>0.35230024078414812</v>
      </c>
      <c r="O35" s="592">
        <v>2777.245238</v>
      </c>
      <c r="P35" s="594">
        <v>0.20291048610793203</v>
      </c>
    </row>
    <row r="36" spans="1:16" ht="87" customHeight="1" x14ac:dyDescent="0.25">
      <c r="A36" s="954"/>
      <c r="B36" s="573" t="s">
        <v>423</v>
      </c>
      <c r="C36" s="682" t="s">
        <v>496</v>
      </c>
      <c r="D36" s="49" t="s">
        <v>424</v>
      </c>
      <c r="E36" s="574">
        <v>40034.612917999999</v>
      </c>
      <c r="F36" s="575">
        <v>40034.612917999999</v>
      </c>
      <c r="G36" s="575">
        <v>4074.5568239999998</v>
      </c>
      <c r="H36" s="575">
        <v>35960.056094</v>
      </c>
      <c r="I36" s="575">
        <v>35131.177731000003</v>
      </c>
      <c r="J36" s="576">
        <v>0.97695002586110269</v>
      </c>
      <c r="K36" s="575">
        <v>21632.595092000003</v>
      </c>
      <c r="L36" s="574">
        <v>828.87836299999617</v>
      </c>
      <c r="M36" s="574">
        <v>13498.582639</v>
      </c>
      <c r="N36" s="576">
        <v>0.37537712966060316</v>
      </c>
      <c r="O36" s="574">
        <v>3928.3834409999999</v>
      </c>
      <c r="P36" s="738">
        <v>0.10924297311247681</v>
      </c>
    </row>
    <row r="37" spans="1:16" ht="55.5" customHeight="1" x14ac:dyDescent="0.25">
      <c r="A37" s="954"/>
      <c r="B37" s="573" t="s">
        <v>431</v>
      </c>
      <c r="C37" s="682" t="s">
        <v>497</v>
      </c>
      <c r="D37" s="49" t="s">
        <v>432</v>
      </c>
      <c r="E37" s="574">
        <v>6685.1378999999997</v>
      </c>
      <c r="F37" s="575">
        <v>6685.1378999999997</v>
      </c>
      <c r="G37" s="575">
        <v>744.54414699999995</v>
      </c>
      <c r="H37" s="575">
        <v>5940.5937530000001</v>
      </c>
      <c r="I37" s="575">
        <v>5436.6291959999999</v>
      </c>
      <c r="J37" s="576">
        <v>0.91516596186273502</v>
      </c>
      <c r="K37" s="575">
        <v>2436.235232</v>
      </c>
      <c r="L37" s="574">
        <v>503.96455700000024</v>
      </c>
      <c r="M37" s="574">
        <v>3000.3939639999999</v>
      </c>
      <c r="N37" s="576">
        <v>0.5050663433238135</v>
      </c>
      <c r="O37" s="574">
        <v>804.39769100000001</v>
      </c>
      <c r="P37" s="738">
        <v>0.13540695163573155</v>
      </c>
    </row>
    <row r="38" spans="1:16" ht="55.5" customHeight="1" x14ac:dyDescent="0.25">
      <c r="A38" s="954"/>
      <c r="B38" s="573" t="s">
        <v>433</v>
      </c>
      <c r="C38" s="682" t="s">
        <v>498</v>
      </c>
      <c r="D38" s="49" t="s">
        <v>432</v>
      </c>
      <c r="E38" s="574">
        <v>12120.337176000001</v>
      </c>
      <c r="F38" s="575">
        <v>12120.337176000001</v>
      </c>
      <c r="G38" s="575">
        <v>673.53971200000001</v>
      </c>
      <c r="H38" s="575">
        <v>11446.797464000001</v>
      </c>
      <c r="I38" s="575">
        <v>9133.1157779999994</v>
      </c>
      <c r="J38" s="576">
        <v>0.79787519668479379</v>
      </c>
      <c r="K38" s="575">
        <v>2629.4004479999994</v>
      </c>
      <c r="L38" s="574">
        <v>2313.6816860000017</v>
      </c>
      <c r="M38" s="574">
        <v>6503.71533</v>
      </c>
      <c r="N38" s="576">
        <v>0.56816898791597237</v>
      </c>
      <c r="O38" s="574">
        <v>3417.6597700000002</v>
      </c>
      <c r="P38" s="738">
        <v>0.29856907844735497</v>
      </c>
    </row>
    <row r="39" spans="1:16" ht="79.5" customHeight="1" x14ac:dyDescent="0.25">
      <c r="A39" s="954"/>
      <c r="B39" s="573" t="s">
        <v>435</v>
      </c>
      <c r="C39" s="682" t="s">
        <v>499</v>
      </c>
      <c r="D39" s="49" t="s">
        <v>436</v>
      </c>
      <c r="E39" s="574">
        <v>7000</v>
      </c>
      <c r="F39" s="575">
        <v>7000</v>
      </c>
      <c r="G39" s="575">
        <v>1745.0162869999999</v>
      </c>
      <c r="H39" s="575">
        <v>5254.9837129999996</v>
      </c>
      <c r="I39" s="575">
        <v>4791.0741620099998</v>
      </c>
      <c r="J39" s="576">
        <v>0.91172007824831869</v>
      </c>
      <c r="K39" s="575">
        <v>348.22704900999997</v>
      </c>
      <c r="L39" s="574">
        <v>463.90955098999984</v>
      </c>
      <c r="M39" s="574">
        <v>4442.8471129999998</v>
      </c>
      <c r="N39" s="576">
        <v>0.84545402148613669</v>
      </c>
      <c r="O39" s="574">
        <v>1199.54971327</v>
      </c>
      <c r="P39" s="738">
        <v>0.22826896880812464</v>
      </c>
    </row>
    <row r="40" spans="1:16" ht="63.75" customHeight="1" x14ac:dyDescent="0.25">
      <c r="A40" s="954"/>
      <c r="B40" s="573" t="s">
        <v>437</v>
      </c>
      <c r="C40" s="682" t="s">
        <v>500</v>
      </c>
      <c r="D40" s="49" t="s">
        <v>438</v>
      </c>
      <c r="E40" s="574">
        <v>4610.9585459999998</v>
      </c>
      <c r="F40" s="575">
        <v>4610.9585459999998</v>
      </c>
      <c r="G40" s="575">
        <v>206.5</v>
      </c>
      <c r="H40" s="575">
        <v>4404.4585459999998</v>
      </c>
      <c r="I40" s="575">
        <v>4024.9293080000002</v>
      </c>
      <c r="J40" s="576">
        <v>0.91383067089036929</v>
      </c>
      <c r="K40" s="575">
        <v>2514.0816520000003</v>
      </c>
      <c r="L40" s="574">
        <v>379.52923799999962</v>
      </c>
      <c r="M40" s="574">
        <v>1510.8476559999999</v>
      </c>
      <c r="N40" s="576">
        <v>0.3430268761121858</v>
      </c>
      <c r="O40" s="574">
        <v>629.75146099999995</v>
      </c>
      <c r="P40" s="738">
        <v>0.14298044911148539</v>
      </c>
    </row>
    <row r="41" spans="1:16" ht="88.5" customHeight="1" x14ac:dyDescent="0.25">
      <c r="A41" s="954"/>
      <c r="B41" s="573" t="s">
        <v>442</v>
      </c>
      <c r="C41" s="682" t="s">
        <v>501</v>
      </c>
      <c r="D41" s="49" t="s">
        <v>443</v>
      </c>
      <c r="E41" s="574">
        <v>8270.5671020000009</v>
      </c>
      <c r="F41" s="575">
        <v>8270.5671020000009</v>
      </c>
      <c r="G41" s="575">
        <v>1238.84303</v>
      </c>
      <c r="H41" s="575">
        <v>7031.7240720000009</v>
      </c>
      <c r="I41" s="575">
        <v>6686.3695333300002</v>
      </c>
      <c r="J41" s="576">
        <v>0.95088622148226964</v>
      </c>
      <c r="K41" s="575">
        <v>470.923812</v>
      </c>
      <c r="L41" s="574">
        <v>345.35453867000069</v>
      </c>
      <c r="M41" s="574">
        <v>6215.4457213300002</v>
      </c>
      <c r="N41" s="576">
        <v>0.88391490588767796</v>
      </c>
      <c r="O41" s="574">
        <v>2391.6869620000002</v>
      </c>
      <c r="P41" s="738">
        <v>0.34012810194353144</v>
      </c>
    </row>
    <row r="42" spans="1:16" ht="20.25" thickBot="1" x14ac:dyDescent="0.3">
      <c r="A42" s="955"/>
      <c r="B42" s="938" t="s">
        <v>81</v>
      </c>
      <c r="C42" s="939"/>
      <c r="D42" s="940"/>
      <c r="E42" s="596">
        <v>78721.613641999997</v>
      </c>
      <c r="F42" s="597">
        <v>78721.613641999997</v>
      </c>
      <c r="G42" s="597">
        <v>8683</v>
      </c>
      <c r="H42" s="597">
        <v>70038.613642000011</v>
      </c>
      <c r="I42" s="597">
        <v>65203.295708340003</v>
      </c>
      <c r="J42" s="598">
        <v>0.93096211243735394</v>
      </c>
      <c r="K42" s="597">
        <v>30031.463285010002</v>
      </c>
      <c r="L42" s="596">
        <v>4835.3179336599987</v>
      </c>
      <c r="M42" s="596">
        <v>35171.832423329994</v>
      </c>
      <c r="N42" s="598">
        <v>0.5021777358859445</v>
      </c>
      <c r="O42" s="596">
        <v>12371.42903827</v>
      </c>
      <c r="P42" s="598">
        <v>0.1766372632888786</v>
      </c>
    </row>
    <row r="43" spans="1:16" ht="26.25" customHeight="1" thickBot="1" x14ac:dyDescent="0.3">
      <c r="A43" s="953"/>
      <c r="B43" s="874" t="s">
        <v>69</v>
      </c>
      <c r="C43" s="875"/>
      <c r="D43" s="876"/>
      <c r="E43" s="600">
        <v>92408.660040000002</v>
      </c>
      <c r="F43" s="601">
        <v>92408.660040000002</v>
      </c>
      <c r="G43" s="601">
        <v>8733</v>
      </c>
      <c r="H43" s="601">
        <v>83675.660040000017</v>
      </c>
      <c r="I43" s="601">
        <v>78276.80085734</v>
      </c>
      <c r="J43" s="602">
        <v>0.93547873802155646</v>
      </c>
      <c r="K43" s="601">
        <v>38300.63370441</v>
      </c>
      <c r="L43" s="600">
        <v>5398.8591826600168</v>
      </c>
      <c r="M43" s="600">
        <v>39976.167152929993</v>
      </c>
      <c r="N43" s="602">
        <v>0.47775144090670962</v>
      </c>
      <c r="O43" s="600">
        <v>15148.67427627</v>
      </c>
      <c r="P43" s="602">
        <v>0.18104039178213091</v>
      </c>
    </row>
    <row r="44" spans="1:16" ht="20.25" customHeight="1" thickBot="1" x14ac:dyDescent="0.3">
      <c r="A44" s="922" t="s">
        <v>529</v>
      </c>
      <c r="B44" s="922"/>
      <c r="C44" s="922"/>
      <c r="D44" s="922"/>
      <c r="E44" s="922"/>
      <c r="F44" s="922"/>
      <c r="G44" s="922"/>
      <c r="H44" s="922"/>
      <c r="I44" s="922"/>
      <c r="J44" s="922"/>
      <c r="K44" s="922"/>
      <c r="L44" s="922"/>
      <c r="M44" s="922"/>
      <c r="N44" s="922"/>
      <c r="O44" s="922"/>
      <c r="P44" s="922"/>
    </row>
    <row r="45" spans="1:16" s="242" customFormat="1" ht="48.75" customHeight="1" thickBot="1" x14ac:dyDescent="0.3">
      <c r="A45" s="519" t="s">
        <v>6</v>
      </c>
      <c r="B45" s="737" t="s">
        <v>7</v>
      </c>
      <c r="C45" s="737" t="s">
        <v>484</v>
      </c>
      <c r="D45" s="737" t="s">
        <v>173</v>
      </c>
      <c r="E45" s="740" t="s">
        <v>94</v>
      </c>
      <c r="F45" s="737" t="s">
        <v>172</v>
      </c>
      <c r="G45" s="737" t="s">
        <v>96</v>
      </c>
      <c r="H45" s="737" t="s">
        <v>387</v>
      </c>
      <c r="I45" s="737" t="s">
        <v>24</v>
      </c>
      <c r="J45" s="741" t="s">
        <v>367</v>
      </c>
      <c r="K45" s="737" t="s">
        <v>177</v>
      </c>
      <c r="L45" s="737" t="s">
        <v>174</v>
      </c>
      <c r="M45" s="740" t="s">
        <v>25</v>
      </c>
      <c r="N45" s="737" t="s">
        <v>43</v>
      </c>
      <c r="O45" s="740" t="s">
        <v>79</v>
      </c>
      <c r="P45" s="737" t="s">
        <v>296</v>
      </c>
    </row>
    <row r="46" spans="1:16" ht="27" customHeight="1" x14ac:dyDescent="0.25">
      <c r="A46" s="906" t="s">
        <v>233</v>
      </c>
      <c r="B46" s="578" t="s">
        <v>99</v>
      </c>
      <c r="C46" s="683" t="s">
        <v>100</v>
      </c>
      <c r="D46" s="331" t="s">
        <v>100</v>
      </c>
      <c r="E46" s="574">
        <v>6525</v>
      </c>
      <c r="F46" s="575">
        <v>5875</v>
      </c>
      <c r="G46" s="575">
        <v>0</v>
      </c>
      <c r="H46" s="575">
        <v>5875</v>
      </c>
      <c r="I46" s="575">
        <v>5874.9741445500003</v>
      </c>
      <c r="J46" s="576">
        <v>0.99999559907234048</v>
      </c>
      <c r="K46" s="575">
        <v>1861.6035915500001</v>
      </c>
      <c r="L46" s="574">
        <v>2.5855449999653501E-2</v>
      </c>
      <c r="M46" s="574">
        <v>4013.3705530000002</v>
      </c>
      <c r="N46" s="577">
        <v>0.68312690263829789</v>
      </c>
      <c r="O46" s="574">
        <v>4011.184659</v>
      </c>
      <c r="P46" s="577">
        <v>0.68275483557446803</v>
      </c>
    </row>
    <row r="47" spans="1:16" ht="42" customHeight="1" x14ac:dyDescent="0.25">
      <c r="A47" s="907"/>
      <c r="B47" s="578" t="s">
        <v>101</v>
      </c>
      <c r="C47" s="683" t="s">
        <v>102</v>
      </c>
      <c r="D47" s="331" t="s">
        <v>102</v>
      </c>
      <c r="E47" s="574">
        <v>2246</v>
      </c>
      <c r="F47" s="575">
        <v>2246</v>
      </c>
      <c r="G47" s="575">
        <v>0</v>
      </c>
      <c r="H47" s="575">
        <v>2246</v>
      </c>
      <c r="I47" s="575">
        <v>2133.6999999999998</v>
      </c>
      <c r="J47" s="576">
        <v>0.95</v>
      </c>
      <c r="K47" s="575">
        <v>787.8380189999998</v>
      </c>
      <c r="L47" s="574">
        <v>112.30000000000018</v>
      </c>
      <c r="M47" s="574">
        <v>1345.861981</v>
      </c>
      <c r="N47" s="577">
        <v>0.59922617141585044</v>
      </c>
      <c r="O47" s="574">
        <v>1345.861981</v>
      </c>
      <c r="P47" s="577">
        <v>0.59922617141585044</v>
      </c>
    </row>
    <row r="48" spans="1:16" ht="38.25" customHeight="1" x14ac:dyDescent="0.25">
      <c r="A48" s="907"/>
      <c r="B48" s="578" t="s">
        <v>103</v>
      </c>
      <c r="C48" s="683" t="s">
        <v>104</v>
      </c>
      <c r="D48" s="331" t="s">
        <v>104</v>
      </c>
      <c r="E48" s="574">
        <v>320</v>
      </c>
      <c r="F48" s="575">
        <v>970</v>
      </c>
      <c r="G48" s="575">
        <v>0</v>
      </c>
      <c r="H48" s="575">
        <v>970</v>
      </c>
      <c r="I48" s="575">
        <v>970</v>
      </c>
      <c r="J48" s="576">
        <v>1</v>
      </c>
      <c r="K48" s="575">
        <v>525.29394600000001</v>
      </c>
      <c r="L48" s="574">
        <v>0</v>
      </c>
      <c r="M48" s="574">
        <v>444.70605399999999</v>
      </c>
      <c r="N48" s="577">
        <v>0.45845984948453605</v>
      </c>
      <c r="O48" s="574">
        <v>444.70605399999999</v>
      </c>
      <c r="P48" s="577">
        <v>0.45845984948453605</v>
      </c>
    </row>
    <row r="49" spans="1:16" ht="24" customHeight="1" x14ac:dyDescent="0.25">
      <c r="A49" s="907"/>
      <c r="B49" s="923" t="s">
        <v>46</v>
      </c>
      <c r="C49" s="923"/>
      <c r="D49" s="380" t="s">
        <v>309</v>
      </c>
      <c r="E49" s="592">
        <v>9091</v>
      </c>
      <c r="F49" s="593">
        <v>9091</v>
      </c>
      <c r="G49" s="593">
        <v>0</v>
      </c>
      <c r="H49" s="593">
        <v>9091</v>
      </c>
      <c r="I49" s="593">
        <v>8978.6741445500011</v>
      </c>
      <c r="J49" s="594">
        <v>0.9876442794577055</v>
      </c>
      <c r="K49" s="593">
        <v>3174.7355565500002</v>
      </c>
      <c r="L49" s="592">
        <v>112.32585544999893</v>
      </c>
      <c r="M49" s="592">
        <v>5803.9385880000009</v>
      </c>
      <c r="N49" s="594">
        <v>0.63842686041139596</v>
      </c>
      <c r="O49" s="592">
        <v>5801.7526940000007</v>
      </c>
      <c r="P49" s="594">
        <v>0.63818641447585533</v>
      </c>
    </row>
    <row r="50" spans="1:16" ht="36.75" customHeight="1" x14ac:dyDescent="0.25">
      <c r="A50" s="907"/>
      <c r="B50" s="578" t="s">
        <v>342</v>
      </c>
      <c r="C50" s="683" t="s">
        <v>343</v>
      </c>
      <c r="D50" s="331" t="s">
        <v>343</v>
      </c>
      <c r="E50" s="574">
        <v>4729.2</v>
      </c>
      <c r="F50" s="575">
        <v>4729.2</v>
      </c>
      <c r="G50" s="575">
        <v>0</v>
      </c>
      <c r="H50" s="575">
        <v>4729.2</v>
      </c>
      <c r="I50" s="575">
        <v>4546.0452283100003</v>
      </c>
      <c r="J50" s="576">
        <v>0.96127151068045347</v>
      </c>
      <c r="K50" s="575">
        <v>100.08832749999965</v>
      </c>
      <c r="L50" s="574">
        <v>183.15477168999951</v>
      </c>
      <c r="M50" s="574">
        <v>4445.9569008100007</v>
      </c>
      <c r="N50" s="577">
        <v>0.94010760822337835</v>
      </c>
      <c r="O50" s="574">
        <v>2905.2272819899999</v>
      </c>
      <c r="P50" s="577">
        <v>0.61431685739448538</v>
      </c>
    </row>
    <row r="51" spans="1:16" ht="24" customHeight="1" x14ac:dyDescent="0.25">
      <c r="A51" s="907"/>
      <c r="B51" s="923" t="s">
        <v>169</v>
      </c>
      <c r="C51" s="923"/>
      <c r="D51" s="380" t="s">
        <v>169</v>
      </c>
      <c r="E51" s="592">
        <v>4729.2</v>
      </c>
      <c r="F51" s="593">
        <v>4729.2</v>
      </c>
      <c r="G51" s="593">
        <v>0</v>
      </c>
      <c r="H51" s="593">
        <v>4729.2</v>
      </c>
      <c r="I51" s="593">
        <v>4546.0452283100003</v>
      </c>
      <c r="J51" s="594">
        <v>0.96127151068045347</v>
      </c>
      <c r="K51" s="593">
        <v>100.08832749999965</v>
      </c>
      <c r="L51" s="592">
        <v>183.15477168999951</v>
      </c>
      <c r="M51" s="592">
        <v>4445.9569008100007</v>
      </c>
      <c r="N51" s="594">
        <v>0.94010760822337835</v>
      </c>
      <c r="O51" s="592">
        <v>2905.2272819899999</v>
      </c>
      <c r="P51" s="594">
        <v>0.61431685739448538</v>
      </c>
    </row>
    <row r="52" spans="1:16" ht="45" x14ac:dyDescent="0.25">
      <c r="A52" s="907"/>
      <c r="B52" s="573" t="s">
        <v>113</v>
      </c>
      <c r="C52" s="682" t="s">
        <v>35</v>
      </c>
      <c r="D52" s="49" t="s">
        <v>35</v>
      </c>
      <c r="E52" s="574">
        <v>54540.5</v>
      </c>
      <c r="F52" s="575">
        <v>71540.5</v>
      </c>
      <c r="G52" s="575">
        <v>13417.479388</v>
      </c>
      <c r="H52" s="575">
        <v>58123.020612</v>
      </c>
      <c r="I52" s="575">
        <v>41476.127708</v>
      </c>
      <c r="J52" s="576">
        <v>0.71359208918052852</v>
      </c>
      <c r="K52" s="575">
        <v>6393.5684072000004</v>
      </c>
      <c r="L52" s="574">
        <v>16646.892904</v>
      </c>
      <c r="M52" s="574">
        <v>35082.5593008</v>
      </c>
      <c r="N52" s="576">
        <v>0.60359146739797798</v>
      </c>
      <c r="O52" s="574">
        <v>16387.880619</v>
      </c>
      <c r="P52" s="576">
        <v>0.28195163373213572</v>
      </c>
    </row>
    <row r="53" spans="1:16" ht="19.5" x14ac:dyDescent="0.25">
      <c r="A53" s="907"/>
      <c r="B53" s="923" t="s">
        <v>47</v>
      </c>
      <c r="C53" s="923"/>
      <c r="D53" s="380" t="s">
        <v>47</v>
      </c>
      <c r="E53" s="592">
        <v>54540.5</v>
      </c>
      <c r="F53" s="593">
        <v>71540.5</v>
      </c>
      <c r="G53" s="593">
        <v>13417.479388</v>
      </c>
      <c r="H53" s="593">
        <v>58123.020612</v>
      </c>
      <c r="I53" s="593">
        <v>41476.127708</v>
      </c>
      <c r="J53" s="594">
        <v>0.71359208918052852</v>
      </c>
      <c r="K53" s="593">
        <v>6393.5684072000004</v>
      </c>
      <c r="L53" s="592">
        <v>16646.892904</v>
      </c>
      <c r="M53" s="592">
        <v>35082.5593008</v>
      </c>
      <c r="N53" s="594">
        <v>0.60359146739797798</v>
      </c>
      <c r="O53" s="592">
        <v>16387.880619</v>
      </c>
      <c r="P53" s="594">
        <v>0.28195163373213572</v>
      </c>
    </row>
    <row r="54" spans="1:16" ht="27" customHeight="1" x14ac:dyDescent="0.25">
      <c r="A54" s="907"/>
      <c r="B54" s="573" t="s">
        <v>145</v>
      </c>
      <c r="C54" s="682" t="s">
        <v>146</v>
      </c>
      <c r="D54" s="49" t="s">
        <v>146</v>
      </c>
      <c r="E54" s="574">
        <v>91.1</v>
      </c>
      <c r="F54" s="575">
        <v>91.1</v>
      </c>
      <c r="G54" s="575">
        <v>0</v>
      </c>
      <c r="H54" s="575">
        <v>91.1</v>
      </c>
      <c r="I54" s="575">
        <v>0</v>
      </c>
      <c r="J54" s="576">
        <v>0</v>
      </c>
      <c r="K54" s="575">
        <v>0</v>
      </c>
      <c r="L54" s="574">
        <v>91.1</v>
      </c>
      <c r="M54" s="574">
        <v>0</v>
      </c>
      <c r="N54" s="576">
        <v>0</v>
      </c>
      <c r="O54" s="574">
        <v>0</v>
      </c>
      <c r="P54" s="576">
        <v>0</v>
      </c>
    </row>
    <row r="55" spans="1:16" ht="19.5" x14ac:dyDescent="0.25">
      <c r="A55" s="907"/>
      <c r="B55" s="923" t="s">
        <v>520</v>
      </c>
      <c r="C55" s="923"/>
      <c r="D55" s="739"/>
      <c r="E55" s="592">
        <v>91.1</v>
      </c>
      <c r="F55" s="593">
        <v>91.1</v>
      </c>
      <c r="G55" s="593">
        <v>0</v>
      </c>
      <c r="H55" s="593">
        <v>91.1</v>
      </c>
      <c r="I55" s="593">
        <v>0</v>
      </c>
      <c r="J55" s="594">
        <v>0</v>
      </c>
      <c r="K55" s="593">
        <v>0</v>
      </c>
      <c r="L55" s="592">
        <v>91.1</v>
      </c>
      <c r="M55" s="592">
        <v>0</v>
      </c>
      <c r="N55" s="594">
        <v>0</v>
      </c>
      <c r="O55" s="592">
        <v>0</v>
      </c>
      <c r="P55" s="594">
        <v>0</v>
      </c>
    </row>
    <row r="56" spans="1:16" ht="90" x14ac:dyDescent="0.25">
      <c r="A56" s="907"/>
      <c r="B56" s="573" t="s">
        <v>482</v>
      </c>
      <c r="C56" s="682" t="s">
        <v>502</v>
      </c>
      <c r="D56" s="49" t="s">
        <v>464</v>
      </c>
      <c r="E56" s="574">
        <v>4000</v>
      </c>
      <c r="F56" s="575">
        <v>4000</v>
      </c>
      <c r="G56" s="575">
        <v>0</v>
      </c>
      <c r="H56" s="575">
        <v>4000</v>
      </c>
      <c r="I56" s="575">
        <v>3713.0061209999999</v>
      </c>
      <c r="J56" s="576">
        <v>0.92825153024999996</v>
      </c>
      <c r="K56" s="575">
        <v>26.63894399999981</v>
      </c>
      <c r="L56" s="574">
        <v>286.99387900000011</v>
      </c>
      <c r="M56" s="574">
        <v>3686.3671770000001</v>
      </c>
      <c r="N56" s="576">
        <v>0.92159179425000004</v>
      </c>
      <c r="O56" s="574">
        <v>1057.0877760000001</v>
      </c>
      <c r="P56" s="576">
        <v>0.26427194400000004</v>
      </c>
    </row>
    <row r="57" spans="1:16" ht="20.25" thickBot="1" x14ac:dyDescent="0.3">
      <c r="A57" s="907"/>
      <c r="B57" s="934" t="s">
        <v>81</v>
      </c>
      <c r="C57" s="934"/>
      <c r="D57" s="745" t="s">
        <v>81</v>
      </c>
      <c r="E57" s="596">
        <v>4000</v>
      </c>
      <c r="F57" s="597">
        <v>4000</v>
      </c>
      <c r="G57" s="597">
        <v>0</v>
      </c>
      <c r="H57" s="597">
        <v>4000</v>
      </c>
      <c r="I57" s="597">
        <v>3713.0061209999999</v>
      </c>
      <c r="J57" s="598">
        <v>0.92825153024999996</v>
      </c>
      <c r="K57" s="597">
        <v>26.63894399999981</v>
      </c>
      <c r="L57" s="597">
        <v>286.99387900000011</v>
      </c>
      <c r="M57" s="596">
        <v>3686.3671770000001</v>
      </c>
      <c r="N57" s="598">
        <v>0.92159179425000004</v>
      </c>
      <c r="O57" s="596">
        <v>1057.0877760000001</v>
      </c>
      <c r="P57" s="598">
        <v>0.26427194400000004</v>
      </c>
    </row>
    <row r="58" spans="1:16" ht="27" customHeight="1" thickBot="1" x14ac:dyDescent="0.3">
      <c r="A58" s="970"/>
      <c r="B58" s="874" t="s">
        <v>69</v>
      </c>
      <c r="C58" s="875"/>
      <c r="D58" s="876"/>
      <c r="E58" s="600">
        <v>72451.799999999988</v>
      </c>
      <c r="F58" s="601">
        <v>89451.8</v>
      </c>
      <c r="G58" s="601">
        <v>13417.479388</v>
      </c>
      <c r="H58" s="601">
        <v>76034.320611999996</v>
      </c>
      <c r="I58" s="601">
        <v>58713.853201860002</v>
      </c>
      <c r="J58" s="602">
        <v>0.77220198364728443</v>
      </c>
      <c r="K58" s="601">
        <v>9695.0312352500005</v>
      </c>
      <c r="L58" s="600">
        <v>17320.467410139998</v>
      </c>
      <c r="M58" s="600">
        <v>49018.821966609998</v>
      </c>
      <c r="N58" s="602">
        <v>0.64469336441830039</v>
      </c>
      <c r="O58" s="600">
        <v>26151.948370990001</v>
      </c>
      <c r="P58" s="602">
        <v>0.34394926081397265</v>
      </c>
    </row>
    <row r="59" spans="1:16" ht="21.75" customHeight="1" thickBot="1" x14ac:dyDescent="0.3">
      <c r="A59" s="922" t="s">
        <v>529</v>
      </c>
      <c r="B59" s="922"/>
      <c r="C59" s="922"/>
      <c r="D59" s="922"/>
      <c r="E59" s="922"/>
      <c r="F59" s="922"/>
      <c r="G59" s="922"/>
      <c r="H59" s="922"/>
      <c r="I59" s="922"/>
      <c r="J59" s="922"/>
      <c r="K59" s="922"/>
      <c r="L59" s="922"/>
      <c r="M59" s="922"/>
      <c r="N59" s="922"/>
      <c r="O59" s="922"/>
      <c r="P59" s="922"/>
    </row>
    <row r="60" spans="1:16" s="242" customFormat="1" ht="47.25" customHeight="1" thickBot="1" x14ac:dyDescent="0.3">
      <c r="A60" s="519" t="s">
        <v>6</v>
      </c>
      <c r="B60" s="547" t="s">
        <v>7</v>
      </c>
      <c r="C60" s="518" t="s">
        <v>484</v>
      </c>
      <c r="D60" s="520" t="s">
        <v>173</v>
      </c>
      <c r="E60" s="546" t="s">
        <v>94</v>
      </c>
      <c r="F60" s="520" t="s">
        <v>172</v>
      </c>
      <c r="G60" s="520" t="s">
        <v>96</v>
      </c>
      <c r="H60" s="520" t="s">
        <v>387</v>
      </c>
      <c r="I60" s="520" t="s">
        <v>24</v>
      </c>
      <c r="J60" s="521" t="s">
        <v>367</v>
      </c>
      <c r="K60" s="520" t="s">
        <v>177</v>
      </c>
      <c r="L60" s="520" t="s">
        <v>174</v>
      </c>
      <c r="M60" s="546" t="s">
        <v>25</v>
      </c>
      <c r="N60" s="520" t="s">
        <v>43</v>
      </c>
      <c r="O60" s="546" t="s">
        <v>79</v>
      </c>
      <c r="P60" s="520" t="s">
        <v>296</v>
      </c>
    </row>
    <row r="61" spans="1:16" ht="102" customHeight="1" x14ac:dyDescent="0.25">
      <c r="A61" s="961" t="s">
        <v>327</v>
      </c>
      <c r="B61" s="619" t="s">
        <v>142</v>
      </c>
      <c r="C61" s="688" t="s">
        <v>83</v>
      </c>
      <c r="D61" s="523" t="s">
        <v>83</v>
      </c>
      <c r="E61" s="587">
        <v>1534.8</v>
      </c>
      <c r="F61" s="588">
        <v>1534.8</v>
      </c>
      <c r="G61" s="588">
        <v>200</v>
      </c>
      <c r="H61" s="588">
        <v>1334.8</v>
      </c>
      <c r="I61" s="588">
        <v>1333.799</v>
      </c>
      <c r="J61" s="576">
        <v>0.99925007491759066</v>
      </c>
      <c r="K61" s="575">
        <v>439.04077199999995</v>
      </c>
      <c r="L61" s="587">
        <v>1.0009999999999764</v>
      </c>
      <c r="M61" s="587">
        <v>894.75822800000003</v>
      </c>
      <c r="N61" s="576">
        <v>0.67033130656278095</v>
      </c>
      <c r="O61" s="587">
        <v>686.36179100000004</v>
      </c>
      <c r="P61" s="576">
        <v>0.51420571696134254</v>
      </c>
    </row>
    <row r="62" spans="1:16" ht="23.25" customHeight="1" x14ac:dyDescent="0.25">
      <c r="A62" s="962"/>
      <c r="B62" s="884" t="s">
        <v>47</v>
      </c>
      <c r="C62" s="885"/>
      <c r="D62" s="380" t="s">
        <v>47</v>
      </c>
      <c r="E62" s="592">
        <v>1534.8</v>
      </c>
      <c r="F62" s="593">
        <v>1534.8</v>
      </c>
      <c r="G62" s="593">
        <v>200</v>
      </c>
      <c r="H62" s="593">
        <v>1334.8</v>
      </c>
      <c r="I62" s="593">
        <v>1333.799</v>
      </c>
      <c r="J62" s="594">
        <v>0.99925007491759066</v>
      </c>
      <c r="K62" s="593">
        <v>439.04077199999995</v>
      </c>
      <c r="L62" s="592">
        <v>1.0009999999999764</v>
      </c>
      <c r="M62" s="592">
        <v>894.75822800000003</v>
      </c>
      <c r="N62" s="594">
        <v>0.67033130656278095</v>
      </c>
      <c r="O62" s="592">
        <v>686.36179100000004</v>
      </c>
      <c r="P62" s="594">
        <v>0.51420571696134254</v>
      </c>
    </row>
    <row r="63" spans="1:16" ht="103.5" customHeight="1" x14ac:dyDescent="0.25">
      <c r="A63" s="962"/>
      <c r="B63" s="620" t="s">
        <v>466</v>
      </c>
      <c r="C63" s="689" t="s">
        <v>503</v>
      </c>
      <c r="D63" s="524" t="s">
        <v>464</v>
      </c>
      <c r="E63" s="574">
        <v>2997.2460000000001</v>
      </c>
      <c r="F63" s="575">
        <v>2997.2460000000001</v>
      </c>
      <c r="G63" s="575">
        <v>0</v>
      </c>
      <c r="H63" s="575">
        <v>2997.2460000000001</v>
      </c>
      <c r="I63" s="575">
        <v>2869.4804429999999</v>
      </c>
      <c r="J63" s="576">
        <v>0.95737234881621325</v>
      </c>
      <c r="K63" s="575">
        <v>1905.5096960000001</v>
      </c>
      <c r="L63" s="574">
        <v>127.76555700000017</v>
      </c>
      <c r="M63" s="574">
        <v>963.97074699999996</v>
      </c>
      <c r="N63" s="576">
        <v>0.32161882841782086</v>
      </c>
      <c r="O63" s="574">
        <v>876.21022300000004</v>
      </c>
      <c r="P63" s="576">
        <v>0.2923384410221917</v>
      </c>
    </row>
    <row r="64" spans="1:16" ht="27.75" customHeight="1" thickBot="1" x14ac:dyDescent="0.3">
      <c r="A64" s="962"/>
      <c r="B64" s="891" t="s">
        <v>81</v>
      </c>
      <c r="C64" s="892"/>
      <c r="D64" s="745" t="s">
        <v>81</v>
      </c>
      <c r="E64" s="596">
        <v>2997.2460000000001</v>
      </c>
      <c r="F64" s="597">
        <v>2997.2460000000001</v>
      </c>
      <c r="G64" s="597">
        <v>0</v>
      </c>
      <c r="H64" s="597">
        <v>2997.2460000000001</v>
      </c>
      <c r="I64" s="597">
        <v>2869.4804429999999</v>
      </c>
      <c r="J64" s="598">
        <v>0.95737234881621325</v>
      </c>
      <c r="K64" s="597">
        <v>1905.5096960000001</v>
      </c>
      <c r="L64" s="596">
        <v>127.76555700000017</v>
      </c>
      <c r="M64" s="596">
        <v>963.97074699999996</v>
      </c>
      <c r="N64" s="598">
        <v>0.32161882841782086</v>
      </c>
      <c r="O64" s="596">
        <v>876.21022300000004</v>
      </c>
      <c r="P64" s="598">
        <v>0.2923384410221917</v>
      </c>
    </row>
    <row r="65" spans="1:16" ht="35.25" customHeight="1" thickBot="1" x14ac:dyDescent="0.3">
      <c r="A65" s="963"/>
      <c r="B65" s="874" t="s">
        <v>69</v>
      </c>
      <c r="C65" s="875"/>
      <c r="D65" s="876"/>
      <c r="E65" s="600">
        <v>4532.0460000000003</v>
      </c>
      <c r="F65" s="601">
        <v>4532.0460000000003</v>
      </c>
      <c r="G65" s="601">
        <v>200</v>
      </c>
      <c r="H65" s="601">
        <v>4332.0460000000003</v>
      </c>
      <c r="I65" s="601">
        <v>4203.2794429999994</v>
      </c>
      <c r="J65" s="602">
        <v>0.9702758103214969</v>
      </c>
      <c r="K65" s="601">
        <v>2344.5504679999999</v>
      </c>
      <c r="L65" s="600">
        <v>128.76655700000083</v>
      </c>
      <c r="M65" s="600">
        <v>1858.728975</v>
      </c>
      <c r="N65" s="602">
        <v>0.42906492105577826</v>
      </c>
      <c r="O65" s="600">
        <v>1562.5720140000001</v>
      </c>
      <c r="P65" s="602">
        <v>0.36070069754568623</v>
      </c>
    </row>
    <row r="66" spans="1:16" ht="21.75" customHeight="1" thickBot="1" x14ac:dyDescent="0.3">
      <c r="A66" s="967" t="s">
        <v>529</v>
      </c>
      <c r="B66" s="967"/>
      <c r="C66" s="967"/>
      <c r="D66" s="967"/>
      <c r="E66" s="967"/>
      <c r="F66" s="967"/>
      <c r="G66" s="967"/>
      <c r="H66" s="967"/>
      <c r="I66" s="967"/>
      <c r="J66" s="967"/>
      <c r="K66" s="967"/>
      <c r="L66" s="967"/>
      <c r="M66" s="967"/>
      <c r="N66" s="967"/>
      <c r="O66" s="967"/>
      <c r="P66" s="967"/>
    </row>
    <row r="67" spans="1:16" ht="68.25" customHeight="1" thickBot="1" x14ac:dyDescent="0.3">
      <c r="A67" s="513" t="s">
        <v>6</v>
      </c>
      <c r="B67" s="742" t="s">
        <v>7</v>
      </c>
      <c r="C67" s="684" t="s">
        <v>484</v>
      </c>
      <c r="D67" s="514" t="s">
        <v>173</v>
      </c>
      <c r="E67" s="546" t="s">
        <v>94</v>
      </c>
      <c r="F67" s="520" t="s">
        <v>172</v>
      </c>
      <c r="G67" s="546" t="s">
        <v>96</v>
      </c>
      <c r="H67" s="520" t="s">
        <v>387</v>
      </c>
      <c r="I67" s="743" t="s">
        <v>24</v>
      </c>
      <c r="J67" s="744" t="s">
        <v>367</v>
      </c>
      <c r="K67" s="743" t="s">
        <v>177</v>
      </c>
      <c r="L67" s="743" t="s">
        <v>174</v>
      </c>
      <c r="M67" s="546" t="s">
        <v>25</v>
      </c>
      <c r="N67" s="743" t="s">
        <v>43</v>
      </c>
      <c r="O67" s="546" t="s">
        <v>79</v>
      </c>
      <c r="P67" s="546" t="s">
        <v>296</v>
      </c>
    </row>
    <row r="68" spans="1:16" ht="42.75" customHeight="1" x14ac:dyDescent="0.25">
      <c r="A68" s="964" t="s">
        <v>406</v>
      </c>
      <c r="B68" s="622" t="s">
        <v>372</v>
      </c>
      <c r="C68" s="691" t="s">
        <v>33</v>
      </c>
      <c r="D68" s="351" t="s">
        <v>33</v>
      </c>
      <c r="E68" s="623">
        <v>2800</v>
      </c>
      <c r="F68" s="607">
        <v>2800</v>
      </c>
      <c r="G68" s="607">
        <v>0</v>
      </c>
      <c r="H68" s="607">
        <v>2800</v>
      </c>
      <c r="I68" s="607">
        <v>2434.4101890000002</v>
      </c>
      <c r="J68" s="624">
        <v>0.86943221035714291</v>
      </c>
      <c r="K68" s="607">
        <v>81.913687000000209</v>
      </c>
      <c r="L68" s="623">
        <v>365.58981099999983</v>
      </c>
      <c r="M68" s="623">
        <v>2352.496502</v>
      </c>
      <c r="N68" s="625">
        <v>0.84017732214285712</v>
      </c>
      <c r="O68" s="623">
        <v>1413.316491</v>
      </c>
      <c r="P68" s="577">
        <v>0.50475588964285711</v>
      </c>
    </row>
    <row r="69" spans="1:16" ht="24.75" customHeight="1" x14ac:dyDescent="0.25">
      <c r="A69" s="965"/>
      <c r="B69" s="884" t="s">
        <v>47</v>
      </c>
      <c r="C69" s="885"/>
      <c r="D69" s="380" t="s">
        <v>47</v>
      </c>
      <c r="E69" s="592">
        <v>2800</v>
      </c>
      <c r="F69" s="593">
        <v>2800</v>
      </c>
      <c r="G69" s="593">
        <v>0</v>
      </c>
      <c r="H69" s="593">
        <v>2800</v>
      </c>
      <c r="I69" s="593">
        <v>2434.4101890000002</v>
      </c>
      <c r="J69" s="594">
        <v>0.86943221035714291</v>
      </c>
      <c r="K69" s="593">
        <v>81.913687000000209</v>
      </c>
      <c r="L69" s="592">
        <v>365.58981099999983</v>
      </c>
      <c r="M69" s="592">
        <v>2352.496502</v>
      </c>
      <c r="N69" s="594">
        <v>0.84017732214285712</v>
      </c>
      <c r="O69" s="592">
        <v>1413.316491</v>
      </c>
      <c r="P69" s="594">
        <v>0.50475588964285711</v>
      </c>
    </row>
    <row r="70" spans="1:16" ht="108.75" customHeight="1" x14ac:dyDescent="0.25">
      <c r="A70" s="965"/>
      <c r="B70" s="620" t="s">
        <v>452</v>
      </c>
      <c r="C70" s="689" t="s">
        <v>504</v>
      </c>
      <c r="D70" s="524" t="s">
        <v>440</v>
      </c>
      <c r="E70" s="574">
        <v>11036.096919</v>
      </c>
      <c r="F70" s="574">
        <v>11036.096919</v>
      </c>
      <c r="G70" s="574">
        <v>0</v>
      </c>
      <c r="H70" s="575">
        <v>11036.096919</v>
      </c>
      <c r="I70" s="575">
        <v>11036.096919</v>
      </c>
      <c r="J70" s="576">
        <v>1</v>
      </c>
      <c r="K70" s="575">
        <v>0</v>
      </c>
      <c r="L70" s="575">
        <v>0</v>
      </c>
      <c r="M70" s="574">
        <v>11036.096919</v>
      </c>
      <c r="N70" s="576">
        <v>1</v>
      </c>
      <c r="O70" s="574">
        <v>11036.096081</v>
      </c>
      <c r="P70" s="576">
        <v>0.99999992406735771</v>
      </c>
    </row>
    <row r="71" spans="1:16" ht="105.75" customHeight="1" x14ac:dyDescent="0.25">
      <c r="A71" s="965"/>
      <c r="B71" s="620" t="s">
        <v>452</v>
      </c>
      <c r="C71" s="689" t="s">
        <v>504</v>
      </c>
      <c r="D71" s="524" t="s">
        <v>440</v>
      </c>
      <c r="E71" s="574">
        <v>963.90308100000004</v>
      </c>
      <c r="F71" s="574">
        <v>963.90308100000004</v>
      </c>
      <c r="G71" s="574">
        <v>0</v>
      </c>
      <c r="H71" s="575">
        <v>963.90308100000004</v>
      </c>
      <c r="I71" s="575">
        <v>963.90308100000004</v>
      </c>
      <c r="J71" s="576">
        <v>1</v>
      </c>
      <c r="K71" s="575">
        <v>0</v>
      </c>
      <c r="L71" s="575">
        <v>0</v>
      </c>
      <c r="M71" s="574">
        <v>963.90308100000004</v>
      </c>
      <c r="N71" s="576">
        <v>1</v>
      </c>
      <c r="O71" s="574">
        <v>963.90308100000004</v>
      </c>
      <c r="P71" s="576">
        <v>1</v>
      </c>
    </row>
    <row r="72" spans="1:16" ht="102" customHeight="1" x14ac:dyDescent="0.25">
      <c r="A72" s="965"/>
      <c r="B72" s="620" t="s">
        <v>453</v>
      </c>
      <c r="C72" s="689" t="s">
        <v>504</v>
      </c>
      <c r="D72" s="524" t="s">
        <v>454</v>
      </c>
      <c r="E72" s="574">
        <v>11036.096919</v>
      </c>
      <c r="F72" s="574">
        <v>11036.096919</v>
      </c>
      <c r="G72" s="574">
        <v>0</v>
      </c>
      <c r="H72" s="575">
        <v>11036.096919</v>
      </c>
      <c r="I72" s="575">
        <v>11005.37991</v>
      </c>
      <c r="J72" s="576">
        <v>0.99721667821282756</v>
      </c>
      <c r="K72" s="575">
        <v>19.010000000000218</v>
      </c>
      <c r="L72" s="575">
        <v>30.717008999999962</v>
      </c>
      <c r="M72" s="574">
        <v>10986.369909999999</v>
      </c>
      <c r="N72" s="576">
        <v>0.99549414894006694</v>
      </c>
      <c r="O72" s="574">
        <v>4720.9730715699998</v>
      </c>
      <c r="P72" s="576">
        <v>0.4277756081900897</v>
      </c>
    </row>
    <row r="73" spans="1:16" ht="106.5" customHeight="1" x14ac:dyDescent="0.25">
      <c r="A73" s="965"/>
      <c r="B73" s="620" t="s">
        <v>453</v>
      </c>
      <c r="C73" s="689" t="s">
        <v>504</v>
      </c>
      <c r="D73" s="524" t="s">
        <v>454</v>
      </c>
      <c r="E73" s="574">
        <v>16963.903081</v>
      </c>
      <c r="F73" s="574">
        <v>16963.903081</v>
      </c>
      <c r="G73" s="574">
        <v>0</v>
      </c>
      <c r="H73" s="575">
        <v>16963.903081</v>
      </c>
      <c r="I73" s="575">
        <v>15517.615390000001</v>
      </c>
      <c r="J73" s="576">
        <v>0.91474322364999372</v>
      </c>
      <c r="K73" s="575">
        <v>1719.3386360000004</v>
      </c>
      <c r="L73" s="575">
        <v>1446.2876909999995</v>
      </c>
      <c r="M73" s="574">
        <v>13798.276754</v>
      </c>
      <c r="N73" s="576">
        <v>0.81339044959850182</v>
      </c>
      <c r="O73" s="574">
        <v>4126.7603854299996</v>
      </c>
      <c r="P73" s="576">
        <v>0.24326715177075464</v>
      </c>
    </row>
    <row r="74" spans="1:16" ht="27" customHeight="1" thickBot="1" x14ac:dyDescent="0.3">
      <c r="A74" s="965"/>
      <c r="B74" s="968" t="s">
        <v>81</v>
      </c>
      <c r="C74" s="969"/>
      <c r="D74" s="380" t="s">
        <v>81</v>
      </c>
      <c r="E74" s="596">
        <v>40000</v>
      </c>
      <c r="F74" s="596">
        <v>40000</v>
      </c>
      <c r="G74" s="596">
        <v>0</v>
      </c>
      <c r="H74" s="596">
        <v>40000</v>
      </c>
      <c r="I74" s="596">
        <v>38522.995300000002</v>
      </c>
      <c r="J74" s="598">
        <v>0.96307488250000006</v>
      </c>
      <c r="K74" s="597">
        <v>1738.3486360000006</v>
      </c>
      <c r="L74" s="596">
        <v>1477.0046999999995</v>
      </c>
      <c r="M74" s="596">
        <v>36784.646664</v>
      </c>
      <c r="N74" s="598">
        <v>0.91961616660000001</v>
      </c>
      <c r="O74" s="596">
        <v>20847.732618999999</v>
      </c>
      <c r="P74" s="598">
        <v>0.52119331547499992</v>
      </c>
    </row>
    <row r="75" spans="1:16" ht="37.5" customHeight="1" thickBot="1" x14ac:dyDescent="0.3">
      <c r="A75" s="972"/>
      <c r="B75" s="874" t="s">
        <v>69</v>
      </c>
      <c r="C75" s="875"/>
      <c r="D75" s="883"/>
      <c r="E75" s="746">
        <v>42800</v>
      </c>
      <c r="F75" s="601">
        <v>42800</v>
      </c>
      <c r="G75" s="601">
        <v>0</v>
      </c>
      <c r="H75" s="601">
        <v>42800</v>
      </c>
      <c r="I75" s="601">
        <v>40957.405489000004</v>
      </c>
      <c r="J75" s="602">
        <v>0.95694872637850481</v>
      </c>
      <c r="K75" s="601">
        <v>1820.2623230000008</v>
      </c>
      <c r="L75" s="600">
        <v>1842.5945109999957</v>
      </c>
      <c r="M75" s="600">
        <v>39137.143166000002</v>
      </c>
      <c r="N75" s="602">
        <v>0.91441923285046733</v>
      </c>
      <c r="O75" s="600">
        <v>22261.04911</v>
      </c>
      <c r="P75" s="602">
        <v>0.52011796985981307</v>
      </c>
    </row>
    <row r="76" spans="1:16" ht="18" customHeight="1" thickBot="1" x14ac:dyDescent="0.3">
      <c r="A76" s="922" t="s">
        <v>529</v>
      </c>
      <c r="B76" s="922"/>
      <c r="C76" s="922"/>
      <c r="D76" s="922"/>
      <c r="E76" s="922"/>
      <c r="F76" s="922"/>
      <c r="G76" s="922"/>
      <c r="H76" s="922"/>
      <c r="I76" s="922"/>
      <c r="J76" s="922"/>
      <c r="K76" s="922"/>
      <c r="L76" s="922"/>
      <c r="M76" s="922"/>
      <c r="N76" s="922"/>
      <c r="O76" s="922"/>
      <c r="P76" s="922"/>
    </row>
    <row r="77" spans="1:16" s="242" customFormat="1" ht="68.25" customHeight="1" thickBot="1" x14ac:dyDescent="0.3">
      <c r="A77" s="519" t="s">
        <v>6</v>
      </c>
      <c r="B77" s="547" t="s">
        <v>7</v>
      </c>
      <c r="C77" s="518" t="s">
        <v>484</v>
      </c>
      <c r="D77" s="520" t="s">
        <v>173</v>
      </c>
      <c r="E77" s="546" t="s">
        <v>94</v>
      </c>
      <c r="F77" s="520" t="s">
        <v>172</v>
      </c>
      <c r="G77" s="391" t="s">
        <v>525</v>
      </c>
      <c r="H77" s="520" t="s">
        <v>387</v>
      </c>
      <c r="I77" s="520" t="s">
        <v>24</v>
      </c>
      <c r="J77" s="521" t="s">
        <v>367</v>
      </c>
      <c r="K77" s="520" t="s">
        <v>177</v>
      </c>
      <c r="L77" s="520" t="s">
        <v>174</v>
      </c>
      <c r="M77" s="546" t="s">
        <v>25</v>
      </c>
      <c r="N77" s="520" t="s">
        <v>43</v>
      </c>
      <c r="O77" s="546" t="s">
        <v>79</v>
      </c>
      <c r="P77" s="546" t="s">
        <v>296</v>
      </c>
    </row>
    <row r="78" spans="1:16" s="236" customFormat="1" ht="60" x14ac:dyDescent="0.25">
      <c r="A78" s="956" t="s">
        <v>407</v>
      </c>
      <c r="B78" s="578" t="s">
        <v>112</v>
      </c>
      <c r="C78" s="683" t="s">
        <v>39</v>
      </c>
      <c r="D78" s="331" t="s">
        <v>39</v>
      </c>
      <c r="E78" s="645">
        <v>145.19999999999999</v>
      </c>
      <c r="F78" s="645">
        <v>7145.2</v>
      </c>
      <c r="G78" s="645">
        <v>3400</v>
      </c>
      <c r="H78" s="646">
        <v>3745.2</v>
      </c>
      <c r="I78" s="646">
        <v>495.2</v>
      </c>
      <c r="J78" s="738">
        <v>0.13222257823347219</v>
      </c>
      <c r="K78" s="646">
        <v>495.2</v>
      </c>
      <c r="L78" s="645">
        <v>3250</v>
      </c>
      <c r="M78" s="645">
        <v>0</v>
      </c>
      <c r="N78" s="787">
        <v>0</v>
      </c>
      <c r="O78" s="645">
        <v>0</v>
      </c>
      <c r="P78" s="787">
        <v>0</v>
      </c>
    </row>
    <row r="79" spans="1:16" ht="45" x14ac:dyDescent="0.25">
      <c r="A79" s="957"/>
      <c r="B79" s="578" t="s">
        <v>114</v>
      </c>
      <c r="C79" s="683" t="s">
        <v>348</v>
      </c>
      <c r="D79" s="331" t="s">
        <v>348</v>
      </c>
      <c r="E79" s="574">
        <v>14892.5</v>
      </c>
      <c r="F79" s="574">
        <v>14892.5</v>
      </c>
      <c r="G79" s="574">
        <v>878.30537900000002</v>
      </c>
      <c r="H79" s="575">
        <v>14014.194621000001</v>
      </c>
      <c r="I79" s="575">
        <v>8724.5422563299999</v>
      </c>
      <c r="J79" s="576">
        <v>0.62255038496871173</v>
      </c>
      <c r="K79" s="575">
        <v>2271.7640140000003</v>
      </c>
      <c r="L79" s="574">
        <v>5289.6523646700007</v>
      </c>
      <c r="M79" s="574">
        <v>6452.7782423299996</v>
      </c>
      <c r="N79" s="576">
        <v>0.46044588482171039</v>
      </c>
      <c r="O79" s="574">
        <v>4364.5352409999996</v>
      </c>
      <c r="P79" s="576">
        <v>0.31143675102526602</v>
      </c>
    </row>
    <row r="80" spans="1:16" ht="30" x14ac:dyDescent="0.25">
      <c r="A80" s="958"/>
      <c r="B80" s="578" t="s">
        <v>115</v>
      </c>
      <c r="C80" s="683" t="s">
        <v>313</v>
      </c>
      <c r="D80" s="331" t="s">
        <v>313</v>
      </c>
      <c r="E80" s="574">
        <v>2748.1</v>
      </c>
      <c r="F80" s="574">
        <v>2748.1</v>
      </c>
      <c r="G80" s="574">
        <v>241.9</v>
      </c>
      <c r="H80" s="575">
        <v>2506.1999999999998</v>
      </c>
      <c r="I80" s="575">
        <v>2361.8496660000001</v>
      </c>
      <c r="J80" s="576">
        <v>0.94240270768494139</v>
      </c>
      <c r="K80" s="575">
        <v>766.63974300000018</v>
      </c>
      <c r="L80" s="574">
        <v>144.35033399999975</v>
      </c>
      <c r="M80" s="574">
        <v>1595.2099229999999</v>
      </c>
      <c r="N80" s="576">
        <v>0.63650543571941587</v>
      </c>
      <c r="O80" s="574">
        <v>964.37764400000003</v>
      </c>
      <c r="P80" s="576">
        <v>0.38479676163115478</v>
      </c>
    </row>
    <row r="81" spans="1:16" ht="19.5" x14ac:dyDescent="0.25">
      <c r="A81" s="958"/>
      <c r="B81" s="888" t="s">
        <v>47</v>
      </c>
      <c r="C81" s="885"/>
      <c r="D81" s="380" t="s">
        <v>47</v>
      </c>
      <c r="E81" s="592">
        <v>17785.8</v>
      </c>
      <c r="F81" s="593">
        <v>24785.8</v>
      </c>
      <c r="G81" s="593">
        <v>4520.205379</v>
      </c>
      <c r="H81" s="593">
        <v>20265.594621</v>
      </c>
      <c r="I81" s="593">
        <v>11581.591922330001</v>
      </c>
      <c r="J81" s="594">
        <v>0.57149035786636648</v>
      </c>
      <c r="K81" s="593">
        <v>3533.6037570000003</v>
      </c>
      <c r="L81" s="592">
        <v>8684.0026986699995</v>
      </c>
      <c r="M81" s="592">
        <v>8047.9881653299999</v>
      </c>
      <c r="N81" s="594">
        <v>0.39712568596385328</v>
      </c>
      <c r="O81" s="592">
        <v>5328.9128849999997</v>
      </c>
      <c r="P81" s="594">
        <v>0.26295368996861174</v>
      </c>
    </row>
    <row r="82" spans="1:16" ht="54.75" customHeight="1" x14ac:dyDescent="0.25">
      <c r="A82" s="958"/>
      <c r="B82" s="578" t="s">
        <v>455</v>
      </c>
      <c r="C82" s="683" t="s">
        <v>505</v>
      </c>
      <c r="D82" s="331" t="s">
        <v>456</v>
      </c>
      <c r="E82" s="574">
        <v>1000</v>
      </c>
      <c r="F82" s="575">
        <v>1000</v>
      </c>
      <c r="G82" s="575">
        <v>0</v>
      </c>
      <c r="H82" s="575">
        <v>1000</v>
      </c>
      <c r="I82" s="575">
        <v>405.17500000000001</v>
      </c>
      <c r="J82" s="576">
        <v>0.40517500000000001</v>
      </c>
      <c r="K82" s="575">
        <v>352.375</v>
      </c>
      <c r="L82" s="574">
        <v>594.82500000000005</v>
      </c>
      <c r="M82" s="574">
        <v>52.8</v>
      </c>
      <c r="N82" s="577">
        <v>5.28E-2</v>
      </c>
      <c r="O82" s="574">
        <v>8.0666659999999997</v>
      </c>
      <c r="P82" s="577">
        <v>8.0666660000000001E-3</v>
      </c>
    </row>
    <row r="83" spans="1:16" ht="104.25" customHeight="1" x14ac:dyDescent="0.25">
      <c r="A83" s="958"/>
      <c r="B83" s="621" t="s">
        <v>457</v>
      </c>
      <c r="C83" s="690" t="s">
        <v>506</v>
      </c>
      <c r="D83" s="525" t="s">
        <v>458</v>
      </c>
      <c r="E83" s="574">
        <v>10000</v>
      </c>
      <c r="F83" s="575">
        <v>10000</v>
      </c>
      <c r="G83" s="575">
        <v>958.1</v>
      </c>
      <c r="H83" s="575">
        <v>9041.9</v>
      </c>
      <c r="I83" s="575">
        <v>3738.415982</v>
      </c>
      <c r="J83" s="576">
        <v>0.41345469226600606</v>
      </c>
      <c r="K83" s="575">
        <v>1087.3592869999998</v>
      </c>
      <c r="L83" s="574">
        <v>5303.4840179999992</v>
      </c>
      <c r="M83" s="574">
        <v>2651.0566950000002</v>
      </c>
      <c r="N83" s="576">
        <v>0.29319686072617485</v>
      </c>
      <c r="O83" s="574">
        <v>1666.403509</v>
      </c>
      <c r="P83" s="576">
        <v>0.18429793616385937</v>
      </c>
    </row>
    <row r="84" spans="1:16" ht="106.5" customHeight="1" x14ac:dyDescent="0.25">
      <c r="A84" s="958"/>
      <c r="B84" s="621" t="s">
        <v>459</v>
      </c>
      <c r="C84" s="690" t="s">
        <v>506</v>
      </c>
      <c r="D84" s="525" t="s">
        <v>460</v>
      </c>
      <c r="E84" s="574">
        <v>10000</v>
      </c>
      <c r="F84" s="575">
        <v>10000</v>
      </c>
      <c r="G84" s="575">
        <v>0</v>
      </c>
      <c r="H84" s="575">
        <v>10000</v>
      </c>
      <c r="I84" s="575">
        <v>3656.8359829999999</v>
      </c>
      <c r="J84" s="576">
        <v>0.36568359829999997</v>
      </c>
      <c r="K84" s="575">
        <v>1132.3927199999998</v>
      </c>
      <c r="L84" s="574">
        <v>6343.1640170000001</v>
      </c>
      <c r="M84" s="574">
        <v>2524.4432630000001</v>
      </c>
      <c r="N84" s="576">
        <v>0.25244432630000002</v>
      </c>
      <c r="O84" s="574">
        <v>777.02207299999998</v>
      </c>
      <c r="P84" s="576">
        <v>7.7702207299999992E-2</v>
      </c>
    </row>
    <row r="85" spans="1:16" ht="26.25" customHeight="1" thickBot="1" x14ac:dyDescent="0.3">
      <c r="A85" s="958"/>
      <c r="B85" s="889" t="s">
        <v>81</v>
      </c>
      <c r="C85" s="890"/>
      <c r="D85" s="745" t="s">
        <v>81</v>
      </c>
      <c r="E85" s="596">
        <v>21000</v>
      </c>
      <c r="F85" s="596">
        <v>21000</v>
      </c>
      <c r="G85" s="596">
        <v>958.1</v>
      </c>
      <c r="H85" s="596">
        <v>20041.900000000001</v>
      </c>
      <c r="I85" s="596">
        <v>7800.4269649999997</v>
      </c>
      <c r="J85" s="598">
        <v>0.38920596176011252</v>
      </c>
      <c r="K85" s="597">
        <v>2572.1270069999996</v>
      </c>
      <c r="L85" s="596">
        <v>12241.473034999999</v>
      </c>
      <c r="M85" s="596">
        <v>5228.2999580000005</v>
      </c>
      <c r="N85" s="598">
        <v>0.26086847843767308</v>
      </c>
      <c r="O85" s="596">
        <v>2451.492248</v>
      </c>
      <c r="P85" s="598">
        <v>0.122318355445342</v>
      </c>
    </row>
    <row r="86" spans="1:16" ht="30" customHeight="1" thickBot="1" x14ac:dyDescent="0.3">
      <c r="A86" s="959"/>
      <c r="B86" s="874" t="s">
        <v>69</v>
      </c>
      <c r="C86" s="875"/>
      <c r="D86" s="876"/>
      <c r="E86" s="600">
        <v>38785.800000000003</v>
      </c>
      <c r="F86" s="601">
        <v>45785.8</v>
      </c>
      <c r="G86" s="601">
        <v>5478.3053790000004</v>
      </c>
      <c r="H86" s="601">
        <v>40307.494621000005</v>
      </c>
      <c r="I86" s="601">
        <v>19382.018887329999</v>
      </c>
      <c r="J86" s="602">
        <v>0.48085397193682344</v>
      </c>
      <c r="K86" s="601">
        <v>6105.7307639999999</v>
      </c>
      <c r="L86" s="600">
        <v>20925.475733670006</v>
      </c>
      <c r="M86" s="600">
        <v>13276.28812333</v>
      </c>
      <c r="N86" s="602">
        <v>0.32937517571268543</v>
      </c>
      <c r="O86" s="600">
        <v>7780.4051330000002</v>
      </c>
      <c r="P86" s="602">
        <v>0.19302626487101104</v>
      </c>
    </row>
    <row r="87" spans="1:16" ht="20.25" customHeight="1" x14ac:dyDescent="0.25">
      <c r="A87" s="922" t="s">
        <v>529</v>
      </c>
      <c r="B87" s="922"/>
      <c r="C87" s="922"/>
      <c r="D87" s="922"/>
      <c r="E87" s="922"/>
      <c r="F87" s="922"/>
      <c r="G87" s="922"/>
      <c r="H87" s="922"/>
      <c r="I87" s="922"/>
      <c r="J87" s="922"/>
      <c r="K87" s="922"/>
      <c r="L87" s="922"/>
      <c r="M87" s="922"/>
      <c r="N87" s="922"/>
      <c r="O87" s="922"/>
      <c r="P87" s="922"/>
    </row>
    <row r="88" spans="1:16" ht="20.25" customHeight="1" thickBot="1" x14ac:dyDescent="0.3">
      <c r="A88" s="699"/>
      <c r="B88" s="627"/>
      <c r="C88" s="692"/>
      <c r="D88" s="704"/>
      <c r="E88" s="628"/>
      <c r="F88" s="627"/>
      <c r="G88" s="627"/>
      <c r="H88" s="627"/>
      <c r="I88" s="627"/>
      <c r="J88" s="627"/>
      <c r="K88" s="627"/>
      <c r="L88" s="627"/>
      <c r="M88" s="712"/>
      <c r="N88" s="627"/>
      <c r="O88" s="629"/>
      <c r="P88" s="627"/>
    </row>
    <row r="89" spans="1:16" s="242" customFormat="1" ht="51.75" customHeight="1" thickBot="1" x14ac:dyDescent="0.3">
      <c r="A89" s="519" t="s">
        <v>6</v>
      </c>
      <c r="B89" s="547" t="s">
        <v>7</v>
      </c>
      <c r="C89" s="518" t="s">
        <v>484</v>
      </c>
      <c r="D89" s="520" t="s">
        <v>173</v>
      </c>
      <c r="E89" s="546" t="s">
        <v>94</v>
      </c>
      <c r="F89" s="520" t="s">
        <v>172</v>
      </c>
      <c r="G89" s="391" t="s">
        <v>525</v>
      </c>
      <c r="H89" s="520" t="s">
        <v>387</v>
      </c>
      <c r="I89" s="520" t="s">
        <v>24</v>
      </c>
      <c r="J89" s="521" t="s">
        <v>367</v>
      </c>
      <c r="K89" s="520" t="s">
        <v>177</v>
      </c>
      <c r="L89" s="520" t="s">
        <v>174</v>
      </c>
      <c r="M89" s="546" t="s">
        <v>25</v>
      </c>
      <c r="N89" s="520" t="s">
        <v>43</v>
      </c>
      <c r="O89" s="546" t="s">
        <v>79</v>
      </c>
      <c r="P89" s="520" t="s">
        <v>296</v>
      </c>
    </row>
    <row r="90" spans="1:16" ht="45" customHeight="1" x14ac:dyDescent="0.25">
      <c r="A90" s="964" t="s">
        <v>405</v>
      </c>
      <c r="B90" s="619" t="s">
        <v>111</v>
      </c>
      <c r="C90" s="688" t="s">
        <v>38</v>
      </c>
      <c r="D90" s="50" t="s">
        <v>38</v>
      </c>
      <c r="E90" s="587">
        <v>400000</v>
      </c>
      <c r="F90" s="588">
        <v>400000</v>
      </c>
      <c r="G90" s="588">
        <v>0</v>
      </c>
      <c r="H90" s="588">
        <v>400000</v>
      </c>
      <c r="I90" s="588">
        <v>223213.64188121</v>
      </c>
      <c r="J90" s="576">
        <v>0.55803410470302506</v>
      </c>
      <c r="K90" s="575">
        <v>20307.49537400002</v>
      </c>
      <c r="L90" s="587">
        <v>176786.35811879</v>
      </c>
      <c r="M90" s="587">
        <v>202906.14650720998</v>
      </c>
      <c r="N90" s="589">
        <v>0.50726536626802499</v>
      </c>
      <c r="O90" s="587">
        <v>58491.649030480003</v>
      </c>
      <c r="P90" s="576">
        <v>0.14622912257619999</v>
      </c>
    </row>
    <row r="91" spans="1:16" ht="27.75" customHeight="1" x14ac:dyDescent="0.25">
      <c r="A91" s="965"/>
      <c r="B91" s="884" t="s">
        <v>47</v>
      </c>
      <c r="C91" s="885"/>
      <c r="D91" s="380" t="s">
        <v>47</v>
      </c>
      <c r="E91" s="592">
        <v>400000</v>
      </c>
      <c r="F91" s="593">
        <v>400000</v>
      </c>
      <c r="G91" s="593">
        <v>0</v>
      </c>
      <c r="H91" s="593">
        <v>400000</v>
      </c>
      <c r="I91" s="593">
        <v>223213.64188121</v>
      </c>
      <c r="J91" s="594">
        <v>0.55803410470302506</v>
      </c>
      <c r="K91" s="593">
        <v>20307.49537400002</v>
      </c>
      <c r="L91" s="592">
        <v>176786.35811879</v>
      </c>
      <c r="M91" s="592">
        <v>202906.14650720998</v>
      </c>
      <c r="N91" s="594">
        <v>0.50726536626802499</v>
      </c>
      <c r="O91" s="592">
        <v>58491.649030480003</v>
      </c>
      <c r="P91" s="594">
        <v>0.14622912257619999</v>
      </c>
    </row>
    <row r="92" spans="1:16" ht="42.75" customHeight="1" x14ac:dyDescent="0.25">
      <c r="A92" s="965"/>
      <c r="B92" s="620" t="s">
        <v>439</v>
      </c>
      <c r="C92" s="689" t="s">
        <v>151</v>
      </c>
      <c r="D92" s="524" t="s">
        <v>440</v>
      </c>
      <c r="E92" s="574">
        <v>50000</v>
      </c>
      <c r="F92" s="575">
        <v>50000</v>
      </c>
      <c r="G92" s="575">
        <v>0</v>
      </c>
      <c r="H92" s="575">
        <v>50000</v>
      </c>
      <c r="I92" s="575">
        <v>40658.829264669999</v>
      </c>
      <c r="J92" s="576">
        <v>0.81317658529339998</v>
      </c>
      <c r="K92" s="575">
        <v>0</v>
      </c>
      <c r="L92" s="574">
        <v>9341.1707353300008</v>
      </c>
      <c r="M92" s="574">
        <v>40658.829264669999</v>
      </c>
      <c r="N92" s="576">
        <v>0.81317658529339998</v>
      </c>
      <c r="O92" s="574">
        <v>5269.7923099999998</v>
      </c>
      <c r="P92" s="576">
        <v>0.10539584619999999</v>
      </c>
    </row>
    <row r="93" spans="1:16" ht="75" x14ac:dyDescent="0.25">
      <c r="A93" s="965"/>
      <c r="B93" s="621" t="s">
        <v>441</v>
      </c>
      <c r="C93" s="689" t="s">
        <v>507</v>
      </c>
      <c r="D93" s="524" t="s">
        <v>440</v>
      </c>
      <c r="E93" s="574">
        <v>77031.226735999997</v>
      </c>
      <c r="F93" s="575">
        <v>77031.226735999997</v>
      </c>
      <c r="G93" s="575">
        <v>0</v>
      </c>
      <c r="H93" s="575">
        <v>77031.226735999997</v>
      </c>
      <c r="I93" s="575">
        <v>77011.236736050007</v>
      </c>
      <c r="J93" s="576">
        <v>0.9997404948512828</v>
      </c>
      <c r="K93" s="630">
        <v>0</v>
      </c>
      <c r="L93" s="574">
        <v>19.989999949990306</v>
      </c>
      <c r="M93" s="574">
        <v>77011.236736050007</v>
      </c>
      <c r="N93" s="631">
        <v>0.9997404948512828</v>
      </c>
      <c r="O93" s="574">
        <v>0</v>
      </c>
      <c r="P93" s="576">
        <v>0</v>
      </c>
    </row>
    <row r="94" spans="1:16" ht="23.25" customHeight="1" thickBot="1" x14ac:dyDescent="0.3">
      <c r="A94" s="965"/>
      <c r="B94" s="891" t="s">
        <v>81</v>
      </c>
      <c r="C94" s="892"/>
      <c r="D94" s="745" t="s">
        <v>81</v>
      </c>
      <c r="E94" s="596">
        <v>127031.226736</v>
      </c>
      <c r="F94" s="597">
        <v>127031.226736</v>
      </c>
      <c r="G94" s="597">
        <v>0</v>
      </c>
      <c r="H94" s="597">
        <v>127031.226736</v>
      </c>
      <c r="I94" s="597">
        <v>117670.06600072001</v>
      </c>
      <c r="J94" s="598">
        <v>0.92630819227830785</v>
      </c>
      <c r="K94" s="597">
        <v>0</v>
      </c>
      <c r="L94" s="596">
        <v>9361.1607352799911</v>
      </c>
      <c r="M94" s="596">
        <v>117670.06600072001</v>
      </c>
      <c r="N94" s="598">
        <v>0.92630819227830785</v>
      </c>
      <c r="O94" s="596">
        <v>5269.7923099999998</v>
      </c>
      <c r="P94" s="598">
        <v>4.1484227503776186E-2</v>
      </c>
    </row>
    <row r="95" spans="1:16" ht="40.5" customHeight="1" thickBot="1" x14ac:dyDescent="0.3">
      <c r="A95" s="966"/>
      <c r="B95" s="874" t="s">
        <v>69</v>
      </c>
      <c r="C95" s="875"/>
      <c r="D95" s="876"/>
      <c r="E95" s="600">
        <v>527031.22673600004</v>
      </c>
      <c r="F95" s="601">
        <v>527031.22673600004</v>
      </c>
      <c r="G95" s="601">
        <v>0</v>
      </c>
      <c r="H95" s="601">
        <v>527031.22673600004</v>
      </c>
      <c r="I95" s="601">
        <v>340883.70788192999</v>
      </c>
      <c r="J95" s="602">
        <v>0.64679983004628516</v>
      </c>
      <c r="K95" s="601">
        <v>20307.49537400002</v>
      </c>
      <c r="L95" s="600">
        <v>186147.51885407005</v>
      </c>
      <c r="M95" s="600">
        <v>320576.21250793</v>
      </c>
      <c r="N95" s="602">
        <v>0.60826796638468017</v>
      </c>
      <c r="O95" s="600">
        <v>63761.44134048</v>
      </c>
      <c r="P95" s="602">
        <v>0.12098228360275001</v>
      </c>
    </row>
    <row r="96" spans="1:16" ht="22.5" customHeight="1" thickBot="1" x14ac:dyDescent="0.3">
      <c r="A96" s="922" t="s">
        <v>529</v>
      </c>
      <c r="B96" s="922"/>
      <c r="C96" s="922"/>
      <c r="D96" s="922"/>
      <c r="E96" s="922"/>
      <c r="F96" s="922"/>
      <c r="G96" s="922"/>
      <c r="H96" s="922"/>
      <c r="I96" s="922"/>
      <c r="J96" s="922"/>
      <c r="K96" s="922"/>
      <c r="L96" s="922"/>
      <c r="M96" s="960"/>
      <c r="N96" s="922"/>
      <c r="O96" s="922"/>
      <c r="P96" s="922"/>
    </row>
    <row r="97" spans="1:16" s="242" customFormat="1" ht="68.25" customHeight="1" x14ac:dyDescent="0.25">
      <c r="A97" s="519" t="s">
        <v>89</v>
      </c>
      <c r="B97" s="547" t="s">
        <v>7</v>
      </c>
      <c r="C97" s="518" t="s">
        <v>484</v>
      </c>
      <c r="D97" s="520" t="s">
        <v>173</v>
      </c>
      <c r="E97" s="546" t="s">
        <v>94</v>
      </c>
      <c r="F97" s="520" t="s">
        <v>172</v>
      </c>
      <c r="G97" s="391" t="s">
        <v>525</v>
      </c>
      <c r="H97" s="520" t="s">
        <v>387</v>
      </c>
      <c r="I97" s="520" t="s">
        <v>24</v>
      </c>
      <c r="J97" s="521" t="s">
        <v>367</v>
      </c>
      <c r="K97" s="520" t="s">
        <v>177</v>
      </c>
      <c r="L97" s="520" t="s">
        <v>174</v>
      </c>
      <c r="M97" s="546" t="s">
        <v>25</v>
      </c>
      <c r="N97" s="520" t="s">
        <v>43</v>
      </c>
      <c r="O97" s="546" t="s">
        <v>79</v>
      </c>
      <c r="P97" s="546" t="s">
        <v>296</v>
      </c>
    </row>
    <row r="98" spans="1:16" ht="69.75" customHeight="1" x14ac:dyDescent="0.25">
      <c r="A98" s="957" t="s">
        <v>373</v>
      </c>
      <c r="B98" s="613" t="s">
        <v>479</v>
      </c>
      <c r="C98" s="687" t="s">
        <v>508</v>
      </c>
      <c r="D98" s="334" t="s">
        <v>460</v>
      </c>
      <c r="E98" s="587">
        <v>4500</v>
      </c>
      <c r="F98" s="588">
        <v>4500</v>
      </c>
      <c r="G98" s="588">
        <v>100</v>
      </c>
      <c r="H98" s="588">
        <v>4400</v>
      </c>
      <c r="I98" s="588">
        <v>3192.3710099699997</v>
      </c>
      <c r="J98" s="589">
        <v>0.72553886590227268</v>
      </c>
      <c r="K98" s="588">
        <v>155.96670766999932</v>
      </c>
      <c r="L98" s="587">
        <v>1207.6289900300003</v>
      </c>
      <c r="M98" s="587">
        <v>3036.4043023000004</v>
      </c>
      <c r="N98" s="614">
        <v>0.69009188688636369</v>
      </c>
      <c r="O98" s="587">
        <v>1890.9074973499999</v>
      </c>
      <c r="P98" s="577">
        <v>0.4297517039431818</v>
      </c>
    </row>
    <row r="99" spans="1:16" ht="31.5" customHeight="1" thickBot="1" x14ac:dyDescent="0.3">
      <c r="A99" s="958"/>
      <c r="B99" s="893" t="s">
        <v>81</v>
      </c>
      <c r="C99" s="892"/>
      <c r="D99" s="745" t="s">
        <v>81</v>
      </c>
      <c r="E99" s="596">
        <v>4500</v>
      </c>
      <c r="F99" s="597">
        <v>4500</v>
      </c>
      <c r="G99" s="597">
        <v>100</v>
      </c>
      <c r="H99" s="597">
        <v>4400</v>
      </c>
      <c r="I99" s="597">
        <v>3192.3710099699997</v>
      </c>
      <c r="J99" s="598">
        <v>0.72553886590227268</v>
      </c>
      <c r="K99" s="597">
        <v>155.96670766999932</v>
      </c>
      <c r="L99" s="596">
        <v>1207.6289900300003</v>
      </c>
      <c r="M99" s="596">
        <v>3036.4043023000004</v>
      </c>
      <c r="N99" s="598">
        <v>0.69009188688636369</v>
      </c>
      <c r="O99" s="596">
        <v>1890.9074973499999</v>
      </c>
      <c r="P99" s="598">
        <v>0.4297517039431818</v>
      </c>
    </row>
    <row r="100" spans="1:16" ht="40.5" customHeight="1" thickBot="1" x14ac:dyDescent="0.3">
      <c r="A100" s="974"/>
      <c r="B100" s="874" t="s">
        <v>69</v>
      </c>
      <c r="C100" s="875"/>
      <c r="D100" s="876"/>
      <c r="E100" s="600">
        <v>4500</v>
      </c>
      <c r="F100" s="601">
        <v>4500</v>
      </c>
      <c r="G100" s="601">
        <v>100</v>
      </c>
      <c r="H100" s="601">
        <v>4400</v>
      </c>
      <c r="I100" s="601">
        <v>3192.3710099699997</v>
      </c>
      <c r="J100" s="602">
        <v>0.72553886590227268</v>
      </c>
      <c r="K100" s="601">
        <v>155.96670766999932</v>
      </c>
      <c r="L100" s="600">
        <v>1207.6289900300003</v>
      </c>
      <c r="M100" s="600">
        <v>3036.4043023000004</v>
      </c>
      <c r="N100" s="602">
        <v>0.69009188688636369</v>
      </c>
      <c r="O100" s="600">
        <v>1890.9074973499999</v>
      </c>
      <c r="P100" s="602">
        <v>0.4297517039431818</v>
      </c>
    </row>
    <row r="101" spans="1:16" ht="22.5" customHeight="1" thickBot="1" x14ac:dyDescent="0.3">
      <c r="A101" s="922" t="s">
        <v>529</v>
      </c>
      <c r="B101" s="922"/>
      <c r="C101" s="922"/>
      <c r="D101" s="922"/>
      <c r="E101" s="922"/>
      <c r="F101" s="922"/>
      <c r="G101" s="922"/>
      <c r="H101" s="922"/>
      <c r="I101" s="922"/>
      <c r="J101" s="922"/>
      <c r="K101" s="922"/>
      <c r="L101" s="922"/>
      <c r="M101" s="960"/>
      <c r="N101" s="922"/>
      <c r="O101" s="922"/>
      <c r="P101" s="922"/>
    </row>
    <row r="102" spans="1:16" s="242" customFormat="1" ht="68.25" customHeight="1" thickBot="1" x14ac:dyDescent="0.3">
      <c r="A102" s="747" t="s">
        <v>6</v>
      </c>
      <c r="B102" s="514" t="s">
        <v>7</v>
      </c>
      <c r="C102" s="748" t="s">
        <v>484</v>
      </c>
      <c r="D102" s="514" t="s">
        <v>173</v>
      </c>
      <c r="E102" s="749" t="s">
        <v>94</v>
      </c>
      <c r="F102" s="514" t="s">
        <v>172</v>
      </c>
      <c r="G102" s="391" t="s">
        <v>525</v>
      </c>
      <c r="H102" s="514" t="s">
        <v>391</v>
      </c>
      <c r="I102" s="514" t="s">
        <v>24</v>
      </c>
      <c r="J102" s="515" t="s">
        <v>367</v>
      </c>
      <c r="K102" s="514" t="s">
        <v>177</v>
      </c>
      <c r="L102" s="514" t="s">
        <v>174</v>
      </c>
      <c r="M102" s="749" t="s">
        <v>25</v>
      </c>
      <c r="N102" s="514" t="s">
        <v>43</v>
      </c>
      <c r="O102" s="749" t="s">
        <v>79</v>
      </c>
      <c r="P102" s="514" t="s">
        <v>296</v>
      </c>
    </row>
    <row r="103" spans="1:16" ht="45.75" customHeight="1" x14ac:dyDescent="0.25">
      <c r="A103" s="950" t="s">
        <v>339</v>
      </c>
      <c r="B103" s="586" t="s">
        <v>132</v>
      </c>
      <c r="C103" s="685" t="s">
        <v>133</v>
      </c>
      <c r="D103" s="50" t="s">
        <v>133</v>
      </c>
      <c r="E103" s="587">
        <v>1079.5</v>
      </c>
      <c r="F103" s="588">
        <v>1079.5</v>
      </c>
      <c r="G103" s="588">
        <v>0</v>
      </c>
      <c r="H103" s="588">
        <v>1079.5</v>
      </c>
      <c r="I103" s="588">
        <v>1079.5</v>
      </c>
      <c r="J103" s="589">
        <v>1</v>
      </c>
      <c r="K103" s="588">
        <v>0</v>
      </c>
      <c r="L103" s="587">
        <v>0</v>
      </c>
      <c r="M103" s="587">
        <v>1079.5</v>
      </c>
      <c r="N103" s="589">
        <v>1</v>
      </c>
      <c r="O103" s="587">
        <v>107.95</v>
      </c>
      <c r="P103" s="589">
        <v>0.1</v>
      </c>
    </row>
    <row r="104" spans="1:16" ht="63.75" customHeight="1" x14ac:dyDescent="0.25">
      <c r="A104" s="930"/>
      <c r="B104" s="573" t="s">
        <v>130</v>
      </c>
      <c r="C104" s="682" t="s">
        <v>315</v>
      </c>
      <c r="D104" s="49" t="s">
        <v>315</v>
      </c>
      <c r="E104" s="574">
        <v>79100</v>
      </c>
      <c r="F104" s="575">
        <v>79100</v>
      </c>
      <c r="G104" s="575">
        <v>2678.3053789999999</v>
      </c>
      <c r="H104" s="575">
        <v>76421.694621000002</v>
      </c>
      <c r="I104" s="575">
        <v>65669.822071999995</v>
      </c>
      <c r="J104" s="576">
        <v>0.85930863477547792</v>
      </c>
      <c r="K104" s="575">
        <v>2714.8698417399937</v>
      </c>
      <c r="L104" s="574">
        <v>10751.872549000007</v>
      </c>
      <c r="M104" s="574">
        <v>62954.952230260002</v>
      </c>
      <c r="N104" s="576">
        <v>0.82378377687741744</v>
      </c>
      <c r="O104" s="574">
        <v>52626.006986259999</v>
      </c>
      <c r="P104" s="576">
        <v>0.68862653788625672</v>
      </c>
    </row>
    <row r="105" spans="1:16" ht="75" x14ac:dyDescent="0.25">
      <c r="A105" s="930"/>
      <c r="B105" s="573" t="s">
        <v>299</v>
      </c>
      <c r="C105" s="682" t="s">
        <v>301</v>
      </c>
      <c r="D105" s="49" t="s">
        <v>301</v>
      </c>
      <c r="E105" s="574">
        <v>2095.4</v>
      </c>
      <c r="F105" s="575">
        <v>2095.4</v>
      </c>
      <c r="G105" s="575">
        <v>422.44839200000001</v>
      </c>
      <c r="H105" s="575">
        <v>1672.9516080000001</v>
      </c>
      <c r="I105" s="575">
        <v>1182.4492829999999</v>
      </c>
      <c r="J105" s="576">
        <v>0.7068042359059078</v>
      </c>
      <c r="K105" s="575">
        <v>64.838187999999946</v>
      </c>
      <c r="L105" s="574">
        <v>490.50232500000016</v>
      </c>
      <c r="M105" s="574">
        <v>1117.611095</v>
      </c>
      <c r="N105" s="576">
        <v>0.66804747349272997</v>
      </c>
      <c r="O105" s="574">
        <v>304.72216500000002</v>
      </c>
      <c r="P105" s="576">
        <v>0.18214643121942592</v>
      </c>
    </row>
    <row r="106" spans="1:16" ht="26.25" customHeight="1" x14ac:dyDescent="0.25">
      <c r="A106" s="930"/>
      <c r="B106" s="888" t="s">
        <v>47</v>
      </c>
      <c r="C106" s="885"/>
      <c r="D106" s="380" t="s">
        <v>47</v>
      </c>
      <c r="E106" s="592">
        <v>82274.899999999994</v>
      </c>
      <c r="F106" s="593">
        <v>82274.899999999994</v>
      </c>
      <c r="G106" s="593">
        <v>3100.7537709999997</v>
      </c>
      <c r="H106" s="593">
        <v>79174.146229000005</v>
      </c>
      <c r="I106" s="593">
        <v>67931.77135499999</v>
      </c>
      <c r="J106" s="594">
        <v>0.85800446977371836</v>
      </c>
      <c r="K106" s="593">
        <v>2779.7080297399934</v>
      </c>
      <c r="L106" s="592">
        <v>11242.374874000016</v>
      </c>
      <c r="M106" s="592">
        <v>65152.063325260002</v>
      </c>
      <c r="N106" s="594">
        <v>0.82289568537710389</v>
      </c>
      <c r="O106" s="592">
        <v>53038.679151259996</v>
      </c>
      <c r="P106" s="594">
        <v>0.66989897179128555</v>
      </c>
    </row>
    <row r="107" spans="1:16" ht="88.5" customHeight="1" x14ac:dyDescent="0.25">
      <c r="A107" s="930"/>
      <c r="B107" s="573" t="s">
        <v>463</v>
      </c>
      <c r="C107" s="682" t="s">
        <v>509</v>
      </c>
      <c r="D107" s="49" t="s">
        <v>464</v>
      </c>
      <c r="E107" s="574">
        <v>50000</v>
      </c>
      <c r="F107" s="575">
        <v>50000</v>
      </c>
      <c r="G107" s="575">
        <v>2399.2462289999999</v>
      </c>
      <c r="H107" s="575">
        <v>47600.753771000003</v>
      </c>
      <c r="I107" s="575">
        <v>36070</v>
      </c>
      <c r="J107" s="576">
        <v>0.7577611096985416</v>
      </c>
      <c r="K107" s="575">
        <v>61.508920000000217</v>
      </c>
      <c r="L107" s="574">
        <v>11530.753771000003</v>
      </c>
      <c r="M107" s="574">
        <v>36008.49108</v>
      </c>
      <c r="N107" s="576">
        <v>0.75646892595926907</v>
      </c>
      <c r="O107" s="574">
        <v>25151.116715</v>
      </c>
      <c r="P107" s="576">
        <v>0.52837643781857324</v>
      </c>
    </row>
    <row r="108" spans="1:16" ht="78" customHeight="1" x14ac:dyDescent="0.25">
      <c r="A108" s="930"/>
      <c r="B108" s="573" t="s">
        <v>465</v>
      </c>
      <c r="C108" s="682" t="s">
        <v>510</v>
      </c>
      <c r="D108" s="49" t="s">
        <v>464</v>
      </c>
      <c r="E108" s="574">
        <v>2000</v>
      </c>
      <c r="F108" s="575">
        <v>2000</v>
      </c>
      <c r="G108" s="575">
        <v>0</v>
      </c>
      <c r="H108" s="575">
        <v>2000</v>
      </c>
      <c r="I108" s="575">
        <v>610</v>
      </c>
      <c r="J108" s="576">
        <v>0.30499999999999999</v>
      </c>
      <c r="K108" s="575">
        <v>610</v>
      </c>
      <c r="L108" s="574">
        <v>1390</v>
      </c>
      <c r="M108" s="574">
        <v>0</v>
      </c>
      <c r="N108" s="576">
        <v>0</v>
      </c>
      <c r="O108" s="574">
        <v>0</v>
      </c>
      <c r="P108" s="576">
        <v>0</v>
      </c>
    </row>
    <row r="109" spans="1:16" ht="23.25" customHeight="1" thickBot="1" x14ac:dyDescent="0.3">
      <c r="A109" s="930"/>
      <c r="B109" s="893" t="s">
        <v>81</v>
      </c>
      <c r="C109" s="892"/>
      <c r="D109" s="745" t="s">
        <v>81</v>
      </c>
      <c r="E109" s="596">
        <v>52000</v>
      </c>
      <c r="F109" s="597">
        <v>52000</v>
      </c>
      <c r="G109" s="597">
        <v>2399.2462289999999</v>
      </c>
      <c r="H109" s="597">
        <v>49600.753771000003</v>
      </c>
      <c r="I109" s="597">
        <v>36680</v>
      </c>
      <c r="J109" s="598">
        <v>0.73950489077941473</v>
      </c>
      <c r="K109" s="597">
        <v>671.50892000000022</v>
      </c>
      <c r="L109" s="596">
        <v>12920.753771000003</v>
      </c>
      <c r="M109" s="596">
        <v>36008.49108</v>
      </c>
      <c r="N109" s="598">
        <v>0.72596661023028708</v>
      </c>
      <c r="O109" s="596">
        <v>25151.116715</v>
      </c>
      <c r="P109" s="598">
        <v>0.50707126006833114</v>
      </c>
    </row>
    <row r="110" spans="1:16" ht="42" customHeight="1" thickBot="1" x14ac:dyDescent="0.3">
      <c r="A110" s="910"/>
      <c r="B110" s="874" t="s">
        <v>69</v>
      </c>
      <c r="C110" s="875"/>
      <c r="D110" s="876"/>
      <c r="E110" s="600">
        <v>134274.9</v>
      </c>
      <c r="F110" s="601">
        <v>134274.9</v>
      </c>
      <c r="G110" s="601">
        <v>5500</v>
      </c>
      <c r="H110" s="601">
        <v>128774.90000000001</v>
      </c>
      <c r="I110" s="601">
        <v>104611.77135499999</v>
      </c>
      <c r="J110" s="602">
        <v>0.81236150332867652</v>
      </c>
      <c r="K110" s="601">
        <v>3451.2169497399937</v>
      </c>
      <c r="L110" s="600">
        <v>24163.128645000019</v>
      </c>
      <c r="M110" s="600">
        <v>101160.55440526</v>
      </c>
      <c r="N110" s="602">
        <v>0.78556111792950334</v>
      </c>
      <c r="O110" s="600">
        <v>78189.795866259999</v>
      </c>
      <c r="P110" s="602">
        <v>0.60718195755741211</v>
      </c>
    </row>
    <row r="111" spans="1:16" ht="18" customHeight="1" x14ac:dyDescent="0.25">
      <c r="A111" s="922" t="s">
        <v>529</v>
      </c>
      <c r="B111" s="922"/>
      <c r="C111" s="922"/>
      <c r="D111" s="922"/>
      <c r="E111" s="922"/>
      <c r="F111" s="922"/>
      <c r="G111" s="922"/>
      <c r="H111" s="922"/>
      <c r="I111" s="922"/>
      <c r="J111" s="922"/>
      <c r="K111" s="922"/>
      <c r="L111" s="922"/>
      <c r="M111" s="960"/>
      <c r="N111" s="922"/>
      <c r="O111" s="922"/>
      <c r="P111" s="922"/>
    </row>
    <row r="112" spans="1:16" ht="18" customHeight="1" thickBot="1" x14ac:dyDescent="0.3">
      <c r="A112" s="699"/>
      <c r="B112" s="627"/>
      <c r="C112" s="692"/>
      <c r="D112" s="704"/>
      <c r="E112" s="628"/>
      <c r="F112" s="627"/>
      <c r="G112" s="627"/>
      <c r="H112" s="627"/>
      <c r="I112" s="627"/>
      <c r="J112" s="627"/>
      <c r="K112" s="627"/>
      <c r="L112" s="627"/>
      <c r="M112" s="712"/>
      <c r="N112" s="627"/>
      <c r="O112" s="629"/>
      <c r="P112" s="627"/>
    </row>
    <row r="113" spans="1:16" s="242" customFormat="1" ht="68.25" customHeight="1" thickBot="1" x14ac:dyDescent="0.3">
      <c r="A113" s="519" t="s">
        <v>6</v>
      </c>
      <c r="B113" s="547" t="s">
        <v>7</v>
      </c>
      <c r="C113" s="518" t="s">
        <v>484</v>
      </c>
      <c r="D113" s="520" t="s">
        <v>173</v>
      </c>
      <c r="E113" s="546" t="s">
        <v>305</v>
      </c>
      <c r="F113" s="520" t="s">
        <v>306</v>
      </c>
      <c r="G113" s="391" t="s">
        <v>525</v>
      </c>
      <c r="H113" s="520" t="s">
        <v>387</v>
      </c>
      <c r="I113" s="520" t="s">
        <v>24</v>
      </c>
      <c r="J113" s="521" t="s">
        <v>367</v>
      </c>
      <c r="K113" s="520" t="s">
        <v>177</v>
      </c>
      <c r="L113" s="520" t="s">
        <v>174</v>
      </c>
      <c r="M113" s="546" t="s">
        <v>25</v>
      </c>
      <c r="N113" s="520" t="s">
        <v>43</v>
      </c>
      <c r="O113" s="546" t="s">
        <v>79</v>
      </c>
      <c r="P113" s="546" t="s">
        <v>296</v>
      </c>
    </row>
    <row r="114" spans="1:16" ht="35.25" customHeight="1" x14ac:dyDescent="0.25">
      <c r="A114" s="909" t="s">
        <v>331</v>
      </c>
      <c r="B114" s="604" t="s">
        <v>107</v>
      </c>
      <c r="C114" s="686" t="s">
        <v>343</v>
      </c>
      <c r="D114" s="350" t="s">
        <v>169</v>
      </c>
      <c r="E114" s="623">
        <v>697.60088500000006</v>
      </c>
      <c r="F114" s="607">
        <v>697.60088500000006</v>
      </c>
      <c r="G114" s="607">
        <v>0</v>
      </c>
      <c r="H114" s="633">
        <v>697.60088500000006</v>
      </c>
      <c r="I114" s="607">
        <v>644.43515449999995</v>
      </c>
      <c r="J114" s="624">
        <v>0.9237877536522906</v>
      </c>
      <c r="K114" s="607">
        <v>150.69016316999995</v>
      </c>
      <c r="L114" s="623">
        <v>53.165730500000109</v>
      </c>
      <c r="M114" s="623">
        <v>493.74499133</v>
      </c>
      <c r="N114" s="625">
        <v>0.70777575250639191</v>
      </c>
      <c r="O114" s="623">
        <v>210.17597499999999</v>
      </c>
      <c r="P114" s="577">
        <v>0.30128398561306297</v>
      </c>
    </row>
    <row r="115" spans="1:16" ht="31.5" customHeight="1" x14ac:dyDescent="0.25">
      <c r="A115" s="930"/>
      <c r="B115" s="888" t="s">
        <v>521</v>
      </c>
      <c r="C115" s="885"/>
      <c r="D115" s="380" t="s">
        <v>169</v>
      </c>
      <c r="E115" s="592">
        <v>697.60088500000006</v>
      </c>
      <c r="F115" s="593">
        <v>697.60088500000006</v>
      </c>
      <c r="G115" s="593">
        <v>0</v>
      </c>
      <c r="H115" s="593">
        <v>697.60088500000006</v>
      </c>
      <c r="I115" s="593">
        <v>644.43515449999995</v>
      </c>
      <c r="J115" s="594">
        <v>0.9237877536522906</v>
      </c>
      <c r="K115" s="593">
        <v>150.69016316999995</v>
      </c>
      <c r="L115" s="592">
        <v>53.165730500000109</v>
      </c>
      <c r="M115" s="592">
        <v>493.74499133</v>
      </c>
      <c r="N115" s="594">
        <v>0.70777575250639191</v>
      </c>
      <c r="O115" s="592">
        <v>210.17597499999999</v>
      </c>
      <c r="P115" s="594">
        <v>0.30128398561306297</v>
      </c>
    </row>
    <row r="116" spans="1:16" ht="77.25" customHeight="1" x14ac:dyDescent="0.25">
      <c r="A116" s="930"/>
      <c r="B116" s="573" t="s">
        <v>468</v>
      </c>
      <c r="C116" s="682" t="s">
        <v>511</v>
      </c>
      <c r="D116" s="49" t="s">
        <v>460</v>
      </c>
      <c r="E116" s="574">
        <v>539.83462299999997</v>
      </c>
      <c r="F116" s="575">
        <v>539.83462299999997</v>
      </c>
      <c r="G116" s="575">
        <v>0</v>
      </c>
      <c r="H116" s="575">
        <v>539.83462299999997</v>
      </c>
      <c r="I116" s="575">
        <v>486.50257900000003</v>
      </c>
      <c r="J116" s="576">
        <v>0.9012066997414504</v>
      </c>
      <c r="K116" s="575">
        <v>29.678796000000034</v>
      </c>
      <c r="L116" s="574">
        <v>53.332043999999939</v>
      </c>
      <c r="M116" s="574">
        <v>456.82378299999999</v>
      </c>
      <c r="N116" s="576">
        <v>0.84622912932355587</v>
      </c>
      <c r="O116" s="574">
        <v>281.22595200000001</v>
      </c>
      <c r="P116" s="576">
        <v>0.52094834235928589</v>
      </c>
    </row>
    <row r="117" spans="1:16" ht="73.5" customHeight="1" x14ac:dyDescent="0.25">
      <c r="A117" s="930"/>
      <c r="B117" s="573" t="s">
        <v>469</v>
      </c>
      <c r="C117" s="682" t="s">
        <v>511</v>
      </c>
      <c r="D117" s="49" t="s">
        <v>470</v>
      </c>
      <c r="E117" s="574">
        <v>539.83462199999997</v>
      </c>
      <c r="F117" s="575">
        <v>539.83462199999997</v>
      </c>
      <c r="G117" s="575">
        <v>0</v>
      </c>
      <c r="H117" s="575">
        <v>539.83462199999997</v>
      </c>
      <c r="I117" s="575">
        <v>464.101359</v>
      </c>
      <c r="J117" s="576">
        <v>0.85971025215200081</v>
      </c>
      <c r="K117" s="575">
        <v>54.31469199999998</v>
      </c>
      <c r="L117" s="574">
        <v>75.733262999999965</v>
      </c>
      <c r="M117" s="574">
        <v>409.78666700000002</v>
      </c>
      <c r="N117" s="576">
        <v>0.75909667572229189</v>
      </c>
      <c r="O117" s="574">
        <v>238.70666700000001</v>
      </c>
      <c r="P117" s="576">
        <v>0.4421848048864121</v>
      </c>
    </row>
    <row r="118" spans="1:16" ht="90" x14ac:dyDescent="0.25">
      <c r="A118" s="930"/>
      <c r="B118" s="634" t="s">
        <v>472</v>
      </c>
      <c r="C118" s="693" t="s">
        <v>512</v>
      </c>
      <c r="D118" s="528" t="s">
        <v>473</v>
      </c>
      <c r="E118" s="574">
        <v>2517.0559669999998</v>
      </c>
      <c r="F118" s="575">
        <v>2517.0559669999998</v>
      </c>
      <c r="G118" s="575">
        <v>627.45680000000004</v>
      </c>
      <c r="H118" s="575">
        <v>1889.5991669999999</v>
      </c>
      <c r="I118" s="575">
        <v>1668.2658329999999</v>
      </c>
      <c r="J118" s="576">
        <v>0.88286757431662233</v>
      </c>
      <c r="K118" s="575">
        <v>679.09699599999988</v>
      </c>
      <c r="L118" s="574">
        <v>221.33333399999992</v>
      </c>
      <c r="M118" s="574">
        <v>989.16883700000005</v>
      </c>
      <c r="N118" s="576">
        <v>0.52348077532783976</v>
      </c>
      <c r="O118" s="574">
        <v>467.44666633999998</v>
      </c>
      <c r="P118" s="576">
        <v>0.24737874280614564</v>
      </c>
    </row>
    <row r="119" spans="1:16" ht="90" x14ac:dyDescent="0.25">
      <c r="A119" s="930"/>
      <c r="B119" s="634" t="s">
        <v>474</v>
      </c>
      <c r="C119" s="693" t="s">
        <v>512</v>
      </c>
      <c r="D119" s="528" t="s">
        <v>475</v>
      </c>
      <c r="E119" s="574">
        <v>2517.0559669999998</v>
      </c>
      <c r="F119" s="575">
        <v>2517.0559669999998</v>
      </c>
      <c r="G119" s="575">
        <v>0</v>
      </c>
      <c r="H119" s="575">
        <v>2517.0559669999998</v>
      </c>
      <c r="I119" s="575">
        <v>2515.2056339999999</v>
      </c>
      <c r="J119" s="576">
        <v>0.9992648820589376</v>
      </c>
      <c r="K119" s="575">
        <v>1190.8291669999999</v>
      </c>
      <c r="L119" s="574">
        <v>1.8503329999998641</v>
      </c>
      <c r="M119" s="574">
        <v>1324.376467</v>
      </c>
      <c r="N119" s="576">
        <v>0.52616091352886485</v>
      </c>
      <c r="O119" s="574">
        <v>1270.0931330000001</v>
      </c>
      <c r="P119" s="576">
        <v>0.50459471289141988</v>
      </c>
    </row>
    <row r="120" spans="1:16" ht="139.5" customHeight="1" x14ac:dyDescent="0.25">
      <c r="A120" s="930"/>
      <c r="B120" s="634" t="s">
        <v>476</v>
      </c>
      <c r="C120" s="693" t="s">
        <v>512</v>
      </c>
      <c r="D120" s="528" t="s">
        <v>477</v>
      </c>
      <c r="E120" s="574">
        <v>2517.0559669999998</v>
      </c>
      <c r="F120" s="575">
        <v>2517.0559669999998</v>
      </c>
      <c r="G120" s="575">
        <v>4.0663999999999998</v>
      </c>
      <c r="H120" s="575">
        <v>2512.9895669999996</v>
      </c>
      <c r="I120" s="575">
        <v>2188.2959054000003</v>
      </c>
      <c r="J120" s="576">
        <v>0.87079386804314596</v>
      </c>
      <c r="K120" s="575">
        <v>1135.2794620000002</v>
      </c>
      <c r="L120" s="574">
        <v>324.69366159999936</v>
      </c>
      <c r="M120" s="574">
        <v>1053.0164434000001</v>
      </c>
      <c r="N120" s="576">
        <v>0.41902937331215756</v>
      </c>
      <c r="O120" s="574">
        <v>298.37590439999997</v>
      </c>
      <c r="P120" s="576">
        <v>0.11873344335297036</v>
      </c>
    </row>
    <row r="121" spans="1:16" ht="90" x14ac:dyDescent="0.25">
      <c r="A121" s="930"/>
      <c r="B121" s="634" t="s">
        <v>478</v>
      </c>
      <c r="C121" s="693" t="s">
        <v>512</v>
      </c>
      <c r="D121" s="528" t="s">
        <v>470</v>
      </c>
      <c r="E121" s="574">
        <v>2517.0559669999998</v>
      </c>
      <c r="F121" s="575">
        <v>2517.0559669999998</v>
      </c>
      <c r="G121" s="575">
        <v>568.47680000000003</v>
      </c>
      <c r="H121" s="575">
        <v>1948.5791669999999</v>
      </c>
      <c r="I121" s="575">
        <v>1887.6465800000001</v>
      </c>
      <c r="J121" s="576">
        <v>0.9687297349618027</v>
      </c>
      <c r="K121" s="575">
        <v>1447.748822</v>
      </c>
      <c r="L121" s="574">
        <v>60.932586999999785</v>
      </c>
      <c r="M121" s="574">
        <v>439.89775800000001</v>
      </c>
      <c r="N121" s="576">
        <v>0.22575308483732753</v>
      </c>
      <c r="O121" s="574">
        <v>271.916314</v>
      </c>
      <c r="P121" s="576">
        <v>0.13954594127096095</v>
      </c>
    </row>
    <row r="122" spans="1:16" ht="71.25" customHeight="1" x14ac:dyDescent="0.25">
      <c r="A122" s="930"/>
      <c r="B122" s="634" t="s">
        <v>481</v>
      </c>
      <c r="C122" s="693" t="s">
        <v>513</v>
      </c>
      <c r="D122" s="528" t="s">
        <v>460</v>
      </c>
      <c r="E122" s="574">
        <v>2000</v>
      </c>
      <c r="F122" s="575">
        <v>2000</v>
      </c>
      <c r="G122" s="575">
        <v>0</v>
      </c>
      <c r="H122" s="575">
        <v>2000</v>
      </c>
      <c r="I122" s="575">
        <v>1727.030233</v>
      </c>
      <c r="J122" s="576">
        <v>0.86351511650000001</v>
      </c>
      <c r="K122" s="575">
        <v>0.10259099999984755</v>
      </c>
      <c r="L122" s="574">
        <v>272.96976700000005</v>
      </c>
      <c r="M122" s="574">
        <v>1726.9276420000001</v>
      </c>
      <c r="N122" s="576">
        <v>0.86346382100000008</v>
      </c>
      <c r="O122" s="574">
        <v>1059.5130483999999</v>
      </c>
      <c r="P122" s="576">
        <v>0.52975652419999997</v>
      </c>
    </row>
    <row r="123" spans="1:16" ht="20.25" thickBot="1" x14ac:dyDescent="0.3">
      <c r="A123" s="930"/>
      <c r="B123" s="893" t="s">
        <v>81</v>
      </c>
      <c r="C123" s="892"/>
      <c r="D123" s="745" t="s">
        <v>81</v>
      </c>
      <c r="E123" s="596">
        <v>13147.893113</v>
      </c>
      <c r="F123" s="597">
        <v>13147.893113</v>
      </c>
      <c r="G123" s="597">
        <v>1200</v>
      </c>
      <c r="H123" s="597">
        <v>11947.893112999998</v>
      </c>
      <c r="I123" s="597">
        <v>10937.0481234</v>
      </c>
      <c r="J123" s="598">
        <v>0.91539554463371109</v>
      </c>
      <c r="K123" s="597">
        <v>4537.050526</v>
      </c>
      <c r="L123" s="596">
        <v>1010.8449895999988</v>
      </c>
      <c r="M123" s="596">
        <v>6399.9975974000008</v>
      </c>
      <c r="N123" s="598">
        <v>0.53565909377247722</v>
      </c>
      <c r="O123" s="596">
        <v>3887.2776851400004</v>
      </c>
      <c r="P123" s="598">
        <v>0.32535256621189701</v>
      </c>
    </row>
    <row r="124" spans="1:16" ht="33.75" customHeight="1" thickBot="1" x14ac:dyDescent="0.3">
      <c r="A124" s="910"/>
      <c r="B124" s="874" t="s">
        <v>69</v>
      </c>
      <c r="C124" s="875"/>
      <c r="D124" s="876"/>
      <c r="E124" s="600">
        <v>13845.493998</v>
      </c>
      <c r="F124" s="601">
        <v>13845.493998</v>
      </c>
      <c r="G124" s="601">
        <v>1200</v>
      </c>
      <c r="H124" s="601">
        <v>12645.493997999998</v>
      </c>
      <c r="I124" s="601">
        <v>11581.483277899999</v>
      </c>
      <c r="J124" s="602">
        <v>0.91585850894648468</v>
      </c>
      <c r="K124" s="601">
        <v>4687.7406891700002</v>
      </c>
      <c r="L124" s="600">
        <v>1064.0107200999992</v>
      </c>
      <c r="M124" s="600">
        <v>6893.7425887300005</v>
      </c>
      <c r="N124" s="602">
        <v>0.54515407542167271</v>
      </c>
      <c r="O124" s="600">
        <v>4097.4536601400005</v>
      </c>
      <c r="P124" s="602">
        <v>0.32402479972613568</v>
      </c>
    </row>
    <row r="125" spans="1:16" ht="33.75" customHeight="1" thickBot="1" x14ac:dyDescent="0.3">
      <c r="A125" s="921" t="s">
        <v>529</v>
      </c>
      <c r="B125" s="914"/>
      <c r="C125" s="914"/>
      <c r="D125" s="914"/>
      <c r="E125" s="914"/>
      <c r="F125" s="914"/>
      <c r="G125" s="914"/>
      <c r="H125" s="914"/>
      <c r="I125" s="914"/>
      <c r="J125" s="914"/>
      <c r="K125" s="914"/>
      <c r="L125" s="914"/>
      <c r="M125" s="915"/>
      <c r="N125" s="914"/>
      <c r="O125" s="914"/>
      <c r="P125" s="922"/>
    </row>
    <row r="126" spans="1:16" s="242" customFormat="1" ht="52.5" customHeight="1" thickBot="1" x14ac:dyDescent="0.3">
      <c r="A126" s="519" t="s">
        <v>6</v>
      </c>
      <c r="B126" s="547" t="s">
        <v>7</v>
      </c>
      <c r="C126" s="518" t="s">
        <v>484</v>
      </c>
      <c r="D126" s="520" t="s">
        <v>173</v>
      </c>
      <c r="E126" s="546" t="s">
        <v>94</v>
      </c>
      <c r="F126" s="520" t="s">
        <v>172</v>
      </c>
      <c r="G126" s="391" t="s">
        <v>525</v>
      </c>
      <c r="H126" s="520" t="s">
        <v>387</v>
      </c>
      <c r="I126" s="520" t="s">
        <v>24</v>
      </c>
      <c r="J126" s="521" t="s">
        <v>367</v>
      </c>
      <c r="K126" s="520" t="s">
        <v>177</v>
      </c>
      <c r="L126" s="520" t="s">
        <v>174</v>
      </c>
      <c r="M126" s="546" t="s">
        <v>25</v>
      </c>
      <c r="N126" s="520" t="s">
        <v>43</v>
      </c>
      <c r="O126" s="546" t="s">
        <v>79</v>
      </c>
      <c r="P126" s="737" t="s">
        <v>296</v>
      </c>
    </row>
    <row r="127" spans="1:16" ht="53.25" customHeight="1" x14ac:dyDescent="0.25">
      <c r="A127" s="961" t="s">
        <v>332</v>
      </c>
      <c r="B127" s="619" t="s">
        <v>471</v>
      </c>
      <c r="C127" s="688" t="s">
        <v>514</v>
      </c>
      <c r="D127" s="523" t="s">
        <v>460</v>
      </c>
      <c r="E127" s="587">
        <v>2500</v>
      </c>
      <c r="F127" s="588">
        <v>2500</v>
      </c>
      <c r="G127" s="588">
        <v>100</v>
      </c>
      <c r="H127" s="588">
        <v>2400</v>
      </c>
      <c r="I127" s="588">
        <v>1889.9822122</v>
      </c>
      <c r="J127" s="576">
        <v>0.78749258841666669</v>
      </c>
      <c r="K127" s="575">
        <v>140.38581500000009</v>
      </c>
      <c r="L127" s="587">
        <v>510.01778779999995</v>
      </c>
      <c r="M127" s="587">
        <v>1749.5963972</v>
      </c>
      <c r="N127" s="589">
        <v>0.72899849883333334</v>
      </c>
      <c r="O127" s="587">
        <v>1142.697007</v>
      </c>
      <c r="P127" s="576">
        <v>0.47612375291666664</v>
      </c>
    </row>
    <row r="128" spans="1:16" ht="107.25" customHeight="1" x14ac:dyDescent="0.25">
      <c r="A128" s="962"/>
      <c r="B128" s="620" t="s">
        <v>480</v>
      </c>
      <c r="C128" s="689" t="s">
        <v>515</v>
      </c>
      <c r="D128" s="524" t="s">
        <v>460</v>
      </c>
      <c r="E128" s="587">
        <v>3500</v>
      </c>
      <c r="F128" s="588">
        <v>3500</v>
      </c>
      <c r="G128" s="588">
        <v>0</v>
      </c>
      <c r="H128" s="575">
        <v>3500</v>
      </c>
      <c r="I128" s="588">
        <v>3184.3051590100004</v>
      </c>
      <c r="J128" s="576">
        <v>0.90980147400285727</v>
      </c>
      <c r="K128" s="575">
        <v>15.000000010000349</v>
      </c>
      <c r="L128" s="574">
        <v>315.69484098999965</v>
      </c>
      <c r="M128" s="587">
        <v>3169.305159</v>
      </c>
      <c r="N128" s="576">
        <v>0.90551575971428566</v>
      </c>
      <c r="O128" s="587">
        <v>2175.6587643299999</v>
      </c>
      <c r="P128" s="576">
        <v>0.62161678980857138</v>
      </c>
    </row>
    <row r="129" spans="1:16" ht="19.5" x14ac:dyDescent="0.25">
      <c r="A129" s="962"/>
      <c r="B129" s="884" t="s">
        <v>48</v>
      </c>
      <c r="C129" s="885"/>
      <c r="D129" s="380" t="s">
        <v>81</v>
      </c>
      <c r="E129" s="592">
        <v>6000</v>
      </c>
      <c r="F129" s="593">
        <v>6000</v>
      </c>
      <c r="G129" s="593">
        <v>100</v>
      </c>
      <c r="H129" s="593">
        <v>5900</v>
      </c>
      <c r="I129" s="593">
        <v>5074.2873712100009</v>
      </c>
      <c r="J129" s="594">
        <v>0.86004870698474589</v>
      </c>
      <c r="K129" s="593">
        <v>155.38581501000044</v>
      </c>
      <c r="L129" s="592">
        <v>825.71262878999914</v>
      </c>
      <c r="M129" s="592">
        <v>4918.9015562000004</v>
      </c>
      <c r="N129" s="594">
        <v>0.83371212816949158</v>
      </c>
      <c r="O129" s="592">
        <v>3318.3557713299997</v>
      </c>
      <c r="P129" s="594">
        <v>0.56243318158135591</v>
      </c>
    </row>
    <row r="130" spans="1:16" ht="39.75" thickBot="1" x14ac:dyDescent="0.3">
      <c r="A130" s="962"/>
      <c r="B130" s="886" t="s">
        <v>522</v>
      </c>
      <c r="C130" s="887"/>
      <c r="D130" s="412" t="s">
        <v>280</v>
      </c>
      <c r="E130" s="616">
        <v>152.953305</v>
      </c>
      <c r="F130" s="617">
        <v>152.953305</v>
      </c>
      <c r="G130" s="617">
        <v>0</v>
      </c>
      <c r="H130" s="617">
        <v>152.953305</v>
      </c>
      <c r="I130" s="617">
        <v>152.6</v>
      </c>
      <c r="J130" s="598">
        <v>0.99769011202471236</v>
      </c>
      <c r="K130" s="617">
        <v>0</v>
      </c>
      <c r="L130" s="616">
        <v>0.35330500000000598</v>
      </c>
      <c r="M130" s="616">
        <v>152.6</v>
      </c>
      <c r="N130" s="618">
        <v>0.99769011202471236</v>
      </c>
      <c r="O130" s="616">
        <v>64.399998999999994</v>
      </c>
      <c r="P130" s="598">
        <v>0.42104352697707315</v>
      </c>
    </row>
    <row r="131" spans="1:16" ht="34.5" customHeight="1" thickBot="1" x14ac:dyDescent="0.3">
      <c r="A131" s="973"/>
      <c r="B131" s="874" t="s">
        <v>69</v>
      </c>
      <c r="C131" s="875"/>
      <c r="D131" s="876"/>
      <c r="E131" s="600">
        <v>6152.953305</v>
      </c>
      <c r="F131" s="601">
        <v>6152.953305</v>
      </c>
      <c r="G131" s="601">
        <v>100</v>
      </c>
      <c r="H131" s="601">
        <v>6052.953305</v>
      </c>
      <c r="I131" s="601">
        <v>5226.8873712100012</v>
      </c>
      <c r="J131" s="602">
        <v>0.86352679557140599</v>
      </c>
      <c r="K131" s="601">
        <v>155.38581501000044</v>
      </c>
      <c r="L131" s="600">
        <v>826.06593378999912</v>
      </c>
      <c r="M131" s="600">
        <v>5071.5015562000008</v>
      </c>
      <c r="N131" s="602">
        <v>0.83785572110901996</v>
      </c>
      <c r="O131" s="600">
        <v>3382.7557703299999</v>
      </c>
      <c r="P131" s="602">
        <v>0.55886037771606434</v>
      </c>
    </row>
    <row r="132" spans="1:16" ht="18" customHeight="1" thickBot="1" x14ac:dyDescent="0.3">
      <c r="A132" s="913" t="s">
        <v>529</v>
      </c>
      <c r="B132" s="914"/>
      <c r="C132" s="914"/>
      <c r="D132" s="914"/>
      <c r="E132" s="914"/>
      <c r="F132" s="914"/>
      <c r="G132" s="914"/>
      <c r="H132" s="914"/>
      <c r="I132" s="914"/>
      <c r="J132" s="914"/>
      <c r="K132" s="914"/>
      <c r="L132" s="914"/>
      <c r="M132" s="915"/>
      <c r="N132" s="914"/>
      <c r="O132" s="914"/>
      <c r="P132" s="916"/>
    </row>
    <row r="133" spans="1:16" s="242" customFormat="1" ht="68.25" customHeight="1" thickBot="1" x14ac:dyDescent="0.3">
      <c r="A133" s="519" t="s">
        <v>6</v>
      </c>
      <c r="B133" s="547" t="s">
        <v>7</v>
      </c>
      <c r="C133" s="518" t="s">
        <v>484</v>
      </c>
      <c r="D133" s="520" t="s">
        <v>173</v>
      </c>
      <c r="E133" s="546" t="s">
        <v>94</v>
      </c>
      <c r="F133" s="520" t="s">
        <v>172</v>
      </c>
      <c r="G133" s="391" t="s">
        <v>525</v>
      </c>
      <c r="H133" s="520" t="s">
        <v>387</v>
      </c>
      <c r="I133" s="520" t="s">
        <v>24</v>
      </c>
      <c r="J133" s="521" t="s">
        <v>367</v>
      </c>
      <c r="K133" s="520" t="s">
        <v>177</v>
      </c>
      <c r="L133" s="520" t="s">
        <v>174</v>
      </c>
      <c r="M133" s="546" t="s">
        <v>25</v>
      </c>
      <c r="N133" s="520" t="s">
        <v>43</v>
      </c>
      <c r="O133" s="546" t="s">
        <v>79</v>
      </c>
      <c r="P133" s="548" t="s">
        <v>296</v>
      </c>
    </row>
    <row r="134" spans="1:16" ht="67.5" customHeight="1" x14ac:dyDescent="0.25">
      <c r="A134" s="909" t="s">
        <v>404</v>
      </c>
      <c r="B134" s="637" t="s">
        <v>131</v>
      </c>
      <c r="C134" s="694" t="s">
        <v>316</v>
      </c>
      <c r="D134" s="550" t="s">
        <v>316</v>
      </c>
      <c r="E134" s="623">
        <v>8061.6993309999998</v>
      </c>
      <c r="F134" s="606">
        <v>8061.6993309999998</v>
      </c>
      <c r="G134" s="607">
        <v>50</v>
      </c>
      <c r="H134" s="607">
        <v>8011.6993309999998</v>
      </c>
      <c r="I134" s="607">
        <v>8003.4530619999996</v>
      </c>
      <c r="J134" s="624">
        <v>0.99897072160857403</v>
      </c>
      <c r="K134" s="607">
        <v>284.28740500000004</v>
      </c>
      <c r="L134" s="623">
        <v>8.2462690000002112</v>
      </c>
      <c r="M134" s="623">
        <v>7719.1656569999996</v>
      </c>
      <c r="N134" s="624">
        <v>0.9634866884147677</v>
      </c>
      <c r="O134" s="623">
        <v>4520.6490078400002</v>
      </c>
      <c r="P134" s="636">
        <v>0.56425594884072416</v>
      </c>
    </row>
    <row r="135" spans="1:16" ht="26.25" customHeight="1" x14ac:dyDescent="0.25">
      <c r="A135" s="930"/>
      <c r="B135" s="888" t="s">
        <v>47</v>
      </c>
      <c r="C135" s="885"/>
      <c r="D135" s="380" t="s">
        <v>47</v>
      </c>
      <c r="E135" s="592">
        <v>8061.6993309999998</v>
      </c>
      <c r="F135" s="593">
        <v>8061.6993309999998</v>
      </c>
      <c r="G135" s="593">
        <v>50</v>
      </c>
      <c r="H135" s="593">
        <v>8011.6993309999998</v>
      </c>
      <c r="I135" s="593">
        <v>8003.4530619999996</v>
      </c>
      <c r="J135" s="594">
        <v>0.99897072160857403</v>
      </c>
      <c r="K135" s="593">
        <v>284.28740500000004</v>
      </c>
      <c r="L135" s="592">
        <v>8.2462690000002112</v>
      </c>
      <c r="M135" s="592">
        <v>7719.1656569999996</v>
      </c>
      <c r="N135" s="594">
        <v>0.9634866884147677</v>
      </c>
      <c r="O135" s="592">
        <v>4520.6490078400002</v>
      </c>
      <c r="P135" s="595">
        <v>0.56425594884072416</v>
      </c>
    </row>
    <row r="136" spans="1:16" ht="45" customHeight="1" x14ac:dyDescent="0.25">
      <c r="A136" s="930"/>
      <c r="B136" s="637" t="s">
        <v>461</v>
      </c>
      <c r="C136" s="694" t="s">
        <v>516</v>
      </c>
      <c r="D136" s="51" t="s">
        <v>462</v>
      </c>
      <c r="E136" s="574">
        <v>2612.773306</v>
      </c>
      <c r="F136" s="575">
        <v>2612.773306</v>
      </c>
      <c r="G136" s="575">
        <v>0</v>
      </c>
      <c r="H136" s="575">
        <v>2612.773306</v>
      </c>
      <c r="I136" s="575">
        <v>2612.773306</v>
      </c>
      <c r="J136" s="576">
        <v>1</v>
      </c>
      <c r="K136" s="575">
        <v>0</v>
      </c>
      <c r="L136" s="574">
        <v>0</v>
      </c>
      <c r="M136" s="574">
        <v>2612.773306</v>
      </c>
      <c r="N136" s="576">
        <v>1</v>
      </c>
      <c r="O136" s="574">
        <v>0</v>
      </c>
      <c r="P136" s="591">
        <v>0</v>
      </c>
    </row>
    <row r="137" spans="1:16" ht="20.25" thickBot="1" x14ac:dyDescent="0.3">
      <c r="A137" s="930"/>
      <c r="B137" s="917" t="s">
        <v>48</v>
      </c>
      <c r="C137" s="918"/>
      <c r="D137" s="380" t="s">
        <v>81</v>
      </c>
      <c r="E137" s="592">
        <v>2612.773306</v>
      </c>
      <c r="F137" s="593">
        <v>2612.773306</v>
      </c>
      <c r="G137" s="593">
        <v>0</v>
      </c>
      <c r="H137" s="593">
        <v>2612.773306</v>
      </c>
      <c r="I137" s="593">
        <v>2612.773306</v>
      </c>
      <c r="J137" s="594">
        <v>1</v>
      </c>
      <c r="K137" s="593">
        <v>0</v>
      </c>
      <c r="L137" s="592">
        <v>0</v>
      </c>
      <c r="M137" s="592">
        <v>2612.773306</v>
      </c>
      <c r="N137" s="594">
        <v>1</v>
      </c>
      <c r="O137" s="592">
        <v>0</v>
      </c>
      <c r="P137" s="595">
        <v>0</v>
      </c>
    </row>
    <row r="138" spans="1:16" ht="26.25" customHeight="1" thickBot="1" x14ac:dyDescent="0.3">
      <c r="A138" s="910"/>
      <c r="B138" s="874" t="s">
        <v>69</v>
      </c>
      <c r="C138" s="875"/>
      <c r="D138" s="876"/>
      <c r="E138" s="600">
        <v>10674.472636999999</v>
      </c>
      <c r="F138" s="601">
        <v>10674.472636999999</v>
      </c>
      <c r="G138" s="601">
        <v>50</v>
      </c>
      <c r="H138" s="601">
        <v>10624.472636999999</v>
      </c>
      <c r="I138" s="601">
        <v>10616.226368</v>
      </c>
      <c r="J138" s="602">
        <v>0.99922384204075398</v>
      </c>
      <c r="K138" s="601">
        <v>284.28740500000004</v>
      </c>
      <c r="L138" s="600">
        <v>8.2462689999993017</v>
      </c>
      <c r="M138" s="600">
        <v>10331.938963000001</v>
      </c>
      <c r="N138" s="602">
        <v>0.97246605229315175</v>
      </c>
      <c r="O138" s="600">
        <v>4520.6490078400002</v>
      </c>
      <c r="P138" s="603">
        <v>0.42549396683433716</v>
      </c>
    </row>
    <row r="139" spans="1:16" ht="18" customHeight="1" thickBot="1" x14ac:dyDescent="0.3">
      <c r="A139" s="921" t="s">
        <v>529</v>
      </c>
      <c r="B139" s="921"/>
      <c r="C139" s="921"/>
      <c r="D139" s="921"/>
      <c r="E139" s="921"/>
      <c r="F139" s="921"/>
      <c r="G139" s="921"/>
      <c r="H139" s="921"/>
      <c r="I139" s="921"/>
      <c r="J139" s="921"/>
      <c r="K139" s="921"/>
      <c r="L139" s="921"/>
      <c r="M139" s="971"/>
      <c r="N139" s="921"/>
      <c r="O139" s="921"/>
      <c r="P139" s="921"/>
    </row>
    <row r="140" spans="1:16" s="242" customFormat="1" ht="68.25" customHeight="1" x14ac:dyDescent="0.25">
      <c r="A140" s="519" t="s">
        <v>6</v>
      </c>
      <c r="B140" s="547" t="s">
        <v>7</v>
      </c>
      <c r="C140" s="518" t="s">
        <v>484</v>
      </c>
      <c r="D140" s="520" t="s">
        <v>173</v>
      </c>
      <c r="E140" s="546" t="s">
        <v>94</v>
      </c>
      <c r="F140" s="520" t="s">
        <v>172</v>
      </c>
      <c r="G140" s="520" t="s">
        <v>96</v>
      </c>
      <c r="H140" s="520" t="s">
        <v>387</v>
      </c>
      <c r="I140" s="520" t="s">
        <v>24</v>
      </c>
      <c r="J140" s="521" t="s">
        <v>367</v>
      </c>
      <c r="K140" s="520" t="s">
        <v>177</v>
      </c>
      <c r="L140" s="520" t="s">
        <v>174</v>
      </c>
      <c r="M140" s="546" t="s">
        <v>25</v>
      </c>
      <c r="N140" s="520" t="s">
        <v>43</v>
      </c>
      <c r="O140" s="546" t="s">
        <v>79</v>
      </c>
      <c r="P140" s="548" t="s">
        <v>296</v>
      </c>
    </row>
    <row r="141" spans="1:16" ht="26.25" customHeight="1" x14ac:dyDescent="0.25">
      <c r="A141" s="930" t="s">
        <v>526</v>
      </c>
      <c r="B141" s="586" t="s">
        <v>375</v>
      </c>
      <c r="C141" s="685" t="s">
        <v>376</v>
      </c>
      <c r="D141" s="50" t="s">
        <v>376</v>
      </c>
      <c r="E141" s="587">
        <v>4500</v>
      </c>
      <c r="F141" s="588">
        <v>4500</v>
      </c>
      <c r="G141" s="588">
        <v>2500</v>
      </c>
      <c r="H141" s="588">
        <v>2000</v>
      </c>
      <c r="I141" s="588">
        <v>1099.8628886600002</v>
      </c>
      <c r="J141" s="589">
        <v>0.54993144433000007</v>
      </c>
      <c r="K141" s="588">
        <v>6.1466326600002503</v>
      </c>
      <c r="L141" s="587">
        <v>900.13711133999982</v>
      </c>
      <c r="M141" s="587">
        <v>1093.7162559999999</v>
      </c>
      <c r="N141" s="589">
        <v>0.546858128</v>
      </c>
      <c r="O141" s="587">
        <v>1093.7162559999999</v>
      </c>
      <c r="P141" s="590">
        <v>0.546858128</v>
      </c>
    </row>
    <row r="142" spans="1:16" ht="32.25" customHeight="1" thickBot="1" x14ac:dyDescent="0.3">
      <c r="A142" s="930"/>
      <c r="B142" s="917" t="s">
        <v>376</v>
      </c>
      <c r="C142" s="918"/>
      <c r="D142" s="380" t="s">
        <v>47</v>
      </c>
      <c r="E142" s="592">
        <v>4500</v>
      </c>
      <c r="F142" s="593">
        <v>4500</v>
      </c>
      <c r="G142" s="593">
        <v>2500</v>
      </c>
      <c r="H142" s="593">
        <v>2000</v>
      </c>
      <c r="I142" s="593">
        <v>1099.8628886600002</v>
      </c>
      <c r="J142" s="594">
        <v>0.54993144433000007</v>
      </c>
      <c r="K142" s="593">
        <v>6.1466326600002503</v>
      </c>
      <c r="L142" s="592">
        <v>900.13711133999982</v>
      </c>
      <c r="M142" s="592">
        <v>1093.7162559999999</v>
      </c>
      <c r="N142" s="594">
        <v>0.546858128</v>
      </c>
      <c r="O142" s="592">
        <v>1093.7162559999999</v>
      </c>
      <c r="P142" s="595">
        <v>0.546858128</v>
      </c>
    </row>
    <row r="143" spans="1:16" ht="27.75" customHeight="1" thickBot="1" x14ac:dyDescent="0.3">
      <c r="A143" s="910"/>
      <c r="B143" s="874" t="s">
        <v>69</v>
      </c>
      <c r="C143" s="876"/>
      <c r="D143" s="703" t="s">
        <v>307</v>
      </c>
      <c r="E143" s="600">
        <v>4500</v>
      </c>
      <c r="F143" s="601">
        <v>4500</v>
      </c>
      <c r="G143" s="601">
        <v>2500</v>
      </c>
      <c r="H143" s="601">
        <v>2000</v>
      </c>
      <c r="I143" s="601">
        <v>1099.8628886600002</v>
      </c>
      <c r="J143" s="602">
        <v>0.54993144433000007</v>
      </c>
      <c r="K143" s="601">
        <v>6.1466326600002503</v>
      </c>
      <c r="L143" s="600">
        <v>900.13711133999982</v>
      </c>
      <c r="M143" s="600">
        <v>1093.7162559999999</v>
      </c>
      <c r="N143" s="602">
        <v>0.546858128</v>
      </c>
      <c r="O143" s="600">
        <v>1093.7162559999999</v>
      </c>
      <c r="P143" s="603">
        <v>0.546858128</v>
      </c>
    </row>
    <row r="144" spans="1:16" ht="18" customHeight="1" thickBot="1" x14ac:dyDescent="0.3">
      <c r="A144" s="921" t="s">
        <v>529</v>
      </c>
      <c r="B144" s="921"/>
      <c r="C144" s="921"/>
      <c r="D144" s="921"/>
      <c r="E144" s="921"/>
      <c r="F144" s="921"/>
      <c r="G144" s="921"/>
      <c r="H144" s="921"/>
      <c r="I144" s="921"/>
      <c r="J144" s="921"/>
      <c r="K144" s="921"/>
      <c r="L144" s="921"/>
      <c r="M144" s="971"/>
      <c r="N144" s="921"/>
      <c r="O144" s="921"/>
      <c r="P144" s="921"/>
    </row>
    <row r="145" spans="1:16" s="242" customFormat="1" ht="68.25" customHeight="1" x14ac:dyDescent="0.25">
      <c r="A145" s="519" t="s">
        <v>6</v>
      </c>
      <c r="B145" s="547" t="s">
        <v>7</v>
      </c>
      <c r="C145" s="518" t="s">
        <v>484</v>
      </c>
      <c r="D145" s="520" t="s">
        <v>173</v>
      </c>
      <c r="E145" s="546" t="s">
        <v>94</v>
      </c>
      <c r="F145" s="520" t="s">
        <v>172</v>
      </c>
      <c r="G145" s="391" t="s">
        <v>525</v>
      </c>
      <c r="H145" s="520" t="s">
        <v>391</v>
      </c>
      <c r="I145" s="520" t="s">
        <v>24</v>
      </c>
      <c r="J145" s="521" t="s">
        <v>367</v>
      </c>
      <c r="K145" s="520" t="s">
        <v>177</v>
      </c>
      <c r="L145" s="520" t="s">
        <v>174</v>
      </c>
      <c r="M145" s="546" t="s">
        <v>25</v>
      </c>
      <c r="N145" s="520" t="s">
        <v>43</v>
      </c>
      <c r="O145" s="546" t="s">
        <v>79</v>
      </c>
      <c r="P145" s="548" t="s">
        <v>296</v>
      </c>
    </row>
    <row r="146" spans="1:16" ht="62.25" customHeight="1" thickBot="1" x14ac:dyDescent="0.3">
      <c r="A146" s="925" t="s">
        <v>395</v>
      </c>
      <c r="B146" s="638" t="s">
        <v>234</v>
      </c>
      <c r="C146" s="687" t="s">
        <v>343</v>
      </c>
      <c r="D146" s="50" t="s">
        <v>175</v>
      </c>
      <c r="E146" s="587">
        <v>451</v>
      </c>
      <c r="F146" s="588">
        <v>451</v>
      </c>
      <c r="G146" s="588">
        <v>0</v>
      </c>
      <c r="H146" s="588">
        <v>451</v>
      </c>
      <c r="I146" s="588">
        <v>397.68438600000002</v>
      </c>
      <c r="J146" s="589">
        <v>0.88178356097560984</v>
      </c>
      <c r="K146" s="639">
        <v>2.9483999999999924</v>
      </c>
      <c r="L146" s="587">
        <v>53.315613999999982</v>
      </c>
      <c r="M146" s="587">
        <v>394.73598600000003</v>
      </c>
      <c r="N146" s="589">
        <v>0.8752460886917961</v>
      </c>
      <c r="O146" s="587">
        <v>265.68287099999998</v>
      </c>
      <c r="P146" s="640">
        <v>0.58909727494456754</v>
      </c>
    </row>
    <row r="147" spans="1:16" ht="39" customHeight="1" thickBot="1" x14ac:dyDescent="0.3">
      <c r="A147" s="927"/>
      <c r="B147" s="874" t="s">
        <v>69</v>
      </c>
      <c r="C147" s="875"/>
      <c r="D147" s="876"/>
      <c r="E147" s="600">
        <v>451</v>
      </c>
      <c r="F147" s="601">
        <v>451</v>
      </c>
      <c r="G147" s="601">
        <v>0</v>
      </c>
      <c r="H147" s="601">
        <v>451</v>
      </c>
      <c r="I147" s="601">
        <v>397.68438600000002</v>
      </c>
      <c r="J147" s="602">
        <v>0.88178356097560984</v>
      </c>
      <c r="K147" s="641">
        <v>2.9483999999999924</v>
      </c>
      <c r="L147" s="600">
        <v>53.315613999999982</v>
      </c>
      <c r="M147" s="600">
        <v>394.73598600000003</v>
      </c>
      <c r="N147" s="602">
        <v>0.8752460886917961</v>
      </c>
      <c r="O147" s="600">
        <v>265.68287099999998</v>
      </c>
      <c r="P147" s="635">
        <v>0.58909727494456754</v>
      </c>
    </row>
    <row r="148" spans="1:16" ht="18" customHeight="1" thickBot="1" x14ac:dyDescent="0.3">
      <c r="A148" s="928" t="s">
        <v>529</v>
      </c>
      <c r="B148" s="928"/>
      <c r="C148" s="928"/>
      <c r="D148" s="928"/>
      <c r="E148" s="928"/>
      <c r="F148" s="928"/>
      <c r="G148" s="928"/>
      <c r="H148" s="928"/>
      <c r="I148" s="928"/>
      <c r="J148" s="928"/>
      <c r="K148" s="928"/>
      <c r="L148" s="928"/>
      <c r="M148" s="929"/>
      <c r="N148" s="928"/>
      <c r="O148" s="928"/>
      <c r="P148" s="911"/>
    </row>
    <row r="149" spans="1:16" s="242" customFormat="1" ht="56.25" customHeight="1" x14ac:dyDescent="0.25">
      <c r="A149" s="519" t="s">
        <v>6</v>
      </c>
      <c r="B149" s="547" t="s">
        <v>7</v>
      </c>
      <c r="C149" s="518" t="s">
        <v>484</v>
      </c>
      <c r="D149" s="520" t="s">
        <v>173</v>
      </c>
      <c r="E149" s="546" t="s">
        <v>94</v>
      </c>
      <c r="F149" s="520" t="s">
        <v>172</v>
      </c>
      <c r="G149" s="391" t="s">
        <v>525</v>
      </c>
      <c r="H149" s="520" t="s">
        <v>391</v>
      </c>
      <c r="I149" s="520" t="s">
        <v>24</v>
      </c>
      <c r="J149" s="521" t="s">
        <v>367</v>
      </c>
      <c r="K149" s="520" t="s">
        <v>177</v>
      </c>
      <c r="L149" s="520" t="s">
        <v>174</v>
      </c>
      <c r="M149" s="546" t="s">
        <v>25</v>
      </c>
      <c r="N149" s="520" t="s">
        <v>43</v>
      </c>
      <c r="O149" s="546" t="s">
        <v>79</v>
      </c>
      <c r="P149" s="546" t="s">
        <v>296</v>
      </c>
    </row>
    <row r="150" spans="1:16" ht="40.5" customHeight="1" x14ac:dyDescent="0.25">
      <c r="A150" s="930" t="s">
        <v>488</v>
      </c>
      <c r="B150" s="578" t="s">
        <v>342</v>
      </c>
      <c r="C150" s="683" t="s">
        <v>343</v>
      </c>
      <c r="D150" s="49" t="s">
        <v>343</v>
      </c>
      <c r="E150" s="574">
        <v>5682.3574909999998</v>
      </c>
      <c r="F150" s="575">
        <v>5682.3574909999998</v>
      </c>
      <c r="G150" s="575">
        <v>0</v>
      </c>
      <c r="H150" s="575">
        <v>5682.3574909999998</v>
      </c>
      <c r="I150" s="575">
        <v>5474.2313735899997</v>
      </c>
      <c r="J150" s="576">
        <v>0.96337327988609645</v>
      </c>
      <c r="K150" s="575">
        <v>622.49844438000036</v>
      </c>
      <c r="L150" s="574">
        <v>208.12611741000001</v>
      </c>
      <c r="M150" s="574">
        <v>4851.7329292099994</v>
      </c>
      <c r="N150" s="642">
        <v>0.85382395192390048</v>
      </c>
      <c r="O150" s="574">
        <v>3614.04005504</v>
      </c>
      <c r="P150" s="577">
        <v>0.63601068056068211</v>
      </c>
    </row>
    <row r="151" spans="1:16" ht="27.75" customHeight="1" x14ac:dyDescent="0.25">
      <c r="A151" s="930"/>
      <c r="B151" s="919" t="s">
        <v>521</v>
      </c>
      <c r="C151" s="920"/>
      <c r="D151" s="709" t="s">
        <v>169</v>
      </c>
      <c r="E151" s="580">
        <v>5682.3574909999998</v>
      </c>
      <c r="F151" s="581">
        <v>5682.3574909999998</v>
      </c>
      <c r="G151" s="581">
        <v>0</v>
      </c>
      <c r="H151" s="581">
        <v>5682.3574909999998</v>
      </c>
      <c r="I151" s="581">
        <v>5474.2313735899997</v>
      </c>
      <c r="J151" s="582">
        <v>0.96337327988609645</v>
      </c>
      <c r="K151" s="581">
        <v>622.49844438000036</v>
      </c>
      <c r="L151" s="580">
        <v>208.12611741000001</v>
      </c>
      <c r="M151" s="580">
        <v>4851.7329292099994</v>
      </c>
      <c r="N151" s="643">
        <v>0.85382395192390048</v>
      </c>
      <c r="O151" s="580">
        <v>3614.04005504</v>
      </c>
      <c r="P151" s="582">
        <v>0.63601068056068211</v>
      </c>
    </row>
    <row r="152" spans="1:16" ht="45" x14ac:dyDescent="0.25">
      <c r="A152" s="930"/>
      <c r="B152" s="578" t="s">
        <v>116</v>
      </c>
      <c r="C152" s="683" t="s">
        <v>314</v>
      </c>
      <c r="D152" s="331" t="s">
        <v>314</v>
      </c>
      <c r="E152" s="574">
        <v>1769.2</v>
      </c>
      <c r="F152" s="575">
        <v>1769.2</v>
      </c>
      <c r="G152" s="575">
        <v>0</v>
      </c>
      <c r="H152" s="575">
        <v>1769.2</v>
      </c>
      <c r="I152" s="575">
        <v>513.351091</v>
      </c>
      <c r="J152" s="576">
        <v>0.29016001073931719</v>
      </c>
      <c r="K152" s="575">
        <v>0</v>
      </c>
      <c r="L152" s="574">
        <v>1255.848909</v>
      </c>
      <c r="M152" s="574">
        <v>513.351091</v>
      </c>
      <c r="N152" s="642">
        <v>0.29016001073931719</v>
      </c>
      <c r="O152" s="574">
        <v>371.32595199999997</v>
      </c>
      <c r="P152" s="577">
        <v>0.20988353606149671</v>
      </c>
    </row>
    <row r="153" spans="1:16" ht="45" x14ac:dyDescent="0.25">
      <c r="A153" s="930"/>
      <c r="B153" s="578" t="s">
        <v>120</v>
      </c>
      <c r="C153" s="683" t="s">
        <v>121</v>
      </c>
      <c r="D153" s="331" t="s">
        <v>121</v>
      </c>
      <c r="E153" s="574">
        <v>4802.1000000000004</v>
      </c>
      <c r="F153" s="575">
        <v>4802.1000000000004</v>
      </c>
      <c r="G153" s="575">
        <v>0</v>
      </c>
      <c r="H153" s="575">
        <v>4802.1000000000004</v>
      </c>
      <c r="I153" s="575">
        <v>4802.1000000000004</v>
      </c>
      <c r="J153" s="576">
        <v>1</v>
      </c>
      <c r="K153" s="575">
        <v>0</v>
      </c>
      <c r="L153" s="574">
        <v>0</v>
      </c>
      <c r="M153" s="574">
        <v>4802.1000000000004</v>
      </c>
      <c r="N153" s="642">
        <v>1</v>
      </c>
      <c r="O153" s="574">
        <v>3601.5749999999998</v>
      </c>
      <c r="P153" s="577">
        <v>0.74999999999999989</v>
      </c>
    </row>
    <row r="154" spans="1:16" ht="45" x14ac:dyDescent="0.25">
      <c r="A154" s="930"/>
      <c r="B154" s="578" t="s">
        <v>122</v>
      </c>
      <c r="C154" s="683" t="s">
        <v>123</v>
      </c>
      <c r="D154" s="331" t="s">
        <v>123</v>
      </c>
      <c r="E154" s="574">
        <v>3412.3</v>
      </c>
      <c r="F154" s="575">
        <v>3412.3</v>
      </c>
      <c r="G154" s="575">
        <v>0</v>
      </c>
      <c r="H154" s="575">
        <v>3412.3</v>
      </c>
      <c r="I154" s="575">
        <v>3412.3</v>
      </c>
      <c r="J154" s="576">
        <v>1</v>
      </c>
      <c r="K154" s="575">
        <v>0</v>
      </c>
      <c r="L154" s="574">
        <v>0</v>
      </c>
      <c r="M154" s="574">
        <v>3412.3</v>
      </c>
      <c r="N154" s="642">
        <v>1</v>
      </c>
      <c r="O154" s="574">
        <v>2559.2249969999998</v>
      </c>
      <c r="P154" s="577">
        <v>0.74999999912082749</v>
      </c>
    </row>
    <row r="155" spans="1:16" ht="45" x14ac:dyDescent="0.25">
      <c r="A155" s="930"/>
      <c r="B155" s="578" t="s">
        <v>124</v>
      </c>
      <c r="C155" s="683" t="s">
        <v>125</v>
      </c>
      <c r="D155" s="331" t="s">
        <v>125</v>
      </c>
      <c r="E155" s="574">
        <v>2656.2</v>
      </c>
      <c r="F155" s="575">
        <v>2656.2</v>
      </c>
      <c r="G155" s="575">
        <v>0</v>
      </c>
      <c r="H155" s="575">
        <v>2656.2</v>
      </c>
      <c r="I155" s="575">
        <v>2656.2</v>
      </c>
      <c r="J155" s="576">
        <v>1</v>
      </c>
      <c r="K155" s="575">
        <v>0</v>
      </c>
      <c r="L155" s="574">
        <v>0</v>
      </c>
      <c r="M155" s="574">
        <v>2656.2</v>
      </c>
      <c r="N155" s="642">
        <v>1</v>
      </c>
      <c r="O155" s="574">
        <v>1770.8</v>
      </c>
      <c r="P155" s="577">
        <v>0.66666666666666674</v>
      </c>
    </row>
    <row r="156" spans="1:16" ht="30" customHeight="1" x14ac:dyDescent="0.25">
      <c r="A156" s="930"/>
      <c r="B156" s="578" t="s">
        <v>126</v>
      </c>
      <c r="C156" s="683" t="s">
        <v>127</v>
      </c>
      <c r="D156" s="331" t="s">
        <v>127</v>
      </c>
      <c r="E156" s="574">
        <v>3408.9</v>
      </c>
      <c r="F156" s="575">
        <v>3408.9</v>
      </c>
      <c r="G156" s="575">
        <v>0</v>
      </c>
      <c r="H156" s="575">
        <v>3408.9</v>
      </c>
      <c r="I156" s="575">
        <v>3408.9</v>
      </c>
      <c r="J156" s="576">
        <v>1</v>
      </c>
      <c r="K156" s="575">
        <v>0</v>
      </c>
      <c r="L156" s="574">
        <v>0</v>
      </c>
      <c r="M156" s="574">
        <v>3408.9</v>
      </c>
      <c r="N156" s="642">
        <v>1</v>
      </c>
      <c r="O156" s="574">
        <v>2556.6750000000002</v>
      </c>
      <c r="P156" s="577">
        <v>0.75</v>
      </c>
    </row>
    <row r="157" spans="1:16" ht="30" customHeight="1" x14ac:dyDescent="0.25">
      <c r="A157" s="930"/>
      <c r="B157" s="578" t="s">
        <v>128</v>
      </c>
      <c r="C157" s="683" t="s">
        <v>129</v>
      </c>
      <c r="D157" s="331" t="s">
        <v>129</v>
      </c>
      <c r="E157" s="574">
        <v>5394.2</v>
      </c>
      <c r="F157" s="575">
        <v>5394.2</v>
      </c>
      <c r="G157" s="575">
        <v>0</v>
      </c>
      <c r="H157" s="575">
        <v>5394.2</v>
      </c>
      <c r="I157" s="575">
        <v>5394.2</v>
      </c>
      <c r="J157" s="576">
        <v>1</v>
      </c>
      <c r="K157" s="575">
        <v>0</v>
      </c>
      <c r="L157" s="574">
        <v>0</v>
      </c>
      <c r="M157" s="574">
        <v>5394.2</v>
      </c>
      <c r="N157" s="642">
        <v>1</v>
      </c>
      <c r="O157" s="574">
        <v>4045.6499990000002</v>
      </c>
      <c r="P157" s="577">
        <v>0.74999999981461574</v>
      </c>
    </row>
    <row r="158" spans="1:16" ht="24" customHeight="1" x14ac:dyDescent="0.25">
      <c r="A158" s="930"/>
      <c r="B158" s="888" t="s">
        <v>47</v>
      </c>
      <c r="C158" s="885"/>
      <c r="D158" s="380" t="s">
        <v>47</v>
      </c>
      <c r="E158" s="592">
        <v>21442.899999999998</v>
      </c>
      <c r="F158" s="593">
        <v>21442.899999999998</v>
      </c>
      <c r="G158" s="593">
        <v>0</v>
      </c>
      <c r="H158" s="593">
        <v>21442.899999999998</v>
      </c>
      <c r="I158" s="593">
        <v>20187.051091000001</v>
      </c>
      <c r="J158" s="594">
        <v>0.94143287946126708</v>
      </c>
      <c r="K158" s="593">
        <v>0</v>
      </c>
      <c r="L158" s="592">
        <v>1255.8489089999966</v>
      </c>
      <c r="M158" s="592">
        <v>20187.051091000001</v>
      </c>
      <c r="N158" s="644">
        <v>0.94143287946126708</v>
      </c>
      <c r="O158" s="592">
        <v>14905.250948000001</v>
      </c>
      <c r="P158" s="594">
        <v>0.6951135782939809</v>
      </c>
    </row>
    <row r="159" spans="1:16" ht="29.25" customHeight="1" x14ac:dyDescent="0.25">
      <c r="A159" s="930"/>
      <c r="B159" s="573" t="s">
        <v>143</v>
      </c>
      <c r="C159" s="682" t="s">
        <v>144</v>
      </c>
      <c r="D159" s="49" t="s">
        <v>144</v>
      </c>
      <c r="E159" s="574">
        <v>170.7</v>
      </c>
      <c r="F159" s="575">
        <v>197.73940999999999</v>
      </c>
      <c r="G159" s="575">
        <v>0</v>
      </c>
      <c r="H159" s="575">
        <v>197.73940999999999</v>
      </c>
      <c r="I159" s="575">
        <v>197.73940999999999</v>
      </c>
      <c r="J159" s="576">
        <v>1</v>
      </c>
      <c r="K159" s="575">
        <v>0.88815999999999917</v>
      </c>
      <c r="L159" s="574">
        <v>0</v>
      </c>
      <c r="M159" s="574">
        <v>196.85124999999999</v>
      </c>
      <c r="N159" s="642">
        <v>0.99550843203183426</v>
      </c>
      <c r="O159" s="574">
        <v>196.85124999999999</v>
      </c>
      <c r="P159" s="577">
        <v>0.99550843203183426</v>
      </c>
    </row>
    <row r="160" spans="1:16" ht="30.75" customHeight="1" x14ac:dyDescent="0.25">
      <c r="A160" s="930"/>
      <c r="B160" s="573" t="s">
        <v>145</v>
      </c>
      <c r="C160" s="682" t="s">
        <v>146</v>
      </c>
      <c r="D160" s="49" t="s">
        <v>146</v>
      </c>
      <c r="E160" s="574">
        <v>2780.8</v>
      </c>
      <c r="F160" s="575">
        <v>2780.8</v>
      </c>
      <c r="G160" s="575">
        <v>0</v>
      </c>
      <c r="H160" s="575">
        <v>2780.8</v>
      </c>
      <c r="I160" s="575">
        <v>0</v>
      </c>
      <c r="J160" s="576">
        <v>0</v>
      </c>
      <c r="K160" s="575">
        <v>0</v>
      </c>
      <c r="L160" s="574">
        <v>2780.8</v>
      </c>
      <c r="M160" s="574">
        <v>0</v>
      </c>
      <c r="N160" s="642">
        <v>0</v>
      </c>
      <c r="O160" s="574">
        <v>0</v>
      </c>
      <c r="P160" s="577">
        <v>0</v>
      </c>
    </row>
    <row r="161" spans="1:16" ht="24.75" customHeight="1" x14ac:dyDescent="0.25">
      <c r="A161" s="930"/>
      <c r="B161" s="888" t="s">
        <v>520</v>
      </c>
      <c r="C161" s="885"/>
      <c r="D161" s="380" t="s">
        <v>176</v>
      </c>
      <c r="E161" s="592">
        <v>2951.5</v>
      </c>
      <c r="F161" s="593">
        <v>2978.5394100000003</v>
      </c>
      <c r="G161" s="593">
        <v>0</v>
      </c>
      <c r="H161" s="593">
        <v>2978.5394100000003</v>
      </c>
      <c r="I161" s="593">
        <v>197.73940999999999</v>
      </c>
      <c r="J161" s="594">
        <v>6.6388045542093391E-2</v>
      </c>
      <c r="K161" s="593">
        <v>0.88815999999999917</v>
      </c>
      <c r="L161" s="592">
        <v>2780.8</v>
      </c>
      <c r="M161" s="592">
        <v>196.85124999999999</v>
      </c>
      <c r="N161" s="644">
        <v>6.6089859123267397E-2</v>
      </c>
      <c r="O161" s="592">
        <v>196.85124999999999</v>
      </c>
      <c r="P161" s="594">
        <v>6.6089859123267397E-2</v>
      </c>
    </row>
    <row r="162" spans="1:16" ht="60" x14ac:dyDescent="0.25">
      <c r="A162" s="930"/>
      <c r="B162" s="578" t="s">
        <v>467</v>
      </c>
      <c r="C162" s="683" t="s">
        <v>517</v>
      </c>
      <c r="D162" s="331" t="s">
        <v>460</v>
      </c>
      <c r="E162" s="645">
        <v>6362.7580779999998</v>
      </c>
      <c r="F162" s="575">
        <v>6362.7580779999998</v>
      </c>
      <c r="G162" s="646">
        <v>500</v>
      </c>
      <c r="H162" s="646">
        <v>5862.7580779999998</v>
      </c>
      <c r="I162" s="575">
        <v>4909.89795899</v>
      </c>
      <c r="J162" s="576">
        <v>0.83747237966621757</v>
      </c>
      <c r="K162" s="575">
        <v>20.298551230000157</v>
      </c>
      <c r="L162" s="645">
        <v>952.86011900999983</v>
      </c>
      <c r="M162" s="645">
        <v>4889.5994077599998</v>
      </c>
      <c r="N162" s="647">
        <v>0.83401009264022374</v>
      </c>
      <c r="O162" s="645">
        <v>1616.7541387200001</v>
      </c>
      <c r="P162" s="738">
        <v>0.27576681780318896</v>
      </c>
    </row>
    <row r="163" spans="1:16" ht="24" customHeight="1" thickBot="1" x14ac:dyDescent="0.3">
      <c r="A163" s="930"/>
      <c r="B163" s="893" t="s">
        <v>81</v>
      </c>
      <c r="C163" s="892"/>
      <c r="D163" s="745" t="s">
        <v>81</v>
      </c>
      <c r="E163" s="596">
        <v>6362.7580779999998</v>
      </c>
      <c r="F163" s="597">
        <v>6362.7580779999998</v>
      </c>
      <c r="G163" s="597">
        <v>500</v>
      </c>
      <c r="H163" s="597">
        <v>5862.7580779999998</v>
      </c>
      <c r="I163" s="597">
        <v>4909.89795899</v>
      </c>
      <c r="J163" s="598">
        <v>0.83747237966621757</v>
      </c>
      <c r="K163" s="597">
        <v>20.298551230000157</v>
      </c>
      <c r="L163" s="596">
        <v>952.86011900999983</v>
      </c>
      <c r="M163" s="596">
        <v>4889.5994077599998</v>
      </c>
      <c r="N163" s="750">
        <v>0.83401009264022374</v>
      </c>
      <c r="O163" s="596">
        <v>1616.7541387200001</v>
      </c>
      <c r="P163" s="598">
        <v>0.27576681780318896</v>
      </c>
    </row>
    <row r="164" spans="1:16" ht="32.25" customHeight="1" thickBot="1" x14ac:dyDescent="0.3">
      <c r="A164" s="910"/>
      <c r="B164" s="874" t="s">
        <v>69</v>
      </c>
      <c r="C164" s="875"/>
      <c r="D164" s="876"/>
      <c r="E164" s="600">
        <v>36439.515568999996</v>
      </c>
      <c r="F164" s="601">
        <v>36466.554979</v>
      </c>
      <c r="G164" s="601">
        <v>500</v>
      </c>
      <c r="H164" s="601">
        <v>35966.554979</v>
      </c>
      <c r="I164" s="601">
        <v>30768.919833579999</v>
      </c>
      <c r="J164" s="602">
        <v>0.85548698927504252</v>
      </c>
      <c r="K164" s="601">
        <v>643.68515561000049</v>
      </c>
      <c r="L164" s="600">
        <v>5197.6351454200012</v>
      </c>
      <c r="M164" s="600">
        <v>30125.234677970002</v>
      </c>
      <c r="N164" s="648">
        <v>0.83759021945692036</v>
      </c>
      <c r="O164" s="600">
        <v>20332.896391760001</v>
      </c>
      <c r="P164" s="602">
        <v>0.56532788318569538</v>
      </c>
    </row>
    <row r="165" spans="1:16" ht="20.25" customHeight="1" thickBot="1" x14ac:dyDescent="0.3">
      <c r="A165" s="921" t="s">
        <v>529</v>
      </c>
      <c r="B165" s="914"/>
      <c r="C165" s="914"/>
      <c r="D165" s="914"/>
      <c r="E165" s="914"/>
      <c r="F165" s="914"/>
      <c r="G165" s="914"/>
      <c r="H165" s="914"/>
      <c r="I165" s="914"/>
      <c r="J165" s="914"/>
      <c r="K165" s="914"/>
      <c r="L165" s="914"/>
      <c r="M165" s="915"/>
      <c r="N165" s="914"/>
      <c r="O165" s="914"/>
      <c r="P165" s="914"/>
    </row>
    <row r="166" spans="1:16" s="242" customFormat="1" ht="68.25" customHeight="1" x14ac:dyDescent="0.25">
      <c r="A166" s="519" t="s">
        <v>6</v>
      </c>
      <c r="B166" s="547" t="s">
        <v>7</v>
      </c>
      <c r="C166" s="518" t="s">
        <v>484</v>
      </c>
      <c r="D166" s="520" t="s">
        <v>173</v>
      </c>
      <c r="E166" s="546" t="s">
        <v>94</v>
      </c>
      <c r="F166" s="520" t="s">
        <v>172</v>
      </c>
      <c r="G166" s="391" t="s">
        <v>525</v>
      </c>
      <c r="H166" s="520" t="s">
        <v>391</v>
      </c>
      <c r="I166" s="520" t="s">
        <v>24</v>
      </c>
      <c r="J166" s="521" t="s">
        <v>367</v>
      </c>
      <c r="K166" s="520" t="s">
        <v>177</v>
      </c>
      <c r="L166" s="520" t="s">
        <v>174</v>
      </c>
      <c r="M166" s="546" t="s">
        <v>25</v>
      </c>
      <c r="N166" s="520" t="s">
        <v>43</v>
      </c>
      <c r="O166" s="546" t="s">
        <v>79</v>
      </c>
      <c r="P166" s="548" t="s">
        <v>296</v>
      </c>
    </row>
    <row r="167" spans="1:16" ht="27" customHeight="1" x14ac:dyDescent="0.25">
      <c r="A167" s="925" t="s">
        <v>344</v>
      </c>
      <c r="B167" s="609" t="s">
        <v>99</v>
      </c>
      <c r="C167" s="687" t="s">
        <v>100</v>
      </c>
      <c r="D167" s="50" t="s">
        <v>100</v>
      </c>
      <c r="E167" s="587">
        <v>29724.9</v>
      </c>
      <c r="F167" s="588">
        <v>29724.9</v>
      </c>
      <c r="G167" s="588">
        <v>0</v>
      </c>
      <c r="H167" s="588">
        <v>29724.9</v>
      </c>
      <c r="I167" s="588">
        <v>29709.641209380003</v>
      </c>
      <c r="J167" s="589">
        <v>0.99948666637667416</v>
      </c>
      <c r="K167" s="588">
        <v>10448.164354380002</v>
      </c>
      <c r="L167" s="587">
        <v>15.258790619998763</v>
      </c>
      <c r="M167" s="587">
        <v>19261.476855000001</v>
      </c>
      <c r="N167" s="614">
        <v>0.64799130880171174</v>
      </c>
      <c r="O167" s="587">
        <v>19018.659716999999</v>
      </c>
      <c r="P167" s="615">
        <v>0.63982249619006282</v>
      </c>
    </row>
    <row r="168" spans="1:16" ht="27" customHeight="1" x14ac:dyDescent="0.25">
      <c r="A168" s="926"/>
      <c r="B168" s="579" t="s">
        <v>101</v>
      </c>
      <c r="C168" s="687" t="s">
        <v>102</v>
      </c>
      <c r="D168" s="331" t="s">
        <v>102</v>
      </c>
      <c r="E168" s="574">
        <v>10651.5</v>
      </c>
      <c r="F168" s="575">
        <v>10651.5</v>
      </c>
      <c r="G168" s="575">
        <v>0</v>
      </c>
      <c r="H168" s="575">
        <v>10651.5</v>
      </c>
      <c r="I168" s="575">
        <v>8955.5810154899991</v>
      </c>
      <c r="J168" s="576">
        <v>0.84078120597943939</v>
      </c>
      <c r="K168" s="575">
        <v>2499.1388224899993</v>
      </c>
      <c r="L168" s="574">
        <v>1695.9189845100009</v>
      </c>
      <c r="M168" s="574">
        <v>6456.4421929999999</v>
      </c>
      <c r="N168" s="577">
        <v>0.60615332985964421</v>
      </c>
      <c r="O168" s="574">
        <v>6456.4421929999999</v>
      </c>
      <c r="P168" s="626">
        <v>0.60615332985964421</v>
      </c>
    </row>
    <row r="169" spans="1:16" ht="47.25" customHeight="1" x14ac:dyDescent="0.25">
      <c r="A169" s="926"/>
      <c r="B169" s="579" t="s">
        <v>103</v>
      </c>
      <c r="C169" s="687" t="s">
        <v>104</v>
      </c>
      <c r="D169" s="331" t="s">
        <v>104</v>
      </c>
      <c r="E169" s="574">
        <v>4834.1000000000004</v>
      </c>
      <c r="F169" s="575">
        <v>4834.1000000000004</v>
      </c>
      <c r="G169" s="575">
        <v>0</v>
      </c>
      <c r="H169" s="575">
        <v>4834.1000000000004</v>
      </c>
      <c r="I169" s="575">
        <v>4307.8420557500003</v>
      </c>
      <c r="J169" s="576">
        <v>0.89113631405018512</v>
      </c>
      <c r="K169" s="575">
        <v>1007.2427097500004</v>
      </c>
      <c r="L169" s="574">
        <v>526.25794425000004</v>
      </c>
      <c r="M169" s="574">
        <v>3300.599346</v>
      </c>
      <c r="N169" s="577">
        <v>0.68277432117664094</v>
      </c>
      <c r="O169" s="574">
        <v>3254.9473889999999</v>
      </c>
      <c r="P169" s="626">
        <v>0.67333058666556334</v>
      </c>
    </row>
    <row r="170" spans="1:16" ht="39" customHeight="1" x14ac:dyDescent="0.25">
      <c r="A170" s="926"/>
      <c r="B170" s="888" t="s">
        <v>46</v>
      </c>
      <c r="C170" s="885"/>
      <c r="D170" s="529" t="s">
        <v>310</v>
      </c>
      <c r="E170" s="592">
        <v>45210.5</v>
      </c>
      <c r="F170" s="593">
        <v>45210.5</v>
      </c>
      <c r="G170" s="593">
        <v>0</v>
      </c>
      <c r="H170" s="593">
        <v>45210.5</v>
      </c>
      <c r="I170" s="649">
        <v>42973.064280619998</v>
      </c>
      <c r="J170" s="594">
        <v>0.95051070615498612</v>
      </c>
      <c r="K170" s="592">
        <v>13954.545886620002</v>
      </c>
      <c r="L170" s="593">
        <v>2237.4357193800024</v>
      </c>
      <c r="M170" s="592">
        <v>29018.518393999999</v>
      </c>
      <c r="N170" s="594">
        <v>0.64185351619645881</v>
      </c>
      <c r="O170" s="592">
        <v>28730.049298999998</v>
      </c>
      <c r="P170" s="595">
        <v>0.63547293878634381</v>
      </c>
    </row>
    <row r="171" spans="1:16" ht="24.75" customHeight="1" x14ac:dyDescent="0.25">
      <c r="A171" s="926"/>
      <c r="B171" s="579" t="s">
        <v>342</v>
      </c>
      <c r="C171" s="683" t="s">
        <v>343</v>
      </c>
      <c r="D171" s="49" t="s">
        <v>371</v>
      </c>
      <c r="E171" s="574">
        <v>1947.1416240000001</v>
      </c>
      <c r="F171" s="575">
        <v>1947.1416240000001</v>
      </c>
      <c r="G171" s="575">
        <v>0</v>
      </c>
      <c r="H171" s="575">
        <v>1947.1416240000001</v>
      </c>
      <c r="I171" s="575">
        <v>1937.1416240000001</v>
      </c>
      <c r="J171" s="576">
        <v>0.99486426674015782</v>
      </c>
      <c r="K171" s="575">
        <v>274.82296658000018</v>
      </c>
      <c r="L171" s="574">
        <v>10</v>
      </c>
      <c r="M171" s="574">
        <v>1662.3186574199999</v>
      </c>
      <c r="N171" s="576">
        <v>0.85372252173681629</v>
      </c>
      <c r="O171" s="574">
        <v>938.44425267999998</v>
      </c>
      <c r="P171" s="626">
        <v>0.48195993609964549</v>
      </c>
    </row>
    <row r="172" spans="1:16" ht="39.75" thickBot="1" x14ac:dyDescent="0.3">
      <c r="A172" s="926"/>
      <c r="B172" s="893" t="s">
        <v>521</v>
      </c>
      <c r="C172" s="892"/>
      <c r="D172" s="751" t="s">
        <v>169</v>
      </c>
      <c r="E172" s="596">
        <v>1947.1416240000001</v>
      </c>
      <c r="F172" s="597">
        <v>1947.1416240000001</v>
      </c>
      <c r="G172" s="597">
        <v>0</v>
      </c>
      <c r="H172" s="597">
        <v>1947.1416240000001</v>
      </c>
      <c r="I172" s="752">
        <v>1937.1416240000001</v>
      </c>
      <c r="J172" s="598">
        <v>0.99486426674015782</v>
      </c>
      <c r="K172" s="596">
        <v>274.82296658000018</v>
      </c>
      <c r="L172" s="597">
        <v>10</v>
      </c>
      <c r="M172" s="596">
        <v>1662.3186574199999</v>
      </c>
      <c r="N172" s="598">
        <v>0.85372252173681629</v>
      </c>
      <c r="O172" s="596">
        <v>938.44425267999998</v>
      </c>
      <c r="P172" s="753">
        <v>0.48195993609964549</v>
      </c>
    </row>
    <row r="173" spans="1:16" ht="27.75" customHeight="1" thickBot="1" x14ac:dyDescent="0.3">
      <c r="A173" s="927"/>
      <c r="B173" s="874" t="s">
        <v>69</v>
      </c>
      <c r="C173" s="875"/>
      <c r="D173" s="876"/>
      <c r="E173" s="600">
        <v>47157.641624000004</v>
      </c>
      <c r="F173" s="601">
        <v>47157.641624000004</v>
      </c>
      <c r="G173" s="601">
        <v>0</v>
      </c>
      <c r="H173" s="601">
        <v>47157.641624000004</v>
      </c>
      <c r="I173" s="601">
        <v>44910.205904620001</v>
      </c>
      <c r="J173" s="602">
        <v>0.95234206711821201</v>
      </c>
      <c r="K173" s="601">
        <v>14229.368853200003</v>
      </c>
      <c r="L173" s="600">
        <v>2247.4357193800024</v>
      </c>
      <c r="M173" s="600">
        <v>30680.83705142</v>
      </c>
      <c r="N173" s="602">
        <v>0.65060159912249638</v>
      </c>
      <c r="O173" s="600">
        <v>29668.49355168</v>
      </c>
      <c r="P173" s="603">
        <v>0.62913437843721121</v>
      </c>
    </row>
    <row r="174" spans="1:16" ht="23.25" customHeight="1" x14ac:dyDescent="0.25">
      <c r="A174" s="911" t="s">
        <v>529</v>
      </c>
      <c r="B174" s="911"/>
      <c r="C174" s="911"/>
      <c r="D174" s="911"/>
      <c r="E174" s="911"/>
      <c r="F174" s="911"/>
      <c r="G174" s="911"/>
      <c r="H174" s="911"/>
      <c r="I174" s="911"/>
      <c r="J174" s="911"/>
      <c r="K174" s="911"/>
      <c r="L174" s="911"/>
      <c r="M174" s="924"/>
      <c r="N174" s="911"/>
      <c r="O174" s="911"/>
      <c r="P174" s="911"/>
    </row>
    <row r="175" spans="1:16" ht="23.25" customHeight="1" thickBot="1" x14ac:dyDescent="0.3">
      <c r="A175" s="700"/>
      <c r="B175" s="654"/>
      <c r="C175" s="328"/>
      <c r="D175" s="705"/>
      <c r="E175" s="654"/>
      <c r="F175" s="654"/>
      <c r="G175" s="654"/>
      <c r="H175" s="654"/>
      <c r="I175" s="654"/>
      <c r="J175" s="654"/>
      <c r="K175" s="654"/>
      <c r="L175" s="654"/>
      <c r="M175" s="713"/>
      <c r="N175" s="654"/>
      <c r="O175" s="655"/>
      <c r="P175" s="654"/>
    </row>
    <row r="176" spans="1:16" s="242" customFormat="1" ht="68.25" customHeight="1" thickBot="1" x14ac:dyDescent="0.3">
      <c r="A176" s="519" t="s">
        <v>89</v>
      </c>
      <c r="B176" s="547" t="s">
        <v>7</v>
      </c>
      <c r="C176" s="518" t="s">
        <v>484</v>
      </c>
      <c r="D176" s="520" t="s">
        <v>173</v>
      </c>
      <c r="E176" s="546" t="s">
        <v>94</v>
      </c>
      <c r="F176" s="520" t="s">
        <v>172</v>
      </c>
      <c r="G176" s="391" t="s">
        <v>525</v>
      </c>
      <c r="H176" s="520" t="s">
        <v>387</v>
      </c>
      <c r="I176" s="520" t="s">
        <v>24</v>
      </c>
      <c r="J176" s="521" t="s">
        <v>367</v>
      </c>
      <c r="K176" s="520" t="s">
        <v>177</v>
      </c>
      <c r="L176" s="520" t="s">
        <v>174</v>
      </c>
      <c r="M176" s="546" t="s">
        <v>25</v>
      </c>
      <c r="N176" s="520" t="s">
        <v>43</v>
      </c>
      <c r="O176" s="546" t="s">
        <v>79</v>
      </c>
      <c r="P176" s="548" t="s">
        <v>296</v>
      </c>
    </row>
    <row r="177" spans="1:16" ht="60" x14ac:dyDescent="0.25">
      <c r="A177" s="906" t="s">
        <v>486</v>
      </c>
      <c r="B177" s="578" t="s">
        <v>444</v>
      </c>
      <c r="C177" s="683" t="s">
        <v>518</v>
      </c>
      <c r="D177" s="331" t="s">
        <v>445</v>
      </c>
      <c r="E177" s="574">
        <v>3003.0718310000002</v>
      </c>
      <c r="F177" s="574">
        <v>3003.0718310000002</v>
      </c>
      <c r="G177" s="574">
        <v>0</v>
      </c>
      <c r="H177" s="575">
        <v>3003.0718310000002</v>
      </c>
      <c r="I177" s="575">
        <v>1999.5416600000001</v>
      </c>
      <c r="J177" s="576">
        <v>0.66583211209242632</v>
      </c>
      <c r="K177" s="575">
        <v>110.62543900000014</v>
      </c>
      <c r="L177" s="574">
        <v>1003.5301710000001</v>
      </c>
      <c r="M177" s="574">
        <v>1888.916221</v>
      </c>
      <c r="N177" s="577">
        <v>0.62899468520904644</v>
      </c>
      <c r="O177" s="574">
        <v>863.84643549999998</v>
      </c>
      <c r="P177" s="577">
        <v>0.2876542700653103</v>
      </c>
    </row>
    <row r="178" spans="1:16" ht="60" x14ac:dyDescent="0.25">
      <c r="A178" s="907"/>
      <c r="B178" s="578" t="s">
        <v>446</v>
      </c>
      <c r="C178" s="683" t="s">
        <v>518</v>
      </c>
      <c r="D178" s="331" t="s">
        <v>447</v>
      </c>
      <c r="E178" s="574">
        <v>2002.0478880000001</v>
      </c>
      <c r="F178" s="574">
        <v>2002.0478880000001</v>
      </c>
      <c r="G178" s="574">
        <v>0</v>
      </c>
      <c r="H178" s="575">
        <v>2002.0478880000001</v>
      </c>
      <c r="I178" s="575">
        <v>1230.5638960000001</v>
      </c>
      <c r="J178" s="576">
        <v>0.61465257818048757</v>
      </c>
      <c r="K178" s="575">
        <v>8</v>
      </c>
      <c r="L178" s="574">
        <v>771.48399199999994</v>
      </c>
      <c r="M178" s="574">
        <v>1222.5638960000001</v>
      </c>
      <c r="N178" s="577">
        <v>0.61065666976693223</v>
      </c>
      <c r="O178" s="574">
        <v>541.20994099999996</v>
      </c>
      <c r="P178" s="577">
        <v>0.27032816959271455</v>
      </c>
    </row>
    <row r="179" spans="1:16" ht="60" x14ac:dyDescent="0.25">
      <c r="A179" s="907"/>
      <c r="B179" s="578" t="s">
        <v>448</v>
      </c>
      <c r="C179" s="683" t="s">
        <v>518</v>
      </c>
      <c r="D179" s="331" t="s">
        <v>449</v>
      </c>
      <c r="E179" s="574">
        <v>3003.0718320000001</v>
      </c>
      <c r="F179" s="574">
        <v>3003.0718320000001</v>
      </c>
      <c r="G179" s="574">
        <v>0</v>
      </c>
      <c r="H179" s="575">
        <v>3003.0718320000001</v>
      </c>
      <c r="I179" s="575">
        <v>1938.6982250000001</v>
      </c>
      <c r="J179" s="576">
        <v>0.64557171238520017</v>
      </c>
      <c r="K179" s="575">
        <v>0</v>
      </c>
      <c r="L179" s="574">
        <v>1064.373607</v>
      </c>
      <c r="M179" s="574">
        <v>1938.6982250000001</v>
      </c>
      <c r="N179" s="577">
        <v>0.64557171238520017</v>
      </c>
      <c r="O179" s="574">
        <v>776.40470367</v>
      </c>
      <c r="P179" s="577">
        <v>0.25853684064324439</v>
      </c>
    </row>
    <row r="180" spans="1:16" ht="60" x14ac:dyDescent="0.25">
      <c r="A180" s="907"/>
      <c r="B180" s="578" t="s">
        <v>450</v>
      </c>
      <c r="C180" s="683" t="s">
        <v>518</v>
      </c>
      <c r="D180" s="331" t="s">
        <v>451</v>
      </c>
      <c r="E180" s="574">
        <v>2002.0478880000001</v>
      </c>
      <c r="F180" s="574">
        <v>2002.0478880000001</v>
      </c>
      <c r="G180" s="574">
        <v>400</v>
      </c>
      <c r="H180" s="575">
        <v>1602.0478880000001</v>
      </c>
      <c r="I180" s="575">
        <v>1281.5145299999999</v>
      </c>
      <c r="J180" s="576">
        <v>0.79992273614232923</v>
      </c>
      <c r="K180" s="575">
        <v>9.3633330000000115</v>
      </c>
      <c r="L180" s="574">
        <v>320.53335800000013</v>
      </c>
      <c r="M180" s="574">
        <v>1272.1511969999999</v>
      </c>
      <c r="N180" s="577">
        <v>0.79407813369933411</v>
      </c>
      <c r="O180" s="574">
        <v>491.39793500000002</v>
      </c>
      <c r="P180" s="577">
        <v>0.30673111501895378</v>
      </c>
    </row>
    <row r="181" spans="1:16" ht="30" customHeight="1" thickBot="1" x14ac:dyDescent="0.3">
      <c r="A181" s="908"/>
      <c r="B181" s="877" t="s">
        <v>69</v>
      </c>
      <c r="C181" s="878"/>
      <c r="D181" s="879"/>
      <c r="E181" s="657">
        <v>10010.239439000001</v>
      </c>
      <c r="F181" s="657">
        <v>10010.239439000001</v>
      </c>
      <c r="G181" s="657">
        <v>400</v>
      </c>
      <c r="H181" s="657">
        <v>9610.2394390000009</v>
      </c>
      <c r="I181" s="657">
        <v>6450.3183110000009</v>
      </c>
      <c r="J181" s="656">
        <v>0.67119225820987372</v>
      </c>
      <c r="K181" s="658">
        <v>127.98877200000015</v>
      </c>
      <c r="L181" s="657">
        <v>3159.9211280000004</v>
      </c>
      <c r="M181" s="657">
        <v>6322.3295390000003</v>
      </c>
      <c r="N181" s="656">
        <v>0.65787429950422482</v>
      </c>
      <c r="O181" s="657">
        <v>2672.85901517</v>
      </c>
      <c r="P181" s="656">
        <v>0.27812616242661753</v>
      </c>
    </row>
    <row r="182" spans="1:16" ht="23.25" customHeight="1" thickBot="1" x14ac:dyDescent="0.3">
      <c r="A182" s="911" t="s">
        <v>529</v>
      </c>
      <c r="B182" s="912"/>
      <c r="C182" s="328"/>
      <c r="D182" s="705"/>
      <c r="E182" s="654"/>
      <c r="F182" s="654"/>
      <c r="G182" s="654"/>
      <c r="H182" s="654"/>
      <c r="I182" s="654"/>
      <c r="J182" s="654"/>
      <c r="K182" s="654"/>
      <c r="L182" s="654"/>
      <c r="M182" s="713"/>
      <c r="N182" s="654"/>
      <c r="O182" s="655"/>
      <c r="P182" s="654"/>
    </row>
    <row r="183" spans="1:16" s="242" customFormat="1" ht="68.25" customHeight="1" thickBot="1" x14ac:dyDescent="0.3">
      <c r="A183" s="519" t="s">
        <v>89</v>
      </c>
      <c r="B183" s="547" t="s">
        <v>7</v>
      </c>
      <c r="C183" s="518" t="s">
        <v>484</v>
      </c>
      <c r="D183" s="520" t="s">
        <v>173</v>
      </c>
      <c r="E183" s="546" t="s">
        <v>94</v>
      </c>
      <c r="F183" s="520" t="s">
        <v>172</v>
      </c>
      <c r="G183" s="391" t="s">
        <v>525</v>
      </c>
      <c r="H183" s="520" t="s">
        <v>387</v>
      </c>
      <c r="I183" s="520" t="s">
        <v>24</v>
      </c>
      <c r="J183" s="521" t="s">
        <v>367</v>
      </c>
      <c r="K183" s="520" t="s">
        <v>177</v>
      </c>
      <c r="L183" s="520" t="s">
        <v>174</v>
      </c>
      <c r="M183" s="546" t="s">
        <v>25</v>
      </c>
      <c r="N183" s="520" t="s">
        <v>43</v>
      </c>
      <c r="O183" s="546" t="s">
        <v>79</v>
      </c>
      <c r="P183" s="548" t="s">
        <v>296</v>
      </c>
    </row>
    <row r="184" spans="1:16" ht="101.25" customHeight="1" x14ac:dyDescent="0.25">
      <c r="A184" s="909" t="s">
        <v>487</v>
      </c>
      <c r="B184" s="659" t="s">
        <v>434</v>
      </c>
      <c r="C184" s="695" t="s">
        <v>519</v>
      </c>
      <c r="D184" s="755" t="s">
        <v>483</v>
      </c>
      <c r="E184" s="660">
        <v>74000</v>
      </c>
      <c r="F184" s="660">
        <v>74000</v>
      </c>
      <c r="G184" s="660">
        <v>17000</v>
      </c>
      <c r="H184" s="661">
        <v>57000</v>
      </c>
      <c r="I184" s="661">
        <v>16926.769436999999</v>
      </c>
      <c r="J184" s="662">
        <v>0.29696086731578947</v>
      </c>
      <c r="K184" s="661">
        <v>1307.8640259999993</v>
      </c>
      <c r="L184" s="660">
        <v>40073.230563000005</v>
      </c>
      <c r="M184" s="660">
        <v>15618.905411</v>
      </c>
      <c r="N184" s="663">
        <v>0.27401588440350877</v>
      </c>
      <c r="O184" s="660">
        <v>5808.3221439999998</v>
      </c>
      <c r="P184" s="664">
        <v>0.10190038849122807</v>
      </c>
    </row>
    <row r="185" spans="1:16" ht="37.5" customHeight="1" thickBot="1" x14ac:dyDescent="0.3">
      <c r="A185" s="910"/>
      <c r="B185" s="880" t="s">
        <v>69</v>
      </c>
      <c r="C185" s="881"/>
      <c r="D185" s="882"/>
      <c r="E185" s="650">
        <v>74000</v>
      </c>
      <c r="F185" s="651">
        <v>74000</v>
      </c>
      <c r="G185" s="651">
        <v>17000</v>
      </c>
      <c r="H185" s="651">
        <v>57000</v>
      </c>
      <c r="I185" s="651">
        <v>16926.769436999999</v>
      </c>
      <c r="J185" s="652">
        <v>0.29696086731578947</v>
      </c>
      <c r="K185" s="651">
        <v>1307.8640259999993</v>
      </c>
      <c r="L185" s="650">
        <v>40073.230563000005</v>
      </c>
      <c r="M185" s="650">
        <v>15618.905411</v>
      </c>
      <c r="N185" s="652">
        <v>0.27401588440350877</v>
      </c>
      <c r="O185" s="650">
        <v>5808.3221439999998</v>
      </c>
      <c r="P185" s="653">
        <v>0.10190038849122807</v>
      </c>
    </row>
    <row r="186" spans="1:16" ht="23.25" customHeight="1" thickBot="1" x14ac:dyDescent="0.3">
      <c r="A186" s="911" t="s">
        <v>529</v>
      </c>
      <c r="B186" s="911"/>
      <c r="C186" s="328"/>
      <c r="D186" s="705"/>
      <c r="E186" s="654"/>
      <c r="F186" s="654"/>
      <c r="G186" s="654"/>
      <c r="H186" s="654"/>
      <c r="I186" s="654"/>
      <c r="J186" s="654"/>
      <c r="K186" s="654"/>
      <c r="L186" s="654"/>
      <c r="M186" s="713"/>
      <c r="N186" s="654"/>
      <c r="O186" s="655"/>
      <c r="P186" s="654"/>
    </row>
    <row r="187" spans="1:16" s="145" customFormat="1" ht="62.25" customHeight="1" thickBot="1" x14ac:dyDescent="0.25">
      <c r="A187" s="513" t="s">
        <v>89</v>
      </c>
      <c r="B187" s="742" t="s">
        <v>7</v>
      </c>
      <c r="C187" s="748" t="s">
        <v>484</v>
      </c>
      <c r="D187" s="514" t="s">
        <v>173</v>
      </c>
      <c r="E187" s="546" t="s">
        <v>94</v>
      </c>
      <c r="F187" s="520" t="s">
        <v>172</v>
      </c>
      <c r="G187" s="391" t="s">
        <v>525</v>
      </c>
      <c r="H187" s="743" t="s">
        <v>387</v>
      </c>
      <c r="I187" s="743" t="s">
        <v>24</v>
      </c>
      <c r="J187" s="744" t="s">
        <v>367</v>
      </c>
      <c r="K187" s="743" t="s">
        <v>177</v>
      </c>
      <c r="L187" s="743" t="s">
        <v>174</v>
      </c>
      <c r="M187" s="546" t="s">
        <v>25</v>
      </c>
      <c r="N187" s="743" t="s">
        <v>43</v>
      </c>
      <c r="O187" s="546" t="s">
        <v>79</v>
      </c>
      <c r="P187" s="754" t="s">
        <v>296</v>
      </c>
    </row>
    <row r="188" spans="1:16" ht="93" customHeight="1" x14ac:dyDescent="0.25">
      <c r="A188" s="909" t="s">
        <v>369</v>
      </c>
      <c r="B188" s="659" t="s">
        <v>365</v>
      </c>
      <c r="C188" s="695" t="s">
        <v>366</v>
      </c>
      <c r="D188" s="526" t="s">
        <v>366</v>
      </c>
      <c r="E188" s="660">
        <v>8629.4</v>
      </c>
      <c r="F188" s="661">
        <v>8629.4</v>
      </c>
      <c r="G188" s="661">
        <v>0</v>
      </c>
      <c r="H188" s="661">
        <v>8629.4</v>
      </c>
      <c r="I188" s="661">
        <v>8629.4</v>
      </c>
      <c r="J188" s="662">
        <v>1</v>
      </c>
      <c r="K188" s="661">
        <v>0</v>
      </c>
      <c r="L188" s="660">
        <v>0</v>
      </c>
      <c r="M188" s="660">
        <v>8629.4</v>
      </c>
      <c r="N188" s="663">
        <v>1</v>
      </c>
      <c r="O188" s="660">
        <v>8629.4</v>
      </c>
      <c r="P188" s="664">
        <v>1</v>
      </c>
    </row>
    <row r="189" spans="1:16" ht="40.5" customHeight="1" thickBot="1" x14ac:dyDescent="0.3">
      <c r="A189" s="910"/>
      <c r="B189" s="880" t="s">
        <v>69</v>
      </c>
      <c r="C189" s="881"/>
      <c r="D189" s="882"/>
      <c r="E189" s="650">
        <v>8629.4</v>
      </c>
      <c r="F189" s="651">
        <v>8629.4</v>
      </c>
      <c r="G189" s="651">
        <v>0</v>
      </c>
      <c r="H189" s="651">
        <v>8629.4</v>
      </c>
      <c r="I189" s="651">
        <v>8629.4</v>
      </c>
      <c r="J189" s="652">
        <v>1</v>
      </c>
      <c r="K189" s="651">
        <v>0</v>
      </c>
      <c r="L189" s="650">
        <v>0</v>
      </c>
      <c r="M189" s="650">
        <v>8629.4</v>
      </c>
      <c r="N189" s="652">
        <v>1</v>
      </c>
      <c r="O189" s="650">
        <v>8629.4</v>
      </c>
      <c r="P189" s="653">
        <v>1</v>
      </c>
    </row>
    <row r="190" spans="1:16" ht="18" customHeight="1" thickBot="1" x14ac:dyDescent="0.3">
      <c r="A190" s="921" t="s">
        <v>529</v>
      </c>
      <c r="B190" s="921"/>
      <c r="C190" s="921"/>
      <c r="D190" s="921"/>
      <c r="E190" s="921"/>
      <c r="F190" s="921"/>
      <c r="G190" s="921"/>
      <c r="H190" s="921"/>
      <c r="I190" s="921"/>
      <c r="J190" s="921"/>
      <c r="K190" s="921"/>
      <c r="L190" s="921"/>
      <c r="M190" s="971"/>
      <c r="N190" s="921"/>
      <c r="O190" s="921"/>
      <c r="P190" s="921"/>
    </row>
    <row r="191" spans="1:16" s="242" customFormat="1" ht="68.25" customHeight="1" thickBot="1" x14ac:dyDescent="0.3">
      <c r="A191" s="519" t="s">
        <v>89</v>
      </c>
      <c r="B191" s="547" t="s">
        <v>7</v>
      </c>
      <c r="C191" s="518" t="s">
        <v>484</v>
      </c>
      <c r="D191" s="520" t="s">
        <v>173</v>
      </c>
      <c r="E191" s="546" t="s">
        <v>94</v>
      </c>
      <c r="F191" s="520" t="s">
        <v>172</v>
      </c>
      <c r="G191" s="391" t="s">
        <v>525</v>
      </c>
      <c r="H191" s="520" t="s">
        <v>387</v>
      </c>
      <c r="I191" s="520" t="s">
        <v>24</v>
      </c>
      <c r="J191" s="521" t="s">
        <v>367</v>
      </c>
      <c r="K191" s="520" t="s">
        <v>177</v>
      </c>
      <c r="L191" s="520" t="s">
        <v>174</v>
      </c>
      <c r="M191" s="546" t="s">
        <v>25</v>
      </c>
      <c r="N191" s="520" t="s">
        <v>43</v>
      </c>
      <c r="O191" s="546" t="s">
        <v>79</v>
      </c>
      <c r="P191" s="548" t="s">
        <v>296</v>
      </c>
    </row>
    <row r="192" spans="1:16" ht="44.25" customHeight="1" thickBot="1" x14ac:dyDescent="0.3">
      <c r="A192" s="961" t="s">
        <v>333</v>
      </c>
      <c r="B192" s="665" t="s">
        <v>117</v>
      </c>
      <c r="C192" s="696" t="s">
        <v>191</v>
      </c>
      <c r="D192" s="527" t="s">
        <v>191</v>
      </c>
      <c r="E192" s="666">
        <v>8802.9</v>
      </c>
      <c r="F192" s="661">
        <v>8775.8605900000002</v>
      </c>
      <c r="G192" s="661">
        <v>5775.8605900000002</v>
      </c>
      <c r="H192" s="661">
        <v>3000</v>
      </c>
      <c r="I192" s="661">
        <v>3000</v>
      </c>
      <c r="J192" s="662">
        <v>1</v>
      </c>
      <c r="K192" s="661">
        <v>3000</v>
      </c>
      <c r="L192" s="667">
        <v>0</v>
      </c>
      <c r="M192" s="666">
        <v>0</v>
      </c>
      <c r="N192" s="662">
        <v>0</v>
      </c>
      <c r="O192" s="666">
        <v>0</v>
      </c>
      <c r="P192" s="668">
        <v>0</v>
      </c>
    </row>
    <row r="193" spans="1:16" ht="30" customHeight="1" thickBot="1" x14ac:dyDescent="0.3">
      <c r="A193" s="973"/>
      <c r="B193" s="874" t="s">
        <v>69</v>
      </c>
      <c r="C193" s="876"/>
      <c r="D193" s="703" t="s">
        <v>333</v>
      </c>
      <c r="E193" s="600">
        <v>8802.9</v>
      </c>
      <c r="F193" s="601">
        <v>8775.8605900000002</v>
      </c>
      <c r="G193" s="601">
        <v>5775.8605900000002</v>
      </c>
      <c r="H193" s="601">
        <v>3000</v>
      </c>
      <c r="I193" s="601">
        <v>3000</v>
      </c>
      <c r="J193" s="602">
        <v>1</v>
      </c>
      <c r="K193" s="601">
        <v>3000</v>
      </c>
      <c r="L193" s="669">
        <v>0</v>
      </c>
      <c r="M193" s="600">
        <v>0</v>
      </c>
      <c r="N193" s="764">
        <v>0</v>
      </c>
      <c r="O193" s="600">
        <v>0</v>
      </c>
      <c r="P193" s="603">
        <v>0</v>
      </c>
    </row>
    <row r="194" spans="1:16" ht="18" customHeight="1" x14ac:dyDescent="0.25">
      <c r="A194" s="975" t="s">
        <v>529</v>
      </c>
      <c r="B194" s="975"/>
      <c r="C194" s="975"/>
      <c r="D194" s="975"/>
      <c r="E194" s="975"/>
      <c r="F194" s="975"/>
      <c r="G194" s="975"/>
      <c r="H194" s="975"/>
      <c r="I194" s="975"/>
      <c r="J194" s="975"/>
      <c r="K194" s="975"/>
      <c r="L194" s="975"/>
      <c r="M194" s="976"/>
      <c r="N194" s="975"/>
      <c r="O194" s="975"/>
      <c r="P194" s="975"/>
    </row>
    <row r="195" spans="1:16" ht="18" customHeight="1" x14ac:dyDescent="0.25">
      <c r="A195" s="699"/>
      <c r="B195" s="627"/>
      <c r="C195" s="692"/>
      <c r="D195" s="704"/>
      <c r="E195" s="628"/>
      <c r="F195" s="627"/>
      <c r="G195" s="627"/>
      <c r="H195" s="670"/>
      <c r="I195" s="627"/>
      <c r="J195" s="671"/>
      <c r="K195" s="627"/>
      <c r="L195" s="627"/>
      <c r="M195" s="712"/>
      <c r="N195" s="672"/>
      <c r="O195" s="629"/>
      <c r="P195" s="672"/>
    </row>
    <row r="196" spans="1:16" ht="18" customHeight="1" thickBot="1" x14ac:dyDescent="0.3">
      <c r="A196" s="699"/>
      <c r="B196" s="627"/>
      <c r="C196" s="692"/>
      <c r="D196" s="704"/>
      <c r="E196" s="628"/>
      <c r="F196" s="627"/>
      <c r="G196" s="627"/>
      <c r="H196" s="670"/>
      <c r="I196" s="627"/>
      <c r="J196" s="671"/>
      <c r="K196" s="627"/>
      <c r="L196" s="627"/>
      <c r="M196" s="712"/>
      <c r="N196" s="672"/>
      <c r="O196" s="629"/>
      <c r="P196" s="672"/>
    </row>
    <row r="197" spans="1:16" ht="60.75" customHeight="1" thickBot="1" x14ac:dyDescent="0.3">
      <c r="A197" s="977" t="s">
        <v>90</v>
      </c>
      <c r="B197" s="978"/>
      <c r="C197" s="979"/>
      <c r="D197" s="706" t="s">
        <v>173</v>
      </c>
      <c r="E197" s="546" t="s">
        <v>94</v>
      </c>
      <c r="F197" s="520" t="s">
        <v>172</v>
      </c>
      <c r="G197" s="391" t="s">
        <v>525</v>
      </c>
      <c r="H197" s="520" t="s">
        <v>387</v>
      </c>
      <c r="I197" s="599" t="s">
        <v>24</v>
      </c>
      <c r="J197" s="602" t="s">
        <v>367</v>
      </c>
      <c r="K197" s="520" t="s">
        <v>177</v>
      </c>
      <c r="L197" s="520" t="s">
        <v>174</v>
      </c>
      <c r="M197" s="546" t="s">
        <v>25</v>
      </c>
      <c r="N197" s="520" t="s">
        <v>43</v>
      </c>
      <c r="O197" s="546" t="s">
        <v>79</v>
      </c>
      <c r="P197" s="520" t="s">
        <v>296</v>
      </c>
    </row>
    <row r="198" spans="1:16" ht="35.25" customHeight="1" x14ac:dyDescent="0.25">
      <c r="A198" s="980"/>
      <c r="B198" s="981"/>
      <c r="C198" s="982"/>
      <c r="D198" s="381" t="s">
        <v>81</v>
      </c>
      <c r="E198" s="673">
        <v>593383.75031400006</v>
      </c>
      <c r="F198" s="673">
        <v>613383.75031400006</v>
      </c>
      <c r="G198" s="673">
        <v>54729.246228999997</v>
      </c>
      <c r="H198" s="674">
        <v>558654.50408500002</v>
      </c>
      <c r="I198" s="674">
        <v>379631.14095263003</v>
      </c>
      <c r="J198" s="675">
        <v>0.6795454760978149</v>
      </c>
      <c r="K198" s="674">
        <v>75085.150885919997</v>
      </c>
      <c r="L198" s="673">
        <v>179023.36313237</v>
      </c>
      <c r="M198" s="673">
        <v>304545.99006670999</v>
      </c>
      <c r="N198" s="675">
        <v>0.54514192195678224</v>
      </c>
      <c r="O198" s="673">
        <v>96807.496974980008</v>
      </c>
      <c r="P198" s="676">
        <v>0.1732868817258307</v>
      </c>
    </row>
    <row r="199" spans="1:16" ht="34.5" customHeight="1" thickBot="1" x14ac:dyDescent="0.3">
      <c r="A199" s="980"/>
      <c r="B199" s="981"/>
      <c r="C199" s="982"/>
      <c r="D199" s="382" t="s">
        <v>49</v>
      </c>
      <c r="E199" s="677">
        <v>860004.55496791005</v>
      </c>
      <c r="F199" s="677">
        <v>884004.75835890998</v>
      </c>
      <c r="G199" s="677">
        <v>36725.399127999997</v>
      </c>
      <c r="H199" s="678">
        <v>847279.35923090996</v>
      </c>
      <c r="I199" s="678">
        <v>583431.09864014992</v>
      </c>
      <c r="J199" s="679">
        <v>0.6885935462534345</v>
      </c>
      <c r="K199" s="678">
        <v>88291.929005080034</v>
      </c>
      <c r="L199" s="677">
        <v>263848.26059076004</v>
      </c>
      <c r="M199" s="677">
        <v>495139.16963507002</v>
      </c>
      <c r="N199" s="679">
        <v>0.58438714957545568</v>
      </c>
      <c r="O199" s="677">
        <v>248992.12837796001</v>
      </c>
      <c r="P199" s="680">
        <v>0.2938725293673794</v>
      </c>
    </row>
    <row r="200" spans="1:16" ht="28.5" customHeight="1" thickBot="1" x14ac:dyDescent="0.3">
      <c r="A200" s="983"/>
      <c r="B200" s="984"/>
      <c r="C200" s="985"/>
      <c r="D200" s="707" t="s">
        <v>45</v>
      </c>
      <c r="E200" s="600">
        <v>1453388.3052819101</v>
      </c>
      <c r="F200" s="600">
        <v>1497388.50867291</v>
      </c>
      <c r="G200" s="600">
        <v>91454.645357000001</v>
      </c>
      <c r="H200" s="600">
        <v>1405933.8633159101</v>
      </c>
      <c r="I200" s="600">
        <v>963062.23959277989</v>
      </c>
      <c r="J200" s="602">
        <v>0.68499825256458879</v>
      </c>
      <c r="K200" s="601">
        <v>163377.07989100003</v>
      </c>
      <c r="L200" s="600">
        <v>442871.62372313003</v>
      </c>
      <c r="M200" s="600">
        <v>799685.15970177995</v>
      </c>
      <c r="N200" s="602">
        <v>0.56879287181810523</v>
      </c>
      <c r="O200" s="600">
        <v>345799.62535294</v>
      </c>
      <c r="P200" s="603">
        <v>0.24595724903970081</v>
      </c>
    </row>
    <row r="201" spans="1:16" ht="23.25" customHeight="1" x14ac:dyDescent="0.25">
      <c r="A201" s="911"/>
      <c r="B201" s="911"/>
      <c r="C201" s="911"/>
      <c r="D201" s="911"/>
      <c r="E201" s="911"/>
      <c r="F201" s="911"/>
      <c r="G201" s="911"/>
      <c r="H201" s="911"/>
      <c r="I201" s="911"/>
      <c r="J201" s="911"/>
      <c r="K201" s="911"/>
      <c r="L201" s="911"/>
      <c r="M201" s="911"/>
      <c r="N201" s="911"/>
      <c r="O201" s="911"/>
      <c r="P201" s="911"/>
    </row>
    <row r="202" spans="1:16" x14ac:dyDescent="0.25">
      <c r="F202" s="1"/>
      <c r="J202" s="761"/>
      <c r="M202" s="714"/>
      <c r="N202" s="246"/>
      <c r="O202" s="681"/>
    </row>
    <row r="203" spans="1:16" x14ac:dyDescent="0.25">
      <c r="C203" s="698"/>
      <c r="F203" s="762"/>
      <c r="G203" s="54"/>
      <c r="I203" s="246"/>
      <c r="J203" s="761"/>
    </row>
    <row r="204" spans="1:16" x14ac:dyDescent="0.25">
      <c r="F204" s="632"/>
      <c r="H204" s="710"/>
      <c r="I204" s="246"/>
      <c r="J204" s="275"/>
      <c r="M204" s="714"/>
    </row>
    <row r="205" spans="1:16" x14ac:dyDescent="0.25">
      <c r="F205" s="141"/>
      <c r="G205" s="141"/>
      <c r="H205" s="54"/>
      <c r="J205" s="275"/>
    </row>
    <row r="206" spans="1:16" x14ac:dyDescent="0.25">
      <c r="F206" s="54"/>
      <c r="G206" s="141"/>
      <c r="H206" s="710"/>
      <c r="J206" s="275"/>
    </row>
    <row r="207" spans="1:16" x14ac:dyDescent="0.25">
      <c r="J207" s="275"/>
    </row>
    <row r="208" spans="1:16" x14ac:dyDescent="0.25">
      <c r="J208" s="275"/>
    </row>
    <row r="209" spans="10:10" x14ac:dyDescent="0.25">
      <c r="J209" s="275"/>
    </row>
    <row r="210" spans="10:10" x14ac:dyDescent="0.25">
      <c r="J210" s="275"/>
    </row>
    <row r="211" spans="10:10" x14ac:dyDescent="0.25">
      <c r="J211" s="275"/>
    </row>
    <row r="212" spans="10:10" x14ac:dyDescent="0.25">
      <c r="J212" s="275"/>
    </row>
    <row r="213" spans="10:10" x14ac:dyDescent="0.25">
      <c r="J213" s="275"/>
    </row>
    <row r="214" spans="10:10" x14ac:dyDescent="0.25">
      <c r="J214" s="275"/>
    </row>
    <row r="215" spans="10:10" x14ac:dyDescent="0.25">
      <c r="J215" s="275"/>
    </row>
    <row r="216" spans="10:10" x14ac:dyDescent="0.25">
      <c r="J216" s="275"/>
    </row>
    <row r="217" spans="10:10" x14ac:dyDescent="0.25">
      <c r="J217" s="275"/>
    </row>
    <row r="218" spans="10:10" x14ac:dyDescent="0.25">
      <c r="J218" s="275"/>
    </row>
    <row r="219" spans="10:10" x14ac:dyDescent="0.25">
      <c r="J219" s="275"/>
    </row>
    <row r="220" spans="10:10" x14ac:dyDescent="0.25">
      <c r="J220" s="275"/>
    </row>
    <row r="221" spans="10:10" x14ac:dyDescent="0.25">
      <c r="J221" s="275"/>
    </row>
    <row r="222" spans="10:10" x14ac:dyDescent="0.25">
      <c r="J222" s="275"/>
    </row>
    <row r="223" spans="10:10" x14ac:dyDescent="0.25">
      <c r="J223" s="275"/>
    </row>
    <row r="224" spans="10:10" x14ac:dyDescent="0.25">
      <c r="J224" s="275"/>
    </row>
    <row r="225" spans="10:10" x14ac:dyDescent="0.25">
      <c r="J225" s="275"/>
    </row>
    <row r="226" spans="10:10" x14ac:dyDescent="0.25">
      <c r="J226" s="275"/>
    </row>
    <row r="227" spans="10:10" x14ac:dyDescent="0.25">
      <c r="J227" s="275"/>
    </row>
    <row r="228" spans="10:10" x14ac:dyDescent="0.25">
      <c r="J228" s="275"/>
    </row>
    <row r="229" spans="10:10" x14ac:dyDescent="0.25">
      <c r="J229" s="275"/>
    </row>
    <row r="230" spans="10:10" x14ac:dyDescent="0.25">
      <c r="J230" s="275"/>
    </row>
    <row r="231" spans="10:10" x14ac:dyDescent="0.25">
      <c r="J231" s="275"/>
    </row>
    <row r="232" spans="10:10" x14ac:dyDescent="0.25">
      <c r="J232" s="275"/>
    </row>
    <row r="233" spans="10:10" x14ac:dyDescent="0.25">
      <c r="J233" s="275"/>
    </row>
    <row r="234" spans="10:10" x14ac:dyDescent="0.25">
      <c r="J234" s="275"/>
    </row>
    <row r="235" spans="10:10" x14ac:dyDescent="0.25">
      <c r="J235" s="275"/>
    </row>
    <row r="236" spans="10:10" x14ac:dyDescent="0.25">
      <c r="J236" s="275"/>
    </row>
    <row r="237" spans="10:10" x14ac:dyDescent="0.25">
      <c r="J237" s="275"/>
    </row>
    <row r="238" spans="10:10" x14ac:dyDescent="0.25">
      <c r="J238" s="275"/>
    </row>
    <row r="239" spans="10:10" x14ac:dyDescent="0.25">
      <c r="J239" s="275"/>
    </row>
    <row r="240" spans="10:10" x14ac:dyDescent="0.25">
      <c r="J240" s="275"/>
    </row>
    <row r="241" spans="10:10" x14ac:dyDescent="0.25">
      <c r="J241" s="275"/>
    </row>
    <row r="242" spans="10:10" x14ac:dyDescent="0.25">
      <c r="J242" s="275"/>
    </row>
    <row r="243" spans="10:10" x14ac:dyDescent="0.25">
      <c r="J243" s="275"/>
    </row>
    <row r="244" spans="10:10" x14ac:dyDescent="0.25">
      <c r="J244" s="275"/>
    </row>
    <row r="245" spans="10:10" x14ac:dyDescent="0.25">
      <c r="J245" s="275"/>
    </row>
    <row r="246" spans="10:10" x14ac:dyDescent="0.25">
      <c r="J246" s="275"/>
    </row>
    <row r="247" spans="10:10" x14ac:dyDescent="0.25">
      <c r="J247" s="275"/>
    </row>
    <row r="248" spans="10:10" x14ac:dyDescent="0.25">
      <c r="J248" s="275"/>
    </row>
    <row r="249" spans="10:10" x14ac:dyDescent="0.25">
      <c r="J249" s="275"/>
    </row>
    <row r="250" spans="10:10" x14ac:dyDescent="0.25">
      <c r="J250" s="275"/>
    </row>
    <row r="251" spans="10:10" x14ac:dyDescent="0.25">
      <c r="J251" s="275"/>
    </row>
    <row r="252" spans="10:10" x14ac:dyDescent="0.25">
      <c r="J252" s="275"/>
    </row>
    <row r="253" spans="10:10" x14ac:dyDescent="0.25">
      <c r="J253" s="275"/>
    </row>
    <row r="254" spans="10:10" x14ac:dyDescent="0.25">
      <c r="J254" s="275"/>
    </row>
    <row r="255" spans="10:10" x14ac:dyDescent="0.25">
      <c r="J255" s="275"/>
    </row>
    <row r="256" spans="10:10" x14ac:dyDescent="0.25">
      <c r="J256" s="275"/>
    </row>
    <row r="257" spans="10:10" x14ac:dyDescent="0.25">
      <c r="J257" s="275"/>
    </row>
    <row r="258" spans="10:10" x14ac:dyDescent="0.25">
      <c r="J258" s="275"/>
    </row>
    <row r="259" spans="10:10" x14ac:dyDescent="0.25">
      <c r="J259" s="275"/>
    </row>
    <row r="260" spans="10:10" x14ac:dyDescent="0.25">
      <c r="J260" s="275"/>
    </row>
    <row r="261" spans="10:10" x14ac:dyDescent="0.25">
      <c r="J261" s="275"/>
    </row>
    <row r="262" spans="10:10" x14ac:dyDescent="0.25">
      <c r="J262" s="275"/>
    </row>
    <row r="263" spans="10:10" x14ac:dyDescent="0.25">
      <c r="J263" s="275"/>
    </row>
    <row r="264" spans="10:10" x14ac:dyDescent="0.25">
      <c r="J264" s="275"/>
    </row>
    <row r="265" spans="10:10" x14ac:dyDescent="0.25">
      <c r="J265" s="275"/>
    </row>
    <row r="266" spans="10:10" x14ac:dyDescent="0.25">
      <c r="J266" s="275"/>
    </row>
    <row r="267" spans="10:10" x14ac:dyDescent="0.25">
      <c r="J267" s="275"/>
    </row>
    <row r="268" spans="10:10" x14ac:dyDescent="0.25">
      <c r="J268" s="275"/>
    </row>
    <row r="269" spans="10:10" x14ac:dyDescent="0.25">
      <c r="J269" s="275"/>
    </row>
    <row r="270" spans="10:10" x14ac:dyDescent="0.25">
      <c r="J270" s="275"/>
    </row>
    <row r="271" spans="10:10" x14ac:dyDescent="0.25">
      <c r="J271" s="275"/>
    </row>
    <row r="272" spans="10:10" x14ac:dyDescent="0.25">
      <c r="J272" s="275"/>
    </row>
    <row r="273" spans="10:10" x14ac:dyDescent="0.25">
      <c r="J273" s="275"/>
    </row>
    <row r="274" spans="10:10" x14ac:dyDescent="0.25">
      <c r="J274" s="275"/>
    </row>
    <row r="275" spans="10:10" x14ac:dyDescent="0.25">
      <c r="J275" s="275"/>
    </row>
    <row r="276" spans="10:10" x14ac:dyDescent="0.25">
      <c r="J276" s="275"/>
    </row>
    <row r="277" spans="10:10" x14ac:dyDescent="0.25">
      <c r="J277" s="275"/>
    </row>
    <row r="278" spans="10:10" x14ac:dyDescent="0.25">
      <c r="J278" s="275"/>
    </row>
    <row r="279" spans="10:10" x14ac:dyDescent="0.25">
      <c r="J279" s="275"/>
    </row>
    <row r="280" spans="10:10" x14ac:dyDescent="0.25">
      <c r="J280" s="275"/>
    </row>
    <row r="281" spans="10:10" x14ac:dyDescent="0.25">
      <c r="J281" s="275"/>
    </row>
    <row r="282" spans="10:10" x14ac:dyDescent="0.25">
      <c r="J282" s="275"/>
    </row>
    <row r="283" spans="10:10" x14ac:dyDescent="0.25">
      <c r="J283" s="275"/>
    </row>
    <row r="284" spans="10:10" x14ac:dyDescent="0.25">
      <c r="J284" s="275"/>
    </row>
  </sheetData>
  <mergeCells count="107">
    <mergeCell ref="A201:P201"/>
    <mergeCell ref="A68:A75"/>
    <mergeCell ref="A192:A193"/>
    <mergeCell ref="A188:A189"/>
    <mergeCell ref="A190:P190"/>
    <mergeCell ref="A98:A100"/>
    <mergeCell ref="A101:P101"/>
    <mergeCell ref="A194:P194"/>
    <mergeCell ref="A76:P76"/>
    <mergeCell ref="A96:P96"/>
    <mergeCell ref="A134:A138"/>
    <mergeCell ref="A127:A131"/>
    <mergeCell ref="B193:C193"/>
    <mergeCell ref="A197:C200"/>
    <mergeCell ref="B143:C143"/>
    <mergeCell ref="A146:A147"/>
    <mergeCell ref="A144:P144"/>
    <mergeCell ref="A186:B186"/>
    <mergeCell ref="B172:C172"/>
    <mergeCell ref="B115:C115"/>
    <mergeCell ref="B123:C123"/>
    <mergeCell ref="A114:A124"/>
    <mergeCell ref="B109:C109"/>
    <mergeCell ref="B138:D138"/>
    <mergeCell ref="A2:P2"/>
    <mergeCell ref="A4:P4"/>
    <mergeCell ref="A5:P5"/>
    <mergeCell ref="A165:P165"/>
    <mergeCell ref="A103:A110"/>
    <mergeCell ref="A7:A14"/>
    <mergeCell ref="A17:A30"/>
    <mergeCell ref="A33:A43"/>
    <mergeCell ref="A44:P44"/>
    <mergeCell ref="A15:P15"/>
    <mergeCell ref="A31:P31"/>
    <mergeCell ref="A78:A86"/>
    <mergeCell ref="A111:P111"/>
    <mergeCell ref="A61:A65"/>
    <mergeCell ref="A90:A95"/>
    <mergeCell ref="A59:P59"/>
    <mergeCell ref="A66:P66"/>
    <mergeCell ref="A87:P87"/>
    <mergeCell ref="B64:C64"/>
    <mergeCell ref="B69:C69"/>
    <mergeCell ref="B74:C74"/>
    <mergeCell ref="A46:A58"/>
    <mergeCell ref="A139:P139"/>
    <mergeCell ref="A141:A143"/>
    <mergeCell ref="B14:D14"/>
    <mergeCell ref="B57:C57"/>
    <mergeCell ref="B62:C62"/>
    <mergeCell ref="B35:D35"/>
    <mergeCell ref="B42:D42"/>
    <mergeCell ref="B49:C49"/>
    <mergeCell ref="B51:C51"/>
    <mergeCell ref="B53:C53"/>
    <mergeCell ref="B21:D21"/>
    <mergeCell ref="B27:D27"/>
    <mergeCell ref="B28:D28"/>
    <mergeCell ref="B29:D29"/>
    <mergeCell ref="B30:D30"/>
    <mergeCell ref="B9:D9"/>
    <mergeCell ref="B12:D12"/>
    <mergeCell ref="B11:D11"/>
    <mergeCell ref="B13:D13"/>
    <mergeCell ref="A177:A181"/>
    <mergeCell ref="A184:A185"/>
    <mergeCell ref="A182:B182"/>
    <mergeCell ref="A132:P132"/>
    <mergeCell ref="B164:D164"/>
    <mergeCell ref="B135:C135"/>
    <mergeCell ref="B137:C137"/>
    <mergeCell ref="B142:C142"/>
    <mergeCell ref="B151:C151"/>
    <mergeCell ref="B158:C158"/>
    <mergeCell ref="B161:C161"/>
    <mergeCell ref="B163:C163"/>
    <mergeCell ref="B170:C170"/>
    <mergeCell ref="A125:P125"/>
    <mergeCell ref="B55:C55"/>
    <mergeCell ref="A174:P174"/>
    <mergeCell ref="A167:A173"/>
    <mergeCell ref="A148:P148"/>
    <mergeCell ref="A150:A164"/>
    <mergeCell ref="B131:D131"/>
    <mergeCell ref="B147:D147"/>
    <mergeCell ref="B173:D173"/>
    <mergeCell ref="B181:D181"/>
    <mergeCell ref="B185:D185"/>
    <mergeCell ref="B189:D189"/>
    <mergeCell ref="B43:D43"/>
    <mergeCell ref="B58:D58"/>
    <mergeCell ref="B65:D65"/>
    <mergeCell ref="B75:D75"/>
    <mergeCell ref="B86:D86"/>
    <mergeCell ref="B95:D95"/>
    <mergeCell ref="B100:D100"/>
    <mergeCell ref="B110:D110"/>
    <mergeCell ref="B124:D124"/>
    <mergeCell ref="B129:C129"/>
    <mergeCell ref="B130:C130"/>
    <mergeCell ref="B81:C81"/>
    <mergeCell ref="B85:C85"/>
    <mergeCell ref="B91:C91"/>
    <mergeCell ref="B94:C94"/>
    <mergeCell ref="B106:C106"/>
    <mergeCell ref="B99:C99"/>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30" max="15" man="1"/>
    <brk id="43" max="15" man="1"/>
    <brk id="58" max="15" man="1"/>
    <brk id="76" max="15" man="1"/>
    <brk id="96" max="15" man="1"/>
    <brk id="111" max="15" man="1"/>
    <brk id="139" max="15" man="1"/>
    <brk id="165"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986"/>
      <c r="B1" s="986"/>
      <c r="C1" s="986"/>
      <c r="D1" s="986"/>
      <c r="E1" s="986"/>
      <c r="F1" s="986"/>
      <c r="G1" s="986"/>
      <c r="H1" s="986"/>
      <c r="I1" s="986"/>
      <c r="J1" s="986"/>
      <c r="K1" s="986"/>
      <c r="L1" s="986"/>
      <c r="M1" s="986"/>
      <c r="N1" s="986"/>
      <c r="O1" s="986"/>
    </row>
    <row r="2" spans="1:17" ht="29.25" customHeight="1" x14ac:dyDescent="0.25">
      <c r="A2" s="993" t="str">
        <f>+'POR DIRECCIONES'!A4:P4</f>
        <v>30 de Septiembre de 2024</v>
      </c>
      <c r="B2" s="994"/>
      <c r="C2" s="994"/>
      <c r="D2" s="994"/>
      <c r="E2" s="994"/>
      <c r="F2" s="994"/>
      <c r="G2" s="994"/>
      <c r="H2" s="994"/>
      <c r="I2" s="994"/>
      <c r="J2" s="994"/>
      <c r="K2" s="994"/>
      <c r="L2" s="995"/>
    </row>
    <row r="3" spans="1:17" ht="15" customHeight="1" x14ac:dyDescent="0.25">
      <c r="A3" s="996" t="s">
        <v>417</v>
      </c>
      <c r="B3" s="997"/>
      <c r="C3" s="997"/>
      <c r="D3" s="997"/>
      <c r="E3" s="997"/>
      <c r="F3" s="997"/>
      <c r="G3" s="997"/>
      <c r="H3" s="997"/>
      <c r="I3" s="997"/>
      <c r="J3" s="997"/>
      <c r="K3" s="997"/>
      <c r="L3" s="998"/>
    </row>
    <row r="4" spans="1:17" ht="15" customHeight="1" x14ac:dyDescent="0.25">
      <c r="A4" s="999"/>
      <c r="B4" s="1000"/>
      <c r="C4" s="1000"/>
      <c r="D4" s="1000"/>
      <c r="E4" s="1000"/>
      <c r="F4" s="1000"/>
      <c r="G4" s="1000"/>
      <c r="H4" s="1000"/>
      <c r="I4" s="1000"/>
      <c r="J4" s="1000"/>
      <c r="K4" s="1000"/>
      <c r="L4" s="1001"/>
    </row>
    <row r="5" spans="1:17" ht="39" customHeight="1" x14ac:dyDescent="0.25">
      <c r="A5" s="384"/>
      <c r="J5" s="242"/>
      <c r="K5" s="242"/>
      <c r="L5" s="385"/>
    </row>
    <row r="6" spans="1:17" ht="45.75" customHeight="1" x14ac:dyDescent="0.25">
      <c r="A6" s="987" t="s">
        <v>320</v>
      </c>
      <c r="B6" s="988"/>
      <c r="C6" s="988"/>
      <c r="D6" s="988"/>
      <c r="E6" s="988"/>
      <c r="F6" s="988"/>
      <c r="G6" s="988"/>
      <c r="H6" s="988"/>
      <c r="I6" s="988"/>
      <c r="J6" s="988"/>
      <c r="K6" s="988"/>
      <c r="L6" s="989"/>
      <c r="Q6" s="123"/>
    </row>
    <row r="7" spans="1:17" ht="23.25" customHeight="1" x14ac:dyDescent="0.25">
      <c r="A7" s="987" t="s">
        <v>321</v>
      </c>
      <c r="B7" s="988"/>
      <c r="C7" s="988"/>
      <c r="D7" s="988"/>
      <c r="E7" s="988"/>
      <c r="F7" s="988"/>
      <c r="G7" s="988"/>
      <c r="H7" s="988"/>
      <c r="I7" s="988"/>
      <c r="J7" s="988"/>
      <c r="K7" s="988"/>
      <c r="L7" s="989"/>
      <c r="Q7" s="123"/>
    </row>
    <row r="8" spans="1:17" ht="129" customHeight="1" x14ac:dyDescent="0.25">
      <c r="A8" s="987" t="s">
        <v>322</v>
      </c>
      <c r="B8" s="988"/>
      <c r="C8" s="988"/>
      <c r="D8" s="988"/>
      <c r="E8" s="988"/>
      <c r="F8" s="988"/>
      <c r="G8" s="988"/>
      <c r="H8" s="988"/>
      <c r="I8" s="988"/>
      <c r="J8" s="988"/>
      <c r="K8" s="988"/>
      <c r="L8" s="989"/>
    </row>
    <row r="9" spans="1:17" ht="125.25" customHeight="1" x14ac:dyDescent="0.25">
      <c r="A9" s="987" t="s">
        <v>323</v>
      </c>
      <c r="B9" s="988"/>
      <c r="C9" s="988"/>
      <c r="D9" s="988"/>
      <c r="E9" s="988"/>
      <c r="F9" s="988"/>
      <c r="G9" s="988"/>
      <c r="H9" s="988"/>
      <c r="I9" s="988"/>
      <c r="J9" s="988"/>
      <c r="K9" s="988"/>
      <c r="L9" s="989"/>
    </row>
    <row r="10" spans="1:17" ht="69.75" customHeight="1" x14ac:dyDescent="0.25">
      <c r="A10" s="987" t="s">
        <v>324</v>
      </c>
      <c r="B10" s="988"/>
      <c r="C10" s="988"/>
      <c r="D10" s="988"/>
      <c r="E10" s="988"/>
      <c r="F10" s="988"/>
      <c r="G10" s="988"/>
      <c r="H10" s="988"/>
      <c r="I10" s="988"/>
      <c r="J10" s="988"/>
      <c r="K10" s="988"/>
      <c r="L10" s="989"/>
    </row>
    <row r="11" spans="1:17" ht="42" customHeight="1" x14ac:dyDescent="0.25">
      <c r="A11" s="987" t="s">
        <v>418</v>
      </c>
      <c r="B11" s="988"/>
      <c r="C11" s="988"/>
      <c r="D11" s="988"/>
      <c r="E11" s="988"/>
      <c r="F11" s="988"/>
      <c r="G11" s="988"/>
      <c r="H11" s="988"/>
      <c r="I11" s="988"/>
      <c r="J11" s="988"/>
      <c r="K11" s="988"/>
      <c r="L11" s="989"/>
    </row>
    <row r="12" spans="1:17" ht="71.25" customHeight="1" x14ac:dyDescent="0.25">
      <c r="A12" s="987" t="s">
        <v>325</v>
      </c>
      <c r="B12" s="988"/>
      <c r="C12" s="988"/>
      <c r="D12" s="988"/>
      <c r="E12" s="988"/>
      <c r="F12" s="988"/>
      <c r="G12" s="988"/>
      <c r="H12" s="988"/>
      <c r="I12" s="988"/>
      <c r="J12" s="988"/>
      <c r="K12" s="988"/>
      <c r="L12" s="989"/>
    </row>
    <row r="13" spans="1:17" ht="69" customHeight="1" x14ac:dyDescent="0.25">
      <c r="A13" s="990" t="s">
        <v>326</v>
      </c>
      <c r="B13" s="991"/>
      <c r="C13" s="991"/>
      <c r="D13" s="991"/>
      <c r="E13" s="991"/>
      <c r="F13" s="991"/>
      <c r="G13" s="991"/>
      <c r="H13" s="991"/>
      <c r="I13" s="991"/>
      <c r="J13" s="991"/>
      <c r="K13" s="991"/>
      <c r="L13" s="992"/>
    </row>
    <row r="14" spans="1:17" hidden="1" x14ac:dyDescent="0.25">
      <c r="A14" t="s">
        <v>419</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6"/>
      <c r="F40" s="246"/>
      <c r="G40" s="246"/>
      <c r="H40" s="246"/>
    </row>
    <row r="41" spans="5:8" x14ac:dyDescent="0.25">
      <c r="E41" s="246"/>
      <c r="F41" s="246"/>
      <c r="G41" s="246"/>
      <c r="H41" s="246"/>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002" t="s">
        <v>98</v>
      </c>
      <c r="E2" s="1002"/>
      <c r="F2" s="1002" t="s">
        <v>240</v>
      </c>
      <c r="G2" s="1002"/>
      <c r="H2" s="1003" t="s">
        <v>287</v>
      </c>
      <c r="I2" s="1004"/>
      <c r="J2" s="1004"/>
    </row>
    <row r="3" spans="1:10" ht="25.5" customHeight="1" thickBot="1" x14ac:dyDescent="0.3">
      <c r="A3" s="280" t="s">
        <v>241</v>
      </c>
      <c r="D3" s="136" t="s">
        <v>239</v>
      </c>
      <c r="E3" s="11" t="s">
        <v>238</v>
      </c>
      <c r="F3" s="136" t="s">
        <v>239</v>
      </c>
      <c r="G3" s="11" t="s">
        <v>238</v>
      </c>
    </row>
    <row r="4" spans="1:10" x14ac:dyDescent="0.2">
      <c r="B4" s="10" t="s">
        <v>222</v>
      </c>
      <c r="C4" s="279">
        <v>861993</v>
      </c>
      <c r="D4" s="278">
        <v>0</v>
      </c>
      <c r="E4" s="12">
        <v>0.1</v>
      </c>
      <c r="F4" s="278">
        <v>0</v>
      </c>
      <c r="G4" s="12">
        <v>0</v>
      </c>
      <c r="J4" s="21"/>
    </row>
    <row r="5" spans="1:10" x14ac:dyDescent="0.2">
      <c r="B5" s="10" t="s">
        <v>237</v>
      </c>
      <c r="C5" s="279">
        <v>863051.66122291004</v>
      </c>
      <c r="D5" s="278">
        <v>0.2</v>
      </c>
      <c r="E5" s="12">
        <v>0.5</v>
      </c>
      <c r="F5" s="278">
        <v>0.2</v>
      </c>
      <c r="G5" s="12">
        <v>1.0639230827073756E-2</v>
      </c>
      <c r="J5" s="21"/>
    </row>
    <row r="6" spans="1:10" x14ac:dyDescent="0.2">
      <c r="B6" s="10"/>
      <c r="C6" s="279"/>
      <c r="D6" s="278"/>
      <c r="E6" s="12"/>
      <c r="F6" s="278"/>
      <c r="G6" s="12"/>
      <c r="J6" s="21"/>
    </row>
    <row r="7" spans="1:10" x14ac:dyDescent="0.2">
      <c r="B7" s="10"/>
      <c r="C7" s="279"/>
      <c r="D7" s="278"/>
      <c r="E7" s="12"/>
      <c r="F7" s="278"/>
      <c r="G7" s="12"/>
    </row>
    <row r="8" spans="1:10" x14ac:dyDescent="0.2">
      <c r="B8" s="10"/>
      <c r="C8" s="279"/>
      <c r="D8" s="278"/>
      <c r="E8" s="237"/>
      <c r="F8" s="278"/>
      <c r="G8" s="237"/>
      <c r="H8" s="40"/>
    </row>
    <row r="9" spans="1:10" x14ac:dyDescent="0.2">
      <c r="B9" s="10"/>
      <c r="C9" s="279"/>
      <c r="D9" s="278"/>
      <c r="E9" s="12"/>
      <c r="F9" s="278"/>
      <c r="G9" s="12"/>
      <c r="H9" s="40"/>
    </row>
    <row r="10" spans="1:10" x14ac:dyDescent="0.2">
      <c r="B10" s="10"/>
      <c r="C10" s="279"/>
      <c r="D10" s="278"/>
      <c r="E10" s="12"/>
      <c r="F10" s="278"/>
      <c r="G10" s="12"/>
    </row>
    <row r="11" spans="1:10" x14ac:dyDescent="0.2">
      <c r="B11" s="10"/>
      <c r="C11" s="279"/>
      <c r="D11" s="278"/>
      <c r="E11" s="12"/>
      <c r="F11" s="278"/>
      <c r="G11" s="12"/>
    </row>
    <row r="12" spans="1:10" x14ac:dyDescent="0.2">
      <c r="B12" s="10"/>
      <c r="C12" s="279"/>
      <c r="D12" s="278"/>
      <c r="E12" s="12"/>
      <c r="F12" s="278"/>
      <c r="G12" s="12"/>
      <c r="J12" s="142"/>
    </row>
    <row r="13" spans="1:10" x14ac:dyDescent="0.2">
      <c r="B13" s="10"/>
      <c r="C13" s="279"/>
      <c r="D13" s="278"/>
      <c r="E13" s="12"/>
      <c r="F13" s="278"/>
      <c r="G13" s="12"/>
      <c r="H13" s="40"/>
    </row>
    <row r="14" spans="1:10" ht="12" customHeight="1" x14ac:dyDescent="0.2">
      <c r="B14" s="10"/>
      <c r="C14" s="279"/>
      <c r="D14" s="278"/>
      <c r="E14" s="12"/>
      <c r="F14" s="278"/>
      <c r="G14" s="12"/>
    </row>
    <row r="15" spans="1:10" ht="15" x14ac:dyDescent="0.2">
      <c r="B15" s="10"/>
      <c r="C15" s="279"/>
      <c r="D15" s="278"/>
      <c r="E15" s="12"/>
      <c r="F15" s="278"/>
      <c r="G15" s="254"/>
    </row>
    <row r="16" spans="1:10" x14ac:dyDescent="0.2">
      <c r="C16" s="40"/>
      <c r="J16" s="137" t="s">
        <v>240</v>
      </c>
    </row>
    <row r="17" spans="1:16" ht="15.75" customHeight="1" x14ac:dyDescent="0.2"/>
    <row r="18" spans="1:16" ht="15.75" customHeight="1" x14ac:dyDescent="0.2">
      <c r="J18" s="509" t="s">
        <v>240</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002" t="s">
        <v>98</v>
      </c>
      <c r="E27" s="1002"/>
      <c r="F27" s="1002" t="s">
        <v>240</v>
      </c>
      <c r="G27" s="1002"/>
    </row>
    <row r="28" spans="1:16" ht="15.75" thickBot="1" x14ac:dyDescent="0.3">
      <c r="A28" s="280" t="s">
        <v>400</v>
      </c>
      <c r="D28" s="136" t="s">
        <v>239</v>
      </c>
      <c r="E28" s="11" t="s">
        <v>238</v>
      </c>
      <c r="F28" s="136" t="s">
        <v>239</v>
      </c>
      <c r="G28" s="11" t="s">
        <v>238</v>
      </c>
    </row>
    <row r="29" spans="1:16" ht="15" x14ac:dyDescent="0.25">
      <c r="B29" s="10" t="s">
        <v>222</v>
      </c>
      <c r="C29" s="279">
        <v>208122</v>
      </c>
      <c r="D29" s="278">
        <v>0.38</v>
      </c>
      <c r="E29" s="12">
        <v>0.03</v>
      </c>
      <c r="F29" s="278">
        <v>0</v>
      </c>
      <c r="G29" s="12">
        <v>0</v>
      </c>
      <c r="H29" s="312" t="s">
        <v>399</v>
      </c>
      <c r="I29" s="313"/>
      <c r="J29" s="313"/>
      <c r="K29" s="313"/>
      <c r="L29" s="313"/>
      <c r="M29" s="313"/>
      <c r="N29" s="313"/>
      <c r="O29" s="313"/>
      <c r="P29" s="313"/>
    </row>
    <row r="30" spans="1:16" ht="15" x14ac:dyDescent="0.25">
      <c r="B30" s="10" t="s">
        <v>412</v>
      </c>
      <c r="C30" s="279">
        <v>209181.18628291003</v>
      </c>
      <c r="D30" s="278">
        <v>0.5</v>
      </c>
      <c r="E30" s="12">
        <v>0.09</v>
      </c>
      <c r="F30" s="278">
        <v>0.02</v>
      </c>
      <c r="G30" s="12">
        <v>1.3554658003028977E-2</v>
      </c>
      <c r="H30" s="312"/>
      <c r="I30" s="313"/>
      <c r="J30" s="313"/>
      <c r="K30" s="313"/>
      <c r="L30" s="313"/>
      <c r="M30" s="313"/>
      <c r="N30" s="313"/>
      <c r="O30" s="313"/>
      <c r="P30" s="313"/>
    </row>
    <row r="31" spans="1:16" ht="15" x14ac:dyDescent="0.25">
      <c r="B31" s="10"/>
      <c r="C31" s="279"/>
      <c r="D31" s="278"/>
      <c r="E31" s="12"/>
      <c r="F31" s="278"/>
      <c r="G31" s="12"/>
      <c r="H31" s="312"/>
      <c r="I31" s="313"/>
      <c r="J31" s="313"/>
      <c r="K31" s="313"/>
      <c r="L31" s="313"/>
      <c r="M31" s="313"/>
      <c r="N31" s="313"/>
      <c r="O31" s="313"/>
      <c r="P31" s="313"/>
    </row>
    <row r="32" spans="1:16" x14ac:dyDescent="0.2">
      <c r="B32" s="10"/>
      <c r="C32" s="279"/>
      <c r="D32" s="278"/>
      <c r="E32" s="12"/>
      <c r="F32" s="278"/>
      <c r="G32" s="12"/>
    </row>
    <row r="33" spans="2:9" x14ac:dyDescent="0.2">
      <c r="B33" s="10"/>
      <c r="C33" s="279"/>
      <c r="D33" s="278"/>
      <c r="E33" s="12"/>
      <c r="F33" s="278"/>
      <c r="G33" s="12"/>
    </row>
    <row r="34" spans="2:9" x14ac:dyDescent="0.2">
      <c r="B34" s="10"/>
      <c r="C34" s="279"/>
      <c r="D34" s="278"/>
      <c r="E34" s="12"/>
      <c r="F34" s="278"/>
      <c r="G34" s="12"/>
      <c r="I34" s="137"/>
    </row>
    <row r="35" spans="2:9" x14ac:dyDescent="0.2">
      <c r="B35" s="10"/>
      <c r="C35" s="279"/>
      <c r="D35" s="278"/>
      <c r="E35" s="12"/>
      <c r="F35" s="278"/>
      <c r="G35" s="12"/>
    </row>
    <row r="36" spans="2:9" x14ac:dyDescent="0.2">
      <c r="B36" s="10"/>
      <c r="C36" s="279"/>
      <c r="D36" s="278"/>
      <c r="E36" s="12"/>
      <c r="F36" s="278"/>
      <c r="G36" s="12"/>
      <c r="I36" s="40"/>
    </row>
    <row r="37" spans="2:9" x14ac:dyDescent="0.2">
      <c r="B37" s="10"/>
      <c r="C37" s="279"/>
      <c r="D37" s="278"/>
      <c r="E37" s="12"/>
      <c r="F37" s="278"/>
      <c r="G37" s="12"/>
      <c r="H37" s="40"/>
      <c r="I37" s="40"/>
    </row>
    <row r="38" spans="2:9" x14ac:dyDescent="0.2">
      <c r="B38" s="10"/>
      <c r="C38" s="279"/>
      <c r="D38" s="278"/>
      <c r="E38" s="12"/>
      <c r="F38" s="278"/>
      <c r="G38" s="12"/>
    </row>
    <row r="39" spans="2:9" x14ac:dyDescent="0.2">
      <c r="B39" s="10"/>
      <c r="C39" s="279"/>
      <c r="D39" s="278"/>
      <c r="E39" s="12"/>
      <c r="F39" s="278"/>
      <c r="G39" s="12"/>
    </row>
    <row r="40" spans="2:9" x14ac:dyDescent="0.2">
      <c r="B40" s="10"/>
      <c r="C40" s="279"/>
      <c r="D40" s="278"/>
      <c r="E40" s="12"/>
      <c r="F40" s="278"/>
      <c r="G40" s="12"/>
    </row>
    <row r="41" spans="2:9" x14ac:dyDescent="0.2">
      <c r="B41" s="10"/>
      <c r="C41" s="279"/>
      <c r="D41" s="278"/>
      <c r="E41" s="12"/>
      <c r="F41" s="278"/>
      <c r="G41" s="12"/>
    </row>
    <row r="42" spans="2:9" x14ac:dyDescent="0.2">
      <c r="B42" s="10"/>
      <c r="C42" s="279"/>
      <c r="D42" s="278"/>
      <c r="E42" s="12"/>
      <c r="F42" s="278"/>
      <c r="G42" s="12"/>
    </row>
    <row r="43" spans="2:9" ht="15.75" customHeight="1" x14ac:dyDescent="0.2">
      <c r="B43" s="10"/>
      <c r="C43" s="279"/>
      <c r="D43" s="278"/>
      <c r="E43" s="254"/>
      <c r="F43" s="278"/>
      <c r="G43" s="254"/>
    </row>
    <row r="44" spans="2:9" ht="5.25" customHeight="1" x14ac:dyDescent="0.2"/>
    <row r="45" spans="2:9" x14ac:dyDescent="0.2">
      <c r="C45" s="40"/>
    </row>
    <row r="58" spans="1:12" ht="15" customHeight="1" thickBot="1" x14ac:dyDescent="0.25">
      <c r="C58" s="20"/>
      <c r="D58" s="1002" t="s">
        <v>98</v>
      </c>
      <c r="E58" s="1002"/>
      <c r="F58" s="1002" t="s">
        <v>240</v>
      </c>
      <c r="G58" s="1002"/>
    </row>
    <row r="59" spans="1:12" ht="15.75" thickBot="1" x14ac:dyDescent="0.3">
      <c r="A59" s="280" t="s">
        <v>401</v>
      </c>
      <c r="D59" s="136" t="s">
        <v>239</v>
      </c>
      <c r="E59" s="11" t="s">
        <v>238</v>
      </c>
      <c r="F59" s="136" t="s">
        <v>239</v>
      </c>
      <c r="G59" s="11" t="s">
        <v>238</v>
      </c>
    </row>
    <row r="60" spans="1:12" ht="15" x14ac:dyDescent="0.25">
      <c r="B60" s="10" t="s">
        <v>222</v>
      </c>
      <c r="C60" s="279">
        <v>537791</v>
      </c>
      <c r="D60" s="278">
        <v>0.38</v>
      </c>
      <c r="E60" s="12">
        <f>+'[5]CONSOLIDADO '!J21</f>
        <v>0.9249200078204346</v>
      </c>
      <c r="F60" s="278">
        <v>0</v>
      </c>
      <c r="G60" s="12">
        <f>+'[5]ALERTAS DIRECCIONES'!P27</f>
        <v>0.48251737703203379</v>
      </c>
      <c r="H60" s="312" t="s">
        <v>398</v>
      </c>
      <c r="I60" s="313"/>
      <c r="J60" s="313"/>
      <c r="K60" s="313"/>
      <c r="L60" s="137"/>
    </row>
    <row r="61" spans="1:12" ht="15" x14ac:dyDescent="0.25">
      <c r="B61" s="10" t="s">
        <v>412</v>
      </c>
      <c r="C61" s="279">
        <v>537791</v>
      </c>
      <c r="D61" s="278">
        <v>0.5</v>
      </c>
      <c r="E61" s="12">
        <v>0.53554127002633001</v>
      </c>
      <c r="F61" s="278">
        <v>0.02</v>
      </c>
      <c r="G61" s="364">
        <v>4.4816979959852307E-3</v>
      </c>
      <c r="H61" s="312"/>
      <c r="I61" s="313"/>
      <c r="J61" s="313"/>
      <c r="K61" s="313"/>
      <c r="L61" s="137"/>
    </row>
    <row r="62" spans="1:12" ht="15" x14ac:dyDescent="0.25">
      <c r="B62" s="10" t="s">
        <v>414</v>
      </c>
      <c r="C62" s="279"/>
      <c r="D62" s="278"/>
      <c r="E62" s="12"/>
      <c r="F62" s="278"/>
      <c r="G62" s="364"/>
      <c r="H62" s="312"/>
      <c r="I62" s="313"/>
      <c r="J62" s="313"/>
      <c r="K62" s="313"/>
      <c r="L62" s="137"/>
    </row>
    <row r="63" spans="1:12" x14ac:dyDescent="0.2">
      <c r="B63" s="10" t="s">
        <v>415</v>
      </c>
      <c r="C63" s="279"/>
      <c r="D63" s="278"/>
      <c r="E63" s="12"/>
      <c r="F63" s="278"/>
      <c r="G63" s="12"/>
      <c r="H63" s="40"/>
    </row>
    <row r="64" spans="1:12" x14ac:dyDescent="0.2">
      <c r="B64" s="10" t="s">
        <v>416</v>
      </c>
      <c r="C64" s="279"/>
      <c r="D64" s="278"/>
      <c r="E64" s="12"/>
      <c r="F64" s="278"/>
      <c r="G64" s="12"/>
    </row>
    <row r="65" spans="1:7" x14ac:dyDescent="0.2">
      <c r="B65" s="10" t="s">
        <v>283</v>
      </c>
      <c r="C65" s="279"/>
      <c r="D65" s="278"/>
      <c r="E65" s="12"/>
      <c r="F65" s="278"/>
      <c r="G65" s="12"/>
    </row>
    <row r="66" spans="1:7" x14ac:dyDescent="0.2">
      <c r="A66" s="40"/>
      <c r="B66" s="10" t="s">
        <v>285</v>
      </c>
      <c r="C66" s="279"/>
      <c r="D66" s="278"/>
      <c r="E66" s="12"/>
      <c r="F66" s="278"/>
      <c r="G66" s="12"/>
    </row>
    <row r="67" spans="1:7" x14ac:dyDescent="0.2">
      <c r="B67" s="10" t="s">
        <v>420</v>
      </c>
      <c r="C67" s="279"/>
      <c r="D67" s="278"/>
      <c r="E67" s="12"/>
      <c r="F67" s="278"/>
      <c r="G67" s="12"/>
    </row>
    <row r="68" spans="1:7" x14ac:dyDescent="0.2">
      <c r="B68" s="10" t="s">
        <v>421</v>
      </c>
      <c r="C68" s="279"/>
      <c r="D68" s="278"/>
      <c r="E68" s="12"/>
      <c r="F68" s="278"/>
      <c r="G68" s="12"/>
    </row>
    <row r="69" spans="1:7" x14ac:dyDescent="0.2">
      <c r="B69" s="10" t="s">
        <v>293</v>
      </c>
      <c r="C69" s="279"/>
      <c r="D69" s="278"/>
      <c r="E69" s="12"/>
      <c r="F69" s="278"/>
      <c r="G69" s="12"/>
    </row>
    <row r="70" spans="1:7" x14ac:dyDescent="0.2">
      <c r="B70" s="10" t="s">
        <v>294</v>
      </c>
      <c r="C70" s="279"/>
      <c r="D70" s="278"/>
      <c r="E70" s="12"/>
      <c r="F70" s="278"/>
      <c r="G70" s="12"/>
    </row>
    <row r="71" spans="1:7" x14ac:dyDescent="0.2">
      <c r="B71" s="10" t="s">
        <v>402</v>
      </c>
      <c r="C71" s="279"/>
      <c r="D71" s="278"/>
      <c r="E71" s="12"/>
      <c r="F71" s="278"/>
      <c r="G71" s="12"/>
    </row>
    <row r="72" spans="1:7" x14ac:dyDescent="0.2">
      <c r="B72" s="10"/>
      <c r="C72" s="279"/>
      <c r="D72" s="278"/>
      <c r="E72" s="12"/>
      <c r="F72" s="278"/>
      <c r="G72" s="12"/>
    </row>
    <row r="73" spans="1:7" x14ac:dyDescent="0.2">
      <c r="B73" s="10"/>
      <c r="C73" s="279"/>
      <c r="D73" s="278"/>
      <c r="E73" s="12"/>
      <c r="F73" s="278"/>
      <c r="G73" s="12"/>
    </row>
    <row r="74" spans="1:7" ht="15" x14ac:dyDescent="0.2">
      <c r="B74" s="10"/>
      <c r="C74" s="279"/>
      <c r="D74" s="278"/>
      <c r="E74" s="254"/>
      <c r="F74" s="278"/>
      <c r="G74" s="254"/>
    </row>
    <row r="77" spans="1:7" ht="15" x14ac:dyDescent="0.25">
      <c r="C77" s="315"/>
    </row>
    <row r="92" spans="2:14" x14ac:dyDescent="0.2">
      <c r="C92" s="9" t="s">
        <v>72</v>
      </c>
    </row>
    <row r="94" spans="2:14" ht="20.25" customHeight="1" x14ac:dyDescent="0.2">
      <c r="B94" s="426" t="s">
        <v>345</v>
      </c>
      <c r="C94" s="427" t="s">
        <v>381</v>
      </c>
      <c r="D94" s="427" t="s">
        <v>382</v>
      </c>
      <c r="E94" s="427"/>
      <c r="F94" s="427"/>
      <c r="G94" s="427"/>
      <c r="H94" s="427"/>
      <c r="I94" s="427"/>
      <c r="J94" s="427"/>
      <c r="K94" s="427"/>
      <c r="L94" s="427"/>
      <c r="M94" s="427"/>
      <c r="N94" s="511" t="s">
        <v>402</v>
      </c>
    </row>
    <row r="95" spans="2:14" ht="15.75" customHeight="1" x14ac:dyDescent="0.2">
      <c r="B95" s="428" t="s">
        <v>182</v>
      </c>
      <c r="C95" s="314">
        <v>0.38</v>
      </c>
      <c r="D95" s="314">
        <v>0.5</v>
      </c>
      <c r="E95" s="314"/>
      <c r="F95" s="314"/>
      <c r="G95" s="314"/>
      <c r="H95" s="314"/>
      <c r="I95" s="314"/>
      <c r="J95" s="314"/>
      <c r="K95" s="314"/>
      <c r="L95" s="314"/>
      <c r="M95" s="314"/>
      <c r="N95" s="124"/>
    </row>
    <row r="96" spans="2:14" ht="15.75" customHeight="1" x14ac:dyDescent="0.2">
      <c r="B96" s="726"/>
      <c r="C96" s="352"/>
      <c r="D96" s="352"/>
      <c r="E96" s="352"/>
      <c r="F96" s="353"/>
      <c r="G96" s="353"/>
      <c r="H96" s="353"/>
      <c r="I96" s="353"/>
      <c r="J96" s="353"/>
      <c r="K96" s="353"/>
      <c r="L96" s="353"/>
      <c r="M96" s="353"/>
    </row>
    <row r="97" spans="2:14" x14ac:dyDescent="0.2">
      <c r="C97" s="9" t="s">
        <v>393</v>
      </c>
    </row>
    <row r="99" spans="2:14" ht="15" x14ac:dyDescent="0.2">
      <c r="B99" s="426" t="s">
        <v>345</v>
      </c>
      <c r="C99" s="427" t="s">
        <v>381</v>
      </c>
      <c r="D99" s="427" t="s">
        <v>382</v>
      </c>
      <c r="E99" s="427" t="s">
        <v>378</v>
      </c>
      <c r="F99" s="427" t="s">
        <v>379</v>
      </c>
      <c r="G99" s="427" t="s">
        <v>288</v>
      </c>
      <c r="H99" s="427" t="s">
        <v>289</v>
      </c>
      <c r="I99" s="427" t="s">
        <v>290</v>
      </c>
      <c r="J99" s="427" t="s">
        <v>291</v>
      </c>
      <c r="K99" s="427" t="s">
        <v>292</v>
      </c>
      <c r="L99" s="427" t="s">
        <v>293</v>
      </c>
      <c r="M99" s="427" t="s">
        <v>294</v>
      </c>
      <c r="N99" s="511" t="s">
        <v>402</v>
      </c>
    </row>
    <row r="100" spans="2:14" ht="15" x14ac:dyDescent="0.2">
      <c r="B100" s="428" t="s">
        <v>182</v>
      </c>
      <c r="C100" s="314">
        <v>0</v>
      </c>
      <c r="D100" s="314">
        <v>0.02</v>
      </c>
      <c r="E100" s="314"/>
      <c r="F100" s="314"/>
      <c r="G100" s="314"/>
      <c r="H100" s="314"/>
      <c r="I100" s="314"/>
      <c r="J100" s="314"/>
      <c r="K100" s="314"/>
      <c r="L100" s="314"/>
      <c r="M100" s="314"/>
      <c r="N100" s="124"/>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T78"/>
  <sheetViews>
    <sheetView topLeftCell="A28" zoomScale="80" zoomScaleNormal="80" workbookViewId="0">
      <selection activeCell="E35" sqref="E35"/>
    </sheetView>
  </sheetViews>
  <sheetFormatPr baseColWidth="10" defaultColWidth="9.140625" defaultRowHeight="15" x14ac:dyDescent="0.2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242" hidden="1" customWidth="1"/>
    <col min="8" max="8" width="20.28515625" style="242" hidden="1" customWidth="1"/>
    <col min="9" max="9" width="17.28515625" customWidth="1"/>
    <col min="10" max="10" width="15.140625" customWidth="1"/>
    <col min="11" max="11" width="17.85546875" customWidth="1"/>
    <col min="12" max="12" width="11" customWidth="1"/>
    <col min="13" max="13" width="11.42578125" customWidth="1"/>
    <col min="14" max="14" width="16.85546875" hidden="1" customWidth="1"/>
    <col min="15" max="15" width="19.7109375" customWidth="1"/>
    <col min="16" max="16" width="12.85546875" customWidth="1"/>
    <col min="17" max="17" width="18.42578125" customWidth="1"/>
    <col min="18" max="18" width="12.28515625" customWidth="1"/>
    <col min="19" max="19" width="12.140625" customWidth="1"/>
    <col min="20" max="20" width="22" hidden="1" customWidth="1"/>
  </cols>
  <sheetData>
    <row r="1" spans="1:20" ht="30.75" x14ac:dyDescent="0.25">
      <c r="A1" s="1006" t="s">
        <v>368</v>
      </c>
      <c r="B1" s="1007"/>
      <c r="C1" s="1007"/>
      <c r="D1" s="1007"/>
      <c r="E1" s="1007"/>
      <c r="F1" s="1007"/>
      <c r="G1" s="1007"/>
      <c r="H1" s="1007"/>
      <c r="I1" s="1007"/>
      <c r="J1" s="1007"/>
      <c r="K1" s="1007"/>
      <c r="L1" s="1007"/>
      <c r="M1" s="1007"/>
      <c r="N1" s="1007"/>
      <c r="O1" s="1007"/>
      <c r="P1" s="1007"/>
      <c r="Q1" s="1007"/>
      <c r="R1" s="1007"/>
      <c r="S1" s="1007"/>
      <c r="T1" s="1007"/>
    </row>
    <row r="2" spans="1:20" ht="10.5" customHeight="1" x14ac:dyDescent="0.25">
      <c r="A2" s="1016"/>
      <c r="B2" s="1016"/>
      <c r="C2" s="1016"/>
      <c r="D2" s="1016"/>
      <c r="E2" s="1016"/>
      <c r="F2" s="1016"/>
      <c r="G2" s="1016"/>
      <c r="H2" s="1016"/>
      <c r="I2" s="1016"/>
      <c r="J2" s="1016"/>
      <c r="K2" s="1016"/>
      <c r="L2" s="1016"/>
      <c r="M2" s="1016"/>
      <c r="N2" s="1016"/>
      <c r="O2" s="1016"/>
      <c r="P2" s="1016"/>
      <c r="Q2" s="1016"/>
      <c r="R2" s="1016"/>
      <c r="S2" s="1016"/>
      <c r="T2" s="1016"/>
    </row>
    <row r="3" spans="1:20" ht="17.25" customHeight="1" x14ac:dyDescent="0.25">
      <c r="A3" s="1016"/>
      <c r="B3" s="1016"/>
      <c r="C3" s="1016"/>
      <c r="D3" s="1016"/>
      <c r="E3" s="1016"/>
      <c r="F3" s="1016"/>
      <c r="G3" s="1016"/>
      <c r="H3" s="1016"/>
      <c r="I3" s="1016"/>
      <c r="J3" s="1016"/>
      <c r="K3" s="1016"/>
      <c r="L3" s="1016"/>
      <c r="M3" s="1016"/>
      <c r="N3" s="1016"/>
      <c r="O3" s="1016"/>
      <c r="P3" s="1016"/>
      <c r="Q3" s="1016"/>
      <c r="R3" s="1016"/>
      <c r="S3" s="1016"/>
      <c r="T3" s="1016"/>
    </row>
    <row r="4" spans="1:20" ht="30.75" x14ac:dyDescent="0.25">
      <c r="A4" s="1006" t="s">
        <v>528</v>
      </c>
      <c r="B4" s="1007"/>
      <c r="C4" s="1007"/>
      <c r="D4" s="1007"/>
      <c r="E4" s="1007"/>
      <c r="F4" s="1007"/>
      <c r="G4" s="1007"/>
      <c r="H4" s="1007"/>
      <c r="I4" s="1007"/>
      <c r="J4" s="1007"/>
      <c r="K4" s="1007"/>
      <c r="L4" s="1007"/>
      <c r="M4" s="1007"/>
      <c r="N4" s="1007"/>
      <c r="O4" s="1007"/>
      <c r="P4" s="1007"/>
      <c r="Q4" s="1007"/>
      <c r="R4" s="1007"/>
      <c r="S4" s="1007"/>
      <c r="T4" s="1007"/>
    </row>
    <row r="5" spans="1:20" ht="17.25" customHeight="1" x14ac:dyDescent="0.3">
      <c r="A5" s="1017" t="s">
        <v>392</v>
      </c>
      <c r="B5" s="1018"/>
      <c r="C5" s="1018"/>
      <c r="D5" s="1018"/>
      <c r="E5" s="1018"/>
      <c r="F5" s="1018"/>
      <c r="G5" s="1018"/>
      <c r="H5" s="1018"/>
      <c r="I5" s="1018"/>
      <c r="J5" s="1018"/>
      <c r="K5" s="1018"/>
      <c r="L5" s="1018"/>
      <c r="M5" s="1018"/>
      <c r="N5" s="1018"/>
      <c r="O5" s="1018"/>
      <c r="P5" s="1018"/>
      <c r="Q5" s="1018"/>
      <c r="R5" s="1018"/>
      <c r="S5" s="1018"/>
      <c r="T5" s="1018"/>
    </row>
    <row r="6" spans="1:20" ht="46.5" customHeight="1" x14ac:dyDescent="0.25">
      <c r="A6" s="1028" t="s">
        <v>397</v>
      </c>
      <c r="B6" s="1028"/>
      <c r="C6" s="1028"/>
      <c r="D6" s="1028"/>
      <c r="E6" s="1028"/>
      <c r="F6" s="1028"/>
      <c r="G6" s="1028"/>
      <c r="H6" s="1028"/>
      <c r="I6" s="1028"/>
      <c r="J6" s="1028"/>
      <c r="K6" s="1028"/>
      <c r="L6" s="1028"/>
      <c r="M6" s="1028"/>
      <c r="N6" s="1028"/>
      <c r="O6" s="1028"/>
      <c r="P6" s="1028"/>
      <c r="Q6" s="1028"/>
      <c r="R6" s="1028"/>
      <c r="S6" s="1028"/>
      <c r="T6" s="1028"/>
    </row>
    <row r="7" spans="1:20" ht="42" customHeight="1" x14ac:dyDescent="0.25">
      <c r="A7" s="391" t="s">
        <v>63</v>
      </c>
      <c r="B7" s="391" t="s">
        <v>94</v>
      </c>
      <c r="C7" s="391" t="s">
        <v>172</v>
      </c>
      <c r="D7" s="391" t="s">
        <v>525</v>
      </c>
      <c r="E7" s="391" t="s">
        <v>524</v>
      </c>
      <c r="F7" s="391" t="s">
        <v>24</v>
      </c>
      <c r="G7" s="391" t="s">
        <v>367</v>
      </c>
      <c r="H7" s="391" t="s">
        <v>42</v>
      </c>
      <c r="I7" s="391" t="s">
        <v>25</v>
      </c>
      <c r="J7" s="391" t="s">
        <v>235</v>
      </c>
      <c r="K7" s="392" t="s">
        <v>390</v>
      </c>
      <c r="L7" s="1005" t="s">
        <v>178</v>
      </c>
      <c r="M7" s="1005"/>
      <c r="N7" s="391" t="s">
        <v>177</v>
      </c>
      <c r="O7" s="391" t="s">
        <v>79</v>
      </c>
      <c r="P7" s="391" t="s">
        <v>236</v>
      </c>
      <c r="Q7" s="392" t="s">
        <v>179</v>
      </c>
      <c r="R7" s="1026" t="s">
        <v>180</v>
      </c>
      <c r="S7" s="1027"/>
      <c r="T7" s="391" t="s">
        <v>28</v>
      </c>
    </row>
    <row r="8" spans="1:20" s="126" customFormat="1" ht="63.75" customHeight="1" x14ac:dyDescent="0.3">
      <c r="A8" s="389" t="s">
        <v>334</v>
      </c>
      <c r="B8" s="321">
        <v>79753.796608999997</v>
      </c>
      <c r="C8" s="321">
        <v>79754</v>
      </c>
      <c r="D8" s="321">
        <v>5050</v>
      </c>
      <c r="E8" s="321">
        <v>74704</v>
      </c>
      <c r="F8" s="321">
        <v>66401.494138470007</v>
      </c>
      <c r="G8" s="83">
        <v>0.8888612944215839</v>
      </c>
      <c r="H8" s="321">
        <v>8302.5058615299931</v>
      </c>
      <c r="I8" s="321">
        <v>16863.008625769999</v>
      </c>
      <c r="J8" s="79">
        <v>0.22573100002369348</v>
      </c>
      <c r="K8" s="80">
        <v>0.96</v>
      </c>
      <c r="L8" s="80" t="s">
        <v>88</v>
      </c>
      <c r="M8" s="757">
        <v>0.23513645835801406</v>
      </c>
      <c r="N8" s="78">
        <v>49538.485512700005</v>
      </c>
      <c r="O8" s="78">
        <v>5871.2310440000001</v>
      </c>
      <c r="P8" s="734">
        <v>7.8593261994003003E-2</v>
      </c>
      <c r="Q8" s="85">
        <v>0.49</v>
      </c>
      <c r="R8" s="82" t="s">
        <v>88</v>
      </c>
      <c r="S8" s="390">
        <v>0.16039441223265918</v>
      </c>
      <c r="T8" s="321">
        <v>5709.6162080000004</v>
      </c>
    </row>
    <row r="9" spans="1:20" s="126" customFormat="1" ht="54.75" customHeight="1" x14ac:dyDescent="0.3">
      <c r="A9" s="389" t="s">
        <v>335</v>
      </c>
      <c r="B9" s="321">
        <v>234877.55766200001</v>
      </c>
      <c r="C9" s="321">
        <v>254877.55766200001</v>
      </c>
      <c r="D9" s="321">
        <v>25450</v>
      </c>
      <c r="E9" s="321">
        <v>229427.55766200001</v>
      </c>
      <c r="F9" s="321">
        <v>105602.877888</v>
      </c>
      <c r="G9" s="83">
        <v>0.46028855018182918</v>
      </c>
      <c r="H9" s="321">
        <v>123824.679774</v>
      </c>
      <c r="I9" s="321">
        <v>98416.086849419997</v>
      </c>
      <c r="J9" s="79">
        <v>0.42896366876035752</v>
      </c>
      <c r="K9" s="80">
        <v>0.96</v>
      </c>
      <c r="L9" s="80" t="s">
        <v>88</v>
      </c>
      <c r="M9" s="757">
        <v>0.44683715495870574</v>
      </c>
      <c r="N9" s="78">
        <v>7186.791038580006</v>
      </c>
      <c r="O9" s="78">
        <v>42688.688699669998</v>
      </c>
      <c r="P9" s="734">
        <v>0.18606609046747705</v>
      </c>
      <c r="Q9" s="85">
        <v>0.49</v>
      </c>
      <c r="R9" s="82" t="s">
        <v>88</v>
      </c>
      <c r="S9" s="390">
        <v>0.3797267152397491</v>
      </c>
      <c r="T9" s="321">
        <v>42489.198894669993</v>
      </c>
    </row>
    <row r="10" spans="1:20" s="126" customFormat="1" ht="34.5" customHeight="1" x14ac:dyDescent="0.3">
      <c r="A10" s="389" t="s">
        <v>336</v>
      </c>
      <c r="B10" s="321">
        <v>92408.660040000002</v>
      </c>
      <c r="C10" s="321">
        <v>92408.660040000002</v>
      </c>
      <c r="D10" s="321">
        <v>8733</v>
      </c>
      <c r="E10" s="321">
        <v>83675.660040000002</v>
      </c>
      <c r="F10" s="321">
        <v>78276.80085734</v>
      </c>
      <c r="G10" s="83">
        <v>0.93547873802155668</v>
      </c>
      <c r="H10" s="321">
        <v>5398.8591826600023</v>
      </c>
      <c r="I10" s="321">
        <v>39976.167152929993</v>
      </c>
      <c r="J10" s="79">
        <v>0.47775144090670973</v>
      </c>
      <c r="K10" s="80">
        <v>0.96</v>
      </c>
      <c r="L10" s="80" t="s">
        <v>88</v>
      </c>
      <c r="M10" s="757">
        <v>0.49765775094448933</v>
      </c>
      <c r="N10" s="78">
        <v>38300.633704410007</v>
      </c>
      <c r="O10" s="78">
        <v>15148.67427627</v>
      </c>
      <c r="P10" s="734">
        <v>0.18104039178213094</v>
      </c>
      <c r="Q10" s="85">
        <v>0.49</v>
      </c>
      <c r="R10" s="82" t="s">
        <v>88</v>
      </c>
      <c r="S10" s="390">
        <v>0.36947018731047132</v>
      </c>
      <c r="T10" s="321">
        <v>14954.29754827</v>
      </c>
    </row>
    <row r="11" spans="1:20" s="126" customFormat="1" ht="42" customHeight="1" x14ac:dyDescent="0.3">
      <c r="A11" s="389" t="s">
        <v>308</v>
      </c>
      <c r="B11" s="321">
        <v>72451.799999999988</v>
      </c>
      <c r="C11" s="321">
        <v>89451.8</v>
      </c>
      <c r="D11" s="321">
        <v>13417.479388</v>
      </c>
      <c r="E11" s="321">
        <v>76034.320611999996</v>
      </c>
      <c r="F11" s="321">
        <v>58713.853201860002</v>
      </c>
      <c r="G11" s="83">
        <v>0.77220198364728443</v>
      </c>
      <c r="H11" s="321">
        <v>17320.467410139994</v>
      </c>
      <c r="I11" s="321">
        <v>49018.821966609998</v>
      </c>
      <c r="J11" s="83">
        <v>0.64469336441830039</v>
      </c>
      <c r="K11" s="80">
        <v>0.96</v>
      </c>
      <c r="L11" s="84" t="s">
        <v>88</v>
      </c>
      <c r="M11" s="757">
        <v>0.67155558793572956</v>
      </c>
      <c r="N11" s="78">
        <v>9695.0312352500041</v>
      </c>
      <c r="O11" s="78">
        <v>26151.948370990001</v>
      </c>
      <c r="P11" s="735">
        <v>0.34394926081397265</v>
      </c>
      <c r="Q11" s="85">
        <v>0.49</v>
      </c>
      <c r="R11" s="82" t="s">
        <v>29</v>
      </c>
      <c r="S11" s="783">
        <v>0.70193726696729108</v>
      </c>
      <c r="T11" s="321">
        <v>24973.61972499</v>
      </c>
    </row>
    <row r="12" spans="1:20" s="126" customFormat="1" ht="42" customHeight="1" x14ac:dyDescent="0.3">
      <c r="A12" s="389" t="s">
        <v>338</v>
      </c>
      <c r="B12" s="321">
        <v>4532.0460000000003</v>
      </c>
      <c r="C12" s="321">
        <v>4532.0460000000003</v>
      </c>
      <c r="D12" s="321">
        <v>200</v>
      </c>
      <c r="E12" s="321">
        <v>4332.0460000000003</v>
      </c>
      <c r="F12" s="321">
        <v>4203.2794429999994</v>
      </c>
      <c r="G12" s="83">
        <v>0.9702758103214969</v>
      </c>
      <c r="H12" s="321">
        <v>128.76655700000083</v>
      </c>
      <c r="I12" s="321">
        <v>1858.728975</v>
      </c>
      <c r="J12" s="83">
        <v>0.42906492105577826</v>
      </c>
      <c r="K12" s="80">
        <v>0.96</v>
      </c>
      <c r="L12" s="80" t="s">
        <v>88</v>
      </c>
      <c r="M12" s="390">
        <v>0.44694262609976904</v>
      </c>
      <c r="N12" s="78">
        <v>2344.5504679999995</v>
      </c>
      <c r="O12" s="78">
        <v>1562.5720140000001</v>
      </c>
      <c r="P12" s="735">
        <v>0.36070069754568623</v>
      </c>
      <c r="Q12" s="85">
        <v>0.49</v>
      </c>
      <c r="R12" s="82" t="s">
        <v>29</v>
      </c>
      <c r="S12" s="772">
        <v>0.73612387254221678</v>
      </c>
      <c r="T12" s="321">
        <v>1532.617354</v>
      </c>
    </row>
    <row r="13" spans="1:20" s="126" customFormat="1" ht="54" customHeight="1" x14ac:dyDescent="0.3">
      <c r="A13" s="389" t="s">
        <v>489</v>
      </c>
      <c r="B13" s="321">
        <v>74000</v>
      </c>
      <c r="C13" s="321">
        <v>74000</v>
      </c>
      <c r="D13" s="321">
        <v>17000</v>
      </c>
      <c r="E13" s="321">
        <v>57000</v>
      </c>
      <c r="F13" s="321">
        <v>16926.769436999999</v>
      </c>
      <c r="G13" s="83">
        <v>0.29696086731578947</v>
      </c>
      <c r="H13" s="321">
        <v>40073.230563000005</v>
      </c>
      <c r="I13" s="321">
        <v>15618.905411</v>
      </c>
      <c r="J13" s="83">
        <v>0.27401588440350877</v>
      </c>
      <c r="K13" s="80">
        <v>0.96</v>
      </c>
      <c r="L13" s="84" t="s">
        <v>88</v>
      </c>
      <c r="M13" s="757">
        <v>0.28543321292032164</v>
      </c>
      <c r="N13" s="78">
        <v>1307.8640259999993</v>
      </c>
      <c r="O13" s="78">
        <v>5808.3221439999998</v>
      </c>
      <c r="P13" s="735">
        <v>0.10190038849122807</v>
      </c>
      <c r="Q13" s="85">
        <v>0.49</v>
      </c>
      <c r="R13" s="82" t="s">
        <v>88</v>
      </c>
      <c r="S13" s="390">
        <v>0.20795997651271034</v>
      </c>
      <c r="T13" s="321">
        <v>5677.6753099999996</v>
      </c>
    </row>
    <row r="14" spans="1:20" s="126" customFormat="1" ht="42" customHeight="1" x14ac:dyDescent="0.3">
      <c r="A14" s="374" t="s">
        <v>278</v>
      </c>
      <c r="B14" s="376">
        <v>558023.86031099991</v>
      </c>
      <c r="C14" s="376">
        <v>595024.06370199996</v>
      </c>
      <c r="D14" s="378">
        <v>69850.479388000007</v>
      </c>
      <c r="E14" s="376">
        <v>525173.58431399998</v>
      </c>
      <c r="F14" s="376">
        <v>330125.07496566995</v>
      </c>
      <c r="G14" s="379">
        <v>0.62860182771167139</v>
      </c>
      <c r="H14" s="376">
        <v>195048.50934833003</v>
      </c>
      <c r="I14" s="376">
        <v>221751.71898072999</v>
      </c>
      <c r="J14" s="383">
        <v>0.42224461702579691</v>
      </c>
      <c r="K14" s="383">
        <v>0.96</v>
      </c>
      <c r="L14" s="393" t="s">
        <v>88</v>
      </c>
      <c r="M14" s="757">
        <v>0.43983814273520511</v>
      </c>
      <c r="N14" s="376">
        <v>108373.35598493996</v>
      </c>
      <c r="O14" s="377">
        <v>97231.436548930011</v>
      </c>
      <c r="P14" s="393">
        <v>0.1851415216855149</v>
      </c>
      <c r="Q14" s="383">
        <v>0.49</v>
      </c>
      <c r="R14" s="383" t="s">
        <v>88</v>
      </c>
      <c r="S14" s="390">
        <v>0.37783984017452021</v>
      </c>
      <c r="T14" s="424">
        <v>95337.025039929998</v>
      </c>
    </row>
    <row r="15" spans="1:20" s="126" customFormat="1" ht="87" x14ac:dyDescent="0.3">
      <c r="A15" s="372" t="s">
        <v>334</v>
      </c>
      <c r="B15" s="321">
        <v>25.854268019999999</v>
      </c>
      <c r="C15" s="321">
        <v>25.854268019999999</v>
      </c>
      <c r="D15" s="322">
        <v>0</v>
      </c>
      <c r="E15" s="322">
        <v>25.854268019999999</v>
      </c>
      <c r="F15" s="322">
        <v>25.854268019999999</v>
      </c>
      <c r="G15" s="83">
        <v>1</v>
      </c>
      <c r="H15" s="322">
        <v>0</v>
      </c>
      <c r="I15" s="321">
        <v>25.854268019999999</v>
      </c>
      <c r="J15" s="83">
        <v>1</v>
      </c>
      <c r="K15" s="80">
        <v>0.96</v>
      </c>
      <c r="L15" s="84" t="s">
        <v>86</v>
      </c>
      <c r="M15" s="359">
        <v>1.0416666666666667</v>
      </c>
      <c r="N15" s="78">
        <v>25.854268019999999</v>
      </c>
      <c r="O15" s="78">
        <v>0</v>
      </c>
      <c r="P15" s="735">
        <v>0</v>
      </c>
      <c r="Q15" s="387">
        <v>0.49</v>
      </c>
      <c r="R15" s="388" t="s">
        <v>88</v>
      </c>
      <c r="S15" s="756">
        <v>0</v>
      </c>
      <c r="T15" s="321">
        <v>0</v>
      </c>
    </row>
    <row r="16" spans="1:20" s="126" customFormat="1" ht="40.5" customHeight="1" thickBot="1" x14ac:dyDescent="0.35">
      <c r="A16" s="372" t="s">
        <v>335</v>
      </c>
      <c r="B16" s="321">
        <v>1283.0473948900001</v>
      </c>
      <c r="C16" s="321">
        <v>1283.0473948900001</v>
      </c>
      <c r="D16" s="322">
        <v>0</v>
      </c>
      <c r="E16" s="321">
        <v>1283.0473948900001</v>
      </c>
      <c r="F16" s="321">
        <v>1203.0473948900001</v>
      </c>
      <c r="G16" s="83">
        <v>0.93764844516374346</v>
      </c>
      <c r="H16" s="321">
        <v>80</v>
      </c>
      <c r="I16" s="321">
        <v>1177.5473298900001</v>
      </c>
      <c r="J16" s="83">
        <v>0.91777383639904841</v>
      </c>
      <c r="K16" s="80">
        <v>0.96</v>
      </c>
      <c r="L16" s="84" t="s">
        <v>29</v>
      </c>
      <c r="M16" s="771">
        <v>0.95601441291567546</v>
      </c>
      <c r="N16" s="78">
        <v>1177.5473298900001</v>
      </c>
      <c r="O16" s="78">
        <v>20.683333000000001</v>
      </c>
      <c r="P16" s="735">
        <v>1.6120474646825693E-2</v>
      </c>
      <c r="Q16" s="348">
        <v>0.49</v>
      </c>
      <c r="R16" s="316" t="s">
        <v>88</v>
      </c>
      <c r="S16" s="767">
        <v>3.2898927850664679E-2</v>
      </c>
      <c r="T16" s="321">
        <v>0</v>
      </c>
    </row>
    <row r="17" spans="1:20" s="127" customFormat="1" ht="45.75" customHeight="1" thickBot="1" x14ac:dyDescent="0.4">
      <c r="A17" s="394" t="s">
        <v>370</v>
      </c>
      <c r="B17" s="395">
        <v>1308.9016629100001</v>
      </c>
      <c r="C17" s="395">
        <v>1308.9016629100001</v>
      </c>
      <c r="D17" s="395">
        <v>0</v>
      </c>
      <c r="E17" s="395">
        <v>1308.9016629100001</v>
      </c>
      <c r="F17" s="395">
        <v>1228.9016629100001</v>
      </c>
      <c r="G17" s="396">
        <v>0.93888005320266688</v>
      </c>
      <c r="H17" s="395">
        <v>80</v>
      </c>
      <c r="I17" s="395">
        <v>1203.4015979100002</v>
      </c>
      <c r="J17" s="397">
        <v>0.91939802050106023</v>
      </c>
      <c r="K17" s="398">
        <v>0.96</v>
      </c>
      <c r="L17" s="399" t="s">
        <v>29</v>
      </c>
      <c r="M17" s="782">
        <v>0.95770627135527109</v>
      </c>
      <c r="N17" s="400">
        <v>1203.4015979100002</v>
      </c>
      <c r="O17" s="400">
        <v>20.683333000000001</v>
      </c>
      <c r="P17" s="399">
        <v>1.5802052656894043E-2</v>
      </c>
      <c r="Q17" s="398">
        <v>0.49</v>
      </c>
      <c r="R17" s="398" t="s">
        <v>88</v>
      </c>
      <c r="S17" s="768">
        <v>3.22490870548858E-2</v>
      </c>
      <c r="T17" s="424">
        <v>0</v>
      </c>
    </row>
    <row r="18" spans="1:20" s="127" customFormat="1" ht="34.5" customHeight="1" thickBot="1" x14ac:dyDescent="0.4">
      <c r="A18" s="386" t="s">
        <v>69</v>
      </c>
      <c r="B18" s="401">
        <v>559332.76197390992</v>
      </c>
      <c r="C18" s="402">
        <v>596332.96536490996</v>
      </c>
      <c r="D18" s="401">
        <v>69850.479388000007</v>
      </c>
      <c r="E18" s="403">
        <v>526482.48597690999</v>
      </c>
      <c r="F18" s="402">
        <v>331353.97662857996</v>
      </c>
      <c r="G18" s="404">
        <v>0.62937321839631377</v>
      </c>
      <c r="H18" s="403">
        <v>195128.50934833003</v>
      </c>
      <c r="I18" s="403">
        <v>222955.12057864</v>
      </c>
      <c r="J18" s="405">
        <v>0.42348060290160949</v>
      </c>
      <c r="K18" s="405">
        <v>0.96</v>
      </c>
      <c r="L18" s="406" t="s">
        <v>88</v>
      </c>
      <c r="M18" s="510">
        <v>0.44112562802250993</v>
      </c>
      <c r="N18" s="403">
        <v>108373.35598493996</v>
      </c>
      <c r="O18" s="407">
        <v>97252.119881930004</v>
      </c>
      <c r="P18" s="406">
        <v>0.18472052247184384</v>
      </c>
      <c r="Q18" s="405">
        <v>0.49</v>
      </c>
      <c r="R18" s="405" t="s">
        <v>88</v>
      </c>
      <c r="S18" s="365">
        <v>0.37698065810580378</v>
      </c>
      <c r="T18" s="425">
        <v>95337.025039929998</v>
      </c>
    </row>
    <row r="19" spans="1:20" ht="25.5" customHeight="1" x14ac:dyDescent="0.35">
      <c r="A19" s="77" t="s">
        <v>529</v>
      </c>
      <c r="B19" s="77"/>
      <c r="C19" s="360"/>
      <c r="D19" s="360"/>
      <c r="E19" s="247"/>
      <c r="F19" s="247"/>
      <c r="G19" s="238"/>
      <c r="H19" s="238"/>
      <c r="I19" s="77"/>
      <c r="J19" s="77"/>
      <c r="K19" s="77"/>
      <c r="L19" s="77"/>
      <c r="M19" s="77"/>
      <c r="N19" s="77"/>
      <c r="O19" s="77"/>
      <c r="P19" s="77"/>
      <c r="Q19" s="77"/>
      <c r="R19" s="77"/>
      <c r="S19" s="77"/>
      <c r="T19" s="77"/>
    </row>
    <row r="20" spans="1:20" ht="21" customHeight="1" x14ac:dyDescent="0.35">
      <c r="A20" s="318" t="s">
        <v>392</v>
      </c>
      <c r="B20" s="77"/>
      <c r="C20" s="77"/>
      <c r="D20" s="77"/>
      <c r="E20" s="247"/>
      <c r="F20" s="77"/>
      <c r="G20" s="238"/>
      <c r="H20" s="238"/>
      <c r="I20" s="77"/>
      <c r="J20" s="77"/>
      <c r="K20" s="77"/>
      <c r="L20" s="77"/>
      <c r="M20" s="77"/>
      <c r="N20" s="77"/>
      <c r="O20" s="77"/>
      <c r="P20" s="77"/>
      <c r="Q20" s="77"/>
      <c r="R20" s="77"/>
      <c r="S20" s="77"/>
      <c r="T20" s="77"/>
    </row>
    <row r="21" spans="1:20" ht="30.75" customHeight="1" x14ac:dyDescent="0.25">
      <c r="A21" s="1029" t="s">
        <v>398</v>
      </c>
      <c r="B21" s="1030"/>
      <c r="C21" s="1030"/>
      <c r="D21" s="1030"/>
      <c r="E21" s="1030"/>
      <c r="F21" s="1030"/>
      <c r="G21" s="1030"/>
      <c r="H21" s="1030"/>
      <c r="I21" s="1030"/>
      <c r="J21" s="1030"/>
      <c r="K21" s="1030"/>
      <c r="L21" s="1030"/>
      <c r="M21" s="1030"/>
      <c r="N21" s="1030"/>
      <c r="O21" s="1030"/>
      <c r="P21" s="1030"/>
      <c r="Q21" s="1030"/>
      <c r="R21" s="1030"/>
      <c r="S21" s="1030"/>
      <c r="T21" s="1030"/>
    </row>
    <row r="22" spans="1:20" ht="42.75" customHeight="1" x14ac:dyDescent="0.25">
      <c r="A22" s="391" t="s">
        <v>63</v>
      </c>
      <c r="B22" s="391" t="s">
        <v>94</v>
      </c>
      <c r="C22" s="391" t="s">
        <v>172</v>
      </c>
      <c r="D22" s="391" t="s">
        <v>525</v>
      </c>
      <c r="E22" s="391" t="s">
        <v>524</v>
      </c>
      <c r="F22" s="391" t="s">
        <v>24</v>
      </c>
      <c r="G22" s="391" t="s">
        <v>367</v>
      </c>
      <c r="H22" s="391" t="s">
        <v>42</v>
      </c>
      <c r="I22" s="391" t="s">
        <v>25</v>
      </c>
      <c r="J22" s="391" t="s">
        <v>235</v>
      </c>
      <c r="K22" s="392" t="s">
        <v>390</v>
      </c>
      <c r="L22" s="1005" t="s">
        <v>178</v>
      </c>
      <c r="M22" s="1005"/>
      <c r="N22" s="391" t="s">
        <v>177</v>
      </c>
      <c r="O22" s="391" t="s">
        <v>79</v>
      </c>
      <c r="P22" s="391" t="s">
        <v>236</v>
      </c>
      <c r="Q22" s="391" t="s">
        <v>179</v>
      </c>
      <c r="R22" s="1014" t="s">
        <v>180</v>
      </c>
      <c r="S22" s="1015"/>
      <c r="T22" s="391" t="s">
        <v>28</v>
      </c>
    </row>
    <row r="23" spans="1:20" ht="42.75" customHeight="1" x14ac:dyDescent="0.25">
      <c r="A23" s="372" t="s">
        <v>410</v>
      </c>
      <c r="B23" s="78">
        <v>527031.22673600004</v>
      </c>
      <c r="C23" s="78">
        <v>527031.22673600004</v>
      </c>
      <c r="D23" s="78">
        <v>0</v>
      </c>
      <c r="E23" s="78">
        <v>527031.22673600004</v>
      </c>
      <c r="F23" s="78">
        <v>340883.70788192999</v>
      </c>
      <c r="G23" s="83">
        <v>0.64679983004628516</v>
      </c>
      <c r="H23" s="78">
        <v>186147.51885407005</v>
      </c>
      <c r="I23" s="78">
        <v>320576.21250793</v>
      </c>
      <c r="J23" s="83">
        <v>0.60826796638468017</v>
      </c>
      <c r="K23" s="80">
        <v>0.96</v>
      </c>
      <c r="L23" s="84" t="s">
        <v>88</v>
      </c>
      <c r="M23" s="758">
        <v>0.63361246498404189</v>
      </c>
      <c r="N23" s="78">
        <v>20307.495373999991</v>
      </c>
      <c r="O23" s="78">
        <v>63761.44134048</v>
      </c>
      <c r="P23" s="736">
        <v>0.12098228360275001</v>
      </c>
      <c r="Q23" s="85">
        <v>0.49</v>
      </c>
      <c r="R23" s="85" t="s">
        <v>88</v>
      </c>
      <c r="S23" s="390">
        <v>0.246902619597449</v>
      </c>
      <c r="T23" s="321">
        <v>63642.452634480003</v>
      </c>
    </row>
    <row r="24" spans="1:20" ht="59.25" customHeight="1" x14ac:dyDescent="0.25">
      <c r="A24" s="372" t="s">
        <v>337</v>
      </c>
      <c r="B24" s="78">
        <v>134274.9</v>
      </c>
      <c r="C24" s="78">
        <v>134274.9</v>
      </c>
      <c r="D24" s="78">
        <v>5500</v>
      </c>
      <c r="E24" s="78">
        <v>128774.9</v>
      </c>
      <c r="F24" s="78">
        <v>104611.77135499999</v>
      </c>
      <c r="G24" s="83">
        <v>0.81236150332867663</v>
      </c>
      <c r="H24" s="78">
        <v>24163.128645000004</v>
      </c>
      <c r="I24" s="78">
        <v>101160.55440526</v>
      </c>
      <c r="J24" s="83">
        <v>0.78556111792950334</v>
      </c>
      <c r="K24" s="80">
        <v>0.96</v>
      </c>
      <c r="L24" s="84" t="s">
        <v>29</v>
      </c>
      <c r="M24" s="766">
        <v>0.81829283117656604</v>
      </c>
      <c r="N24" s="78">
        <v>3451.2169497399882</v>
      </c>
      <c r="O24" s="78">
        <v>78189.795866259999</v>
      </c>
      <c r="P24" s="736">
        <v>0.60718195755741222</v>
      </c>
      <c r="Q24" s="85">
        <v>0.49</v>
      </c>
      <c r="R24" s="85" t="s">
        <v>86</v>
      </c>
      <c r="S24" s="512">
        <v>1.2391468521579843</v>
      </c>
      <c r="T24" s="321">
        <v>77909.095734260001</v>
      </c>
    </row>
    <row r="25" spans="1:20" s="126" customFormat="1" ht="63.75" customHeight="1" x14ac:dyDescent="0.3">
      <c r="A25" s="372" t="s">
        <v>408</v>
      </c>
      <c r="B25" s="78">
        <v>42800</v>
      </c>
      <c r="C25" s="78">
        <v>42800</v>
      </c>
      <c r="D25" s="78">
        <v>0</v>
      </c>
      <c r="E25" s="78">
        <v>42800</v>
      </c>
      <c r="F25" s="78">
        <v>40957.405489000004</v>
      </c>
      <c r="G25" s="83">
        <v>0.95694872637850481</v>
      </c>
      <c r="H25" s="78">
        <v>1842.5945109999957</v>
      </c>
      <c r="I25" s="78">
        <v>39137.143166000002</v>
      </c>
      <c r="J25" s="83">
        <v>0.91441923285046733</v>
      </c>
      <c r="K25" s="80">
        <v>0.96</v>
      </c>
      <c r="L25" s="84" t="s">
        <v>29</v>
      </c>
      <c r="M25" s="766">
        <v>0.95252003421923681</v>
      </c>
      <c r="N25" s="78">
        <v>1820.2623230000027</v>
      </c>
      <c r="O25" s="78">
        <v>22261.04911</v>
      </c>
      <c r="P25" s="735">
        <v>0.52011796985981307</v>
      </c>
      <c r="Q25" s="85">
        <v>0.49</v>
      </c>
      <c r="R25" s="85" t="s">
        <v>86</v>
      </c>
      <c r="S25" s="512">
        <v>1.0614652446118633</v>
      </c>
      <c r="T25" s="321">
        <v>22199.719215000001</v>
      </c>
    </row>
    <row r="26" spans="1:20" s="126" customFormat="1" ht="99.75" customHeight="1" x14ac:dyDescent="0.3">
      <c r="A26" s="372" t="s">
        <v>409</v>
      </c>
      <c r="B26" s="78">
        <v>38785.800000000003</v>
      </c>
      <c r="C26" s="78">
        <v>45785.8</v>
      </c>
      <c r="D26" s="78">
        <v>5478.3053790000004</v>
      </c>
      <c r="E26" s="78">
        <v>40307.494621000005</v>
      </c>
      <c r="F26" s="78">
        <v>19382.018887329999</v>
      </c>
      <c r="G26" s="83">
        <v>0.48085397193682344</v>
      </c>
      <c r="H26" s="78">
        <v>20925.475733670006</v>
      </c>
      <c r="I26" s="78">
        <v>13276.28812333</v>
      </c>
      <c r="J26" s="83">
        <v>0.32937517571268543</v>
      </c>
      <c r="K26" s="80">
        <v>0.96</v>
      </c>
      <c r="L26" s="84" t="s">
        <v>88</v>
      </c>
      <c r="M26" s="758">
        <v>0.34309914136738068</v>
      </c>
      <c r="N26" s="78">
        <v>6105.7307639999999</v>
      </c>
      <c r="O26" s="78">
        <v>7780.4051330000002</v>
      </c>
      <c r="P26" s="735">
        <v>0.19302626487101104</v>
      </c>
      <c r="Q26" s="85">
        <v>0.49</v>
      </c>
      <c r="R26" s="85" t="s">
        <v>88</v>
      </c>
      <c r="S26" s="390">
        <v>0.39393115279798174</v>
      </c>
      <c r="T26" s="321">
        <v>7424.409369</v>
      </c>
    </row>
    <row r="27" spans="1:20" s="126" customFormat="1" ht="42" customHeight="1" x14ac:dyDescent="0.3">
      <c r="A27" s="372" t="s">
        <v>374</v>
      </c>
      <c r="B27" s="78">
        <v>4500</v>
      </c>
      <c r="C27" s="78">
        <v>4500</v>
      </c>
      <c r="D27" s="78">
        <v>100</v>
      </c>
      <c r="E27" s="78">
        <v>4400</v>
      </c>
      <c r="F27" s="78">
        <v>3192.3710099699997</v>
      </c>
      <c r="G27" s="83">
        <v>0.72553886590227268</v>
      </c>
      <c r="H27" s="78">
        <v>1207.6289900300003</v>
      </c>
      <c r="I27" s="78">
        <v>3036.4043023000004</v>
      </c>
      <c r="J27" s="83">
        <v>0.69009188688636369</v>
      </c>
      <c r="K27" s="80">
        <v>0.96</v>
      </c>
      <c r="L27" s="84" t="s">
        <v>29</v>
      </c>
      <c r="M27" s="766">
        <v>0.7188457155066289</v>
      </c>
      <c r="N27" s="78">
        <v>155.96670766999932</v>
      </c>
      <c r="O27" s="78">
        <v>1890.9074973499999</v>
      </c>
      <c r="P27" s="735">
        <v>0.4297517039431818</v>
      </c>
      <c r="Q27" s="85">
        <v>0.49</v>
      </c>
      <c r="R27" s="82" t="s">
        <v>29</v>
      </c>
      <c r="S27" s="773">
        <v>0.87704429376159554</v>
      </c>
      <c r="T27" s="321">
        <v>1878.3392473499998</v>
      </c>
    </row>
    <row r="28" spans="1:20" s="126" customFormat="1" ht="42" customHeight="1" x14ac:dyDescent="0.3">
      <c r="A28" s="386" t="s">
        <v>69</v>
      </c>
      <c r="B28" s="403">
        <v>747391.92673600011</v>
      </c>
      <c r="C28" s="403">
        <v>754391.92673600011</v>
      </c>
      <c r="D28" s="403">
        <v>11078.305379000001</v>
      </c>
      <c r="E28" s="403">
        <v>743313.62135700008</v>
      </c>
      <c r="F28" s="403">
        <v>509027.27462323004</v>
      </c>
      <c r="G28" s="404">
        <v>0.6848082155334988</v>
      </c>
      <c r="H28" s="403">
        <v>234286.34673377004</v>
      </c>
      <c r="I28" s="403">
        <v>477186.60250482004</v>
      </c>
      <c r="J28" s="405">
        <v>0.64197209467743088</v>
      </c>
      <c r="K28" s="405">
        <v>0.96</v>
      </c>
      <c r="L28" s="406" t="s">
        <v>88</v>
      </c>
      <c r="M28" s="510">
        <v>0.66872093195565718</v>
      </c>
      <c r="N28" s="403">
        <v>31840.672118409981</v>
      </c>
      <c r="O28" s="407">
        <v>173883.59894709001</v>
      </c>
      <c r="P28" s="406">
        <v>0.23393032759126159</v>
      </c>
      <c r="Q28" s="405">
        <v>0.49</v>
      </c>
      <c r="R28" s="405" t="s">
        <v>88</v>
      </c>
      <c r="S28" s="390">
        <v>0.4774088318189012</v>
      </c>
      <c r="T28" s="425">
        <v>173054.01620009</v>
      </c>
    </row>
    <row r="29" spans="1:20" ht="30.75" customHeight="1" x14ac:dyDescent="0.25">
      <c r="A29" s="1013" t="s">
        <v>529</v>
      </c>
      <c r="B29" s="1013"/>
      <c r="C29" s="1013"/>
      <c r="D29" s="1013"/>
      <c r="E29" s="1013"/>
      <c r="F29" s="1013"/>
      <c r="G29" s="1013"/>
      <c r="H29" s="1013"/>
      <c r="I29" s="1013"/>
      <c r="J29" s="1013"/>
      <c r="K29" s="1013"/>
      <c r="L29" s="1013"/>
      <c r="M29" s="1013"/>
      <c r="N29" s="1013"/>
      <c r="O29" s="1013"/>
      <c r="P29" s="1013"/>
      <c r="Q29" s="317"/>
      <c r="R29" s="317"/>
      <c r="S29" s="317"/>
    </row>
    <row r="30" spans="1:20" ht="27" customHeight="1" x14ac:dyDescent="0.35">
      <c r="A30" s="318" t="s">
        <v>392</v>
      </c>
      <c r="B30" s="77"/>
      <c r="C30" s="77"/>
      <c r="D30" s="77"/>
      <c r="E30" s="319"/>
      <c r="F30" s="77"/>
      <c r="G30" s="238"/>
      <c r="H30" s="238"/>
      <c r="I30" s="360"/>
      <c r="J30" s="77"/>
      <c r="K30" s="77"/>
      <c r="L30" s="77"/>
      <c r="M30" s="77"/>
      <c r="N30" s="77"/>
      <c r="O30" s="360"/>
      <c r="P30" s="77"/>
      <c r="Q30" s="77"/>
      <c r="R30" s="77"/>
      <c r="S30" s="77"/>
      <c r="T30" s="77"/>
    </row>
    <row r="31" spans="1:20" ht="30" customHeight="1" x14ac:dyDescent="0.25">
      <c r="A31" s="1023" t="s">
        <v>411</v>
      </c>
      <c r="B31" s="1024"/>
      <c r="C31" s="1024"/>
      <c r="D31" s="1024"/>
      <c r="E31" s="1024"/>
      <c r="F31" s="1024"/>
      <c r="G31" s="1024"/>
      <c r="H31" s="1024"/>
      <c r="I31" s="1024"/>
      <c r="J31" s="1024"/>
      <c r="K31" s="1024"/>
      <c r="L31" s="1024"/>
      <c r="M31" s="1024"/>
      <c r="N31" s="1024"/>
      <c r="O31" s="1024"/>
      <c r="P31" s="1024"/>
      <c r="Q31" s="1024"/>
      <c r="R31" s="1024"/>
      <c r="S31" s="1024"/>
      <c r="T31" s="1025"/>
    </row>
    <row r="32" spans="1:20" ht="66.75" customHeight="1" x14ac:dyDescent="0.25">
      <c r="A32" s="391" t="s">
        <v>63</v>
      </c>
      <c r="B32" s="391" t="s">
        <v>94</v>
      </c>
      <c r="C32" s="391" t="s">
        <v>172</v>
      </c>
      <c r="D32" s="391" t="s">
        <v>525</v>
      </c>
      <c r="E32" s="391" t="s">
        <v>524</v>
      </c>
      <c r="F32" s="391" t="s">
        <v>24</v>
      </c>
      <c r="G32" s="391" t="s">
        <v>367</v>
      </c>
      <c r="H32" s="391" t="s">
        <v>42</v>
      </c>
      <c r="I32" s="391" t="s">
        <v>25</v>
      </c>
      <c r="J32" s="391" t="s">
        <v>235</v>
      </c>
      <c r="K32" s="392" t="s">
        <v>390</v>
      </c>
      <c r="L32" s="1005" t="s">
        <v>178</v>
      </c>
      <c r="M32" s="1005"/>
      <c r="N32" s="391" t="s">
        <v>177</v>
      </c>
      <c r="O32" s="391" t="s">
        <v>79</v>
      </c>
      <c r="P32" s="391" t="s">
        <v>236</v>
      </c>
      <c r="Q32" s="391" t="s">
        <v>179</v>
      </c>
      <c r="R32" s="1014" t="s">
        <v>180</v>
      </c>
      <c r="S32" s="1015"/>
      <c r="T32" s="391" t="s">
        <v>28</v>
      </c>
    </row>
    <row r="33" spans="1:20" s="126" customFormat="1" ht="39.75" customHeight="1" x14ac:dyDescent="0.3">
      <c r="A33" s="372" t="s">
        <v>341</v>
      </c>
      <c r="B33" s="78">
        <v>13845.493998</v>
      </c>
      <c r="C33" s="78">
        <v>13845.493998</v>
      </c>
      <c r="D33" s="78">
        <v>1200</v>
      </c>
      <c r="E33" s="78">
        <v>12645.493998</v>
      </c>
      <c r="F33" s="78">
        <v>11581.483277899999</v>
      </c>
      <c r="G33" s="83">
        <v>0.91585850894648446</v>
      </c>
      <c r="H33" s="78">
        <v>1064.010720100001</v>
      </c>
      <c r="I33" s="78">
        <v>6893.7425887300005</v>
      </c>
      <c r="J33" s="83">
        <v>0.5451540754216726</v>
      </c>
      <c r="K33" s="80">
        <v>0.96</v>
      </c>
      <c r="L33" s="84" t="s">
        <v>88</v>
      </c>
      <c r="M33" s="759">
        <v>0.56786882856424237</v>
      </c>
      <c r="N33" s="81">
        <v>4687.7406891699984</v>
      </c>
      <c r="O33" s="78">
        <v>4097.4536601400005</v>
      </c>
      <c r="P33" s="735">
        <v>0.32402479972613568</v>
      </c>
      <c r="Q33" s="530">
        <v>0.49</v>
      </c>
      <c r="R33" s="388" t="s">
        <v>88</v>
      </c>
      <c r="S33" s="774">
        <v>0.6612751014819096</v>
      </c>
      <c r="T33" s="321">
        <v>3885.2955511399996</v>
      </c>
    </row>
    <row r="34" spans="1:20" s="126" customFormat="1" ht="39.75" customHeight="1" x14ac:dyDescent="0.3">
      <c r="A34" s="372" t="s">
        <v>490</v>
      </c>
      <c r="B34" s="78">
        <v>10010.239439000001</v>
      </c>
      <c r="C34" s="78">
        <v>10010.239439000001</v>
      </c>
      <c r="D34" s="78">
        <v>400</v>
      </c>
      <c r="E34" s="78">
        <v>9610.2394390000009</v>
      </c>
      <c r="F34" s="78">
        <v>6450.3183110000009</v>
      </c>
      <c r="G34" s="83">
        <v>0.67119225820987372</v>
      </c>
      <c r="H34" s="78">
        <v>3159.921128</v>
      </c>
      <c r="I34" s="78">
        <v>6322.3295390000003</v>
      </c>
      <c r="J34" s="83">
        <v>0.65787429950422482</v>
      </c>
      <c r="K34" s="80">
        <v>0.96</v>
      </c>
      <c r="L34" s="84" t="s">
        <v>88</v>
      </c>
      <c r="M34" s="759">
        <v>0.68528572865023418</v>
      </c>
      <c r="N34" s="81">
        <v>127.98877200000061</v>
      </c>
      <c r="O34" s="78">
        <v>2672.85901517</v>
      </c>
      <c r="P34" s="735">
        <v>0.27812616242661753</v>
      </c>
      <c r="Q34" s="530">
        <v>0.49</v>
      </c>
      <c r="R34" s="388" t="s">
        <v>88</v>
      </c>
      <c r="S34" s="774">
        <v>0.56760441311554599</v>
      </c>
      <c r="T34" s="321">
        <v>2574.8101461699998</v>
      </c>
    </row>
    <row r="35" spans="1:20" s="126" customFormat="1" ht="21.75" x14ac:dyDescent="0.3">
      <c r="A35" s="372" t="s">
        <v>62</v>
      </c>
      <c r="B35" s="78">
        <v>6152.953305</v>
      </c>
      <c r="C35" s="78">
        <v>6152.953305</v>
      </c>
      <c r="D35" s="78">
        <v>100</v>
      </c>
      <c r="E35" s="78">
        <v>6052.953305</v>
      </c>
      <c r="F35" s="78">
        <v>5226.8873712100012</v>
      </c>
      <c r="G35" s="83">
        <v>0.86352679557140599</v>
      </c>
      <c r="H35" s="78">
        <v>826.06593378999878</v>
      </c>
      <c r="I35" s="78">
        <v>5071.5015562000008</v>
      </c>
      <c r="J35" s="83">
        <v>0.83785572110901996</v>
      </c>
      <c r="K35" s="134">
        <v>0.96</v>
      </c>
      <c r="L35" s="134" t="s">
        <v>29</v>
      </c>
      <c r="M35" s="771">
        <v>0.87276637615522912</v>
      </c>
      <c r="N35" s="81">
        <v>155.38581501000044</v>
      </c>
      <c r="O35" s="78">
        <v>3382.7557703299999</v>
      </c>
      <c r="P35" s="735">
        <v>0.55886037771606434</v>
      </c>
      <c r="Q35" s="408">
        <v>0.49</v>
      </c>
      <c r="R35" s="85" t="s">
        <v>86</v>
      </c>
      <c r="S35" s="531">
        <v>1.1405313830940089</v>
      </c>
      <c r="T35" s="321">
        <v>3170.04085833</v>
      </c>
    </row>
    <row r="36" spans="1:20" s="126" customFormat="1" ht="43.5" x14ac:dyDescent="0.3">
      <c r="A36" s="372" t="s">
        <v>403</v>
      </c>
      <c r="B36" s="78">
        <v>10674.472636999999</v>
      </c>
      <c r="C36" s="78">
        <v>10674.472636999999</v>
      </c>
      <c r="D36" s="78">
        <v>50</v>
      </c>
      <c r="E36" s="78">
        <v>10624.472636999999</v>
      </c>
      <c r="F36" s="78">
        <v>10616.226368</v>
      </c>
      <c r="G36" s="83">
        <v>0.99922384204075398</v>
      </c>
      <c r="H36" s="78">
        <v>8.2462689999993017</v>
      </c>
      <c r="I36" s="78">
        <v>10331.938963000001</v>
      </c>
      <c r="J36" s="83">
        <v>0.97246605229315175</v>
      </c>
      <c r="K36" s="80">
        <v>0.96</v>
      </c>
      <c r="L36" s="84" t="s">
        <v>86</v>
      </c>
      <c r="M36" s="359">
        <v>1.0129854711386999</v>
      </c>
      <c r="N36" s="81">
        <v>284.28740499999913</v>
      </c>
      <c r="O36" s="78">
        <v>4520.6490078400002</v>
      </c>
      <c r="P36" s="735">
        <v>0.42549396683433716</v>
      </c>
      <c r="Q36" s="408">
        <v>0.49</v>
      </c>
      <c r="R36" s="84" t="s">
        <v>29</v>
      </c>
      <c r="S36" s="773">
        <v>0.86835503435579009</v>
      </c>
      <c r="T36" s="321">
        <v>4518.9989468399999</v>
      </c>
    </row>
    <row r="37" spans="1:20" s="126" customFormat="1" ht="21.75" x14ac:dyDescent="0.3">
      <c r="A37" s="372" t="s">
        <v>527</v>
      </c>
      <c r="B37" s="78">
        <v>4500</v>
      </c>
      <c r="C37" s="78">
        <v>4500</v>
      </c>
      <c r="D37" s="78">
        <v>2500</v>
      </c>
      <c r="E37" s="78">
        <v>2000</v>
      </c>
      <c r="F37" s="78">
        <v>1099.8628886600002</v>
      </c>
      <c r="G37" s="83">
        <v>0.54993144433000007</v>
      </c>
      <c r="H37" s="78">
        <v>900.13711133999982</v>
      </c>
      <c r="I37" s="78">
        <v>1093.7162559999999</v>
      </c>
      <c r="J37" s="83">
        <v>0.546858128</v>
      </c>
      <c r="K37" s="1009" t="s">
        <v>66</v>
      </c>
      <c r="L37" s="1009" t="s">
        <v>385</v>
      </c>
      <c r="M37" s="1009"/>
      <c r="N37" s="81">
        <v>6.1466326600002503</v>
      </c>
      <c r="O37" s="78">
        <v>1093.7162559999999</v>
      </c>
      <c r="P37" s="735">
        <v>0.546858128</v>
      </c>
      <c r="Q37" s="1010" t="s">
        <v>66</v>
      </c>
      <c r="R37" s="1011">
        <v>2.8627749123745497E-2</v>
      </c>
      <c r="S37" s="1011">
        <v>2.8627749123745497E-2</v>
      </c>
      <c r="T37" s="321">
        <v>0</v>
      </c>
    </row>
    <row r="38" spans="1:20" s="127" customFormat="1" ht="24.75" x14ac:dyDescent="0.35">
      <c r="A38" s="374" t="s">
        <v>60</v>
      </c>
      <c r="B38" s="375">
        <v>45183.159379000004</v>
      </c>
      <c r="C38" s="376">
        <v>45183.159379000004</v>
      </c>
      <c r="D38" s="377">
        <v>4250</v>
      </c>
      <c r="E38" s="376">
        <v>40933.159379000004</v>
      </c>
      <c r="F38" s="376">
        <v>34974.778216769999</v>
      </c>
      <c r="G38" s="379">
        <v>0.85443632368903233</v>
      </c>
      <c r="H38" s="376">
        <v>5958.3811622300054</v>
      </c>
      <c r="I38" s="376">
        <v>29713.228902930001</v>
      </c>
      <c r="J38" s="383">
        <v>0.72589629908151732</v>
      </c>
      <c r="K38" s="383">
        <v>0.96</v>
      </c>
      <c r="L38" s="373" t="s">
        <v>29</v>
      </c>
      <c r="M38" s="760">
        <v>0.75614197820991391</v>
      </c>
      <c r="N38" s="409">
        <v>5261.5493138399988</v>
      </c>
      <c r="O38" s="377">
        <v>15767.433709480001</v>
      </c>
      <c r="P38" s="393">
        <v>0.38519952890734327</v>
      </c>
      <c r="Q38" s="383">
        <v>0.49</v>
      </c>
      <c r="R38" s="84" t="s">
        <v>29</v>
      </c>
      <c r="S38" s="773">
        <v>0.78612148756600664</v>
      </c>
      <c r="T38" s="424">
        <v>14149.14550248</v>
      </c>
    </row>
    <row r="39" spans="1:20" ht="15" customHeight="1" x14ac:dyDescent="0.25">
      <c r="A39" s="1013" t="s">
        <v>529</v>
      </c>
      <c r="B39" s="1013"/>
      <c r="C39" s="1013"/>
      <c r="D39" s="1013"/>
      <c r="E39" s="1013"/>
      <c r="F39" s="1013"/>
      <c r="G39" s="1013"/>
      <c r="H39" s="1013"/>
      <c r="I39" s="1013"/>
      <c r="J39" s="1013"/>
      <c r="K39" s="1013"/>
      <c r="L39" s="1013"/>
      <c r="M39" s="1013"/>
      <c r="N39" s="1013"/>
      <c r="O39" s="1013"/>
      <c r="P39" s="1013"/>
      <c r="Q39" s="328"/>
      <c r="R39" s="328"/>
      <c r="S39" s="328"/>
    </row>
    <row r="40" spans="1:20" ht="27" customHeight="1" x14ac:dyDescent="0.35">
      <c r="A40" s="318" t="s">
        <v>392</v>
      </c>
      <c r="B40" s="77"/>
      <c r="C40" s="77"/>
      <c r="D40" s="77"/>
      <c r="E40" s="319"/>
      <c r="F40" s="77"/>
      <c r="G40" s="238"/>
      <c r="H40" s="238"/>
      <c r="I40" s="77"/>
      <c r="J40" s="77"/>
      <c r="K40" s="77"/>
      <c r="L40" s="77"/>
      <c r="M40" s="77"/>
      <c r="N40" s="77"/>
      <c r="O40" s="77"/>
      <c r="P40" s="77"/>
      <c r="Q40" s="77"/>
      <c r="R40" s="77"/>
      <c r="S40" s="77"/>
      <c r="T40" s="77"/>
    </row>
    <row r="41" spans="1:20" ht="25.5" customHeight="1" x14ac:dyDescent="0.25">
      <c r="A41" s="1023" t="s">
        <v>298</v>
      </c>
      <c r="B41" s="1024"/>
      <c r="C41" s="1024"/>
      <c r="D41" s="1024"/>
      <c r="E41" s="1024"/>
      <c r="F41" s="1024"/>
      <c r="G41" s="1024"/>
      <c r="H41" s="1024"/>
      <c r="I41" s="1024"/>
      <c r="J41" s="1024"/>
      <c r="K41" s="1024"/>
      <c r="L41" s="1024"/>
      <c r="M41" s="1024"/>
      <c r="N41" s="1024"/>
      <c r="O41" s="1024"/>
      <c r="P41" s="1024"/>
      <c r="Q41" s="1024"/>
      <c r="R41" s="1024"/>
      <c r="S41" s="1024"/>
      <c r="T41" s="1025"/>
    </row>
    <row r="42" spans="1:20" ht="42.75" customHeight="1" x14ac:dyDescent="0.25">
      <c r="A42" s="391" t="s">
        <v>63</v>
      </c>
      <c r="B42" s="391" t="s">
        <v>94</v>
      </c>
      <c r="C42" s="391" t="s">
        <v>172</v>
      </c>
      <c r="D42" s="391" t="s">
        <v>525</v>
      </c>
      <c r="E42" s="391" t="s">
        <v>524</v>
      </c>
      <c r="F42" s="391" t="s">
        <v>24</v>
      </c>
      <c r="G42" s="391" t="s">
        <v>367</v>
      </c>
      <c r="H42" s="391" t="s">
        <v>42</v>
      </c>
      <c r="I42" s="391" t="s">
        <v>25</v>
      </c>
      <c r="J42" s="391" t="s">
        <v>235</v>
      </c>
      <c r="K42" s="392" t="s">
        <v>390</v>
      </c>
      <c r="L42" s="1005" t="s">
        <v>178</v>
      </c>
      <c r="M42" s="1005"/>
      <c r="N42" s="391" t="s">
        <v>177</v>
      </c>
      <c r="O42" s="391" t="s">
        <v>79</v>
      </c>
      <c r="P42" s="391" t="s">
        <v>236</v>
      </c>
      <c r="Q42" s="391" t="s">
        <v>179</v>
      </c>
      <c r="R42" s="1005" t="s">
        <v>180</v>
      </c>
      <c r="S42" s="1005"/>
      <c r="T42" s="391" t="s">
        <v>28</v>
      </c>
    </row>
    <row r="43" spans="1:20" s="126" customFormat="1" ht="28.5" customHeight="1" x14ac:dyDescent="0.3">
      <c r="A43" s="372" t="s">
        <v>61</v>
      </c>
      <c r="B43" s="78">
        <v>451</v>
      </c>
      <c r="C43" s="78">
        <v>451</v>
      </c>
      <c r="D43" s="78">
        <v>0</v>
      </c>
      <c r="E43" s="78">
        <v>451</v>
      </c>
      <c r="F43" s="78">
        <v>397.68438600000002</v>
      </c>
      <c r="G43" s="83">
        <v>0.88178356097560984</v>
      </c>
      <c r="H43" s="78">
        <v>53.315613999999982</v>
      </c>
      <c r="I43" s="78">
        <v>394.73598600000003</v>
      </c>
      <c r="J43" s="83">
        <v>0.8752460886917961</v>
      </c>
      <c r="K43" s="1009" t="s">
        <v>66</v>
      </c>
      <c r="L43" s="1009"/>
      <c r="M43" s="1009"/>
      <c r="N43" s="78">
        <v>2.9483999999999924</v>
      </c>
      <c r="O43" s="410">
        <v>265.68287099999998</v>
      </c>
      <c r="P43" s="735">
        <v>0.58909727494456754</v>
      </c>
      <c r="Q43" s="1009" t="s">
        <v>66</v>
      </c>
      <c r="R43" s="1009"/>
      <c r="S43" s="1009"/>
      <c r="T43" s="321">
        <v>0</v>
      </c>
    </row>
    <row r="44" spans="1:20" s="126" customFormat="1" ht="43.5" x14ac:dyDescent="0.3">
      <c r="A44" s="372" t="s">
        <v>340</v>
      </c>
      <c r="B44" s="78">
        <v>36439.515568999996</v>
      </c>
      <c r="C44" s="78">
        <v>36466.554979</v>
      </c>
      <c r="D44" s="78">
        <v>500</v>
      </c>
      <c r="E44" s="78">
        <v>35966.554979</v>
      </c>
      <c r="F44" s="78">
        <v>30768.919833579999</v>
      </c>
      <c r="G44" s="83">
        <v>0.85548698927504252</v>
      </c>
      <c r="H44" s="78">
        <v>5197.6351454200012</v>
      </c>
      <c r="I44" s="78">
        <v>30125.234677970002</v>
      </c>
      <c r="J44" s="83">
        <v>0.83759021945692036</v>
      </c>
      <c r="K44" s="1009" t="s">
        <v>66</v>
      </c>
      <c r="L44" s="1009" t="s">
        <v>66</v>
      </c>
      <c r="M44" s="1009" t="s">
        <v>66</v>
      </c>
      <c r="N44" s="78">
        <v>643.68515560999731</v>
      </c>
      <c r="O44" s="410">
        <v>20332.896391760001</v>
      </c>
      <c r="P44" s="735">
        <v>0.56532788318569538</v>
      </c>
      <c r="Q44" s="1019" t="s">
        <v>66</v>
      </c>
      <c r="R44" s="1019"/>
      <c r="S44" s="1019"/>
      <c r="T44" s="321">
        <v>16693.834357719999</v>
      </c>
    </row>
    <row r="45" spans="1:20" s="126" customFormat="1" ht="40.5" customHeight="1" x14ac:dyDescent="0.3">
      <c r="A45" s="372" t="s">
        <v>297</v>
      </c>
      <c r="B45" s="78">
        <v>47157.641624000004</v>
      </c>
      <c r="C45" s="78">
        <v>47157.641624000004</v>
      </c>
      <c r="D45" s="78">
        <v>0</v>
      </c>
      <c r="E45" s="78">
        <v>47157.641624000004</v>
      </c>
      <c r="F45" s="78">
        <v>44910.205904620001</v>
      </c>
      <c r="G45" s="83">
        <v>0.95234206711821201</v>
      </c>
      <c r="H45" s="78">
        <v>2247.4357193800024</v>
      </c>
      <c r="I45" s="78">
        <v>30680.83705142</v>
      </c>
      <c r="J45" s="83">
        <v>0.65060159912249638</v>
      </c>
      <c r="K45" s="1009" t="s">
        <v>66</v>
      </c>
      <c r="L45" s="1009" t="s">
        <v>66</v>
      </c>
      <c r="M45" s="1009" t="s">
        <v>66</v>
      </c>
      <c r="N45" s="78">
        <v>14229.368853200001</v>
      </c>
      <c r="O45" s="410">
        <v>29668.49355168</v>
      </c>
      <c r="P45" s="735">
        <v>0.62913437843721121</v>
      </c>
      <c r="Q45" s="1020" t="s">
        <v>66</v>
      </c>
      <c r="R45" s="1021"/>
      <c r="S45" s="1022"/>
      <c r="T45" s="321">
        <v>28727.386803000001</v>
      </c>
    </row>
    <row r="46" spans="1:20" s="127" customFormat="1" ht="24.75" x14ac:dyDescent="0.35">
      <c r="A46" s="374" t="s">
        <v>60</v>
      </c>
      <c r="B46" s="375">
        <v>84048.157192999992</v>
      </c>
      <c r="C46" s="376">
        <v>84075.196603000004</v>
      </c>
      <c r="D46" s="377">
        <v>500</v>
      </c>
      <c r="E46" s="376">
        <v>83575.196603000004</v>
      </c>
      <c r="F46" s="376">
        <v>76076.810124199998</v>
      </c>
      <c r="G46" s="379">
        <v>0.91027976261403321</v>
      </c>
      <c r="H46" s="376">
        <v>7498.3864788000064</v>
      </c>
      <c r="I46" s="376">
        <v>61200.807715390001</v>
      </c>
      <c r="J46" s="383">
        <v>0.7322843403660404</v>
      </c>
      <c r="K46" s="1008" t="s">
        <v>66</v>
      </c>
      <c r="L46" s="1008"/>
      <c r="M46" s="1008"/>
      <c r="N46" s="376">
        <v>14876.002408809998</v>
      </c>
      <c r="O46" s="411">
        <v>50267.072814440005</v>
      </c>
      <c r="P46" s="393">
        <v>0.60145922304220611</v>
      </c>
      <c r="Q46" s="1008" t="s">
        <v>66</v>
      </c>
      <c r="R46" s="1008"/>
      <c r="S46" s="1008"/>
      <c r="T46" s="424">
        <v>45421.221160720001</v>
      </c>
    </row>
    <row r="47" spans="1:20" ht="21" customHeight="1" x14ac:dyDescent="0.25">
      <c r="A47" s="1013" t="s">
        <v>529</v>
      </c>
      <c r="B47" s="1013"/>
      <c r="C47" s="1013"/>
      <c r="D47" s="1013"/>
      <c r="E47" s="1013"/>
      <c r="F47" s="1013"/>
      <c r="G47" s="1013"/>
      <c r="H47" s="1013"/>
      <c r="I47" s="1013"/>
      <c r="J47" s="1013"/>
      <c r="K47" s="1013"/>
      <c r="L47" s="1013"/>
      <c r="M47" s="1013"/>
      <c r="N47" s="1013"/>
      <c r="O47" s="1013"/>
      <c r="P47" s="1013"/>
      <c r="Q47" s="317"/>
      <c r="R47" s="317"/>
      <c r="S47" s="317"/>
    </row>
    <row r="48" spans="1:20" ht="18" customHeight="1" x14ac:dyDescent="0.35">
      <c r="B48" s="98"/>
      <c r="C48" s="98"/>
      <c r="D48" s="98"/>
      <c r="E48" s="320"/>
      <c r="F48" s="98"/>
      <c r="G48" s="239"/>
      <c r="H48" s="239"/>
      <c r="I48" s="98"/>
      <c r="J48" s="98"/>
      <c r="K48" s="98"/>
      <c r="L48" s="98"/>
      <c r="M48" s="98"/>
      <c r="N48" s="98"/>
      <c r="O48" s="98"/>
      <c r="P48" s="98"/>
      <c r="Q48" s="98"/>
      <c r="R48" s="98"/>
      <c r="S48" s="98"/>
      <c r="T48" s="98"/>
    </row>
    <row r="49" spans="1:20" ht="17.25" x14ac:dyDescent="0.35">
      <c r="A49" s="349" t="s">
        <v>392</v>
      </c>
      <c r="B49" s="98"/>
      <c r="C49" s="98"/>
      <c r="D49" s="98"/>
      <c r="E49" s="98"/>
      <c r="F49" s="53"/>
      <c r="G49" s="239"/>
      <c r="H49" s="239"/>
      <c r="I49" s="53"/>
      <c r="J49" s="53"/>
      <c r="K49" s="53"/>
      <c r="L49" s="53"/>
      <c r="M49" s="53"/>
      <c r="N49" s="53"/>
      <c r="O49" s="53"/>
      <c r="P49" s="53"/>
      <c r="Q49" s="53"/>
      <c r="R49" s="53"/>
      <c r="S49" s="53"/>
      <c r="T49" s="53"/>
    </row>
    <row r="50" spans="1:20" ht="25.5" customHeight="1" x14ac:dyDescent="0.25">
      <c r="A50" s="1023" t="s">
        <v>377</v>
      </c>
      <c r="B50" s="1024"/>
      <c r="C50" s="1024"/>
      <c r="D50" s="1024"/>
      <c r="E50" s="1024"/>
      <c r="F50" s="1024"/>
      <c r="G50" s="1024"/>
      <c r="H50" s="1024"/>
      <c r="I50" s="1024"/>
      <c r="J50" s="1024"/>
      <c r="K50" s="1024"/>
      <c r="L50" s="1024"/>
      <c r="M50" s="1024"/>
      <c r="N50" s="1024"/>
      <c r="O50" s="1024"/>
      <c r="P50" s="1024"/>
      <c r="Q50" s="1024"/>
      <c r="R50" s="1024"/>
      <c r="S50" s="1024"/>
      <c r="T50" s="1025"/>
    </row>
    <row r="51" spans="1:20" ht="28.5" customHeight="1" x14ac:dyDescent="0.25">
      <c r="A51" s="391" t="s">
        <v>63</v>
      </c>
      <c r="B51" s="391" t="s">
        <v>94</v>
      </c>
      <c r="C51" s="391" t="s">
        <v>172</v>
      </c>
      <c r="D51" s="391" t="s">
        <v>525</v>
      </c>
      <c r="E51" s="391" t="s">
        <v>524</v>
      </c>
      <c r="F51" s="391" t="s">
        <v>24</v>
      </c>
      <c r="G51" s="391" t="s">
        <v>367</v>
      </c>
      <c r="H51" s="391" t="s">
        <v>42</v>
      </c>
      <c r="I51" s="391" t="s">
        <v>25</v>
      </c>
      <c r="J51" s="391" t="s">
        <v>235</v>
      </c>
      <c r="K51" s="392" t="s">
        <v>390</v>
      </c>
      <c r="L51" s="1005" t="s">
        <v>178</v>
      </c>
      <c r="M51" s="1005"/>
      <c r="N51" s="391" t="s">
        <v>177</v>
      </c>
      <c r="O51" s="391" t="s">
        <v>79</v>
      </c>
      <c r="P51" s="391" t="s">
        <v>236</v>
      </c>
      <c r="Q51" s="392" t="s">
        <v>179</v>
      </c>
      <c r="R51" s="1005" t="s">
        <v>180</v>
      </c>
      <c r="S51" s="1005"/>
      <c r="T51" s="391" t="s">
        <v>28</v>
      </c>
    </row>
    <row r="52" spans="1:20" s="125" customFormat="1" ht="84" customHeight="1" x14ac:dyDescent="0.25">
      <c r="A52" s="372" t="s">
        <v>386</v>
      </c>
      <c r="B52" s="329">
        <v>8629.4</v>
      </c>
      <c r="C52" s="329">
        <v>8629.4</v>
      </c>
      <c r="D52" s="361">
        <v>0</v>
      </c>
      <c r="E52" s="78">
        <v>8629.4</v>
      </c>
      <c r="F52" s="78">
        <v>8629.4</v>
      </c>
      <c r="G52" s="83">
        <v>1</v>
      </c>
      <c r="H52" s="330">
        <v>0</v>
      </c>
      <c r="I52" s="78">
        <v>8629.4</v>
      </c>
      <c r="J52" s="83">
        <v>1</v>
      </c>
      <c r="K52" s="1012" t="s">
        <v>66</v>
      </c>
      <c r="L52" s="1012"/>
      <c r="M52" s="1012"/>
      <c r="N52" s="78">
        <v>0</v>
      </c>
      <c r="O52" s="78">
        <v>8629.4</v>
      </c>
      <c r="P52" s="83">
        <v>1</v>
      </c>
      <c r="Q52" s="1012" t="s">
        <v>66</v>
      </c>
      <c r="R52" s="1012"/>
      <c r="S52" s="1012"/>
      <c r="T52" s="321">
        <v>8629.4</v>
      </c>
    </row>
    <row r="53" spans="1:20" s="125" customFormat="1" ht="60" customHeight="1" x14ac:dyDescent="0.25">
      <c r="A53" s="372" t="s">
        <v>40</v>
      </c>
      <c r="B53" s="329">
        <v>8802.9</v>
      </c>
      <c r="C53" s="329">
        <v>8775.8605900000002</v>
      </c>
      <c r="D53" s="329">
        <v>5775.8605900000002</v>
      </c>
      <c r="E53" s="78">
        <v>3000</v>
      </c>
      <c r="F53" s="78">
        <v>3000</v>
      </c>
      <c r="G53" s="83">
        <v>1</v>
      </c>
      <c r="H53" s="330">
        <v>0</v>
      </c>
      <c r="I53" s="78">
        <v>0</v>
      </c>
      <c r="J53" s="83">
        <v>0</v>
      </c>
      <c r="K53" s="1012" t="s">
        <v>66</v>
      </c>
      <c r="L53" s="1012"/>
      <c r="M53" s="1012"/>
      <c r="N53" s="78">
        <v>3000</v>
      </c>
      <c r="O53" s="78">
        <v>0</v>
      </c>
      <c r="P53" s="83">
        <v>0</v>
      </c>
      <c r="Q53" s="1012" t="s">
        <v>66</v>
      </c>
      <c r="R53" s="1012"/>
      <c r="S53" s="1012"/>
      <c r="T53" s="321">
        <v>0</v>
      </c>
    </row>
    <row r="54" spans="1:20" ht="24.75" x14ac:dyDescent="0.25">
      <c r="A54" s="374" t="s">
        <v>60</v>
      </c>
      <c r="B54" s="375">
        <v>17432.3</v>
      </c>
      <c r="C54" s="376">
        <v>17405.260589999998</v>
      </c>
      <c r="D54" s="376">
        <v>5775.8605900000002</v>
      </c>
      <c r="E54" s="377">
        <v>11629.399999999998</v>
      </c>
      <c r="F54" s="378">
        <v>11629.4</v>
      </c>
      <c r="G54" s="379">
        <v>1.0000000000000002</v>
      </c>
      <c r="H54" s="378">
        <v>0</v>
      </c>
      <c r="I54" s="378">
        <v>8629.4</v>
      </c>
      <c r="J54" s="383">
        <v>0.74203312294701373</v>
      </c>
      <c r="K54" s="1008" t="s">
        <v>66</v>
      </c>
      <c r="L54" s="1008"/>
      <c r="M54" s="1008"/>
      <c r="N54" s="378">
        <v>3000</v>
      </c>
      <c r="O54" s="377">
        <v>8629.4</v>
      </c>
      <c r="P54" s="383">
        <v>0.74203312294701373</v>
      </c>
      <c r="Q54" s="1008" t="s">
        <v>66</v>
      </c>
      <c r="R54" s="1008"/>
      <c r="S54" s="1008"/>
      <c r="T54" s="424">
        <v>8629.4</v>
      </c>
    </row>
    <row r="55" spans="1:20" ht="17.25" x14ac:dyDescent="0.35">
      <c r="A55" s="77" t="s">
        <v>529</v>
      </c>
      <c r="B55" s="77"/>
      <c r="C55" s="77"/>
      <c r="D55" s="77"/>
      <c r="E55" s="77"/>
      <c r="F55" s="77"/>
      <c r="G55" s="238"/>
      <c r="H55" s="238"/>
      <c r="I55" s="77"/>
      <c r="J55" s="77"/>
      <c r="K55" s="77"/>
      <c r="L55" s="77"/>
      <c r="M55" s="77"/>
      <c r="N55" s="77"/>
      <c r="O55" s="77"/>
      <c r="P55" s="77"/>
      <c r="Q55" s="77"/>
      <c r="R55" s="77"/>
      <c r="S55" s="77"/>
      <c r="T55" s="77"/>
    </row>
    <row r="56" spans="1:20" ht="24.75" customHeight="1" x14ac:dyDescent="0.35">
      <c r="A56" s="77"/>
      <c r="B56" s="77"/>
      <c r="C56" s="77"/>
      <c r="D56" s="77"/>
      <c r="E56" s="77"/>
      <c r="F56" s="77"/>
      <c r="G56" s="238"/>
      <c r="H56" s="238"/>
      <c r="I56" s="247"/>
      <c r="J56" s="77"/>
      <c r="K56" s="77"/>
      <c r="L56" s="77"/>
      <c r="M56" s="77"/>
      <c r="N56" s="77"/>
      <c r="O56" s="77"/>
      <c r="P56" s="77"/>
      <c r="Q56" s="77"/>
      <c r="R56" s="77"/>
      <c r="S56" s="77"/>
      <c r="T56" s="77"/>
    </row>
    <row r="57" spans="1:20" ht="64.5" customHeight="1" x14ac:dyDescent="0.25">
      <c r="A57" s="55"/>
      <c r="B57" s="56"/>
      <c r="C57" s="56"/>
      <c r="D57" s="56"/>
      <c r="E57" s="56"/>
      <c r="F57" s="56"/>
      <c r="G57" s="241"/>
      <c r="H57" s="241"/>
      <c r="I57" s="56"/>
      <c r="J57" s="59"/>
      <c r="K57" s="60"/>
      <c r="L57" s="57"/>
      <c r="M57" s="57"/>
      <c r="N57" s="56"/>
      <c r="O57" s="56"/>
      <c r="P57" s="61"/>
      <c r="Q57" s="57"/>
      <c r="R57" s="57"/>
      <c r="S57" s="57"/>
      <c r="T57" s="61"/>
    </row>
    <row r="58" spans="1:20" ht="64.5" customHeight="1" x14ac:dyDescent="0.25">
      <c r="A58" s="58"/>
      <c r="B58" s="62"/>
      <c r="C58" s="62"/>
      <c r="D58" s="62"/>
      <c r="E58" s="45"/>
      <c r="F58" s="45"/>
      <c r="G58" s="358"/>
      <c r="H58" s="62"/>
      <c r="I58" s="62"/>
      <c r="J58" s="63"/>
      <c r="K58" s="97"/>
      <c r="L58" s="97"/>
      <c r="M58" s="97"/>
      <c r="N58" s="62"/>
      <c r="O58" s="62"/>
      <c r="P58" s="61"/>
      <c r="Q58" s="97"/>
      <c r="R58" s="97"/>
      <c r="S58" s="97"/>
      <c r="T58" s="61"/>
    </row>
    <row r="59" spans="1:20" ht="64.5" customHeight="1" x14ac:dyDescent="0.3">
      <c r="B59" s="47"/>
      <c r="F59" s="141"/>
      <c r="K59" s="46"/>
    </row>
    <row r="60" spans="1:20" ht="64.5" customHeight="1" x14ac:dyDescent="0.3">
      <c r="B60" s="48"/>
      <c r="C60" s="48"/>
      <c r="E60" s="48"/>
    </row>
    <row r="61" spans="1:20" ht="64.5" customHeight="1" x14ac:dyDescent="0.25"/>
    <row r="64" spans="1:20" ht="17.25" x14ac:dyDescent="0.35">
      <c r="A64" s="98"/>
      <c r="B64" s="98"/>
      <c r="C64" s="98"/>
      <c r="D64" s="98"/>
      <c r="E64" s="98"/>
      <c r="F64" s="98"/>
      <c r="G64" s="239"/>
      <c r="H64" s="239"/>
      <c r="I64" s="98"/>
      <c r="J64" s="98"/>
      <c r="K64" s="98"/>
      <c r="L64" s="98"/>
      <c r="M64" s="98"/>
      <c r="N64" s="98"/>
      <c r="O64" s="98"/>
      <c r="P64" s="98"/>
      <c r="Q64" s="64"/>
      <c r="R64" s="65"/>
      <c r="S64" s="65"/>
      <c r="T64" s="98"/>
    </row>
    <row r="65" spans="1:20" ht="24.75" x14ac:dyDescent="0.3">
      <c r="A65" s="66"/>
      <c r="B65" s="65"/>
      <c r="C65" s="65"/>
      <c r="D65" s="66"/>
      <c r="E65" s="67"/>
      <c r="F65" s="67"/>
      <c r="G65" s="240"/>
      <c r="H65" s="240"/>
      <c r="I65" s="67"/>
      <c r="J65" s="68"/>
      <c r="K65" s="68"/>
      <c r="L65" s="68"/>
      <c r="M65" s="68"/>
      <c r="N65" s="68"/>
      <c r="O65" s="68"/>
      <c r="P65" s="69"/>
      <c r="Q65" s="64"/>
      <c r="R65" s="65"/>
      <c r="S65" s="65"/>
      <c r="T65" s="69"/>
    </row>
    <row r="66" spans="1:20" ht="24.75" x14ac:dyDescent="0.3">
      <c r="A66" s="66"/>
      <c r="B66" s="65"/>
      <c r="C66" s="65"/>
      <c r="D66" s="66"/>
      <c r="E66" s="70"/>
      <c r="F66" s="70"/>
      <c r="G66" s="241"/>
      <c r="H66" s="241"/>
      <c r="I66" s="70"/>
      <c r="J66" s="71"/>
      <c r="K66" s="71"/>
      <c r="L66" s="71"/>
      <c r="M66" s="71"/>
      <c r="N66" s="71"/>
      <c r="O66" s="71"/>
      <c r="P66" s="59"/>
      <c r="Q66" s="64"/>
      <c r="R66" s="65"/>
      <c r="S66" s="65"/>
      <c r="T66" s="59"/>
    </row>
    <row r="67" spans="1:20" ht="24.75" x14ac:dyDescent="0.3">
      <c r="A67" s="66"/>
      <c r="B67" s="65"/>
      <c r="C67" s="65"/>
      <c r="D67" s="66"/>
      <c r="E67" s="72"/>
      <c r="F67" s="72"/>
      <c r="G67" s="243"/>
      <c r="H67" s="243"/>
      <c r="I67" s="72"/>
      <c r="J67" s="73"/>
      <c r="K67" s="73"/>
      <c r="L67" s="73"/>
      <c r="M67" s="73"/>
      <c r="N67" s="73"/>
      <c r="O67" s="73"/>
      <c r="P67" s="61"/>
      <c r="Q67" s="64"/>
      <c r="R67" s="65"/>
      <c r="S67" s="65"/>
      <c r="T67" s="61"/>
    </row>
    <row r="68" spans="1:20" ht="24.75" x14ac:dyDescent="0.3">
      <c r="A68" s="66"/>
      <c r="B68" s="65"/>
      <c r="C68" s="65"/>
      <c r="D68" s="66"/>
      <c r="E68" s="67"/>
      <c r="F68" s="67"/>
      <c r="G68" s="240"/>
      <c r="H68" s="240"/>
      <c r="I68" s="67"/>
      <c r="J68" s="68"/>
      <c r="K68" s="68"/>
      <c r="L68" s="68"/>
      <c r="M68" s="68"/>
      <c r="N68" s="68"/>
      <c r="O68" s="68"/>
      <c r="P68" s="69"/>
      <c r="Q68" s="64"/>
      <c r="R68" s="65"/>
      <c r="S68" s="65"/>
      <c r="T68" s="69"/>
    </row>
    <row r="69" spans="1:20" ht="24.75" x14ac:dyDescent="0.3">
      <c r="A69" s="66"/>
      <c r="B69" s="65"/>
      <c r="C69" s="65"/>
      <c r="D69" s="66"/>
      <c r="E69" s="70"/>
      <c r="F69" s="70"/>
      <c r="G69" s="241"/>
      <c r="H69" s="241"/>
      <c r="I69" s="70"/>
      <c r="J69" s="71"/>
      <c r="K69" s="71"/>
      <c r="L69" s="71"/>
      <c r="M69" s="71"/>
      <c r="N69" s="71"/>
      <c r="O69" s="71"/>
      <c r="P69" s="59"/>
      <c r="Q69" s="64"/>
      <c r="R69" s="65"/>
      <c r="S69" s="65"/>
      <c r="T69" s="59"/>
    </row>
    <row r="70" spans="1:20" ht="24.75" x14ac:dyDescent="0.3">
      <c r="A70" s="66"/>
      <c r="B70" s="65"/>
      <c r="C70" s="65"/>
      <c r="D70" s="66"/>
      <c r="E70" s="70"/>
      <c r="F70" s="70"/>
      <c r="G70" s="241"/>
      <c r="H70" s="241"/>
      <c r="I70" s="70"/>
      <c r="J70" s="71"/>
      <c r="K70" s="71"/>
      <c r="L70" s="71"/>
      <c r="M70" s="71"/>
      <c r="N70" s="71"/>
      <c r="O70" s="71"/>
      <c r="P70" s="59"/>
      <c r="Q70" s="64"/>
      <c r="R70" s="65"/>
      <c r="S70" s="65"/>
      <c r="T70" s="59"/>
    </row>
    <row r="71" spans="1:20" ht="24.75" x14ac:dyDescent="0.3">
      <c r="A71" s="66"/>
      <c r="B71" s="65"/>
      <c r="C71" s="65"/>
      <c r="D71" s="66"/>
      <c r="E71" s="70"/>
      <c r="F71" s="70"/>
      <c r="G71" s="241"/>
      <c r="H71" s="241"/>
      <c r="I71" s="70"/>
      <c r="J71" s="71"/>
      <c r="K71" s="71"/>
      <c r="L71" s="71"/>
      <c r="M71" s="71"/>
      <c r="N71" s="71"/>
      <c r="O71" s="71"/>
      <c r="P71" s="59"/>
      <c r="Q71" s="64"/>
      <c r="R71" s="65"/>
      <c r="S71" s="65"/>
      <c r="T71" s="59"/>
    </row>
    <row r="72" spans="1:20" ht="24.75" x14ac:dyDescent="0.3">
      <c r="A72" s="66"/>
      <c r="B72" s="65"/>
      <c r="C72" s="65"/>
      <c r="D72" s="66"/>
      <c r="E72" s="70"/>
      <c r="F72" s="70"/>
      <c r="G72" s="241"/>
      <c r="H72" s="241"/>
      <c r="I72" s="70"/>
      <c r="J72" s="71"/>
      <c r="K72" s="71"/>
      <c r="L72" s="71"/>
      <c r="M72" s="71"/>
      <c r="N72" s="71"/>
      <c r="O72" s="71"/>
      <c r="P72" s="59"/>
      <c r="Q72" s="64"/>
      <c r="R72" s="65"/>
      <c r="S72" s="65"/>
      <c r="T72" s="59"/>
    </row>
    <row r="73" spans="1:20" ht="24.75" x14ac:dyDescent="0.3">
      <c r="A73" s="66"/>
      <c r="B73" s="65"/>
      <c r="C73" s="65"/>
      <c r="D73" s="66"/>
      <c r="E73" s="70"/>
      <c r="F73" s="70"/>
      <c r="G73" s="241"/>
      <c r="H73" s="241"/>
      <c r="I73" s="70"/>
      <c r="J73" s="71"/>
      <c r="K73" s="71"/>
      <c r="L73" s="71"/>
      <c r="M73" s="71"/>
      <c r="N73" s="71"/>
      <c r="O73" s="71"/>
      <c r="P73" s="59"/>
      <c r="Q73" s="64"/>
      <c r="R73" s="65"/>
      <c r="S73" s="65"/>
      <c r="T73" s="59"/>
    </row>
    <row r="74" spans="1:20" ht="24.75" x14ac:dyDescent="0.3">
      <c r="A74" s="66"/>
      <c r="B74" s="65"/>
      <c r="C74" s="65"/>
      <c r="D74" s="66"/>
      <c r="E74" s="72"/>
      <c r="F74" s="72"/>
      <c r="G74" s="243"/>
      <c r="H74" s="243"/>
      <c r="I74" s="72"/>
      <c r="J74" s="73"/>
      <c r="K74" s="73"/>
      <c r="L74" s="73"/>
      <c r="M74" s="73"/>
      <c r="N74" s="73"/>
      <c r="O74" s="73"/>
      <c r="P74" s="61"/>
      <c r="Q74" s="64"/>
      <c r="R74" s="65"/>
      <c r="S74" s="65"/>
      <c r="T74" s="61"/>
    </row>
    <row r="75" spans="1:20" ht="24.75" x14ac:dyDescent="0.3">
      <c r="A75" s="66"/>
      <c r="B75" s="65"/>
      <c r="C75" s="65"/>
      <c r="D75" s="66"/>
      <c r="E75" s="70"/>
      <c r="F75" s="70"/>
      <c r="G75" s="241"/>
      <c r="H75" s="241"/>
      <c r="I75" s="70"/>
      <c r="J75" s="71"/>
      <c r="K75" s="71"/>
      <c r="L75" s="71"/>
      <c r="M75" s="71"/>
      <c r="N75" s="71"/>
      <c r="O75" s="71"/>
      <c r="P75" s="59"/>
      <c r="Q75" s="64"/>
      <c r="R75" s="65"/>
      <c r="S75" s="65"/>
      <c r="T75" s="59"/>
    </row>
    <row r="76" spans="1:20" ht="24.75" x14ac:dyDescent="0.3">
      <c r="A76" s="66"/>
      <c r="B76" s="65"/>
      <c r="C76" s="65"/>
      <c r="D76" s="66"/>
      <c r="E76" s="70"/>
      <c r="F76" s="70"/>
      <c r="G76" s="241"/>
      <c r="H76" s="241"/>
      <c r="I76" s="70"/>
      <c r="J76" s="71"/>
      <c r="K76" s="71"/>
      <c r="L76" s="71"/>
      <c r="M76" s="71"/>
      <c r="N76" s="71"/>
      <c r="O76" s="71"/>
      <c r="P76" s="59"/>
      <c r="Q76" s="64"/>
      <c r="R76" s="65"/>
      <c r="S76" s="65"/>
      <c r="T76" s="59"/>
    </row>
    <row r="77" spans="1:20" ht="24.75" x14ac:dyDescent="0.3">
      <c r="A77" s="66"/>
      <c r="B77" s="65"/>
      <c r="C77" s="65"/>
      <c r="D77" s="66"/>
      <c r="E77" s="67"/>
      <c r="F77" s="67"/>
      <c r="G77" s="240"/>
      <c r="H77" s="240"/>
      <c r="I77" s="67"/>
      <c r="J77" s="68"/>
      <c r="K77" s="68"/>
      <c r="L77" s="68"/>
      <c r="M77" s="68"/>
      <c r="N77" s="68"/>
      <c r="O77" s="68"/>
      <c r="P77" s="69"/>
      <c r="Q77" s="64"/>
      <c r="R77" s="65"/>
      <c r="S77" s="65"/>
      <c r="T77" s="69"/>
    </row>
    <row r="78" spans="1:20" ht="24.75" x14ac:dyDescent="0.3">
      <c r="A78" s="66"/>
      <c r="B78" s="65"/>
      <c r="C78" s="65"/>
      <c r="D78" s="66"/>
      <c r="E78" s="70"/>
      <c r="F78" s="70"/>
      <c r="G78" s="241"/>
      <c r="H78" s="241"/>
      <c r="I78" s="70"/>
      <c r="J78" s="71"/>
      <c r="K78" s="71"/>
      <c r="L78" s="71"/>
      <c r="M78" s="71"/>
      <c r="N78" s="71"/>
      <c r="O78" s="71"/>
      <c r="P78" s="59"/>
      <c r="Q78" s="64"/>
      <c r="R78" s="65"/>
      <c r="S78" s="65"/>
      <c r="T78" s="59"/>
    </row>
  </sheetData>
  <mergeCells count="38">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 ref="R42:S42"/>
    <mergeCell ref="L22:M22"/>
    <mergeCell ref="L32:M32"/>
    <mergeCell ref="R22:S22"/>
    <mergeCell ref="R32:S32"/>
    <mergeCell ref="A39:P39"/>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s>
  <conditionalFormatting sqref="M8:M18">
    <cfRule type="cellIs" dxfId="29" priority="34" operator="greaterThan">
      <formula>0.99</formula>
    </cfRule>
    <cfRule type="cellIs" dxfId="28" priority="35" operator="lessThan">
      <formula>0.7</formula>
    </cfRule>
    <cfRule type="cellIs" dxfId="27" priority="36" operator="between">
      <formula>0.7</formula>
      <formula>0.99</formula>
    </cfRule>
  </conditionalFormatting>
  <conditionalFormatting sqref="M23:M28">
    <cfRule type="cellIs" dxfId="26" priority="76" operator="greaterThan">
      <formula>0.99</formula>
    </cfRule>
    <cfRule type="cellIs" dxfId="25" priority="77" operator="lessThan">
      <formula>0.7</formula>
    </cfRule>
    <cfRule type="cellIs" dxfId="24" priority="78" operator="between">
      <formula>0.7</formula>
      <formula>0.99</formula>
    </cfRule>
  </conditionalFormatting>
  <conditionalFormatting sqref="M33:M36">
    <cfRule type="cellIs" dxfId="23" priority="16" operator="greaterThan">
      <formula>0.99</formula>
    </cfRule>
    <cfRule type="cellIs" dxfId="22" priority="17" operator="lessThan">
      <formula>0.7</formula>
    </cfRule>
    <cfRule type="cellIs" dxfId="21" priority="18" operator="between">
      <formula>0.7</formula>
      <formula>0.99</formula>
    </cfRule>
  </conditionalFormatting>
  <conditionalFormatting sqref="M38">
    <cfRule type="cellIs" dxfId="20" priority="7" operator="greaterThan">
      <formula>0.99</formula>
    </cfRule>
    <cfRule type="cellIs" dxfId="19" priority="8" operator="lessThan">
      <formula>0.7</formula>
    </cfRule>
    <cfRule type="cellIs" dxfId="18" priority="9" operator="between">
      <formula>0.7</formula>
      <formula>0.99</formula>
    </cfRule>
  </conditionalFormatting>
  <conditionalFormatting sqref="S8:S10 S12:S14">
    <cfRule type="cellIs" dxfId="17" priority="25" stopIfTrue="1" operator="greaterThan">
      <formula>0.99</formula>
    </cfRule>
    <cfRule type="cellIs" dxfId="16" priority="26" stopIfTrue="1" operator="lessThan">
      <formula>0.7</formula>
    </cfRule>
    <cfRule type="cellIs" dxfId="15" priority="27" stopIfTrue="1" operator="between">
      <formula>0.7</formula>
      <formula>0.99</formula>
    </cfRule>
  </conditionalFormatting>
  <conditionalFormatting sqref="S15:S18">
    <cfRule type="cellIs" dxfId="14" priority="37" operator="greaterThan">
      <formula>0.99</formula>
    </cfRule>
    <cfRule type="cellIs" dxfId="13" priority="38" operator="lessThan">
      <formula>0.7</formula>
    </cfRule>
    <cfRule type="cellIs" dxfId="12" priority="39" operator="between">
      <formula>0.7</formula>
      <formula>0.99</formula>
    </cfRule>
  </conditionalFormatting>
  <conditionalFormatting sqref="S23:S28">
    <cfRule type="cellIs" dxfId="11" priority="13" operator="greaterThan">
      <formula>0.99</formula>
    </cfRule>
    <cfRule type="cellIs" dxfId="10" priority="14" operator="lessThan">
      <formula>0.7</formula>
    </cfRule>
    <cfRule type="cellIs" dxfId="9" priority="15" operator="between">
      <formula>0.7</formula>
      <formula>0.99</formula>
    </cfRule>
  </conditionalFormatting>
  <conditionalFormatting sqref="S33:S36">
    <cfRule type="cellIs" dxfId="8" priority="100" operator="greaterThan">
      <formula>0.99</formula>
    </cfRule>
    <cfRule type="cellIs" dxfId="7" priority="101" operator="lessThan">
      <formula>0.7</formula>
    </cfRule>
    <cfRule type="cellIs" dxfId="6" priority="102" operator="between">
      <formula>0.7</formula>
      <formula>0.99</formula>
    </cfRule>
  </conditionalFormatting>
  <conditionalFormatting sqref="S38">
    <cfRule type="cellIs" dxfId="5" priority="10" operator="greaterThan">
      <formula>0.99</formula>
    </cfRule>
    <cfRule type="cellIs" dxfId="4" priority="11" operator="lessThan">
      <formula>0.7</formula>
    </cfRule>
    <cfRule type="cellIs" dxfId="3" priority="12" operator="between">
      <formula>0.7</formula>
      <formula>0.99</formula>
    </cfRule>
  </conditionalFormatting>
  <conditionalFormatting sqref="S11">
    <cfRule type="cellIs" dxfId="2" priority="1" operator="greaterThan">
      <formula>0.99</formula>
    </cfRule>
    <cfRule type="cellIs" dxfId="1" priority="2" operator="lessThan">
      <formula>0.7</formula>
    </cfRule>
    <cfRule type="cellIs" dxfId="0"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B1" zoomScale="60" zoomScaleNormal="60" workbookViewId="0">
      <selection activeCell="F9" sqref="F9"/>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9"/>
      <c r="B3" s="99"/>
      <c r="C3" s="99"/>
      <c r="D3" s="99"/>
      <c r="E3" s="99"/>
      <c r="F3" s="99"/>
      <c r="G3" s="99"/>
      <c r="H3" s="99"/>
      <c r="I3" s="99"/>
      <c r="J3" s="99"/>
      <c r="K3" s="99"/>
      <c r="L3" s="99"/>
    </row>
    <row r="4" spans="1:12" ht="42" customHeight="1" thickBot="1" x14ac:dyDescent="0.3">
      <c r="A4" s="1031" t="s">
        <v>70</v>
      </c>
      <c r="B4" s="1032"/>
      <c r="C4" s="1032"/>
      <c r="D4" s="1032"/>
      <c r="E4" s="1032"/>
      <c r="F4" s="1032"/>
      <c r="G4" s="1032"/>
      <c r="H4" s="1032"/>
      <c r="I4" s="1032"/>
      <c r="J4" s="1032"/>
      <c r="K4" s="1032"/>
      <c r="L4" s="1032"/>
    </row>
    <row r="5" spans="1:12" ht="24.75" customHeight="1" thickBot="1" x14ac:dyDescent="0.3">
      <c r="A5" s="1036" t="s">
        <v>59</v>
      </c>
      <c r="B5" s="1036"/>
      <c r="C5" s="74"/>
      <c r="D5" s="74"/>
      <c r="E5" s="74"/>
      <c r="F5" s="74"/>
      <c r="G5" s="74"/>
      <c r="H5" s="74"/>
      <c r="I5" s="74"/>
      <c r="J5" s="74"/>
      <c r="K5" s="74"/>
      <c r="L5" s="74"/>
    </row>
    <row r="6" spans="1:12" ht="48" customHeight="1" thickBot="1" x14ac:dyDescent="0.3">
      <c r="A6" s="723" t="s">
        <v>71</v>
      </c>
      <c r="B6" s="724" t="s">
        <v>19</v>
      </c>
      <c r="C6" s="724" t="s">
        <v>93</v>
      </c>
      <c r="D6" s="724" t="s">
        <v>41</v>
      </c>
      <c r="E6" s="724" t="s">
        <v>24</v>
      </c>
      <c r="F6" s="724" t="s">
        <v>367</v>
      </c>
      <c r="G6" s="724" t="s">
        <v>174</v>
      </c>
      <c r="H6" s="724" t="s">
        <v>72</v>
      </c>
      <c r="I6" s="724" t="s">
        <v>73</v>
      </c>
      <c r="J6" s="724" t="s">
        <v>74</v>
      </c>
      <c r="K6" s="724" t="s">
        <v>26</v>
      </c>
      <c r="L6" s="725" t="s">
        <v>44</v>
      </c>
    </row>
    <row r="7" spans="1:12" ht="87" customHeight="1" x14ac:dyDescent="0.25">
      <c r="A7" s="338" t="s">
        <v>75</v>
      </c>
      <c r="B7" s="1033" t="s">
        <v>70</v>
      </c>
      <c r="C7" s="341">
        <v>8061.6993309999998</v>
      </c>
      <c r="D7" s="341">
        <v>8011.6993309999998</v>
      </c>
      <c r="E7" s="341">
        <v>8003.4530619999996</v>
      </c>
      <c r="F7" s="355">
        <v>0.99897072160857403</v>
      </c>
      <c r="G7" s="345">
        <v>8.2462690000002112</v>
      </c>
      <c r="H7" s="341">
        <v>7719.1656569999996</v>
      </c>
      <c r="I7" s="339">
        <v>0.9634866884147677</v>
      </c>
      <c r="J7" s="341">
        <v>292.53367400000025</v>
      </c>
      <c r="K7" s="341">
        <v>4520.6490078400002</v>
      </c>
      <c r="L7" s="340">
        <v>0.56425594884072416</v>
      </c>
    </row>
    <row r="8" spans="1:12" ht="107.25" customHeight="1" x14ac:dyDescent="0.25">
      <c r="A8" s="332" t="s">
        <v>76</v>
      </c>
      <c r="B8" s="1034"/>
      <c r="C8" s="342">
        <v>7094.796609</v>
      </c>
      <c r="D8" s="342">
        <v>7044.796609</v>
      </c>
      <c r="E8" s="343">
        <v>6868.046609</v>
      </c>
      <c r="F8" s="356">
        <v>0.97491056026029266</v>
      </c>
      <c r="G8" s="346">
        <v>176.75</v>
      </c>
      <c r="H8" s="342">
        <v>637.12502800000004</v>
      </c>
      <c r="I8" s="122">
        <v>9.0439094747752996E-2</v>
      </c>
      <c r="J8" s="342">
        <v>6407.6715809999996</v>
      </c>
      <c r="K8" s="342">
        <v>85.937850999999995</v>
      </c>
      <c r="L8" s="333">
        <v>1.2198769640873814E-2</v>
      </c>
    </row>
    <row r="9" spans="1:12" ht="48" customHeight="1" x14ac:dyDescent="0.25">
      <c r="A9" s="332" t="s">
        <v>85</v>
      </c>
      <c r="B9" s="1034"/>
      <c r="C9" s="342">
        <v>10263.157662</v>
      </c>
      <c r="D9" s="342">
        <v>10213.157662</v>
      </c>
      <c r="E9" s="342">
        <v>7000</v>
      </c>
      <c r="F9" s="356">
        <v>0.68539037892706134</v>
      </c>
      <c r="G9" s="346">
        <v>3213.1576619999996</v>
      </c>
      <c r="H9" s="342">
        <v>1799.99999432</v>
      </c>
      <c r="I9" s="122">
        <v>0.17624323973938474</v>
      </c>
      <c r="J9" s="342">
        <v>8413.1576676799996</v>
      </c>
      <c r="K9" s="342">
        <v>799.994327</v>
      </c>
      <c r="L9" s="333">
        <v>7.8329773560289917E-2</v>
      </c>
    </row>
    <row r="10" spans="1:12" ht="45" customHeight="1" thickBot="1" x14ac:dyDescent="0.3">
      <c r="A10" s="335" t="s">
        <v>77</v>
      </c>
      <c r="B10" s="1035"/>
      <c r="C10" s="344">
        <v>6544.5463980000004</v>
      </c>
      <c r="D10" s="344">
        <v>6494.5463980000004</v>
      </c>
      <c r="E10" s="344">
        <v>5980.1881960000001</v>
      </c>
      <c r="F10" s="357">
        <v>0.92080152015568062</v>
      </c>
      <c r="G10" s="347">
        <v>514.35820200000035</v>
      </c>
      <c r="H10" s="344">
        <v>2623.6551276</v>
      </c>
      <c r="I10" s="336">
        <v>0.40397819444448901</v>
      </c>
      <c r="J10" s="344">
        <v>3870.8912704000004</v>
      </c>
      <c r="K10" s="344">
        <v>1261.086685</v>
      </c>
      <c r="L10" s="337">
        <v>0.19417625307725148</v>
      </c>
    </row>
    <row r="11" spans="1:12" ht="31.5" customHeight="1" thickBot="1" x14ac:dyDescent="0.3">
      <c r="A11" s="716" t="s">
        <v>60</v>
      </c>
      <c r="B11" s="717"/>
      <c r="C11" s="718">
        <v>31964.199999999997</v>
      </c>
      <c r="D11" s="718">
        <v>31764.199999999997</v>
      </c>
      <c r="E11" s="718">
        <v>27851.687866999997</v>
      </c>
      <c r="F11" s="719">
        <v>0.87682636008462356</v>
      </c>
      <c r="G11" s="720">
        <v>3912.5121330000002</v>
      </c>
      <c r="H11" s="718">
        <v>12779.945806920001</v>
      </c>
      <c r="I11" s="721">
        <v>0.4023380348606293</v>
      </c>
      <c r="J11" s="718">
        <v>18984.254193079996</v>
      </c>
      <c r="K11" s="718">
        <v>6667.6678708400004</v>
      </c>
      <c r="L11" s="722">
        <v>0.2099114056340157</v>
      </c>
    </row>
    <row r="12" spans="1:12" x14ac:dyDescent="0.25">
      <c r="A12" t="s">
        <v>529</v>
      </c>
    </row>
    <row r="13" spans="1:12" x14ac:dyDescent="0.25">
      <c r="H13" s="1"/>
    </row>
    <row r="15" spans="1:12" x14ac:dyDescent="0.25">
      <c r="H15" s="1"/>
      <c r="J15" s="141"/>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DATOS SENT</vt:lpstr>
      <vt:lpstr>DATOS REGALIAS</vt:lpstr>
      <vt:lpstr>CONSOLIDADO SECTOR INTERIOR</vt:lpstr>
      <vt:lpstr>CONSOLIDADO </vt:lpstr>
      <vt:lpstr>POR DIRECCIONES</vt:lpstr>
      <vt:lpstr>GLOSARIO</vt:lpstr>
      <vt:lpstr>GRAFICAS DE TENDENCIA </vt:lpstr>
      <vt:lpstr>ALERTAS DIRECCIONES</vt:lpstr>
      <vt:lpstr>CUADRO SENTENCIA</vt:lpstr>
      <vt:lpstr>Comparativo Sector</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2024-10-04T12:18:27Z</dcterms:modified>
</cp:coreProperties>
</file>