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codeName="ThisWorkbook" hidePivotFieldList="1" defaultThemeVersion="124226"/>
  <mc:AlternateContent xmlns:mc="http://schemas.openxmlformats.org/markup-compatibility/2006">
    <mc:Choice Requires="x15">
      <x15ac:absPath xmlns:x15ac="http://schemas.microsoft.com/office/spreadsheetml/2010/11/ac" url="C:\Users\diana.bohorquez\Downloads\"/>
    </mc:Choice>
  </mc:AlternateContent>
  <xr:revisionPtr revIDLastSave="0" documentId="13_ncr:1_{C3677437-6C1E-430A-8FD8-E40B14B59093}" xr6:coauthVersionLast="36" xr6:coauthVersionMax="36" xr10:uidLastSave="{00000000-0000-0000-0000-000000000000}"/>
  <bookViews>
    <workbookView xWindow="0" yWindow="0" windowWidth="28800" windowHeight="11505" firstSheet="3" activeTab="3" xr2:uid="{3579BC60-0AE8-4B9F-9E55-3DE07AACC97B}"/>
  </bookViews>
  <sheets>
    <sheet name="DATOS SENT" sheetId="551" state="hidden" r:id="rId1"/>
    <sheet name="DATOS REGALIAS" sheetId="1010" state="hidden" r:id="rId2"/>
    <sheet name="CONSOLIDADO SECTOR INTERIOR" sheetId="83" state="hidden" r:id="rId3"/>
    <sheet name="CONSOLIDADO " sheetId="66" r:id="rId4"/>
    <sheet name="POR DIRECCIONES" sheetId="129" r:id="rId5"/>
    <sheet name="GLOSARIO" sheetId="987" state="hidden" r:id="rId6"/>
    <sheet name="GRAFICAS DE TENDENCIA " sheetId="1079" state="hidden" r:id="rId7"/>
    <sheet name="Comparativo Sector" sheetId="1073" state="hidden" r:id="rId8"/>
    <sheet name="ALERTAS DIRECCIONES" sheetId="6" r:id="rId9"/>
    <sheet name="CUADRO SENTENCIA" sheetId="60" r:id="rId10"/>
    <sheet name="30 noviembre" sheetId="294" state="hidden" r:id="rId11"/>
    <sheet name="UNP" sheetId="77" state="hidden" r:id="rId12"/>
    <sheet name="NASA KIWE" sheetId="72" state="hidden" r:id="rId13"/>
    <sheet name="BOMBEROS" sheetId="76" state="hidden" r:id="rId14"/>
    <sheet name="DER AUTOR" sheetId="73" state="hidden" r:id="rId15"/>
  </sheets>
  <externalReferences>
    <externalReference r:id="rId16"/>
    <externalReference r:id="rId17"/>
    <externalReference r:id="rId18"/>
    <externalReference r:id="rId19"/>
    <externalReference r:id="rId20"/>
  </externalReferences>
  <definedNames>
    <definedName name="_xlnm._FilterDatabase" localSheetId="10" hidden="1">'30 noviembre'!$A$4:$T$87</definedName>
    <definedName name="_xlnm._FilterDatabase" localSheetId="8" hidden="1">'ALERTAS DIRECCIONES'!#REF!</definedName>
    <definedName name="_xlnm._FilterDatabase" localSheetId="0" hidden="1">'DATOS SENT'!$A$4:$AA$48</definedName>
    <definedName name="_xlnm._FilterDatabase" localSheetId="4" hidden="1">'POR DIRECCIONES'!$A$6:$R$87</definedName>
    <definedName name="año">[1]Listas!$M$2:$M$8</definedName>
    <definedName name="_xlnm.Print_Area" localSheetId="10">'30 noviembre'!$A$1:$O$211</definedName>
    <definedName name="_xlnm.Print_Area" localSheetId="8">'ALERTAS DIRECCIONES'!$A$1:$T$55</definedName>
    <definedName name="_xlnm.Print_Area" localSheetId="3">'CONSOLIDADO '!$A$3:$N$20</definedName>
    <definedName name="_xlnm.Print_Area" localSheetId="5">GLOSARIO!$A$2:$L$13</definedName>
    <definedName name="_xlnm.Print_Area" localSheetId="4">'POR DIRECCIONES'!$A$2:$Q$200</definedName>
    <definedName name="Cuenta">[1]Listas!$I$2:$I$5</definedName>
    <definedName name="Despacho">[1]Listas!$E$2:$E$4</definedName>
    <definedName name="dia">[1]Listas!$L$2:$L$34</definedName>
    <definedName name="entidad">[1]Listas!$A$2:$A$35</definedName>
    <definedName name="Fecha">[2]Listas!$L$2:$L$13</definedName>
    <definedName name="Mes">[1]Listas!$G$2:$G$13</definedName>
    <definedName name="Print_Area" localSheetId="8">'ALERTAS DIRECCIONES'!$A$1:$S$55</definedName>
    <definedName name="Print_Area" localSheetId="3">'CONSOLIDADO '!$A$3:$N$20</definedName>
    <definedName name="Print_Area" localSheetId="1">'DATOS REGALIAS'!$C$1:$Q$20</definedName>
    <definedName name="Print_Area" localSheetId="5">GLOSARIO!$A$1:$M$27</definedName>
    <definedName name="Print_Area" localSheetId="4">'POR DIRECCIONES'!$A$2:$P$200</definedName>
    <definedName name="Print_Titles" localSheetId="8">'ALERTAS DIRECCIONES'!$1:$4</definedName>
    <definedName name="Print_Titles" localSheetId="3">'CONSOLIDADO '!$3:$20</definedName>
    <definedName name="Print_Titles" localSheetId="4">'POR DIRECCIONES'!$2:$5</definedName>
    <definedName name="Sumar?">[1]Listas!$F$2:$F$3</definedName>
    <definedName name="Tipo_gasto">[1]Listas!$D$2:$D$3</definedName>
    <definedName name="_xlnm.Print_Titles" localSheetId="8">'ALERTAS DIRECCIONES'!$1:$4</definedName>
    <definedName name="_xlnm.Print_Titles" localSheetId="4">'POR DIRECCIONES'!$2:$5</definedName>
  </definedNames>
  <calcPr calcId="191029"/>
</workbook>
</file>

<file path=xl/calcChain.xml><?xml version="1.0" encoding="utf-8"?>
<calcChain xmlns="http://schemas.openxmlformats.org/spreadsheetml/2006/main">
  <c r="B50" i="294" l="1"/>
  <c r="D50" i="294"/>
  <c r="E50" i="294"/>
  <c r="F50" i="294"/>
  <c r="G50" i="294"/>
  <c r="H50" i="294"/>
  <c r="L50" i="294"/>
  <c r="J50" i="294"/>
  <c r="K50" i="294"/>
  <c r="I50" i="294" l="1"/>
  <c r="O50" i="294" s="1"/>
  <c r="M50" i="294" l="1"/>
  <c r="N50" i="294"/>
  <c r="K181" i="294" l="1"/>
  <c r="J181" i="294"/>
  <c r="J182" i="294" s="1"/>
  <c r="L181" i="294"/>
  <c r="G181" i="294"/>
  <c r="H181" i="294"/>
  <c r="F181" i="294"/>
  <c r="E181" i="294"/>
  <c r="E182" i="294" s="1"/>
  <c r="D181" i="294"/>
  <c r="B181" i="294"/>
  <c r="I181" i="294" l="1"/>
  <c r="Q14" i="1010"/>
  <c r="L14" i="1010"/>
  <c r="L12" i="1010"/>
  <c r="L13" i="1010"/>
  <c r="K15" i="1010"/>
  <c r="H14" i="1010"/>
  <c r="K14" i="1010" s="1"/>
  <c r="H13" i="1010"/>
  <c r="K13" i="1010" s="1"/>
  <c r="H12" i="1010"/>
  <c r="K12" i="1010" s="1"/>
  <c r="L16" i="1010" l="1"/>
  <c r="H16" i="1010"/>
  <c r="AA45" i="551" l="1"/>
  <c r="B3" i="1073" l="1"/>
  <c r="B1" i="1073"/>
  <c r="G60" i="1079"/>
  <c r="E60" i="1079"/>
  <c r="A2" i="987"/>
  <c r="J7" i="1073"/>
  <c r="E17" i="83"/>
  <c r="L11" i="83"/>
  <c r="J11" i="83"/>
  <c r="G11" i="83"/>
  <c r="E11" i="83"/>
  <c r="D11" i="83"/>
  <c r="C11" i="83"/>
  <c r="L10" i="83"/>
  <c r="J10" i="83"/>
  <c r="G10" i="83"/>
  <c r="F10" i="83"/>
  <c r="E10" i="83"/>
  <c r="D10" i="83"/>
  <c r="C10" i="83"/>
  <c r="B8" i="83"/>
  <c r="B184" i="294"/>
  <c r="B183" i="294"/>
  <c r="D169" i="294"/>
  <c r="N96" i="294"/>
  <c r="N97" i="294" s="1"/>
  <c r="C10" i="294"/>
  <c r="C11" i="294" s="1"/>
  <c r="C6" i="294"/>
  <c r="C7" i="294" s="1"/>
  <c r="Q47" i="1010"/>
  <c r="P47" i="1010"/>
  <c r="L47" i="1010"/>
  <c r="K47" i="1010"/>
  <c r="H47" i="1010"/>
  <c r="P46" i="1010"/>
  <c r="J46" i="1010"/>
  <c r="Q43" i="1010"/>
  <c r="Q18" i="1010"/>
  <c r="L18" i="1010"/>
  <c r="H7" i="1073" s="1"/>
  <c r="K18" i="1010"/>
  <c r="K46" i="1010" s="1"/>
  <c r="J18" i="1010"/>
  <c r="I18" i="1010"/>
  <c r="I46" i="1010" s="1"/>
  <c r="H18" i="1010"/>
  <c r="G18" i="1010"/>
  <c r="G46" i="1010" s="1"/>
  <c r="Q17" i="1010"/>
  <c r="L17" i="1010"/>
  <c r="K17" i="1010"/>
  <c r="J17" i="1010"/>
  <c r="G16" i="1010"/>
  <c r="F16" i="1010"/>
  <c r="E16" i="1010" s="1"/>
  <c r="E18" i="1010" s="1"/>
  <c r="D7" i="1073" s="1"/>
  <c r="R14" i="1010"/>
  <c r="O14" i="1010"/>
  <c r="E14" i="1010"/>
  <c r="R13" i="1010"/>
  <c r="P13" i="1010"/>
  <c r="O13" i="1010"/>
  <c r="E13" i="1010"/>
  <c r="R12" i="1010"/>
  <c r="P12" i="1010"/>
  <c r="O12" i="1010"/>
  <c r="E12" i="1010"/>
  <c r="AA46" i="551"/>
  <c r="Z46" i="551"/>
  <c r="Y46" i="551"/>
  <c r="X46" i="551"/>
  <c r="W46" i="551"/>
  <c r="V46" i="551"/>
  <c r="U46" i="551"/>
  <c r="T46" i="551"/>
  <c r="S46" i="551"/>
  <c r="R46" i="551"/>
  <c r="Q46" i="551"/>
  <c r="Z45" i="551"/>
  <c r="Y45" i="551"/>
  <c r="X45" i="551"/>
  <c r="W45" i="551"/>
  <c r="V45" i="551"/>
  <c r="U45" i="551"/>
  <c r="T45" i="551"/>
  <c r="S45" i="551"/>
  <c r="R45" i="551"/>
  <c r="Q45" i="551"/>
  <c r="AA44" i="551"/>
  <c r="Z44" i="551"/>
  <c r="Y44" i="551"/>
  <c r="X44" i="551"/>
  <c r="W44" i="551"/>
  <c r="V44" i="551"/>
  <c r="U44" i="551"/>
  <c r="T44" i="551"/>
  <c r="S44" i="551"/>
  <c r="R44" i="551"/>
  <c r="Q44" i="551"/>
  <c r="AA19" i="551"/>
  <c r="Z19" i="551"/>
  <c r="Y19" i="551"/>
  <c r="X19" i="551"/>
  <c r="W19" i="551"/>
  <c r="V19" i="551"/>
  <c r="U19" i="551"/>
  <c r="T19" i="551"/>
  <c r="S19" i="551"/>
  <c r="R19" i="551"/>
  <c r="Q19" i="551"/>
  <c r="B3" i="551"/>
  <c r="AA50" i="551"/>
  <c r="Z50" i="551"/>
  <c r="Y50" i="551"/>
  <c r="X50" i="551"/>
  <c r="W50" i="551"/>
  <c r="V50" i="551"/>
  <c r="U50" i="551"/>
  <c r="T50" i="551"/>
  <c r="S50" i="551"/>
  <c r="R50" i="551"/>
  <c r="Q50" i="551"/>
  <c r="J186" i="294"/>
  <c r="J187" i="294" s="1"/>
  <c r="H159" i="294"/>
  <c r="L182" i="294"/>
  <c r="H182" i="294"/>
  <c r="F182" i="294"/>
  <c r="H175" i="294"/>
  <c r="H70" i="294"/>
  <c r="G49" i="294"/>
  <c r="B40" i="294"/>
  <c r="O16" i="1010" l="1"/>
  <c r="K16" i="1010"/>
  <c r="M17" i="1010"/>
  <c r="N17" i="1010" s="1"/>
  <c r="I10" i="83"/>
  <c r="K184" i="294"/>
  <c r="G182" i="294"/>
  <c r="K10" i="83"/>
  <c r="H10" i="83"/>
  <c r="M10" i="83"/>
  <c r="Q46" i="1010"/>
  <c r="P18" i="1010"/>
  <c r="M18" i="1010"/>
  <c r="M46" i="1010" s="1"/>
  <c r="L46" i="1010"/>
  <c r="F7" i="1073"/>
  <c r="F18" i="1010"/>
  <c r="H46" i="1010"/>
  <c r="D10" i="294"/>
  <c r="D90" i="294"/>
  <c r="P111" i="294"/>
  <c r="P160" i="294"/>
  <c r="E34" i="294"/>
  <c r="E90" i="294"/>
  <c r="E123" i="294"/>
  <c r="E41" i="294"/>
  <c r="E36" i="294"/>
  <c r="D93" i="294"/>
  <c r="B131" i="294"/>
  <c r="G175" i="294"/>
  <c r="E38" i="294"/>
  <c r="E93" i="294"/>
  <c r="B141" i="294"/>
  <c r="B39" i="294"/>
  <c r="J143" i="294"/>
  <c r="J144" i="294" s="1"/>
  <c r="J206" i="294" s="1"/>
  <c r="D179" i="294"/>
  <c r="D31" i="294"/>
  <c r="D37" i="294"/>
  <c r="D183" i="294"/>
  <c r="D32" i="294"/>
  <c r="D38" i="294"/>
  <c r="D167" i="294"/>
  <c r="D21" i="294"/>
  <c r="D33" i="294"/>
  <c r="D39" i="294"/>
  <c r="D175" i="294"/>
  <c r="D36" i="294"/>
  <c r="D34" i="294"/>
  <c r="D41" i="294"/>
  <c r="D113" i="294"/>
  <c r="D122" i="294"/>
  <c r="D137" i="294"/>
  <c r="D145" i="294"/>
  <c r="D176" i="294"/>
  <c r="D22" i="294"/>
  <c r="D35" i="294"/>
  <c r="D114" i="294"/>
  <c r="D123" i="294"/>
  <c r="D138" i="294"/>
  <c r="D146" i="294"/>
  <c r="D177" i="294"/>
  <c r="D166" i="294"/>
  <c r="E166" i="294" s="1"/>
  <c r="D16" i="294"/>
  <c r="G6" i="294"/>
  <c r="J14" i="294"/>
  <c r="J15" i="294" s="1"/>
  <c r="H19" i="294"/>
  <c r="E20" i="294"/>
  <c r="E28" i="294"/>
  <c r="F29" i="294"/>
  <c r="J31" i="294"/>
  <c r="G41" i="294"/>
  <c r="P44" i="294"/>
  <c r="H51" i="294"/>
  <c r="P52" i="294"/>
  <c r="H55" i="294"/>
  <c r="P55" i="294"/>
  <c r="H56" i="294"/>
  <c r="P57" i="294"/>
  <c r="H62" i="294"/>
  <c r="P62" i="294"/>
  <c r="H63" i="294"/>
  <c r="H65" i="294"/>
  <c r="P65" i="294"/>
  <c r="P68" i="294"/>
  <c r="P72" i="294"/>
  <c r="H75" i="294"/>
  <c r="P75" i="294"/>
  <c r="H78" i="294"/>
  <c r="P78" i="294"/>
  <c r="H80" i="294"/>
  <c r="P80" i="294"/>
  <c r="H81" i="294"/>
  <c r="H82" i="294"/>
  <c r="P82" i="294"/>
  <c r="H83" i="294"/>
  <c r="H84" i="294"/>
  <c r="L9" i="294"/>
  <c r="F10" i="294"/>
  <c r="G95" i="294"/>
  <c r="G109" i="294"/>
  <c r="G110" i="294"/>
  <c r="G111" i="294"/>
  <c r="G112" i="294"/>
  <c r="G116" i="294"/>
  <c r="G117" i="294" s="1"/>
  <c r="C7" i="73" s="1"/>
  <c r="G118" i="294"/>
  <c r="G135" i="294"/>
  <c r="G136" i="294" s="1"/>
  <c r="C6" i="77" s="1"/>
  <c r="G138" i="294"/>
  <c r="G139" i="294"/>
  <c r="G145" i="294"/>
  <c r="G146" i="294"/>
  <c r="G147" i="294"/>
  <c r="G177" i="294"/>
  <c r="J183" i="294"/>
  <c r="L186" i="294"/>
  <c r="L187" i="294" s="1"/>
  <c r="J158" i="294"/>
  <c r="E160" i="294"/>
  <c r="D160" i="294"/>
  <c r="J162" i="294"/>
  <c r="J163" i="294" s="1"/>
  <c r="L166" i="294"/>
  <c r="D48" i="294"/>
  <c r="D59" i="294"/>
  <c r="D65" i="294"/>
  <c r="D71" i="294"/>
  <c r="D77" i="294"/>
  <c r="D29" i="294"/>
  <c r="F7" i="294"/>
  <c r="L18" i="294"/>
  <c r="B24" i="294"/>
  <c r="E27" i="294"/>
  <c r="L27" i="294"/>
  <c r="J29" i="294"/>
  <c r="K31" i="294"/>
  <c r="K34" i="294"/>
  <c r="K36" i="294"/>
  <c r="L44" i="294"/>
  <c r="L49" i="294"/>
  <c r="L52" i="294"/>
  <c r="L53" i="294"/>
  <c r="L57" i="294"/>
  <c r="L61" i="294"/>
  <c r="L62" i="294"/>
  <c r="D184" i="294"/>
  <c r="P159" i="294"/>
  <c r="O160" i="294"/>
  <c r="F166" i="294"/>
  <c r="O166" i="294"/>
  <c r="K167" i="294"/>
  <c r="L169" i="294"/>
  <c r="L170" i="294" s="1"/>
  <c r="F10" i="72" s="1"/>
  <c r="B35" i="294"/>
  <c r="E48" i="294"/>
  <c r="E53" i="294"/>
  <c r="E59" i="294"/>
  <c r="E65" i="294"/>
  <c r="E69" i="294"/>
  <c r="E73" i="294"/>
  <c r="E75" i="294"/>
  <c r="E79" i="294"/>
  <c r="E83" i="294"/>
  <c r="D5" i="294"/>
  <c r="D18" i="294"/>
  <c r="D24" i="294"/>
  <c r="D30" i="294"/>
  <c r="B5" i="294"/>
  <c r="E6" i="294"/>
  <c r="L6" i="294"/>
  <c r="J7" i="294"/>
  <c r="B14" i="294"/>
  <c r="G14" i="294"/>
  <c r="G15" i="294" s="1"/>
  <c r="H16" i="294"/>
  <c r="P16" i="294"/>
  <c r="E17" i="294"/>
  <c r="L17" i="294"/>
  <c r="F18" i="294"/>
  <c r="F19" i="294"/>
  <c r="J20" i="294"/>
  <c r="B21" i="294"/>
  <c r="J21" i="294"/>
  <c r="B22" i="294"/>
  <c r="J22" i="294"/>
  <c r="B23" i="294"/>
  <c r="K23" i="294"/>
  <c r="G24" i="294"/>
  <c r="H25" i="294"/>
  <c r="P25" i="294"/>
  <c r="E26" i="294"/>
  <c r="L26" i="294"/>
  <c r="F27" i="294"/>
  <c r="J28" i="294"/>
  <c r="B29" i="294"/>
  <c r="K29" i="294"/>
  <c r="G30" i="294"/>
  <c r="G31" i="294"/>
  <c r="G32" i="294"/>
  <c r="G33" i="294"/>
  <c r="G34" i="294"/>
  <c r="G35" i="294"/>
  <c r="G36" i="294"/>
  <c r="G37" i="294"/>
  <c r="H38" i="294"/>
  <c r="P38" i="294"/>
  <c r="H39" i="294"/>
  <c r="P39" i="294"/>
  <c r="L41" i="294"/>
  <c r="F42" i="294"/>
  <c r="F44" i="294"/>
  <c r="F45" i="294"/>
  <c r="F46" i="294"/>
  <c r="F47" i="294"/>
  <c r="F48" i="294"/>
  <c r="F49" i="294"/>
  <c r="F51" i="294"/>
  <c r="F52" i="294"/>
  <c r="F53" i="294"/>
  <c r="F54" i="294"/>
  <c r="F55" i="294"/>
  <c r="F56" i="294"/>
  <c r="F57" i="294"/>
  <c r="F58" i="294"/>
  <c r="F59" i="294"/>
  <c r="F60" i="294"/>
  <c r="F61" i="294"/>
  <c r="F62" i="294"/>
  <c r="F63" i="294"/>
  <c r="F64" i="294"/>
  <c r="F65" i="294"/>
  <c r="F66" i="294"/>
  <c r="F67" i="294"/>
  <c r="F68" i="294"/>
  <c r="F69" i="294"/>
  <c r="F70" i="294"/>
  <c r="F71" i="294"/>
  <c r="F72" i="294"/>
  <c r="F73" i="294"/>
  <c r="F74" i="294"/>
  <c r="F75" i="294"/>
  <c r="F76" i="294"/>
  <c r="F77" i="294"/>
  <c r="F78" i="294"/>
  <c r="F79" i="294"/>
  <c r="F80" i="294"/>
  <c r="F81" i="294"/>
  <c r="F82" i="294"/>
  <c r="F83" i="294"/>
  <c r="F84" i="294"/>
  <c r="J9" i="294"/>
  <c r="K10" i="294"/>
  <c r="G11" i="294"/>
  <c r="H90" i="294"/>
  <c r="H91" i="294" s="1"/>
  <c r="P90" i="294"/>
  <c r="H92" i="294"/>
  <c r="P92" i="294"/>
  <c r="H93" i="294"/>
  <c r="P93" i="294"/>
  <c r="E95" i="294"/>
  <c r="L95" i="294"/>
  <c r="L96" i="294" s="1"/>
  <c r="E97" i="294"/>
  <c r="L97" i="294"/>
  <c r="L98" i="294" s="1"/>
  <c r="E109" i="294"/>
  <c r="L109" i="294"/>
  <c r="E110" i="294"/>
  <c r="L110" i="294"/>
  <c r="E111" i="294"/>
  <c r="L111" i="294"/>
  <c r="E112" i="294"/>
  <c r="L112" i="294"/>
  <c r="E113" i="294"/>
  <c r="L113" i="294"/>
  <c r="L114" i="294"/>
  <c r="E116" i="294"/>
  <c r="L116" i="294"/>
  <c r="L117" i="294" s="1"/>
  <c r="F7" i="73" s="1"/>
  <c r="E118" i="294"/>
  <c r="L118" i="294"/>
  <c r="L119" i="294"/>
  <c r="E120" i="294"/>
  <c r="L120" i="294"/>
  <c r="E122" i="294"/>
  <c r="L122" i="294"/>
  <c r="L123" i="294"/>
  <c r="E125" i="294"/>
  <c r="L125" i="294"/>
  <c r="L126" i="294" s="1"/>
  <c r="F11" i="73" s="1"/>
  <c r="E131" i="294"/>
  <c r="L131" i="294"/>
  <c r="L132" i="294"/>
  <c r="E133" i="294"/>
  <c r="L133" i="294"/>
  <c r="E135" i="294"/>
  <c r="L135" i="294"/>
  <c r="L136" i="294" s="1"/>
  <c r="F6" i="77" s="1"/>
  <c r="E137" i="294"/>
  <c r="L137" i="294"/>
  <c r="E138" i="294"/>
  <c r="L138" i="294"/>
  <c r="E139" i="294"/>
  <c r="L139" i="294"/>
  <c r="E140" i="294"/>
  <c r="L140" i="294"/>
  <c r="E141" i="294"/>
  <c r="L141" i="294"/>
  <c r="E143" i="294"/>
  <c r="L143" i="294"/>
  <c r="L144" i="294" s="1"/>
  <c r="L206" i="294" s="1"/>
  <c r="G8" i="83" s="1"/>
  <c r="E145" i="294"/>
  <c r="L145" i="294"/>
  <c r="E146" i="294"/>
  <c r="L146" i="294"/>
  <c r="E147" i="294"/>
  <c r="L147" i="294"/>
  <c r="E148" i="294"/>
  <c r="L148" i="294"/>
  <c r="E150" i="294"/>
  <c r="L150" i="294"/>
  <c r="L151" i="294" s="1"/>
  <c r="F10" i="77" s="1"/>
  <c r="E152" i="294"/>
  <c r="L152" i="294"/>
  <c r="L153" i="294" s="1"/>
  <c r="J175" i="294"/>
  <c r="B176" i="294"/>
  <c r="G176" i="294"/>
  <c r="E177" i="294"/>
  <c r="L177" i="294"/>
  <c r="J179" i="294"/>
  <c r="L184" i="294"/>
  <c r="B158" i="294"/>
  <c r="G158" i="294"/>
  <c r="E159" i="294"/>
  <c r="D159" i="294"/>
  <c r="L159" i="294"/>
  <c r="J160" i="294"/>
  <c r="B162" i="294"/>
  <c r="G162" i="294"/>
  <c r="G163" i="294" s="1"/>
  <c r="C6" i="72" s="1"/>
  <c r="D164" i="294"/>
  <c r="L164" i="294"/>
  <c r="L165" i="294" s="1"/>
  <c r="F7" i="72" s="1"/>
  <c r="J166" i="294"/>
  <c r="B167" i="294"/>
  <c r="G167" i="294"/>
  <c r="B9" i="294"/>
  <c r="E10" i="294"/>
  <c r="B42" i="294"/>
  <c r="B45" i="294"/>
  <c r="B47" i="294"/>
  <c r="B49" i="294"/>
  <c r="B52" i="294"/>
  <c r="B54" i="294"/>
  <c r="B56" i="294"/>
  <c r="B58" i="294"/>
  <c r="B60" i="294"/>
  <c r="B62" i="294"/>
  <c r="B64" i="294"/>
  <c r="B66" i="294"/>
  <c r="B68" i="294"/>
  <c r="B70" i="294"/>
  <c r="B72" i="294"/>
  <c r="B74" i="294"/>
  <c r="B76" i="294"/>
  <c r="B78" i="294"/>
  <c r="B80" i="294"/>
  <c r="B82" i="294"/>
  <c r="B84" i="294"/>
  <c r="B92" i="294"/>
  <c r="E114" i="294"/>
  <c r="E132" i="294"/>
  <c r="E164" i="294"/>
  <c r="E176" i="294"/>
  <c r="G183" i="294"/>
  <c r="D28" i="294"/>
  <c r="B6" i="294"/>
  <c r="G17" i="294"/>
  <c r="H18" i="294"/>
  <c r="P19" i="294"/>
  <c r="E21" i="294"/>
  <c r="F23" i="294"/>
  <c r="B25" i="294"/>
  <c r="G26" i="294"/>
  <c r="H27" i="294"/>
  <c r="P27" i="294"/>
  <c r="L28" i="294"/>
  <c r="J30" i="294"/>
  <c r="B32" i="294"/>
  <c r="J32" i="294"/>
  <c r="J33" i="294"/>
  <c r="J36" i="294"/>
  <c r="K38" i="294"/>
  <c r="H45" i="294"/>
  <c r="H46" i="294"/>
  <c r="P47" i="294"/>
  <c r="P48" i="294"/>
  <c r="H54" i="294"/>
  <c r="H58" i="294"/>
  <c r="P58" i="294"/>
  <c r="H59" i="294"/>
  <c r="P60" i="294"/>
  <c r="P61" i="294"/>
  <c r="P63" i="294"/>
  <c r="H66" i="294"/>
  <c r="P66" i="294"/>
  <c r="H67" i="294"/>
  <c r="P67" i="294"/>
  <c r="H68" i="294"/>
  <c r="P70" i="294"/>
  <c r="H73" i="294"/>
  <c r="P73" i="294"/>
  <c r="H74" i="294"/>
  <c r="P74" i="294"/>
  <c r="H76" i="294"/>
  <c r="P76" i="294"/>
  <c r="H77" i="294"/>
  <c r="P83" i="294"/>
  <c r="J11" i="294"/>
  <c r="K93" i="294"/>
  <c r="G133" i="294"/>
  <c r="E175" i="294"/>
  <c r="L179" i="294"/>
  <c r="L180" i="294" s="1"/>
  <c r="F6" i="76" s="1"/>
  <c r="G184" i="294"/>
  <c r="L160" i="294"/>
  <c r="H169" i="294"/>
  <c r="H170" i="294" s="1"/>
  <c r="D10" i="72" s="1"/>
  <c r="D11" i="72" s="1"/>
  <c r="D46" i="294"/>
  <c r="D51" i="294"/>
  <c r="D55" i="294"/>
  <c r="D63" i="294"/>
  <c r="D67" i="294"/>
  <c r="D73" i="294"/>
  <c r="D75" i="294"/>
  <c r="D81" i="294"/>
  <c r="K5" i="294"/>
  <c r="K14" i="294"/>
  <c r="K15" i="294" s="1"/>
  <c r="E19" i="294"/>
  <c r="F20" i="294"/>
  <c r="J23" i="294"/>
  <c r="G25" i="294"/>
  <c r="H26" i="294"/>
  <c r="G38" i="294"/>
  <c r="P41" i="294"/>
  <c r="L48" i="294"/>
  <c r="L58" i="294"/>
  <c r="L63" i="294"/>
  <c r="L71" i="294"/>
  <c r="L73" i="294"/>
  <c r="L74" i="294"/>
  <c r="L78" i="294"/>
  <c r="L82" i="294"/>
  <c r="K11" i="294"/>
  <c r="D97" i="294"/>
  <c r="H97" i="294"/>
  <c r="P109" i="294"/>
  <c r="D111" i="294"/>
  <c r="H112" i="294"/>
  <c r="P113" i="294"/>
  <c r="P114" i="294"/>
  <c r="H116" i="294"/>
  <c r="H117" i="294" s="1"/>
  <c r="D7" i="73" s="1"/>
  <c r="H118" i="294"/>
  <c r="H119" i="294"/>
  <c r="P119" i="294"/>
  <c r="H120" i="294"/>
  <c r="P122" i="294"/>
  <c r="H123" i="294"/>
  <c r="P125" i="294"/>
  <c r="D132" i="294"/>
  <c r="H137" i="294"/>
  <c r="H138" i="294"/>
  <c r="H139" i="294"/>
  <c r="H140" i="294"/>
  <c r="H141" i="294"/>
  <c r="P145" i="294"/>
  <c r="H146" i="294"/>
  <c r="D147" i="294"/>
  <c r="P147" i="294"/>
  <c r="H148" i="294"/>
  <c r="D150" i="294"/>
  <c r="P150" i="294"/>
  <c r="P151" i="294" s="1"/>
  <c r="J10" i="1073" s="1"/>
  <c r="P177" i="294"/>
  <c r="F186" i="294"/>
  <c r="F187" i="294" s="1"/>
  <c r="K158" i="294"/>
  <c r="K162" i="294"/>
  <c r="K163" i="294" s="1"/>
  <c r="H164" i="294"/>
  <c r="H165" i="294" s="1"/>
  <c r="D7" i="72" s="1"/>
  <c r="E169" i="294"/>
  <c r="B33" i="294"/>
  <c r="E44" i="294"/>
  <c r="E63" i="294"/>
  <c r="D6" i="294"/>
  <c r="D25" i="294"/>
  <c r="H5" i="294"/>
  <c r="P5" i="294"/>
  <c r="F6" i="294"/>
  <c r="K7" i="294"/>
  <c r="H14" i="294"/>
  <c r="H15" i="294" s="1"/>
  <c r="P14" i="294"/>
  <c r="E16" i="294"/>
  <c r="L16" i="294"/>
  <c r="F17" i="294"/>
  <c r="J18" i="294"/>
  <c r="B19" i="294"/>
  <c r="J19" i="294"/>
  <c r="B20" i="294"/>
  <c r="K20" i="294"/>
  <c r="K21" i="294"/>
  <c r="K22" i="294"/>
  <c r="G23" i="294"/>
  <c r="H24" i="294"/>
  <c r="P24" i="294"/>
  <c r="E25" i="294"/>
  <c r="L25" i="294"/>
  <c r="F26" i="294"/>
  <c r="J27" i="294"/>
  <c r="B28" i="294"/>
  <c r="K28" i="294"/>
  <c r="G29" i="294"/>
  <c r="H30" i="294"/>
  <c r="P30" i="294"/>
  <c r="H31" i="294"/>
  <c r="P31" i="294"/>
  <c r="H32" i="294"/>
  <c r="P32" i="294"/>
  <c r="H33" i="294"/>
  <c r="P33" i="294"/>
  <c r="H34" i="294"/>
  <c r="P34" i="294"/>
  <c r="H35" i="294"/>
  <c r="P35" i="294"/>
  <c r="H36" i="294"/>
  <c r="P36" i="294"/>
  <c r="H37" i="294"/>
  <c r="P37" i="294"/>
  <c r="L38" i="294"/>
  <c r="L39" i="294"/>
  <c r="F41" i="294"/>
  <c r="J42" i="294"/>
  <c r="J44" i="294"/>
  <c r="J45" i="294"/>
  <c r="J46" i="294"/>
  <c r="J47" i="294"/>
  <c r="J48" i="294"/>
  <c r="J49" i="294"/>
  <c r="J51" i="294"/>
  <c r="J52" i="294"/>
  <c r="J53" i="294"/>
  <c r="J54" i="294"/>
  <c r="J55" i="294"/>
  <c r="J56" i="294"/>
  <c r="J57" i="294"/>
  <c r="J58" i="294"/>
  <c r="J59" i="294"/>
  <c r="J60" i="294"/>
  <c r="J61" i="294"/>
  <c r="J62" i="294"/>
  <c r="J63" i="294"/>
  <c r="J64" i="294"/>
  <c r="J65" i="294"/>
  <c r="J66" i="294"/>
  <c r="J67" i="294"/>
  <c r="J68" i="294"/>
  <c r="J69" i="294"/>
  <c r="J70" i="294"/>
  <c r="J71" i="294"/>
  <c r="J72" i="294"/>
  <c r="J73" i="294"/>
  <c r="J74" i="294"/>
  <c r="J75" i="294"/>
  <c r="J76" i="294"/>
  <c r="J77" i="294"/>
  <c r="J78" i="294"/>
  <c r="J79" i="294"/>
  <c r="J80" i="294"/>
  <c r="J81" i="294"/>
  <c r="J82" i="294"/>
  <c r="J83" i="294"/>
  <c r="J84" i="294"/>
  <c r="K9" i="294"/>
  <c r="G10" i="294"/>
  <c r="H11" i="294"/>
  <c r="P11" i="294"/>
  <c r="L90" i="294"/>
  <c r="L91" i="294" s="1"/>
  <c r="L92" i="294"/>
  <c r="L93" i="294"/>
  <c r="F95" i="294"/>
  <c r="F97" i="294"/>
  <c r="F109" i="294"/>
  <c r="F111" i="294"/>
  <c r="F112" i="294"/>
  <c r="F113" i="294"/>
  <c r="F114" i="294"/>
  <c r="F116" i="294"/>
  <c r="F117" i="294" s="1"/>
  <c r="B7" i="73" s="1"/>
  <c r="F118" i="294"/>
  <c r="F119" i="294"/>
  <c r="F120" i="294"/>
  <c r="F122" i="294"/>
  <c r="F123" i="294"/>
  <c r="F125" i="294"/>
  <c r="F126" i="294" s="1"/>
  <c r="D20" i="1073" s="1"/>
  <c r="F131" i="294"/>
  <c r="F132" i="294"/>
  <c r="F133" i="294"/>
  <c r="F135" i="294"/>
  <c r="F136" i="294" s="1"/>
  <c r="B6" i="77" s="1"/>
  <c r="F137" i="294"/>
  <c r="F138" i="294"/>
  <c r="F139" i="294"/>
  <c r="F140" i="294"/>
  <c r="F141" i="294"/>
  <c r="F143" i="294"/>
  <c r="F144" i="294" s="1"/>
  <c r="F206" i="294" s="1"/>
  <c r="C8" i="83" s="1"/>
  <c r="F145" i="294"/>
  <c r="F146" i="294"/>
  <c r="F147" i="294"/>
  <c r="F148" i="294"/>
  <c r="F150" i="294"/>
  <c r="F151" i="294" s="1"/>
  <c r="B10" i="77" s="1"/>
  <c r="F152" i="294"/>
  <c r="F153" i="294" s="1"/>
  <c r="B12" i="77" s="1"/>
  <c r="B13" i="77" s="1"/>
  <c r="K175" i="294"/>
  <c r="P176" i="294"/>
  <c r="F177" i="294"/>
  <c r="K179" i="294"/>
  <c r="H183" i="294"/>
  <c r="P183" i="294"/>
  <c r="F184" i="294"/>
  <c r="H160" i="294"/>
  <c r="P158" i="294"/>
  <c r="F159" i="294"/>
  <c r="O159" i="294"/>
  <c r="K160" i="294"/>
  <c r="H162" i="294"/>
  <c r="H163" i="294" s="1"/>
  <c r="D6" i="72" s="1"/>
  <c r="P162" i="294"/>
  <c r="P163" i="294" s="1"/>
  <c r="F164" i="294"/>
  <c r="F165" i="294" s="1"/>
  <c r="B7" i="72" s="1"/>
  <c r="K166" i="294"/>
  <c r="H167" i="294"/>
  <c r="P167" i="294"/>
  <c r="J169" i="294"/>
  <c r="J170" i="294" s="1"/>
  <c r="D9" i="294"/>
  <c r="B11" i="294"/>
  <c r="E33" i="294"/>
  <c r="E35" i="294"/>
  <c r="E37" i="294"/>
  <c r="E39" i="294"/>
  <c r="D42" i="294"/>
  <c r="D45" i="294"/>
  <c r="D47" i="294"/>
  <c r="D49" i="294"/>
  <c r="D52" i="294"/>
  <c r="D54" i="294"/>
  <c r="D56" i="294"/>
  <c r="D58" i="294"/>
  <c r="D60" i="294"/>
  <c r="D62" i="294"/>
  <c r="D64" i="294"/>
  <c r="D66" i="294"/>
  <c r="D68" i="294"/>
  <c r="D70" i="294"/>
  <c r="D72" i="294"/>
  <c r="D74" i="294"/>
  <c r="D76" i="294"/>
  <c r="D78" i="294"/>
  <c r="D80" i="294"/>
  <c r="D82" i="294"/>
  <c r="D84" i="294"/>
  <c r="D92" i="294"/>
  <c r="P116" i="294"/>
  <c r="P117" i="294" s="1"/>
  <c r="D135" i="294"/>
  <c r="B148" i="294"/>
  <c r="K176" i="294"/>
  <c r="H179" i="294"/>
  <c r="H180" i="294" s="1"/>
  <c r="D6" i="76" s="1"/>
  <c r="E186" i="294"/>
  <c r="L7" i="294"/>
  <c r="B16" i="294"/>
  <c r="P18" i="294"/>
  <c r="L21" i="294"/>
  <c r="L22" i="294"/>
  <c r="J24" i="294"/>
  <c r="K25" i="294"/>
  <c r="J34" i="294"/>
  <c r="J37" i="294"/>
  <c r="K39" i="294"/>
  <c r="P42" i="294"/>
  <c r="P46" i="294"/>
  <c r="H47" i="294"/>
  <c r="P49" i="294"/>
  <c r="H53" i="294"/>
  <c r="P53" i="294"/>
  <c r="P54" i="294"/>
  <c r="P56" i="294"/>
  <c r="H57" i="294"/>
  <c r="H64" i="294"/>
  <c r="H69" i="294"/>
  <c r="P69" i="294"/>
  <c r="H71" i="294"/>
  <c r="P71" i="294"/>
  <c r="H72" i="294"/>
  <c r="P77" i="294"/>
  <c r="H79" i="294"/>
  <c r="P79" i="294"/>
  <c r="P81" i="294"/>
  <c r="P84" i="294"/>
  <c r="K92" i="294"/>
  <c r="G97" i="294"/>
  <c r="G113" i="294"/>
  <c r="G114" i="294"/>
  <c r="G119" i="294"/>
  <c r="G120" i="294"/>
  <c r="G122" i="294"/>
  <c r="G131" i="294"/>
  <c r="G132" i="294"/>
  <c r="J176" i="294"/>
  <c r="E179" i="294"/>
  <c r="B159" i="294"/>
  <c r="G159" i="294"/>
  <c r="I159" i="294" s="1"/>
  <c r="G164" i="294"/>
  <c r="G165" i="294" s="1"/>
  <c r="C7" i="72" s="1"/>
  <c r="J167" i="294"/>
  <c r="P169" i="294"/>
  <c r="P170" i="294" s="1"/>
  <c r="J14" i="1073" s="1"/>
  <c r="B31" i="294"/>
  <c r="D57" i="294"/>
  <c r="D23" i="294"/>
  <c r="H6" i="294"/>
  <c r="G16" i="294"/>
  <c r="H17" i="294"/>
  <c r="E18" i="294"/>
  <c r="L19" i="294"/>
  <c r="F21" i="294"/>
  <c r="F22" i="294"/>
  <c r="K24" i="294"/>
  <c r="K30" i="294"/>
  <c r="K32" i="294"/>
  <c r="L42" i="294"/>
  <c r="L46" i="294"/>
  <c r="L47" i="294"/>
  <c r="L54" i="294"/>
  <c r="L56" i="294"/>
  <c r="L59" i="294"/>
  <c r="L65" i="294"/>
  <c r="L66" i="294"/>
  <c r="L67" i="294"/>
  <c r="L72" i="294"/>
  <c r="L76" i="294"/>
  <c r="L77" i="294"/>
  <c r="L79" i="294"/>
  <c r="L81" i="294"/>
  <c r="L83" i="294"/>
  <c r="L84" i="294"/>
  <c r="F9" i="294"/>
  <c r="J10" i="294"/>
  <c r="G90" i="294"/>
  <c r="G91" i="294" s="1"/>
  <c r="G92" i="294"/>
  <c r="G93" i="294"/>
  <c r="D95" i="294"/>
  <c r="P95" i="294"/>
  <c r="P97" i="294"/>
  <c r="H109" i="294"/>
  <c r="H110" i="294"/>
  <c r="P110" i="294"/>
  <c r="H111" i="294"/>
  <c r="D112" i="294"/>
  <c r="P112" i="294"/>
  <c r="H113" i="294"/>
  <c r="H114" i="294"/>
  <c r="D116" i="294"/>
  <c r="D118" i="294"/>
  <c r="P118" i="294"/>
  <c r="P120" i="294"/>
  <c r="H122" i="294"/>
  <c r="D125" i="294"/>
  <c r="D131" i="294"/>
  <c r="P131" i="294"/>
  <c r="H132" i="294"/>
  <c r="H133" i="294"/>
  <c r="P139" i="294"/>
  <c r="D141" i="294"/>
  <c r="D143" i="294"/>
  <c r="P143" i="294"/>
  <c r="P144" i="294" s="1"/>
  <c r="P206" i="294" s="1"/>
  <c r="H145" i="294"/>
  <c r="H147" i="294"/>
  <c r="D148" i="294"/>
  <c r="P148" i="294"/>
  <c r="D152" i="294"/>
  <c r="P152" i="294"/>
  <c r="H176" i="294"/>
  <c r="P184" i="294"/>
  <c r="F160" i="294"/>
  <c r="P164" i="294"/>
  <c r="B37" i="294"/>
  <c r="E57" i="294"/>
  <c r="D7" i="294"/>
  <c r="D26" i="294"/>
  <c r="E5" i="294"/>
  <c r="J6" i="294"/>
  <c r="B7" i="294"/>
  <c r="G7" i="294"/>
  <c r="E14" i="294"/>
  <c r="L14" i="294"/>
  <c r="L15" i="294" s="1"/>
  <c r="F16" i="294"/>
  <c r="J17" i="294"/>
  <c r="B18" i="294"/>
  <c r="K18" i="294"/>
  <c r="K19" i="294"/>
  <c r="G20" i="294"/>
  <c r="G21" i="294"/>
  <c r="G22" i="294"/>
  <c r="H23" i="294"/>
  <c r="P23" i="294"/>
  <c r="E24" i="294"/>
  <c r="L24" i="294"/>
  <c r="F25" i="294"/>
  <c r="J26" i="294"/>
  <c r="B27" i="294"/>
  <c r="K27" i="294"/>
  <c r="G28" i="294"/>
  <c r="H29" i="294"/>
  <c r="P29" i="294"/>
  <c r="E30" i="294"/>
  <c r="L30" i="294"/>
  <c r="E31" i="294"/>
  <c r="L31" i="294"/>
  <c r="E32" i="294"/>
  <c r="L32" i="294"/>
  <c r="L33" i="294"/>
  <c r="L34" i="294"/>
  <c r="L35" i="294"/>
  <c r="L36" i="294"/>
  <c r="L37" i="294"/>
  <c r="F38" i="294"/>
  <c r="F39" i="294"/>
  <c r="J41" i="294"/>
  <c r="K42" i="294"/>
  <c r="K44" i="294"/>
  <c r="K45" i="294"/>
  <c r="K46" i="294"/>
  <c r="K47" i="294"/>
  <c r="K48" i="294"/>
  <c r="K49" i="294"/>
  <c r="K51" i="294"/>
  <c r="K52" i="294"/>
  <c r="K53" i="294"/>
  <c r="K54" i="294"/>
  <c r="K55" i="294"/>
  <c r="K56" i="294"/>
  <c r="K57" i="294"/>
  <c r="K58" i="294"/>
  <c r="K59" i="294"/>
  <c r="K60" i="294"/>
  <c r="K61" i="294"/>
  <c r="K62" i="294"/>
  <c r="K63" i="294"/>
  <c r="K64" i="294"/>
  <c r="K65" i="294"/>
  <c r="K66" i="294"/>
  <c r="K67" i="294"/>
  <c r="K68" i="294"/>
  <c r="K69" i="294"/>
  <c r="K70" i="294"/>
  <c r="K71" i="294"/>
  <c r="K72" i="294"/>
  <c r="K73" i="294"/>
  <c r="K74" i="294"/>
  <c r="K75" i="294"/>
  <c r="K76" i="294"/>
  <c r="K77" i="294"/>
  <c r="K78" i="294"/>
  <c r="K79" i="294"/>
  <c r="K80" i="294"/>
  <c r="K81" i="294"/>
  <c r="K82" i="294"/>
  <c r="K83" i="294"/>
  <c r="K84" i="294"/>
  <c r="G9" i="294"/>
  <c r="H10" i="294"/>
  <c r="P10" i="294"/>
  <c r="L11" i="294"/>
  <c r="F90" i="294"/>
  <c r="F91" i="294" s="1"/>
  <c r="F92" i="294"/>
  <c r="F93" i="294"/>
  <c r="J95" i="294"/>
  <c r="B97" i="294"/>
  <c r="J97" i="294"/>
  <c r="B109" i="294"/>
  <c r="J109" i="294"/>
  <c r="B110" i="294"/>
  <c r="J110" i="294"/>
  <c r="B111" i="294"/>
  <c r="J111" i="294"/>
  <c r="B112" i="294"/>
  <c r="J112" i="294"/>
  <c r="B113" i="294"/>
  <c r="J113" i="294"/>
  <c r="B114" i="294"/>
  <c r="J114" i="294"/>
  <c r="J116" i="294"/>
  <c r="J117" i="294" s="1"/>
  <c r="I7" i="73" s="1"/>
  <c r="B118" i="294"/>
  <c r="J118" i="294"/>
  <c r="B119" i="294"/>
  <c r="J119" i="294"/>
  <c r="B120" i="294"/>
  <c r="J120" i="294"/>
  <c r="B122" i="294"/>
  <c r="J122" i="294"/>
  <c r="B123" i="294"/>
  <c r="J123" i="294"/>
  <c r="B125" i="294"/>
  <c r="J125" i="294"/>
  <c r="J126" i="294" s="1"/>
  <c r="J131" i="294"/>
  <c r="B132" i="294"/>
  <c r="J132" i="294"/>
  <c r="B133" i="294"/>
  <c r="J133" i="294"/>
  <c r="B135" i="294"/>
  <c r="J135" i="294"/>
  <c r="J136" i="294" s="1"/>
  <c r="B137" i="294"/>
  <c r="J137" i="294"/>
  <c r="B138" i="294"/>
  <c r="J138" i="294"/>
  <c r="B139" i="294"/>
  <c r="J139" i="294"/>
  <c r="B140" i="294"/>
  <c r="J140" i="294"/>
  <c r="J141" i="294"/>
  <c r="B143" i="294"/>
  <c r="B145" i="294"/>
  <c r="J145" i="294"/>
  <c r="B146" i="294"/>
  <c r="J146" i="294"/>
  <c r="B147" i="294"/>
  <c r="J147" i="294"/>
  <c r="J148" i="294"/>
  <c r="B150" i="294"/>
  <c r="J150" i="294"/>
  <c r="J151" i="294" s="1"/>
  <c r="B152" i="294"/>
  <c r="J152" i="294"/>
  <c r="J153" i="294" s="1"/>
  <c r="B175" i="294"/>
  <c r="L176" i="294"/>
  <c r="J177" i="294"/>
  <c r="B179" i="294"/>
  <c r="G179" i="294"/>
  <c r="E183" i="294"/>
  <c r="L183" i="294"/>
  <c r="J184" i="294"/>
  <c r="G186" i="294"/>
  <c r="E158" i="294"/>
  <c r="L158" i="294"/>
  <c r="J159" i="294"/>
  <c r="B160" i="294"/>
  <c r="G160" i="294"/>
  <c r="E162" i="294"/>
  <c r="D162" i="294"/>
  <c r="L162" i="294"/>
  <c r="L163" i="294" s="1"/>
  <c r="F6" i="72" s="1"/>
  <c r="J164" i="294"/>
  <c r="J165" i="294" s="1"/>
  <c r="B166" i="294"/>
  <c r="G166" i="294"/>
  <c r="E167" i="294"/>
  <c r="L167" i="294"/>
  <c r="K169" i="294"/>
  <c r="K170" i="294" s="1"/>
  <c r="E9" i="294"/>
  <c r="D11" i="294"/>
  <c r="B34" i="294"/>
  <c r="B36" i="294"/>
  <c r="B38" i="294"/>
  <c r="E42" i="294"/>
  <c r="E45" i="294"/>
  <c r="E47" i="294"/>
  <c r="E49" i="294"/>
  <c r="E52" i="294"/>
  <c r="E54" i="294"/>
  <c r="E56" i="294"/>
  <c r="E58" i="294"/>
  <c r="E60" i="294"/>
  <c r="E62" i="294"/>
  <c r="E64" i="294"/>
  <c r="E66" i="294"/>
  <c r="E68" i="294"/>
  <c r="E70" i="294"/>
  <c r="E72" i="294"/>
  <c r="E74" i="294"/>
  <c r="E76" i="294"/>
  <c r="E78" i="294"/>
  <c r="E80" i="294"/>
  <c r="E82" i="294"/>
  <c r="E84" i="294"/>
  <c r="E92" i="294"/>
  <c r="D109" i="294"/>
  <c r="E119" i="294"/>
  <c r="G137" i="294"/>
  <c r="H150" i="294"/>
  <c r="H151" i="294" s="1"/>
  <c r="D10" i="77" s="1"/>
  <c r="B177" i="294"/>
  <c r="K186" i="294"/>
  <c r="J5" i="294"/>
  <c r="E7" i="294"/>
  <c r="K16" i="294"/>
  <c r="D19" i="294"/>
  <c r="L20" i="294"/>
  <c r="E22" i="294"/>
  <c r="J35" i="294"/>
  <c r="H44" i="294"/>
  <c r="P45" i="294"/>
  <c r="H48" i="294"/>
  <c r="H49" i="294"/>
  <c r="P51" i="294"/>
  <c r="H52" i="294"/>
  <c r="H60" i="294"/>
  <c r="H61" i="294"/>
  <c r="P64" i="294"/>
  <c r="K90" i="294"/>
  <c r="G123" i="294"/>
  <c r="G125" i="294"/>
  <c r="G126" i="294" s="1"/>
  <c r="C11" i="73" s="1"/>
  <c r="C12" i="73" s="1"/>
  <c r="G140" i="294"/>
  <c r="G141" i="294"/>
  <c r="G143" i="294"/>
  <c r="G148" i="294"/>
  <c r="G150" i="294"/>
  <c r="G151" i="294" s="1"/>
  <c r="C10" i="77" s="1"/>
  <c r="G152" i="294"/>
  <c r="G153" i="294" s="1"/>
  <c r="C12" i="77" s="1"/>
  <c r="C13" i="77" s="1"/>
  <c r="L175" i="294"/>
  <c r="B169" i="294"/>
  <c r="D44" i="294"/>
  <c r="D53" i="294"/>
  <c r="D61" i="294"/>
  <c r="D69" i="294"/>
  <c r="D79" i="294"/>
  <c r="D83" i="294"/>
  <c r="D17" i="294"/>
  <c r="P6" i="294"/>
  <c r="P17" i="294"/>
  <c r="P26" i="294"/>
  <c r="F28" i="294"/>
  <c r="B30" i="294"/>
  <c r="K33" i="294"/>
  <c r="K35" i="294"/>
  <c r="K37" i="294"/>
  <c r="G39" i="294"/>
  <c r="H41" i="294"/>
  <c r="L45" i="294"/>
  <c r="L51" i="294"/>
  <c r="L55" i="294"/>
  <c r="L60" i="294"/>
  <c r="L64" i="294"/>
  <c r="L68" i="294"/>
  <c r="L69" i="294"/>
  <c r="L70" i="294"/>
  <c r="L75" i="294"/>
  <c r="L80" i="294"/>
  <c r="H95" i="294"/>
  <c r="D110" i="294"/>
  <c r="D119" i="294"/>
  <c r="D120" i="294"/>
  <c r="P123" i="294"/>
  <c r="H125" i="294"/>
  <c r="H126" i="294" s="1"/>
  <c r="D11" i="73" s="1"/>
  <c r="D12" i="73" s="1"/>
  <c r="H131" i="294"/>
  <c r="P132" i="294"/>
  <c r="D133" i="294"/>
  <c r="P133" i="294"/>
  <c r="H135" i="294"/>
  <c r="H136" i="294" s="1"/>
  <c r="D6" i="77" s="1"/>
  <c r="P135" i="294"/>
  <c r="P136" i="294" s="1"/>
  <c r="P137" i="294"/>
  <c r="P138" i="294"/>
  <c r="D140" i="294"/>
  <c r="P140" i="294"/>
  <c r="P141" i="294"/>
  <c r="H143" i="294"/>
  <c r="H144" i="294" s="1"/>
  <c r="H206" i="294" s="1"/>
  <c r="E8" i="83" s="1"/>
  <c r="P146" i="294"/>
  <c r="H152" i="294"/>
  <c r="H153" i="294" s="1"/>
  <c r="D12" i="77" s="1"/>
  <c r="D13" i="77" s="1"/>
  <c r="F175" i="294"/>
  <c r="F179" i="294"/>
  <c r="F180" i="294" s="1"/>
  <c r="B6" i="76" s="1"/>
  <c r="K183" i="294"/>
  <c r="H184" i="294"/>
  <c r="H158" i="294"/>
  <c r="E46" i="294"/>
  <c r="E51" i="294"/>
  <c r="E55" i="294"/>
  <c r="E61" i="294"/>
  <c r="E67" i="294"/>
  <c r="E71" i="294"/>
  <c r="E77" i="294"/>
  <c r="E81" i="294"/>
  <c r="D20" i="294"/>
  <c r="D14" i="294"/>
  <c r="D27" i="294"/>
  <c r="F5" i="294"/>
  <c r="K6" i="294"/>
  <c r="P7" i="294"/>
  <c r="F14" i="294"/>
  <c r="F15" i="294" s="1"/>
  <c r="J16" i="294"/>
  <c r="B17" i="294"/>
  <c r="K17" i="294"/>
  <c r="G18" i="294"/>
  <c r="G19" i="294"/>
  <c r="H20" i="294"/>
  <c r="P20" i="294"/>
  <c r="H21" i="294"/>
  <c r="P21" i="294"/>
  <c r="H22" i="294"/>
  <c r="P22" i="294"/>
  <c r="E23" i="294"/>
  <c r="L23" i="294"/>
  <c r="F24" i="294"/>
  <c r="J25" i="294"/>
  <c r="B26" i="294"/>
  <c r="K26" i="294"/>
  <c r="G27" i="294"/>
  <c r="H28" i="294"/>
  <c r="P28" i="294"/>
  <c r="E29" i="294"/>
  <c r="L29" i="294"/>
  <c r="F30" i="294"/>
  <c r="F31" i="294"/>
  <c r="F32" i="294"/>
  <c r="F33" i="294"/>
  <c r="F34" i="294"/>
  <c r="F35" i="294"/>
  <c r="F36" i="294"/>
  <c r="F37" i="294"/>
  <c r="J38" i="294"/>
  <c r="J39" i="294"/>
  <c r="K41" i="294"/>
  <c r="G42" i="294"/>
  <c r="G44" i="294"/>
  <c r="G45" i="294"/>
  <c r="G46" i="294"/>
  <c r="G47" i="294"/>
  <c r="G48" i="294"/>
  <c r="G51" i="294"/>
  <c r="G52" i="294"/>
  <c r="G53" i="294"/>
  <c r="G54" i="294"/>
  <c r="G55" i="294"/>
  <c r="G56" i="294"/>
  <c r="G57" i="294"/>
  <c r="G58" i="294"/>
  <c r="G59" i="294"/>
  <c r="G60" i="294"/>
  <c r="G61" i="294"/>
  <c r="G62" i="294"/>
  <c r="G63" i="294"/>
  <c r="G64" i="294"/>
  <c r="G65" i="294"/>
  <c r="G66" i="294"/>
  <c r="G67" i="294"/>
  <c r="G68" i="294"/>
  <c r="G69" i="294"/>
  <c r="G70" i="294"/>
  <c r="G71" i="294"/>
  <c r="G72" i="294"/>
  <c r="G73" i="294"/>
  <c r="G74" i="294"/>
  <c r="G75" i="294"/>
  <c r="G76" i="294"/>
  <c r="G77" i="294"/>
  <c r="I77" i="294" s="1"/>
  <c r="N77" i="294" s="1"/>
  <c r="G78" i="294"/>
  <c r="G79" i="294"/>
  <c r="G80" i="294"/>
  <c r="G81" i="294"/>
  <c r="G82" i="294"/>
  <c r="G83" i="294"/>
  <c r="G84" i="294"/>
  <c r="H9" i="294"/>
  <c r="P9" i="294"/>
  <c r="L10" i="294"/>
  <c r="F11" i="294"/>
  <c r="J90" i="294"/>
  <c r="J92" i="294"/>
  <c r="J93" i="294"/>
  <c r="B95" i="294"/>
  <c r="K95" i="294"/>
  <c r="K97" i="294"/>
  <c r="K98" i="294" s="1"/>
  <c r="K109" i="294"/>
  <c r="K110" i="294"/>
  <c r="K111" i="294"/>
  <c r="K112" i="294"/>
  <c r="K113" i="294"/>
  <c r="K114" i="294"/>
  <c r="K116" i="294"/>
  <c r="K117" i="294" s="1"/>
  <c r="K118" i="294"/>
  <c r="K119" i="294"/>
  <c r="K120" i="294"/>
  <c r="K122" i="294"/>
  <c r="K123" i="294"/>
  <c r="K125" i="294"/>
  <c r="K126" i="294" s="1"/>
  <c r="K131" i="294"/>
  <c r="K132" i="294"/>
  <c r="K133" i="294"/>
  <c r="K135" i="294"/>
  <c r="K136" i="294" s="1"/>
  <c r="K6" i="77" s="1"/>
  <c r="K137" i="294"/>
  <c r="K138" i="294"/>
  <c r="K139" i="294"/>
  <c r="K140" i="294"/>
  <c r="K141" i="294"/>
  <c r="K143" i="294"/>
  <c r="K144" i="294" s="1"/>
  <c r="K145" i="294"/>
  <c r="K146" i="294"/>
  <c r="K147" i="294"/>
  <c r="K148" i="294"/>
  <c r="K150" i="294"/>
  <c r="K151" i="294" s="1"/>
  <c r="K152" i="294"/>
  <c r="K153" i="294" s="1"/>
  <c r="P175" i="294"/>
  <c r="F176" i="294"/>
  <c r="H177" i="294"/>
  <c r="K177" i="294"/>
  <c r="P179" i="294"/>
  <c r="P180" i="294" s="1"/>
  <c r="F183" i="294"/>
  <c r="D186" i="294"/>
  <c r="H186" i="294"/>
  <c r="H187" i="294" s="1"/>
  <c r="P186" i="294"/>
  <c r="P187" i="294" s="1"/>
  <c r="F158" i="294"/>
  <c r="O158" i="294"/>
  <c r="K159" i="294"/>
  <c r="F162" i="294"/>
  <c r="F163" i="294" s="1"/>
  <c r="B6" i="72" s="1"/>
  <c r="O162" i="294"/>
  <c r="K164" i="294"/>
  <c r="K165" i="294" s="1"/>
  <c r="H166" i="294"/>
  <c r="P166" i="294"/>
  <c r="F167" i="294"/>
  <c r="G169" i="294"/>
  <c r="G170" i="294" s="1"/>
  <c r="B10" i="294"/>
  <c r="E11" i="294"/>
  <c r="B41" i="294"/>
  <c r="B44" i="294"/>
  <c r="B46" i="294"/>
  <c r="B48" i="294"/>
  <c r="B51" i="294"/>
  <c r="B53" i="294"/>
  <c r="B55" i="294"/>
  <c r="B57" i="294"/>
  <c r="B59" i="294"/>
  <c r="B61" i="294"/>
  <c r="B63" i="294"/>
  <c r="B65" i="294"/>
  <c r="B67" i="294"/>
  <c r="B69" i="294"/>
  <c r="B71" i="294"/>
  <c r="B73" i="294"/>
  <c r="B75" i="294"/>
  <c r="B77" i="294"/>
  <c r="B79" i="294"/>
  <c r="B81" i="294"/>
  <c r="B83" i="294"/>
  <c r="B90" i="294"/>
  <c r="B93" i="294"/>
  <c r="F110" i="294"/>
  <c r="D139" i="294"/>
  <c r="D158" i="294"/>
  <c r="F169" i="294"/>
  <c r="F170" i="294" s="1"/>
  <c r="B10" i="72" s="1"/>
  <c r="B11" i="72" s="1"/>
  <c r="E184" i="294"/>
  <c r="P59" i="294"/>
  <c r="F11" i="83"/>
  <c r="H11" i="83" s="1"/>
  <c r="C16" i="83"/>
  <c r="C17" i="83" s="1"/>
  <c r="G16" i="83"/>
  <c r="W47" i="551"/>
  <c r="W49" i="551" s="1"/>
  <c r="W51" i="551" s="1"/>
  <c r="S47" i="551"/>
  <c r="S49" i="551" s="1"/>
  <c r="S51" i="551" s="1"/>
  <c r="Q47" i="551"/>
  <c r="Q49" i="551" s="1"/>
  <c r="Q51" i="551" s="1"/>
  <c r="L5" i="294"/>
  <c r="V47" i="551"/>
  <c r="V49" i="551" s="1"/>
  <c r="V51" i="551" s="1"/>
  <c r="Z47" i="551"/>
  <c r="Z49" i="551" s="1"/>
  <c r="Z51" i="551" s="1"/>
  <c r="U47" i="551"/>
  <c r="U49" i="551" s="1"/>
  <c r="U51" i="551" s="1"/>
  <c r="R47" i="551"/>
  <c r="R49" i="551" s="1"/>
  <c r="R51" i="551" s="1"/>
  <c r="X47" i="551"/>
  <c r="X49" i="551" s="1"/>
  <c r="X51" i="551" s="1"/>
  <c r="Y47" i="551"/>
  <c r="Y49" i="551" s="1"/>
  <c r="Y51" i="551" s="1"/>
  <c r="T47" i="551"/>
  <c r="T49" i="551" s="1"/>
  <c r="T51" i="551" s="1"/>
  <c r="AA47" i="551"/>
  <c r="AA49" i="551" s="1"/>
  <c r="AA51" i="551" s="1"/>
  <c r="G5" i="294"/>
  <c r="H7" i="294"/>
  <c r="B11" i="73" l="1"/>
  <c r="B12" i="73" s="1"/>
  <c r="I123" i="294"/>
  <c r="I158" i="294"/>
  <c r="N158" i="294" s="1"/>
  <c r="E7" i="72"/>
  <c r="I140" i="294"/>
  <c r="O140" i="294" s="1"/>
  <c r="J161" i="294"/>
  <c r="I5" i="72" s="1"/>
  <c r="K91" i="294"/>
  <c r="J16" i="83"/>
  <c r="J17" i="83" s="1"/>
  <c r="G85" i="294"/>
  <c r="I164" i="294"/>
  <c r="M164" i="294" s="1"/>
  <c r="O123" i="294"/>
  <c r="F185" i="294"/>
  <c r="B7" i="76" s="1"/>
  <c r="I116" i="294"/>
  <c r="N116" i="294" s="1"/>
  <c r="G168" i="294"/>
  <c r="C8" i="72" s="1"/>
  <c r="I148" i="294"/>
  <c r="O148" i="294" s="1"/>
  <c r="H124" i="294"/>
  <c r="D9" i="73" s="1"/>
  <c r="D8" i="77"/>
  <c r="F168" i="294"/>
  <c r="B8" i="72" s="1"/>
  <c r="I167" i="294"/>
  <c r="O167" i="294" s="1"/>
  <c r="I38" i="294"/>
  <c r="M38" i="294" s="1"/>
  <c r="I32" i="294"/>
  <c r="O32" i="294" s="1"/>
  <c r="M159" i="294"/>
  <c r="K161" i="294"/>
  <c r="K5" i="72" s="1"/>
  <c r="I135" i="294"/>
  <c r="O135" i="294" s="1"/>
  <c r="P168" i="294"/>
  <c r="N159" i="294"/>
  <c r="H7" i="72"/>
  <c r="L185" i="294"/>
  <c r="F7" i="76" s="1"/>
  <c r="F124" i="294"/>
  <c r="B9" i="73" s="1"/>
  <c r="I7" i="76"/>
  <c r="J185" i="294"/>
  <c r="F96" i="294"/>
  <c r="H12" i="294"/>
  <c r="I26" i="294"/>
  <c r="M26" i="294" s="1"/>
  <c r="I16" i="294"/>
  <c r="M16" i="294" s="1"/>
  <c r="I78" i="294"/>
  <c r="M78" i="294" s="1"/>
  <c r="I92" i="294"/>
  <c r="O92" i="294" s="1"/>
  <c r="I35" i="294"/>
  <c r="O35" i="294" s="1"/>
  <c r="I57" i="294"/>
  <c r="O57" i="294" s="1"/>
  <c r="I70" i="294"/>
  <c r="M70" i="294" s="1"/>
  <c r="I11" i="294"/>
  <c r="O11" i="294" s="1"/>
  <c r="F98" i="294"/>
  <c r="H98" i="294"/>
  <c r="I33" i="294"/>
  <c r="N33" i="294" s="1"/>
  <c r="I90" i="294"/>
  <c r="N90" i="294" s="1"/>
  <c r="I47" i="294"/>
  <c r="O47" i="294" s="1"/>
  <c r="I34" i="294"/>
  <c r="O34" i="294" s="1"/>
  <c r="I62" i="294"/>
  <c r="O62" i="294" s="1"/>
  <c r="O181" i="294"/>
  <c r="I182" i="294"/>
  <c r="O182" i="294" s="1"/>
  <c r="K182" i="294"/>
  <c r="N181" i="294"/>
  <c r="K94" i="294"/>
  <c r="M181" i="294"/>
  <c r="J96" i="294"/>
  <c r="G94" i="294"/>
  <c r="I131" i="294"/>
  <c r="O131" i="294" s="1"/>
  <c r="P91" i="294"/>
  <c r="I6" i="294"/>
  <c r="M6" i="294" s="1"/>
  <c r="K8" i="294"/>
  <c r="I10" i="294"/>
  <c r="N10" i="294" s="1"/>
  <c r="G98" i="294"/>
  <c r="I97" i="294"/>
  <c r="I98" i="294" s="1"/>
  <c r="N98" i="294" s="1"/>
  <c r="I49" i="294"/>
  <c r="O49" i="294" s="1"/>
  <c r="G161" i="294"/>
  <c r="C5" i="72" s="1"/>
  <c r="K43" i="294"/>
  <c r="I125" i="294"/>
  <c r="M125" i="294" s="1"/>
  <c r="P178" i="294"/>
  <c r="I143" i="294"/>
  <c r="O143" i="294" s="1"/>
  <c r="J149" i="294"/>
  <c r="I9" i="77" s="1"/>
  <c r="I119" i="294"/>
  <c r="N119" i="294" s="1"/>
  <c r="I141" i="294"/>
  <c r="M141" i="294" s="1"/>
  <c r="K168" i="294"/>
  <c r="K8" i="72" s="1"/>
  <c r="I111" i="294"/>
  <c r="O111" i="294" s="1"/>
  <c r="G178" i="294"/>
  <c r="G144" i="294"/>
  <c r="G206" i="294" s="1"/>
  <c r="D8" i="83" s="1"/>
  <c r="I137" i="294"/>
  <c r="O137" i="294" s="1"/>
  <c r="I110" i="294"/>
  <c r="O110" i="294" s="1"/>
  <c r="K11" i="83"/>
  <c r="I11" i="83"/>
  <c r="I51" i="294"/>
  <c r="O51" i="294" s="1"/>
  <c r="P94" i="294"/>
  <c r="D14" i="1073"/>
  <c r="I68" i="294"/>
  <c r="O68" i="294" s="1"/>
  <c r="I41" i="294"/>
  <c r="N41" i="294" s="1"/>
  <c r="L161" i="294"/>
  <c r="F5" i="72" s="1"/>
  <c r="H149" i="294"/>
  <c r="D9" i="77" s="1"/>
  <c r="P96" i="294"/>
  <c r="F8" i="77"/>
  <c r="F161" i="294"/>
  <c r="B5" i="72" s="1"/>
  <c r="J94" i="294"/>
  <c r="J124" i="294"/>
  <c r="I9" i="73" s="1"/>
  <c r="F121" i="294"/>
  <c r="B8" i="73" s="1"/>
  <c r="I64" i="294"/>
  <c r="N64" i="294" s="1"/>
  <c r="G142" i="294"/>
  <c r="C7" i="77" s="1"/>
  <c r="L43" i="294"/>
  <c r="I17" i="294"/>
  <c r="O17" i="294" s="1"/>
  <c r="I114" i="294"/>
  <c r="M114" i="294" s="1"/>
  <c r="I18" i="294"/>
  <c r="O18" i="294" s="1"/>
  <c r="O18" i="1010"/>
  <c r="E7" i="1073"/>
  <c r="F46" i="1010"/>
  <c r="N18" i="1010"/>
  <c r="R18" i="1010"/>
  <c r="F47" i="1010"/>
  <c r="D10" i="1073"/>
  <c r="I8" i="77"/>
  <c r="H134" i="294"/>
  <c r="D5" i="77" s="1"/>
  <c r="F134" i="294"/>
  <c r="B5" i="77" s="1"/>
  <c r="K124" i="294"/>
  <c r="K9" i="73" s="1"/>
  <c r="P121" i="294"/>
  <c r="I122" i="294"/>
  <c r="O122" i="294" s="1"/>
  <c r="I113" i="294"/>
  <c r="N113" i="294" s="1"/>
  <c r="F115" i="294"/>
  <c r="B6" i="73" s="1"/>
  <c r="I118" i="294"/>
  <c r="M118" i="294" s="1"/>
  <c r="I67" i="294"/>
  <c r="O67" i="294" s="1"/>
  <c r="J12" i="294"/>
  <c r="I93" i="294"/>
  <c r="O93" i="294" s="1"/>
  <c r="I73" i="294"/>
  <c r="O73" i="294" s="1"/>
  <c r="I55" i="294"/>
  <c r="O55" i="294" s="1"/>
  <c r="I45" i="294"/>
  <c r="O45" i="294" s="1"/>
  <c r="I59" i="294"/>
  <c r="O59" i="294" s="1"/>
  <c r="F12" i="294"/>
  <c r="P98" i="294"/>
  <c r="I82" i="294"/>
  <c r="O82" i="294" s="1"/>
  <c r="I76" i="294"/>
  <c r="O76" i="294" s="1"/>
  <c r="I58" i="294"/>
  <c r="N58" i="294" s="1"/>
  <c r="I25" i="294"/>
  <c r="N25" i="294" s="1"/>
  <c r="I23" i="294"/>
  <c r="O23" i="294" s="1"/>
  <c r="I74" i="294"/>
  <c r="O74" i="294" s="1"/>
  <c r="I65" i="294"/>
  <c r="O65" i="294" s="1"/>
  <c r="K40" i="294"/>
  <c r="I160" i="294"/>
  <c r="M160" i="294" s="1"/>
  <c r="I150" i="294"/>
  <c r="N150" i="294" s="1"/>
  <c r="L178" i="294"/>
  <c r="I132" i="294"/>
  <c r="G121" i="294"/>
  <c r="C8" i="73" s="1"/>
  <c r="I146" i="294"/>
  <c r="O146" i="294" s="1"/>
  <c r="H43" i="294"/>
  <c r="G96" i="294"/>
  <c r="J91" i="294"/>
  <c r="I80" i="294"/>
  <c r="N80" i="294" s="1"/>
  <c r="I53" i="294"/>
  <c r="O53" i="294" s="1"/>
  <c r="I48" i="294"/>
  <c r="O48" i="294" s="1"/>
  <c r="F40" i="294"/>
  <c r="I21" i="294"/>
  <c r="O21" i="294" s="1"/>
  <c r="P8" i="294"/>
  <c r="J134" i="294"/>
  <c r="I5" i="77" s="1"/>
  <c r="M123" i="294"/>
  <c r="J121" i="294"/>
  <c r="I8" i="73" s="1"/>
  <c r="J115" i="294"/>
  <c r="I6" i="73" s="1"/>
  <c r="I28" i="294"/>
  <c r="O28" i="294" s="1"/>
  <c r="J40" i="294"/>
  <c r="J8" i="294"/>
  <c r="H115" i="294"/>
  <c r="P124" i="294"/>
  <c r="F8" i="294"/>
  <c r="J43" i="294"/>
  <c r="I71" i="294"/>
  <c r="N71" i="294" s="1"/>
  <c r="I9" i="294"/>
  <c r="O9" i="294" s="1"/>
  <c r="I29" i="294"/>
  <c r="N29" i="294" s="1"/>
  <c r="H40" i="294"/>
  <c r="F178" i="294"/>
  <c r="I175" i="294"/>
  <c r="N175" i="294" s="1"/>
  <c r="H94" i="294"/>
  <c r="J98" i="294"/>
  <c r="I83" i="294"/>
  <c r="O83" i="294" s="1"/>
  <c r="I42" i="294"/>
  <c r="O42" i="294" s="1"/>
  <c r="I56" i="294"/>
  <c r="O56" i="294" s="1"/>
  <c r="I52" i="294"/>
  <c r="M52" i="294" s="1"/>
  <c r="I46" i="294"/>
  <c r="O46" i="294" s="1"/>
  <c r="G12" i="294"/>
  <c r="I19" i="294"/>
  <c r="O19" i="294" s="1"/>
  <c r="G43" i="294"/>
  <c r="K149" i="294"/>
  <c r="K9" i="77" s="1"/>
  <c r="K142" i="294"/>
  <c r="K7" i="77" s="1"/>
  <c r="K134" i="294"/>
  <c r="K5" i="77" s="1"/>
  <c r="K121" i="294"/>
  <c r="K8" i="73" s="1"/>
  <c r="K115" i="294"/>
  <c r="K6" i="73" s="1"/>
  <c r="F43" i="294"/>
  <c r="B8" i="77"/>
  <c r="I166" i="294"/>
  <c r="M166" i="294" s="1"/>
  <c r="L198" i="294"/>
  <c r="P198" i="294"/>
  <c r="I37" i="294"/>
  <c r="O37" i="294" s="1"/>
  <c r="I31" i="294"/>
  <c r="O31" i="294" s="1"/>
  <c r="I24" i="294"/>
  <c r="O24" i="294" s="1"/>
  <c r="F106" i="294"/>
  <c r="J168" i="294"/>
  <c r="I8" i="72" s="1"/>
  <c r="H168" i="294"/>
  <c r="D8" i="72" s="1"/>
  <c r="G124" i="294"/>
  <c r="C9" i="73" s="1"/>
  <c r="I109" i="294"/>
  <c r="N109" i="294" s="1"/>
  <c r="G134" i="294"/>
  <c r="C5" i="77" s="1"/>
  <c r="D11" i="1073"/>
  <c r="L12" i="294"/>
  <c r="K185" i="294"/>
  <c r="H85" i="294"/>
  <c r="I186" i="294"/>
  <c r="M186" i="294" s="1"/>
  <c r="G187" i="294"/>
  <c r="K180" i="294"/>
  <c r="K178" i="294"/>
  <c r="P149" i="294"/>
  <c r="J180" i="294"/>
  <c r="I176" i="294"/>
  <c r="O176" i="294" s="1"/>
  <c r="L168" i="294"/>
  <c r="I138" i="294"/>
  <c r="P15" i="294"/>
  <c r="K106" i="294"/>
  <c r="F85" i="294"/>
  <c r="O198" i="294"/>
  <c r="I95" i="294"/>
  <c r="O95" i="294" s="1"/>
  <c r="O96" i="294" s="1"/>
  <c r="F198" i="294"/>
  <c r="P106" i="294"/>
  <c r="I81" i="294"/>
  <c r="M81" i="294" s="1"/>
  <c r="F94" i="294"/>
  <c r="I79" i="294"/>
  <c r="N79" i="294" s="1"/>
  <c r="I61" i="294"/>
  <c r="O61" i="294" s="1"/>
  <c r="I63" i="294"/>
  <c r="O63" i="294" s="1"/>
  <c r="G198" i="294"/>
  <c r="G7" i="72"/>
  <c r="G115" i="294"/>
  <c r="C6" i="73" s="1"/>
  <c r="I145" i="294"/>
  <c r="O145" i="294" s="1"/>
  <c r="L40" i="294"/>
  <c r="J17" i="1073"/>
  <c r="J142" i="294"/>
  <c r="I7" i="77" s="1"/>
  <c r="P161" i="294"/>
  <c r="L94" i="294"/>
  <c r="L99" i="294" s="1"/>
  <c r="L100" i="294" s="1"/>
  <c r="B10" i="76"/>
  <c r="B9" i="76"/>
  <c r="D17" i="1073"/>
  <c r="I184" i="294"/>
  <c r="M184" i="294" s="1"/>
  <c r="L121" i="294"/>
  <c r="F8" i="73" s="1"/>
  <c r="I177" i="294"/>
  <c r="O177" i="294" s="1"/>
  <c r="O106" i="294"/>
  <c r="L134" i="294"/>
  <c r="K198" i="294"/>
  <c r="J106" i="294"/>
  <c r="P85" i="294"/>
  <c r="I30" i="294"/>
  <c r="O30" i="294" s="1"/>
  <c r="H106" i="294"/>
  <c r="I36" i="294"/>
  <c r="O36" i="294" s="1"/>
  <c r="I27" i="294"/>
  <c r="O27" i="294" s="1"/>
  <c r="I22" i="294"/>
  <c r="O22" i="294" s="1"/>
  <c r="I14" i="294"/>
  <c r="N14" i="294" s="1"/>
  <c r="I39" i="294"/>
  <c r="O39" i="294" s="1"/>
  <c r="L106" i="294"/>
  <c r="I44" i="294"/>
  <c r="O44" i="294" s="1"/>
  <c r="I162" i="294"/>
  <c r="I163" i="294" s="1"/>
  <c r="O163" i="294" s="1"/>
  <c r="I120" i="294"/>
  <c r="O120" i="294" s="1"/>
  <c r="G149" i="294"/>
  <c r="C9" i="77" s="1"/>
  <c r="G180" i="294"/>
  <c r="C6" i="76" s="1"/>
  <c r="I179" i="294"/>
  <c r="N179" i="294" s="1"/>
  <c r="H178" i="294"/>
  <c r="H121" i="294"/>
  <c r="D8" i="73" s="1"/>
  <c r="P115" i="294"/>
  <c r="I133" i="294"/>
  <c r="I112" i="294"/>
  <c r="O112" i="294" s="1"/>
  <c r="J198" i="294"/>
  <c r="H96" i="294"/>
  <c r="G40" i="294"/>
  <c r="J85" i="294"/>
  <c r="G106" i="294"/>
  <c r="I54" i="294"/>
  <c r="O54" i="294" s="1"/>
  <c r="I75" i="294"/>
  <c r="O75" i="294" s="1"/>
  <c r="I20" i="294"/>
  <c r="O20" i="294" s="1"/>
  <c r="K96" i="294"/>
  <c r="K12" i="294"/>
  <c r="P12" i="294"/>
  <c r="K85" i="294"/>
  <c r="I72" i="294"/>
  <c r="E6" i="72"/>
  <c r="H6" i="72" s="1"/>
  <c r="I169" i="294"/>
  <c r="O169" i="294" s="1"/>
  <c r="O170" i="294" s="1"/>
  <c r="I152" i="294"/>
  <c r="O152" i="294" s="1"/>
  <c r="O153" i="294" s="1"/>
  <c r="I153" i="294"/>
  <c r="E12" i="77" s="1"/>
  <c r="D9" i="76"/>
  <c r="D10" i="76"/>
  <c r="N123" i="294"/>
  <c r="H161" i="294"/>
  <c r="D5" i="72" s="1"/>
  <c r="F149" i="294"/>
  <c r="B9" i="77" s="1"/>
  <c r="F142" i="294"/>
  <c r="B7" i="77" s="1"/>
  <c r="I183" i="294"/>
  <c r="N183" i="294" s="1"/>
  <c r="G185" i="294"/>
  <c r="C7" i="76" s="1"/>
  <c r="L149" i="294"/>
  <c r="F9" i="77" s="1"/>
  <c r="L142" i="294"/>
  <c r="F7" i="77" s="1"/>
  <c r="L124" i="294"/>
  <c r="F9" i="73" s="1"/>
  <c r="L115" i="294"/>
  <c r="L85" i="294"/>
  <c r="L102" i="294" s="1"/>
  <c r="F9" i="76"/>
  <c r="I60" i="294"/>
  <c r="O60" i="294" s="1"/>
  <c r="I69" i="294"/>
  <c r="O69" i="294" s="1"/>
  <c r="I66" i="294"/>
  <c r="O66" i="294" s="1"/>
  <c r="I84" i="294"/>
  <c r="N84" i="294" s="1"/>
  <c r="P40" i="294"/>
  <c r="H198" i="294"/>
  <c r="P142" i="294"/>
  <c r="K187" i="294"/>
  <c r="H185" i="294"/>
  <c r="D7" i="76" s="1"/>
  <c r="H142" i="294"/>
  <c r="D7" i="77" s="1"/>
  <c r="J178" i="294"/>
  <c r="I147" i="294"/>
  <c r="N147" i="294" s="1"/>
  <c r="I139" i="294"/>
  <c r="O139" i="294" s="1"/>
  <c r="M11" i="83"/>
  <c r="L16" i="83"/>
  <c r="G17" i="83"/>
  <c r="L8" i="294"/>
  <c r="I10" i="77"/>
  <c r="F10" i="1073"/>
  <c r="N135" i="294"/>
  <c r="K10" i="77"/>
  <c r="H10" i="1073"/>
  <c r="J8" i="83"/>
  <c r="K8" i="77"/>
  <c r="K206" i="294"/>
  <c r="I12" i="77"/>
  <c r="I13" i="77" s="1"/>
  <c r="F11" i="1073"/>
  <c r="I6" i="77"/>
  <c r="K12" i="77"/>
  <c r="K13" i="77" s="1"/>
  <c r="H11" i="1073"/>
  <c r="I11" i="73"/>
  <c r="F20" i="1073"/>
  <c r="F12" i="73"/>
  <c r="K11" i="73"/>
  <c r="H20" i="1073"/>
  <c r="K7" i="73"/>
  <c r="I6" i="72"/>
  <c r="H14" i="1073"/>
  <c r="K10" i="72"/>
  <c r="K6" i="72"/>
  <c r="K7" i="72"/>
  <c r="L7" i="72" s="1"/>
  <c r="I7" i="72"/>
  <c r="J7" i="72" s="1"/>
  <c r="O164" i="294"/>
  <c r="I10" i="72"/>
  <c r="F14" i="1073"/>
  <c r="F11" i="72"/>
  <c r="C10" i="72"/>
  <c r="M77" i="294"/>
  <c r="F204" i="294"/>
  <c r="C6" i="83" s="1"/>
  <c r="I5" i="294"/>
  <c r="G8" i="294"/>
  <c r="L204" i="294"/>
  <c r="G6" i="83" s="1"/>
  <c r="I7" i="294"/>
  <c r="O77" i="294"/>
  <c r="H8" i="294"/>
  <c r="H204" i="294"/>
  <c r="E6" i="83" s="1"/>
  <c r="M158" i="294" l="1"/>
  <c r="M135" i="294"/>
  <c r="E5" i="72"/>
  <c r="G171" i="294"/>
  <c r="C9" i="72" s="1"/>
  <c r="M140" i="294"/>
  <c r="N140" i="294"/>
  <c r="H13" i="294"/>
  <c r="H203" i="294" s="1"/>
  <c r="O90" i="294"/>
  <c r="O91" i="294" s="1"/>
  <c r="I136" i="294"/>
  <c r="M136" i="294" s="1"/>
  <c r="M137" i="294"/>
  <c r="K204" i="294"/>
  <c r="L6" i="83" s="1"/>
  <c r="N143" i="294"/>
  <c r="I165" i="294"/>
  <c r="O165" i="294" s="1"/>
  <c r="N164" i="294"/>
  <c r="N114" i="294"/>
  <c r="N137" i="294"/>
  <c r="M17" i="294"/>
  <c r="M152" i="294"/>
  <c r="N38" i="294"/>
  <c r="N34" i="294"/>
  <c r="M10" i="294"/>
  <c r="O38" i="294"/>
  <c r="M148" i="294"/>
  <c r="N166" i="294"/>
  <c r="M32" i="294"/>
  <c r="K13" i="294"/>
  <c r="K203" i="294" s="1"/>
  <c r="N148" i="294"/>
  <c r="G99" i="294"/>
  <c r="G100" i="294" s="1"/>
  <c r="O124" i="294"/>
  <c r="I126" i="294"/>
  <c r="M126" i="294" s="1"/>
  <c r="P126" i="294" s="1"/>
  <c r="J20" i="1073" s="1"/>
  <c r="N167" i="294"/>
  <c r="N17" i="294"/>
  <c r="N68" i="294"/>
  <c r="N32" i="294"/>
  <c r="P171" i="294"/>
  <c r="J13" i="1073" s="1"/>
  <c r="J15" i="1073" s="1"/>
  <c r="M167" i="294"/>
  <c r="O116" i="294"/>
  <c r="N152" i="294"/>
  <c r="N153" i="294"/>
  <c r="P153" i="294" s="1"/>
  <c r="J11" i="1073" s="1"/>
  <c r="K171" i="294"/>
  <c r="H13" i="1073" s="1"/>
  <c r="M116" i="294"/>
  <c r="I117" i="294"/>
  <c r="N117" i="294" s="1"/>
  <c r="I96" i="294"/>
  <c r="I168" i="294"/>
  <c r="N6" i="294"/>
  <c r="N11" i="294"/>
  <c r="O125" i="294"/>
  <c r="N125" i="294"/>
  <c r="O6" i="294"/>
  <c r="N19" i="294"/>
  <c r="M34" i="294"/>
  <c r="M90" i="294"/>
  <c r="O16" i="294"/>
  <c r="M95" i="294"/>
  <c r="M96" i="294" s="1"/>
  <c r="M97" i="294" s="1"/>
  <c r="M11" i="294"/>
  <c r="M35" i="294"/>
  <c r="N35" i="294"/>
  <c r="N65" i="294"/>
  <c r="O97" i="294"/>
  <c r="O98" i="294" s="1"/>
  <c r="M62" i="294"/>
  <c r="O71" i="294"/>
  <c r="M68" i="294"/>
  <c r="M65" i="294"/>
  <c r="C8" i="77"/>
  <c r="J188" i="294"/>
  <c r="J189" i="294" s="1"/>
  <c r="O114" i="294"/>
  <c r="M143" i="294"/>
  <c r="M48" i="294"/>
  <c r="J13" i="294"/>
  <c r="E11" i="1073"/>
  <c r="G11" i="1073" s="1"/>
  <c r="F127" i="294"/>
  <c r="N48" i="294"/>
  <c r="N62" i="294"/>
  <c r="O78" i="294"/>
  <c r="N21" i="294"/>
  <c r="O26" i="294"/>
  <c r="F102" i="294"/>
  <c r="F194" i="294" s="1"/>
  <c r="N73" i="294"/>
  <c r="M57" i="294"/>
  <c r="N57" i="294"/>
  <c r="N78" i="294"/>
  <c r="M93" i="294"/>
  <c r="N55" i="294"/>
  <c r="M113" i="294"/>
  <c r="N26" i="294"/>
  <c r="M73" i="294"/>
  <c r="I91" i="294"/>
  <c r="N91" i="294" s="1"/>
  <c r="M131" i="294"/>
  <c r="I144" i="294"/>
  <c r="O144" i="294" s="1"/>
  <c r="O206" i="294" s="1"/>
  <c r="N131" i="294"/>
  <c r="O113" i="294"/>
  <c r="M146" i="294"/>
  <c r="O109" i="294"/>
  <c r="J102" i="294"/>
  <c r="J194" i="294" s="1"/>
  <c r="O10" i="294"/>
  <c r="O12" i="294" s="1"/>
  <c r="O94" i="294"/>
  <c r="N92" i="294"/>
  <c r="O70" i="294"/>
  <c r="O58" i="294"/>
  <c r="M92" i="294"/>
  <c r="H102" i="294"/>
  <c r="H194" i="294" s="1"/>
  <c r="N70" i="294"/>
  <c r="M64" i="294"/>
  <c r="N93" i="294"/>
  <c r="I94" i="294"/>
  <c r="N16" i="294"/>
  <c r="K102" i="294"/>
  <c r="K194" i="294" s="1"/>
  <c r="N69" i="294"/>
  <c r="M58" i="294"/>
  <c r="M47" i="294"/>
  <c r="M55" i="294"/>
  <c r="K99" i="294"/>
  <c r="K100" i="294" s="1"/>
  <c r="N47" i="294"/>
  <c r="N61" i="294"/>
  <c r="M25" i="294"/>
  <c r="O33" i="294"/>
  <c r="M33" i="294"/>
  <c r="O25" i="294"/>
  <c r="P204" i="294"/>
  <c r="K188" i="294"/>
  <c r="N182" i="294"/>
  <c r="G188" i="294"/>
  <c r="C8" i="76" s="1"/>
  <c r="B5" i="76"/>
  <c r="F188" i="294"/>
  <c r="B8" i="76" s="1"/>
  <c r="B11" i="76" s="1"/>
  <c r="H188" i="294"/>
  <c r="F5" i="76"/>
  <c r="F8" i="76" s="1"/>
  <c r="L188" i="294"/>
  <c r="L189" i="294" s="1"/>
  <c r="C5" i="76"/>
  <c r="M74" i="294"/>
  <c r="N28" i="294"/>
  <c r="F8" i="72"/>
  <c r="J127" i="294"/>
  <c r="J128" i="294" s="1"/>
  <c r="M45" i="294"/>
  <c r="N186" i="294"/>
  <c r="O141" i="294"/>
  <c r="M46" i="294"/>
  <c r="M49" i="294"/>
  <c r="I170" i="294"/>
  <c r="M170" i="294" s="1"/>
  <c r="N46" i="294"/>
  <c r="N49" i="294"/>
  <c r="N45" i="294"/>
  <c r="M28" i="294"/>
  <c r="I124" i="294"/>
  <c r="E9" i="73" s="1"/>
  <c r="G9" i="73" s="1"/>
  <c r="M182" i="294"/>
  <c r="M51" i="294"/>
  <c r="M41" i="294"/>
  <c r="F171" i="294"/>
  <c r="B9" i="72" s="1"/>
  <c r="B12" i="72" s="1"/>
  <c r="N110" i="294"/>
  <c r="M110" i="294"/>
  <c r="O41" i="294"/>
  <c r="H208" i="294"/>
  <c r="E13" i="83" s="1"/>
  <c r="E14" i="83" s="1"/>
  <c r="O119" i="294"/>
  <c r="N43" i="294"/>
  <c r="N51" i="294"/>
  <c r="M119" i="294"/>
  <c r="N111" i="294"/>
  <c r="M111" i="294"/>
  <c r="F13" i="294"/>
  <c r="N141" i="294"/>
  <c r="P172" i="294"/>
  <c r="H127" i="294"/>
  <c r="D10" i="73" s="1"/>
  <c r="D13" i="73" s="1"/>
  <c r="K127" i="294"/>
  <c r="K128" i="294" s="1"/>
  <c r="O64" i="294"/>
  <c r="L171" i="294"/>
  <c r="L172" i="294" s="1"/>
  <c r="O118" i="294"/>
  <c r="M150" i="294"/>
  <c r="J99" i="294"/>
  <c r="J100" i="294" s="1"/>
  <c r="I15" i="294"/>
  <c r="N15" i="294" s="1"/>
  <c r="M61" i="294"/>
  <c r="M72" i="294"/>
  <c r="I43" i="294"/>
  <c r="O43" i="294" s="1"/>
  <c r="N24" i="294"/>
  <c r="M14" i="294"/>
  <c r="N36" i="294"/>
  <c r="N118" i="294"/>
  <c r="P99" i="294"/>
  <c r="P100" i="294" s="1"/>
  <c r="M176" i="294"/>
  <c r="I115" i="294"/>
  <c r="N115" i="294" s="1"/>
  <c r="M56" i="294"/>
  <c r="N53" i="294"/>
  <c r="K208" i="294"/>
  <c r="L13" i="83" s="1"/>
  <c r="M60" i="294"/>
  <c r="N59" i="294"/>
  <c r="N67" i="294"/>
  <c r="I121" i="294"/>
  <c r="E8" i="73" s="1"/>
  <c r="H8" i="73" s="1"/>
  <c r="D6" i="73"/>
  <c r="M153" i="294"/>
  <c r="N9" i="294"/>
  <c r="O175" i="294"/>
  <c r="N56" i="294"/>
  <c r="M18" i="294"/>
  <c r="N74" i="294"/>
  <c r="H207" i="294"/>
  <c r="E9" i="83" s="1"/>
  <c r="M75" i="294"/>
  <c r="M109" i="294"/>
  <c r="O150" i="294"/>
  <c r="I106" i="294"/>
  <c r="I178" i="294"/>
  <c r="J208" i="294"/>
  <c r="J13" i="83" s="1"/>
  <c r="M9" i="294"/>
  <c r="N60" i="294"/>
  <c r="M42" i="294"/>
  <c r="I12" i="294"/>
  <c r="N12" i="294" s="1"/>
  <c r="N18" i="294"/>
  <c r="M120" i="294"/>
  <c r="I151" i="294"/>
  <c r="N151" i="294" s="1"/>
  <c r="M175" i="294"/>
  <c r="M24" i="294"/>
  <c r="M69" i="294"/>
  <c r="M79" i="294"/>
  <c r="M53" i="294"/>
  <c r="N75" i="294"/>
  <c r="N120" i="294"/>
  <c r="K207" i="294"/>
  <c r="L9" i="83" s="1"/>
  <c r="G205" i="294"/>
  <c r="D7" i="83" s="1"/>
  <c r="K154" i="294"/>
  <c r="K155" i="294" s="1"/>
  <c r="I7" i="1073"/>
  <c r="G7" i="1073"/>
  <c r="J171" i="294"/>
  <c r="J172" i="294" s="1"/>
  <c r="M163" i="294"/>
  <c r="H171" i="294"/>
  <c r="D9" i="72" s="1"/>
  <c r="D12" i="72" s="1"/>
  <c r="L207" i="294"/>
  <c r="J154" i="294"/>
  <c r="J155" i="294" s="1"/>
  <c r="F205" i="294"/>
  <c r="C7" i="83" s="1"/>
  <c r="N122" i="294"/>
  <c r="M122" i="294"/>
  <c r="O84" i="294"/>
  <c r="N30" i="294"/>
  <c r="M30" i="294"/>
  <c r="M21" i="294"/>
  <c r="M76" i="294"/>
  <c r="N27" i="294"/>
  <c r="M37" i="294"/>
  <c r="O29" i="294"/>
  <c r="P13" i="294"/>
  <c r="N37" i="294"/>
  <c r="G13" i="294"/>
  <c r="M27" i="294"/>
  <c r="I198" i="294"/>
  <c r="J204" i="294"/>
  <c r="J6" i="83" s="1"/>
  <c r="N54" i="294"/>
  <c r="H99" i="294"/>
  <c r="H100" i="294" s="1"/>
  <c r="N76" i="294"/>
  <c r="O14" i="294"/>
  <c r="O79" i="294"/>
  <c r="P205" i="294"/>
  <c r="M54" i="294"/>
  <c r="M67" i="294"/>
  <c r="N42" i="294"/>
  <c r="N63" i="294"/>
  <c r="M84" i="294"/>
  <c r="M29" i="294"/>
  <c r="J6" i="1073"/>
  <c r="M44" i="294"/>
  <c r="N72" i="294"/>
  <c r="O72" i="294"/>
  <c r="M80" i="294"/>
  <c r="M59" i="294"/>
  <c r="N83" i="294"/>
  <c r="M83" i="294"/>
  <c r="N82" i="294"/>
  <c r="M19" i="294"/>
  <c r="F208" i="294"/>
  <c r="C13" i="83" s="1"/>
  <c r="C14" i="83" s="1"/>
  <c r="O80" i="294"/>
  <c r="D6" i="1073"/>
  <c r="N44" i="294"/>
  <c r="M71" i="294"/>
  <c r="M36" i="294"/>
  <c r="M82" i="294"/>
  <c r="M63" i="294"/>
  <c r="K205" i="294"/>
  <c r="L7" i="83" s="1"/>
  <c r="J205" i="294"/>
  <c r="J7" i="83" s="1"/>
  <c r="G102" i="294"/>
  <c r="G194" i="294" s="1"/>
  <c r="F99" i="294"/>
  <c r="F100" i="294" s="1"/>
  <c r="J207" i="294"/>
  <c r="J9" i="83" s="1"/>
  <c r="L6" i="72"/>
  <c r="G6" i="72"/>
  <c r="M43" i="294"/>
  <c r="P43" i="294" s="1"/>
  <c r="G208" i="294"/>
  <c r="D13" i="83" s="1"/>
  <c r="D14" i="83" s="1"/>
  <c r="M23" i="294"/>
  <c r="I161" i="294"/>
  <c r="O161" i="294" s="1"/>
  <c r="M39" i="294"/>
  <c r="N139" i="294"/>
  <c r="P127" i="294"/>
  <c r="J19" i="1073" s="1"/>
  <c r="O52" i="294"/>
  <c r="O132" i="294"/>
  <c r="N132" i="294"/>
  <c r="G204" i="294"/>
  <c r="D6" i="83" s="1"/>
  <c r="N52" i="294"/>
  <c r="N165" i="294"/>
  <c r="I149" i="294"/>
  <c r="N149" i="294" s="1"/>
  <c r="N146" i="294"/>
  <c r="M132" i="294"/>
  <c r="M31" i="294"/>
  <c r="N66" i="294"/>
  <c r="N23" i="294"/>
  <c r="M66" i="294"/>
  <c r="N160" i="294"/>
  <c r="N31" i="294"/>
  <c r="N39" i="294"/>
  <c r="J6" i="72"/>
  <c r="I134" i="294"/>
  <c r="M134" i="294" s="1"/>
  <c r="P134" i="294" s="1"/>
  <c r="P154" i="294" s="1"/>
  <c r="J9" i="1073" s="1"/>
  <c r="G5" i="72"/>
  <c r="H5" i="72"/>
  <c r="M20" i="294"/>
  <c r="N22" i="294"/>
  <c r="N162" i="294"/>
  <c r="M162" i="294"/>
  <c r="I5" i="76"/>
  <c r="M112" i="294"/>
  <c r="I6" i="76"/>
  <c r="M177" i="294"/>
  <c r="K7" i="76"/>
  <c r="H154" i="294"/>
  <c r="L5" i="72"/>
  <c r="G127" i="294"/>
  <c r="G128" i="294" s="1"/>
  <c r="D5" i="76"/>
  <c r="N177" i="294"/>
  <c r="F5" i="77"/>
  <c r="F11" i="77" s="1"/>
  <c r="L154" i="294"/>
  <c r="L155" i="294" s="1"/>
  <c r="M179" i="294"/>
  <c r="K5" i="76"/>
  <c r="C10" i="76"/>
  <c r="C9" i="76"/>
  <c r="O138" i="294"/>
  <c r="N138" i="294"/>
  <c r="M138" i="294"/>
  <c r="P102" i="294"/>
  <c r="N20" i="294"/>
  <c r="I40" i="294"/>
  <c r="O40" i="294" s="1"/>
  <c r="H205" i="294"/>
  <c r="E7" i="83" s="1"/>
  <c r="F207" i="294"/>
  <c r="C9" i="83" s="1"/>
  <c r="M22" i="294"/>
  <c r="J5" i="72"/>
  <c r="G154" i="294"/>
  <c r="C11" i="77" s="1"/>
  <c r="C14" i="77" s="1"/>
  <c r="L13" i="294"/>
  <c r="L86" i="294" s="1"/>
  <c r="L87" i="294" s="1"/>
  <c r="I185" i="294"/>
  <c r="M185" i="294" s="1"/>
  <c r="P185" i="294" s="1"/>
  <c r="P188" i="294" s="1"/>
  <c r="O183" i="294"/>
  <c r="M169" i="294"/>
  <c r="N169" i="294"/>
  <c r="M183" i="294"/>
  <c r="N112" i="294"/>
  <c r="N145" i="294"/>
  <c r="M145" i="294"/>
  <c r="O186" i="294"/>
  <c r="O187" i="294" s="1"/>
  <c r="I187" i="294"/>
  <c r="M187" i="294" s="1"/>
  <c r="I142" i="294"/>
  <c r="E7" i="77" s="1"/>
  <c r="O147" i="294"/>
  <c r="M147" i="294"/>
  <c r="F6" i="73"/>
  <c r="F10" i="73" s="1"/>
  <c r="F13" i="73" s="1"/>
  <c r="L127" i="294"/>
  <c r="L128" i="294" s="1"/>
  <c r="O133" i="294"/>
  <c r="M133" i="294"/>
  <c r="N133" i="294"/>
  <c r="N176" i="294"/>
  <c r="O184" i="294"/>
  <c r="N184" i="294"/>
  <c r="I10" i="76"/>
  <c r="F17" i="1073"/>
  <c r="I9" i="76"/>
  <c r="K6" i="76"/>
  <c r="F10" i="76"/>
  <c r="O81" i="294"/>
  <c r="I85" i="294"/>
  <c r="N85" i="294" s="1"/>
  <c r="L205" i="294"/>
  <c r="G7" i="83" s="1"/>
  <c r="G207" i="294"/>
  <c r="D9" i="83" s="1"/>
  <c r="N81" i="294"/>
  <c r="N163" i="294"/>
  <c r="K10" i="76"/>
  <c r="H17" i="1073"/>
  <c r="K9" i="76"/>
  <c r="O179" i="294"/>
  <c r="I180" i="294"/>
  <c r="N180" i="294" s="1"/>
  <c r="F154" i="294"/>
  <c r="M139" i="294"/>
  <c r="L17" i="83"/>
  <c r="F12" i="77"/>
  <c r="F13" i="77" s="1"/>
  <c r="O136" i="294"/>
  <c r="N136" i="294"/>
  <c r="E13" i="77"/>
  <c r="L8" i="83"/>
  <c r="L208" i="294"/>
  <c r="G13" i="83" s="1"/>
  <c r="K12" i="73"/>
  <c r="I12" i="73"/>
  <c r="G172" i="294"/>
  <c r="C11" i="72"/>
  <c r="E11" i="72" s="1"/>
  <c r="H11" i="72" s="1"/>
  <c r="E10" i="72"/>
  <c r="L10" i="72" s="1"/>
  <c r="I11" i="72"/>
  <c r="K11" i="72"/>
  <c r="M98" i="294"/>
  <c r="L194" i="294"/>
  <c r="O5" i="294"/>
  <c r="I8" i="294"/>
  <c r="M5" i="294"/>
  <c r="N5" i="294"/>
  <c r="O7" i="294"/>
  <c r="M7" i="294"/>
  <c r="N7" i="294"/>
  <c r="H6" i="1073"/>
  <c r="L9" i="73" l="1"/>
  <c r="H86" i="294"/>
  <c r="H87" i="294" s="1"/>
  <c r="O99" i="294"/>
  <c r="Q86" i="294" s="1"/>
  <c r="E6" i="77"/>
  <c r="M165" i="294"/>
  <c r="Q194" i="294"/>
  <c r="M117" i="294"/>
  <c r="H128" i="294"/>
  <c r="K86" i="294"/>
  <c r="K103" i="294" s="1"/>
  <c r="K195" i="294" s="1"/>
  <c r="K196" i="294" s="1"/>
  <c r="M15" i="294"/>
  <c r="O15" i="294"/>
  <c r="N126" i="294"/>
  <c r="E20" i="1073"/>
  <c r="I20" i="1073" s="1"/>
  <c r="O126" i="294"/>
  <c r="E11" i="73"/>
  <c r="G11" i="73" s="1"/>
  <c r="E8" i="77"/>
  <c r="L8" i="77" s="1"/>
  <c r="K172" i="294"/>
  <c r="K9" i="72"/>
  <c r="K12" i="72" s="1"/>
  <c r="E14" i="1073"/>
  <c r="G14" i="1073" s="1"/>
  <c r="N168" i="294"/>
  <c r="E8" i="72"/>
  <c r="G8" i="72" s="1"/>
  <c r="M124" i="294"/>
  <c r="J9" i="73"/>
  <c r="M168" i="294"/>
  <c r="O168" i="294"/>
  <c r="O171" i="294" s="1"/>
  <c r="O172" i="294" s="1"/>
  <c r="O117" i="294"/>
  <c r="N170" i="294"/>
  <c r="E7" i="73"/>
  <c r="L7" i="73" s="1"/>
  <c r="O149" i="294"/>
  <c r="I8" i="76"/>
  <c r="F9" i="72"/>
  <c r="F12" i="72" s="1"/>
  <c r="J86" i="294"/>
  <c r="J87" i="294" s="1"/>
  <c r="J21" i="1073"/>
  <c r="K10" i="73"/>
  <c r="K13" i="73" s="1"/>
  <c r="H19" i="1073"/>
  <c r="H21" i="1073" s="1"/>
  <c r="I99" i="294"/>
  <c r="N99" i="294" s="1"/>
  <c r="M94" i="294"/>
  <c r="J203" i="294"/>
  <c r="J5" i="83" s="1"/>
  <c r="N94" i="294"/>
  <c r="I11" i="1073"/>
  <c r="P128" i="294"/>
  <c r="E9" i="77"/>
  <c r="L9" i="77" s="1"/>
  <c r="J12" i="1073"/>
  <c r="E5" i="77"/>
  <c r="H5" i="77" s="1"/>
  <c r="N124" i="294"/>
  <c r="F128" i="294"/>
  <c r="B10" i="73"/>
  <c r="B13" i="73" s="1"/>
  <c r="D19" i="1073"/>
  <c r="D21" i="1073" s="1"/>
  <c r="O121" i="294"/>
  <c r="H9" i="73"/>
  <c r="M144" i="294"/>
  <c r="I10" i="73"/>
  <c r="I127" i="294"/>
  <c r="I128" i="294" s="1"/>
  <c r="O128" i="294" s="1"/>
  <c r="N144" i="294"/>
  <c r="P208" i="294"/>
  <c r="I206" i="294"/>
  <c r="N206" i="294" s="1"/>
  <c r="P194" i="294"/>
  <c r="M12" i="294"/>
  <c r="M91" i="294"/>
  <c r="F172" i="294"/>
  <c r="M151" i="294"/>
  <c r="O151" i="294"/>
  <c r="F86" i="294"/>
  <c r="F87" i="294" s="1"/>
  <c r="F203" i="294"/>
  <c r="C5" i="83" s="1"/>
  <c r="C12" i="83" s="1"/>
  <c r="C15" i="83" s="1"/>
  <c r="C18" i="83" s="1"/>
  <c r="O178" i="294"/>
  <c r="I188" i="294"/>
  <c r="M188" i="294" s="1"/>
  <c r="F19" i="1073"/>
  <c r="F21" i="1073" s="1"/>
  <c r="D13" i="1073"/>
  <c r="D15" i="1073" s="1"/>
  <c r="E5" i="76"/>
  <c r="H5" i="76" s="1"/>
  <c r="M178" i="294"/>
  <c r="O115" i="294"/>
  <c r="O127" i="294" s="1"/>
  <c r="N142" i="294"/>
  <c r="E6" i="73"/>
  <c r="H6" i="73" s="1"/>
  <c r="M142" i="294"/>
  <c r="O207" i="294"/>
  <c r="M115" i="294"/>
  <c r="H9" i="1073"/>
  <c r="H12" i="1073" s="1"/>
  <c r="F13" i="1073"/>
  <c r="F15" i="1073" s="1"/>
  <c r="L103" i="294"/>
  <c r="L104" i="294" s="1"/>
  <c r="O85" i="294"/>
  <c r="I9" i="72"/>
  <c r="I12" i="72" s="1"/>
  <c r="N178" i="294"/>
  <c r="D16" i="1073"/>
  <c r="D18" i="1073" s="1"/>
  <c r="N161" i="294"/>
  <c r="P203" i="294"/>
  <c r="O134" i="294"/>
  <c r="G155" i="294"/>
  <c r="I204" i="294"/>
  <c r="F6" i="83" s="1"/>
  <c r="I6" i="83" s="1"/>
  <c r="J8" i="73"/>
  <c r="M121" i="294"/>
  <c r="G8" i="73"/>
  <c r="N121" i="294"/>
  <c r="I11" i="77"/>
  <c r="I14" i="77" s="1"/>
  <c r="E10" i="1073"/>
  <c r="I10" i="1073" s="1"/>
  <c r="L8" i="73"/>
  <c r="F9" i="1073"/>
  <c r="F12" i="1073" s="1"/>
  <c r="E10" i="77"/>
  <c r="L10" i="77" s="1"/>
  <c r="G203" i="294"/>
  <c r="G209" i="294" s="1"/>
  <c r="G210" i="294" s="1"/>
  <c r="G11" i="72"/>
  <c r="C10" i="73"/>
  <c r="C13" i="73" s="1"/>
  <c r="N134" i="294"/>
  <c r="P155" i="294"/>
  <c r="K11" i="77"/>
  <c r="K14" i="77" s="1"/>
  <c r="M149" i="294"/>
  <c r="I13" i="294"/>
  <c r="G86" i="294"/>
  <c r="G87" i="294" s="1"/>
  <c r="N40" i="294"/>
  <c r="M161" i="294"/>
  <c r="F14" i="77"/>
  <c r="F189" i="294"/>
  <c r="H12" i="77"/>
  <c r="G9" i="83"/>
  <c r="H172" i="294"/>
  <c r="I171" i="294"/>
  <c r="N171" i="294" s="1"/>
  <c r="M40" i="294"/>
  <c r="I205" i="294"/>
  <c r="F7" i="83" s="1"/>
  <c r="I7" i="83" s="1"/>
  <c r="I102" i="294"/>
  <c r="N102" i="294" s="1"/>
  <c r="P86" i="294"/>
  <c r="P87" i="294" s="1"/>
  <c r="C12" i="72"/>
  <c r="E12" i="72" s="1"/>
  <c r="M85" i="294"/>
  <c r="N187" i="294"/>
  <c r="I207" i="294"/>
  <c r="M207" i="294" s="1"/>
  <c r="P207" i="294" s="1"/>
  <c r="L11" i="72"/>
  <c r="J10" i="72"/>
  <c r="F155" i="294"/>
  <c r="B11" i="77"/>
  <c r="B14" i="77" s="1"/>
  <c r="D9" i="1073"/>
  <c r="D12" i="1073" s="1"/>
  <c r="F11" i="76"/>
  <c r="O185" i="294"/>
  <c r="E7" i="76"/>
  <c r="D8" i="76"/>
  <c r="D11" i="76" s="1"/>
  <c r="H189" i="294"/>
  <c r="N185" i="294"/>
  <c r="J16" i="1073"/>
  <c r="J18" i="1073" s="1"/>
  <c r="P189" i="294"/>
  <c r="I208" i="294"/>
  <c r="M208" i="294" s="1"/>
  <c r="L203" i="294"/>
  <c r="G5" i="83" s="1"/>
  <c r="E9" i="76"/>
  <c r="J9" i="76" s="1"/>
  <c r="E10" i="76"/>
  <c r="G10" i="76" s="1"/>
  <c r="E17" i="1073"/>
  <c r="G17" i="1073" s="1"/>
  <c r="G189" i="294"/>
  <c r="K8" i="76"/>
  <c r="K11" i="76" s="1"/>
  <c r="H16" i="1073"/>
  <c r="I154" i="294"/>
  <c r="M154" i="294" s="1"/>
  <c r="O142" i="294"/>
  <c r="E6" i="76"/>
  <c r="J6" i="76" s="1"/>
  <c r="O180" i="294"/>
  <c r="K189" i="294"/>
  <c r="C11" i="76"/>
  <c r="D11" i="77"/>
  <c r="D14" i="77" s="1"/>
  <c r="H155" i="294"/>
  <c r="M180" i="294"/>
  <c r="J11" i="72"/>
  <c r="H13" i="77"/>
  <c r="F16" i="1073"/>
  <c r="F18" i="1073" s="1"/>
  <c r="H6" i="77"/>
  <c r="G6" i="77"/>
  <c r="L6" i="77"/>
  <c r="H8" i="77"/>
  <c r="G8" i="77"/>
  <c r="H7" i="77"/>
  <c r="G7" i="77"/>
  <c r="J7" i="77"/>
  <c r="J6" i="77"/>
  <c r="L7" i="77"/>
  <c r="I13" i="73"/>
  <c r="E9" i="72"/>
  <c r="H10" i="72"/>
  <c r="G10" i="72"/>
  <c r="H15" i="1073"/>
  <c r="H103" i="294"/>
  <c r="F6" i="1073"/>
  <c r="G14" i="83"/>
  <c r="H209" i="294"/>
  <c r="H210" i="294" s="1"/>
  <c r="E5" i="83"/>
  <c r="E12" i="83" s="1"/>
  <c r="E15" i="83" s="1"/>
  <c r="E18" i="83" s="1"/>
  <c r="O100" i="294"/>
  <c r="L5" i="83"/>
  <c r="K209" i="294"/>
  <c r="L14" i="83"/>
  <c r="J14" i="83"/>
  <c r="O8" i="294"/>
  <c r="O13" i="294" s="1"/>
  <c r="M8" i="294"/>
  <c r="N8" i="294"/>
  <c r="L5" i="77" l="1"/>
  <c r="O208" i="294"/>
  <c r="K87" i="294"/>
  <c r="J9" i="77"/>
  <c r="J8" i="77"/>
  <c r="O204" i="294"/>
  <c r="G20" i="1073"/>
  <c r="H11" i="73"/>
  <c r="J11" i="73"/>
  <c r="G10" i="1073"/>
  <c r="J7" i="73"/>
  <c r="E12" i="73"/>
  <c r="L12" i="73" s="1"/>
  <c r="L11" i="73"/>
  <c r="F209" i="294"/>
  <c r="F210" i="294" s="1"/>
  <c r="L9" i="72"/>
  <c r="M99" i="294"/>
  <c r="K104" i="294"/>
  <c r="K107" i="294" s="1"/>
  <c r="H9" i="77"/>
  <c r="H7" i="73"/>
  <c r="G6" i="73"/>
  <c r="H12" i="72"/>
  <c r="G7" i="73"/>
  <c r="I100" i="294"/>
  <c r="M100" i="294" s="1"/>
  <c r="O205" i="294"/>
  <c r="I14" i="1073"/>
  <c r="L8" i="72"/>
  <c r="J8" i="72"/>
  <c r="H8" i="72"/>
  <c r="J103" i="294"/>
  <c r="J195" i="294" s="1"/>
  <c r="F103" i="294"/>
  <c r="F195" i="294" s="1"/>
  <c r="F196" i="294" s="1"/>
  <c r="F199" i="294" s="1"/>
  <c r="G9" i="77"/>
  <c r="M205" i="294"/>
  <c r="L195" i="294"/>
  <c r="L196" i="294" s="1"/>
  <c r="L199" i="294" s="1"/>
  <c r="J209" i="294"/>
  <c r="J210" i="294" s="1"/>
  <c r="E10" i="73"/>
  <c r="L10" i="73" s="1"/>
  <c r="E19" i="1073"/>
  <c r="E21" i="1073" s="1"/>
  <c r="G21" i="1073" s="1"/>
  <c r="M127" i="294"/>
  <c r="N127" i="294"/>
  <c r="N128" i="294"/>
  <c r="G5" i="77"/>
  <c r="M128" i="294"/>
  <c r="J5" i="77"/>
  <c r="F8" i="83"/>
  <c r="H8" i="83" s="1"/>
  <c r="M206" i="294"/>
  <c r="O203" i="294"/>
  <c r="L9" i="76"/>
  <c r="K6" i="83"/>
  <c r="D5" i="1073"/>
  <c r="D8" i="1073" s="1"/>
  <c r="D22" i="1073" s="1"/>
  <c r="F9" i="83"/>
  <c r="K9" i="83" s="1"/>
  <c r="H7" i="83"/>
  <c r="F13" i="83"/>
  <c r="H13" i="83" s="1"/>
  <c r="G12" i="83"/>
  <c r="G15" i="83" s="1"/>
  <c r="H6" i="83"/>
  <c r="L5" i="76"/>
  <c r="M204" i="294"/>
  <c r="G5" i="76"/>
  <c r="N204" i="294"/>
  <c r="M6" i="83"/>
  <c r="J5" i="76"/>
  <c r="O188" i="294"/>
  <c r="O189" i="294" s="1"/>
  <c r="J5" i="1073"/>
  <c r="J8" i="1073" s="1"/>
  <c r="J22" i="1073" s="1"/>
  <c r="P209" i="294"/>
  <c r="P210" i="294" s="1"/>
  <c r="N205" i="294"/>
  <c r="M7" i="83"/>
  <c r="O102" i="294"/>
  <c r="K7" i="83"/>
  <c r="D5" i="83"/>
  <c r="D12" i="83" s="1"/>
  <c r="D15" i="83" s="1"/>
  <c r="O154" i="294"/>
  <c r="O155" i="294" s="1"/>
  <c r="L6" i="73"/>
  <c r="J6" i="73"/>
  <c r="L6" i="76"/>
  <c r="I172" i="294"/>
  <c r="M172" i="294" s="1"/>
  <c r="G10" i="77"/>
  <c r="J10" i="77"/>
  <c r="H10" i="77"/>
  <c r="G103" i="294"/>
  <c r="G104" i="294" s="1"/>
  <c r="G107" i="294" s="1"/>
  <c r="D16" i="83"/>
  <c r="E13" i="1073"/>
  <c r="M171" i="294"/>
  <c r="N208" i="294"/>
  <c r="N207" i="294"/>
  <c r="M102" i="294"/>
  <c r="I194" i="294"/>
  <c r="M194" i="294" s="1"/>
  <c r="E5" i="1073"/>
  <c r="P103" i="294"/>
  <c r="P195" i="294" s="1"/>
  <c r="P196" i="294" s="1"/>
  <c r="P199" i="294" s="1"/>
  <c r="J9" i="72"/>
  <c r="I155" i="294"/>
  <c r="N155" i="294" s="1"/>
  <c r="N154" i="294"/>
  <c r="H6" i="76"/>
  <c r="G6" i="76"/>
  <c r="H18" i="1073"/>
  <c r="I17" i="1073"/>
  <c r="L12" i="72"/>
  <c r="E11" i="77"/>
  <c r="E14" i="77" s="1"/>
  <c r="J14" i="77" s="1"/>
  <c r="E8" i="76"/>
  <c r="L8" i="76" s="1"/>
  <c r="E16" i="1073"/>
  <c r="E18" i="1073" s="1"/>
  <c r="G18" i="1073" s="1"/>
  <c r="N188" i="294"/>
  <c r="H7" i="76"/>
  <c r="G7" i="76"/>
  <c r="J7" i="76"/>
  <c r="E9" i="1073"/>
  <c r="E12" i="1073" s="1"/>
  <c r="G12" i="1073" s="1"/>
  <c r="L209" i="294"/>
  <c r="L210" i="294" s="1"/>
  <c r="H10" i="76"/>
  <c r="L10" i="76"/>
  <c r="H9" i="76"/>
  <c r="G9" i="76"/>
  <c r="J10" i="76"/>
  <c r="I189" i="294"/>
  <c r="M189" i="294" s="1"/>
  <c r="L7" i="76"/>
  <c r="I11" i="76"/>
  <c r="H9" i="72"/>
  <c r="G9" i="72"/>
  <c r="J12" i="72"/>
  <c r="G12" i="72"/>
  <c r="I203" i="294"/>
  <c r="I86" i="294"/>
  <c r="M13" i="294"/>
  <c r="N13" i="294"/>
  <c r="L12" i="83"/>
  <c r="H5" i="1073"/>
  <c r="F5" i="1073"/>
  <c r="O86" i="294"/>
  <c r="K199" i="294"/>
  <c r="J12" i="83"/>
  <c r="K210" i="294"/>
  <c r="H195" i="294"/>
  <c r="H104" i="294"/>
  <c r="H107" i="294" s="1"/>
  <c r="G12" i="73" l="1"/>
  <c r="H196" i="294"/>
  <c r="H199" i="294" s="1"/>
  <c r="Q195" i="294"/>
  <c r="N100" i="294"/>
  <c r="I8" i="83"/>
  <c r="H12" i="73"/>
  <c r="E13" i="73"/>
  <c r="J13" i="73" s="1"/>
  <c r="J12" i="73"/>
  <c r="J10" i="73"/>
  <c r="G10" i="73"/>
  <c r="H10" i="73"/>
  <c r="I21" i="1073"/>
  <c r="O209" i="294"/>
  <c r="O210" i="294" s="1"/>
  <c r="J104" i="294"/>
  <c r="J107" i="294" s="1"/>
  <c r="F104" i="294"/>
  <c r="F107" i="294" s="1"/>
  <c r="G19" i="1073"/>
  <c r="I19" i="1073"/>
  <c r="M8" i="83"/>
  <c r="M9" i="83"/>
  <c r="K8" i="83"/>
  <c r="E6" i="1073"/>
  <c r="I6" i="1073" s="1"/>
  <c r="H9" i="83"/>
  <c r="I9" i="83"/>
  <c r="I13" i="83"/>
  <c r="K13" i="83"/>
  <c r="F14" i="83"/>
  <c r="I14" i="83" s="1"/>
  <c r="M13" i="83"/>
  <c r="J8" i="76"/>
  <c r="G195" i="294"/>
  <c r="G196" i="294" s="1"/>
  <c r="G199" i="294" s="1"/>
  <c r="L11" i="77"/>
  <c r="I9" i="1073"/>
  <c r="H11" i="77"/>
  <c r="P104" i="294"/>
  <c r="P107" i="294" s="1"/>
  <c r="N172" i="294"/>
  <c r="M155" i="294"/>
  <c r="G9" i="1073"/>
  <c r="I12" i="1073"/>
  <c r="N194" i="294"/>
  <c r="E11" i="76"/>
  <c r="H11" i="76" s="1"/>
  <c r="D17" i="83"/>
  <c r="F16" i="83"/>
  <c r="K16" i="83"/>
  <c r="E15" i="1073"/>
  <c r="I13" i="1073"/>
  <c r="G13" i="1073"/>
  <c r="G11" i="77"/>
  <c r="J11" i="77"/>
  <c r="O194" i="294"/>
  <c r="I18" i="1073"/>
  <c r="G16" i="1073"/>
  <c r="N189" i="294"/>
  <c r="I16" i="1073"/>
  <c r="H8" i="76"/>
  <c r="G8" i="76"/>
  <c r="H14" i="77"/>
  <c r="G14" i="77"/>
  <c r="L14" i="77"/>
  <c r="L107" i="294"/>
  <c r="J15" i="83"/>
  <c r="L15" i="83"/>
  <c r="J196" i="294"/>
  <c r="F8" i="1073"/>
  <c r="G5" i="1073"/>
  <c r="O87" i="294"/>
  <c r="O103" i="294"/>
  <c r="I87" i="294"/>
  <c r="M86" i="294"/>
  <c r="N86" i="294"/>
  <c r="I103" i="294"/>
  <c r="G18" i="83"/>
  <c r="I209" i="294"/>
  <c r="F5" i="83"/>
  <c r="N203" i="294"/>
  <c r="M203" i="294"/>
  <c r="H8" i="1073"/>
  <c r="I5" i="1073"/>
  <c r="L13" i="73" l="1"/>
  <c r="G13" i="73"/>
  <c r="H13" i="73"/>
  <c r="H14" i="83"/>
  <c r="E8" i="1073"/>
  <c r="G8" i="1073" s="1"/>
  <c r="G6" i="1073"/>
  <c r="K14" i="83"/>
  <c r="M14" i="83"/>
  <c r="J11" i="76"/>
  <c r="L11" i="76"/>
  <c r="G11" i="76"/>
  <c r="H16" i="83"/>
  <c r="F17" i="83"/>
  <c r="I16" i="83"/>
  <c r="M16" i="83"/>
  <c r="K17" i="83"/>
  <c r="D18" i="83"/>
  <c r="I15" i="1073"/>
  <c r="G15" i="1073"/>
  <c r="L18" i="83"/>
  <c r="H22" i="1073"/>
  <c r="I5" i="83"/>
  <c r="I12" i="83" s="1"/>
  <c r="F12" i="83"/>
  <c r="H5" i="83"/>
  <c r="K5" i="83"/>
  <c r="M5" i="83"/>
  <c r="I195" i="294"/>
  <c r="I104" i="294"/>
  <c r="N103" i="294"/>
  <c r="M103" i="294"/>
  <c r="I210" i="294"/>
  <c r="N209" i="294"/>
  <c r="M209" i="294"/>
  <c r="N87" i="294"/>
  <c r="M87" i="294"/>
  <c r="O195" i="294"/>
  <c r="O196" i="294" s="1"/>
  <c r="O199" i="294" s="1"/>
  <c r="O104" i="294"/>
  <c r="F22" i="1073"/>
  <c r="J199" i="294"/>
  <c r="J18" i="83"/>
  <c r="I8" i="1073" l="1"/>
  <c r="E22" i="1073"/>
  <c r="G22" i="1073" s="1"/>
  <c r="H17" i="83"/>
  <c r="M17" i="83"/>
  <c r="I17" i="83"/>
  <c r="F15" i="83"/>
  <c r="H12" i="83"/>
  <c r="K12" i="83"/>
  <c r="M12" i="83"/>
  <c r="M210" i="294"/>
  <c r="N210" i="294"/>
  <c r="O107" i="294"/>
  <c r="I107" i="294"/>
  <c r="N104" i="294"/>
  <c r="M104" i="294"/>
  <c r="N195" i="294"/>
  <c r="I196" i="294"/>
  <c r="M195" i="294"/>
  <c r="I22" i="1073" l="1"/>
  <c r="I15" i="83"/>
  <c r="F18" i="83"/>
  <c r="H15" i="83"/>
  <c r="K15" i="83"/>
  <c r="M15" i="83"/>
  <c r="I199" i="294"/>
  <c r="N196" i="294"/>
  <c r="M196" i="294"/>
  <c r="I18" i="83" l="1"/>
  <c r="H18" i="83"/>
  <c r="M18" i="83"/>
  <c r="K18" i="83"/>
</calcChain>
</file>

<file path=xl/sharedStrings.xml><?xml version="1.0" encoding="utf-8"?>
<sst xmlns="http://schemas.openxmlformats.org/spreadsheetml/2006/main" count="2223" uniqueCount="582">
  <si>
    <t>Año Fiscal:</t>
  </si>
  <si>
    <t/>
  </si>
  <si>
    <t>Vigencia:</t>
  </si>
  <si>
    <t>Actual</t>
  </si>
  <si>
    <t>Periodo:</t>
  </si>
  <si>
    <t>UEJ</t>
  </si>
  <si>
    <t>NOMBRE UEJ</t>
  </si>
  <si>
    <t>RUBRO</t>
  </si>
  <si>
    <t>TIPO</t>
  </si>
  <si>
    <t>CTA</t>
  </si>
  <si>
    <t>SUB
CTA</t>
  </si>
  <si>
    <t>OBJ</t>
  </si>
  <si>
    <t>ORD</t>
  </si>
  <si>
    <t>SOR
ORD</t>
  </si>
  <si>
    <t>ITEM</t>
  </si>
  <si>
    <t>SUB
ITEM</t>
  </si>
  <si>
    <t>FUENTE</t>
  </si>
  <si>
    <t>REC</t>
  </si>
  <si>
    <t>SIT</t>
  </si>
  <si>
    <t>DESCRIPCION</t>
  </si>
  <si>
    <t>APR. INICIAL</t>
  </si>
  <si>
    <t>APR. ADICIONADA</t>
  </si>
  <si>
    <t>APR. REDUCIDA</t>
  </si>
  <si>
    <t>APR BLOQUEADA</t>
  </si>
  <si>
    <t>CDP</t>
  </si>
  <si>
    <t>COMPROMISO</t>
  </si>
  <si>
    <t>OBLIGACION</t>
  </si>
  <si>
    <t>ORDEN PAGO</t>
  </si>
  <si>
    <t>PAGOS</t>
  </si>
  <si>
    <t>A</t>
  </si>
  <si>
    <t>Nación</t>
  </si>
  <si>
    <t>10</t>
  </si>
  <si>
    <t>CSF</t>
  </si>
  <si>
    <t>APOYO COMITÉ INTERINSTITUCIONAL DE ALERTAS TEMPRANAS CIAT SENTENCIA T-025 DE 2004.</t>
  </si>
  <si>
    <t>FORTALECIMIENTO A LOS PROCESOS ORGANIZATIVOS Y DE CONCERTACION DE LAS COMUNIDADES INDIGENAS, MINORIAS Y ROM</t>
  </si>
  <si>
    <t>FORTALECIMIENTO A LA CONSULTA PREVIA. CONVENIO 169 OIT, LEY 21 DE 1991, LEY 70 DE 1993</t>
  </si>
  <si>
    <t>FORTALECIMIENTO A LA GESTION TERRITORIAL Y BUEN GOBIERNO LOCAL</t>
  </si>
  <si>
    <t>FORTALECIMIENTO INSTITUCIONAL DE LA MESA PERMANENTE DE CONCERTACION CON LOS PUEBLOS Y ORGANIZACIONES INDIGENAS - DECRETO 1397 DE 1996</t>
  </si>
  <si>
    <t>FONDO NACIONAL DE SEGURIDAD Y CONVIVENCIA CIUDADANA -FONSECON</t>
  </si>
  <si>
    <t>FONDO NACIONAL PARA LA LUCHA CONTRA LA TRATA DE PERSONAS. LEY 985 DE 2005 Y DECRETO 4319 DE 2006</t>
  </si>
  <si>
    <t>OTRAS TRANSFERENCIAS - PREVIO CONCEPTO DGPPN</t>
  </si>
  <si>
    <t>APROPIACION VIGENTE</t>
  </si>
  <si>
    <t>APROPIACION DISPONIBLE</t>
  </si>
  <si>
    <t>% COMPROMISO</t>
  </si>
  <si>
    <t>% OBLIGACION</t>
  </si>
  <si>
    <t>MININTERIOR</t>
  </si>
  <si>
    <t>GASTOS DE PERSONAL</t>
  </si>
  <si>
    <t>TRANSFERENCIAS</t>
  </si>
  <si>
    <t>INVERSION</t>
  </si>
  <si>
    <t>FUNCIONAMIENTO</t>
  </si>
  <si>
    <t>NASA KIWE</t>
  </si>
  <si>
    <t>UNP</t>
  </si>
  <si>
    <t>BOMBEROS</t>
  </si>
  <si>
    <t>RESUMEN SECTOR</t>
  </si>
  <si>
    <t>SECTOR INTERIOR</t>
  </si>
  <si>
    <t>POR RUBRO</t>
  </si>
  <si>
    <t>GASTOS PERSONALES</t>
  </si>
  <si>
    <t>INVERSIONES</t>
  </si>
  <si>
    <t>37-01-01-021</t>
  </si>
  <si>
    <t>T 025 DAIRM</t>
  </si>
  <si>
    <t>37-01-01-020</t>
  </si>
  <si>
    <t>T 025 DIRECCION DE COMUNIDADES NEGRAS</t>
  </si>
  <si>
    <t>37-01-01-019</t>
  </si>
  <si>
    <t>ATENCION POBLACION DESPLAZADA (APD)</t>
  </si>
  <si>
    <t>37-01-01-000</t>
  </si>
  <si>
    <t>MININTERIOR GESTION GENERAL</t>
  </si>
  <si>
    <t>Cifras en millones de pesos</t>
  </si>
  <si>
    <t xml:space="preserve">TOTAL </t>
  </si>
  <si>
    <t xml:space="preserve">Secretaría General </t>
  </si>
  <si>
    <t xml:space="preserve">Oficina Asesora de Planeación </t>
  </si>
  <si>
    <t>CONCEPTO</t>
  </si>
  <si>
    <t>CONSOLIDADO MINISTERIO DEL INTERIOR</t>
  </si>
  <si>
    <t>% COMPROMISOS</t>
  </si>
  <si>
    <t>N/A</t>
  </si>
  <si>
    <t>TRANSFERENCIAS CORRIENTES</t>
  </si>
  <si>
    <t xml:space="preserve"> INVERSIÓN</t>
  </si>
  <si>
    <t>TOTAL</t>
  </si>
  <si>
    <t xml:space="preserve">SEGUIMIENTO AL CUMPLIMIENTO DE LA SENTENCIA T-025 DE 2004 POBLACION DESPLAZADA </t>
  </si>
  <si>
    <t>DIRECCIÓN</t>
  </si>
  <si>
    <t>COMPROMISOS</t>
  </si>
  <si>
    <t xml:space="preserve">% COMPROMISOS </t>
  </si>
  <si>
    <t xml:space="preserve">APROPIACION SIN COMPROMETER </t>
  </si>
  <si>
    <t>Grupo de articulación interna para la política de víctimas del conflicto armado.</t>
  </si>
  <si>
    <t>Dir. Asuntos para Comunidades Negras, Afrocol, Raizales y Palenqueras</t>
  </si>
  <si>
    <t>Dir. de Derechos Humanos</t>
  </si>
  <si>
    <t>% COMPROMETIDO</t>
  </si>
  <si>
    <t>OBLIGACIÓN</t>
  </si>
  <si>
    <t>CORPORACIÓN  NASA KIWE</t>
  </si>
  <si>
    <t>INVERSIÓN</t>
  </si>
  <si>
    <t xml:space="preserve">UNIDAD NACIONAL DE PROTECCIÓN </t>
  </si>
  <si>
    <t>FORTALECIMIENTO ORGANIZACIONAL DE LAS ENTIDADES RELIGIOSAS Y LAS ORGANIZACIONES BASADAS EN LA FE COMO ACTORES SOCIALES TRASCENDENTES EN EL MARCO DE LA LEY 133 DE 1994</t>
  </si>
  <si>
    <t xml:space="preserve"> FUNCIONAMIENTO</t>
  </si>
  <si>
    <t xml:space="preserve"> Dir. Asuntos Indígenas, ROM y Minorías</t>
  </si>
  <si>
    <t>V</t>
  </si>
  <si>
    <t>cifras en millones de pesos</t>
  </si>
  <si>
    <t>R</t>
  </si>
  <si>
    <t>OFICINA</t>
  </si>
  <si>
    <t>TOTALES</t>
  </si>
  <si>
    <t xml:space="preserve">DIRECCION NACIONAL DE DERECHO DE AUTOR </t>
  </si>
  <si>
    <t xml:space="preserve"> DIRECCIÓN NACIONAL DE BOMBEROS DE COLOMBIA</t>
  </si>
  <si>
    <t>APROPIACION INICIAL</t>
  </si>
  <si>
    <t>APROPIACIÓN INICIAL</t>
  </si>
  <si>
    <t>APR. VIGENTE</t>
  </si>
  <si>
    <t>%     OBLIGACION</t>
  </si>
  <si>
    <t>BLOQUEO</t>
  </si>
  <si>
    <t>APROPIACION DESPUES DE APLAZAMIENTO</t>
  </si>
  <si>
    <t>Compromiso</t>
  </si>
  <si>
    <t>Año:</t>
  </si>
  <si>
    <t>A-01-01-01</t>
  </si>
  <si>
    <t>SALARIO</t>
  </si>
  <si>
    <t>A-01-01-02</t>
  </si>
  <si>
    <t>CONTRIBUCIONES INHERENTES A LA NÓMINA</t>
  </si>
  <si>
    <t>A-01-01-03</t>
  </si>
  <si>
    <t>REMUNERACIONES NO CONSTITUTIVAS DE FACTOR SALARIAL</t>
  </si>
  <si>
    <t>A-02-01</t>
  </si>
  <si>
    <t>ADQUISICIÓN DE ACTIVOS NO FINANCIEROS</t>
  </si>
  <si>
    <t>A-02-02</t>
  </si>
  <si>
    <t>ADQUISICIONES DIFERENTES DE ACTIVOS</t>
  </si>
  <si>
    <t>A-03-03-01-009</t>
  </si>
  <si>
    <t>A-03-03-01-031</t>
  </si>
  <si>
    <t>A-03-03-01-032</t>
  </si>
  <si>
    <t>A-03-03-01-033</t>
  </si>
  <si>
    <t>A-03-03-01-034</t>
  </si>
  <si>
    <t>A-03-03-01-035</t>
  </si>
  <si>
    <t>A-03-03-01-039</t>
  </si>
  <si>
    <t>A-03-03-01-053</t>
  </si>
  <si>
    <t>A-03-03-01-999</t>
  </si>
  <si>
    <t>A-03-03-02-014</t>
  </si>
  <si>
    <t>PUEBLO NUKAK MAKU (ARTÍCULO 35 DECRETO 1953 DE 2014)</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</si>
  <si>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</si>
  <si>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</si>
  <si>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</si>
  <si>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</si>
  <si>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</si>
  <si>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</si>
  <si>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</si>
  <si>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</si>
  <si>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</si>
  <si>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</si>
  <si>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A-03-03-04-035</t>
  </si>
  <si>
    <t>A-03-04-01-012</t>
  </si>
  <si>
    <t>A-03-06-01-001</t>
  </si>
  <si>
    <t>FORTALECIMIENTO DE LAS ASOCIACIONES Y LIGAS DE CONSUMIDORES (LEY 73 DE 1981 Y DECRETO 1320 DE 1982)</t>
  </si>
  <si>
    <t>A-03-06-01-012</t>
  </si>
  <si>
    <t>FORTALECIMIENTO A LOS PROCESOS ORGANIZATIVOS Y DE CONCERTACION DE LAS COMUNIDADES NEGRAS, AFROCOLOMBIANAS, RAIZALES Y PALENQUERAS</t>
  </si>
  <si>
    <t>A-03-06-01-013</t>
  </si>
  <si>
    <t>A-03-06-01-014</t>
  </si>
  <si>
    <t>A-03-10-01-001</t>
  </si>
  <si>
    <t>SENTENCIAS</t>
  </si>
  <si>
    <t>A-03-10-01-002</t>
  </si>
  <si>
    <t>CONCILIACIONES</t>
  </si>
  <si>
    <t>A-03-11-08-001</t>
  </si>
  <si>
    <t>A-08-01</t>
  </si>
  <si>
    <t>IMPUESTOS</t>
  </si>
  <si>
    <t>A-08-04-01</t>
  </si>
  <si>
    <t>CUOTA DE FISCALIZACIÓN Y AUDITAJE</t>
  </si>
  <si>
    <t>FORTALECIMIENTO A LA GESTIÓN DE LOS CEMENTERIOS COMO RESTITUCIÓN DE DERECHOS DE VÍCTIMAS DE DESAPARICIÓN A NIVEL  NACIONAL</t>
  </si>
  <si>
    <t>C-3701-1000-18</t>
  </si>
  <si>
    <t>FORTALECIMIENTO DE LA CAPACIDAD ORGANIZATIVA DE LOS PUEBLOS INDÍGENAS EN EL TERRITORIO  NACIONAL</t>
  </si>
  <si>
    <t>FORTALECIMIENTO DE LA GESTIÓN TERRITORIAL EN LA GARANTÍA, PROMOCIÓN Y GOCE DE LOS DERECHOS HUMANOS  A NIVEL  NACIONAL</t>
  </si>
  <si>
    <t>FORTALECIMIENTO DE LOS SISTEMAS INTEGRADOS DE EMERGENCIA Y SEGURIDAD SIES A NIVEL  NACIONAL</t>
  </si>
  <si>
    <t>MEJORAMIENTO EN LA IMPLEMENTACIÓN DE POLÍTICAS PUBLICAS EN MATERIA DE TRATA DE PERSONAS A NIVEL  NACIONAL</t>
  </si>
  <si>
    <t>C-3702-1000-10</t>
  </si>
  <si>
    <t>FORTALECIMIENTO DE LAS CAPACIDADES INSTITUCIONALES EN MATERIA DE SEGURIDAD, CONVIVENCIA CIUDADANA Y ORDEN PÚBLICO A NIVEL  NACIONAL</t>
  </si>
  <si>
    <t>C-3702-1000-11</t>
  </si>
  <si>
    <t>FORTALECIMIENTO INSTITUCIONAL EN DESCENTRALIZACIÓN Y ORDENAMIENTO TERRITORIAL A NIVEL  NACIONAL</t>
  </si>
  <si>
    <t>C-3702-1000-12</t>
  </si>
  <si>
    <t>FORTALECIMIENTO DE LAS ENTIDADES TERRITORIALES EN EL MANEJO DE VIOLENCIA CONTRA LA MUJER A NIVEL  NACIONAL</t>
  </si>
  <si>
    <t>C-3703-1000-2</t>
  </si>
  <si>
    <t>FORTALECIMIENTO INSTITUCIONAL PARA LA IMPLEMENTACIÓN DE LA POLÍTICA PÚBLICA DE VÍCTIMAS A NIVEL  NACIONAL</t>
  </si>
  <si>
    <t>C-3704-1000-4</t>
  </si>
  <si>
    <t>CARACTERIZACIÓN DEL SECTOR RELIGIOSO EN EL MARCO DE LA POLÍTICA PÚBLICA DE LIBERTAD RELIGIOSA Y DE CULTOS  NACIONAL</t>
  </si>
  <si>
    <t>C-3799-1000-7</t>
  </si>
  <si>
    <t>MEJORAMIENTO DE LA INFRAESTRUCTURA TECNOLÓGICA E INTEGRACIÓN DE LOS SISTEMAS DE INFORMACIÓN DEL MINISTERIO DEL INTERIOR  BOGOTÁ</t>
  </si>
  <si>
    <t>C-3799-1000-8</t>
  </si>
  <si>
    <t>FORTALECIMIENTO DE LA COMUNICACIÓN Y LOS CANALES DE ATENCION AL CIUDADANO EN EL MINISTERIO DEL INTERIOR A NIVEL  NACIONAL</t>
  </si>
  <si>
    <t>C-3799-1000-9</t>
  </si>
  <si>
    <t>FORTALECIMIENTO DEL SISTEMA INTEGRADO DE GESTIÓN DEL MINISTERIO DEL INTERIOR EN  BOGOTÁ</t>
  </si>
  <si>
    <t>A-03-04-02-012</t>
  </si>
  <si>
    <t>ADQUISICIÓN DE BIENES Y SERVICIOS</t>
  </si>
  <si>
    <t>GASTOS POR TRIBUTOS, MULTAS, SANCIONES E INTERESES DE MORA</t>
  </si>
  <si>
    <t>GASTOS DE COMERCIALIZACIÓN Y PRODUCCIÓN</t>
  </si>
  <si>
    <t>DERECHO DE  AUTOR</t>
  </si>
  <si>
    <t>GASTOS DE COMERCIALIZACIÓN Y PRODUCCIÓN (UNP)</t>
  </si>
  <si>
    <t>APROPIACIÓN VIGENTE</t>
  </si>
  <si>
    <t>DESCRIPCIÓN</t>
  </si>
  <si>
    <t>APROPIACIÓN DISPONIBLE</t>
  </si>
  <si>
    <t>ADQUISICIONES DIFERENTES DE ACTIVOS-OTROS SERVICIOS PROFESIONALES CIENTIFICOS Y TÉCNICOS</t>
  </si>
  <si>
    <t>GASTOS POR TRIBUTOS, MULTAS, SANCIONES E INTERESES EN MORA</t>
  </si>
  <si>
    <t>SALDO EN CDP</t>
  </si>
  <si>
    <t xml:space="preserve">ALERTA COMPROMISOS </t>
  </si>
  <si>
    <t xml:space="preserve">META % OBLIGACIONES </t>
  </si>
  <si>
    <t xml:space="preserve"> ALERTA OBLIGACIÓN </t>
  </si>
  <si>
    <t>OAP</t>
  </si>
  <si>
    <t xml:space="preserve">Meta  </t>
  </si>
  <si>
    <t>SUB
ITEM 2</t>
  </si>
  <si>
    <t>APR. DISPONIBLE</t>
  </si>
  <si>
    <t>01</t>
  </si>
  <si>
    <t>02</t>
  </si>
  <si>
    <t>03</t>
  </si>
  <si>
    <t>031</t>
  </si>
  <si>
    <t>16</t>
  </si>
  <si>
    <t>035</t>
  </si>
  <si>
    <t>OTRAS TRANSFERENCIAS - DISTRIBUCIÓN PREVIO CONCEPTO DGPPN</t>
  </si>
  <si>
    <t>014</t>
  </si>
  <si>
    <t>024</t>
  </si>
  <si>
    <t>025</t>
  </si>
  <si>
    <t>026</t>
  </si>
  <si>
    <t>027</t>
  </si>
  <si>
    <t>028</t>
  </si>
  <si>
    <t>04</t>
  </si>
  <si>
    <t>012</t>
  </si>
  <si>
    <t>06</t>
  </si>
  <si>
    <t>001</t>
  </si>
  <si>
    <t>013</t>
  </si>
  <si>
    <t>11</t>
  </si>
  <si>
    <t>002</t>
  </si>
  <si>
    <t>08</t>
  </si>
  <si>
    <t>SSF</t>
  </si>
  <si>
    <t>C</t>
  </si>
  <si>
    <t>3701</t>
  </si>
  <si>
    <t>1000</t>
  </si>
  <si>
    <t>18</t>
  </si>
  <si>
    <t>3702</t>
  </si>
  <si>
    <t>8</t>
  </si>
  <si>
    <t>9</t>
  </si>
  <si>
    <t>12</t>
  </si>
  <si>
    <t>3703</t>
  </si>
  <si>
    <t>2</t>
  </si>
  <si>
    <t>3704</t>
  </si>
  <si>
    <t>4</t>
  </si>
  <si>
    <t>3799</t>
  </si>
  <si>
    <t>7</t>
  </si>
  <si>
    <t>5</t>
  </si>
  <si>
    <t>Enero</t>
  </si>
  <si>
    <t>C-3701-1000-23</t>
  </si>
  <si>
    <t>23</t>
  </si>
  <si>
    <t>C-3701-1000-24</t>
  </si>
  <si>
    <t>24</t>
  </si>
  <si>
    <t>FORTALECIMIENTO DEL MARCO LEGAL Y ORGANIZATIVO DE LAS KUMPANIAS RROM A NIVEL   NACIONAL</t>
  </si>
  <si>
    <t>C-3704-1000-5</t>
  </si>
  <si>
    <t>FORTALECIMIENTO AL EJERCICIO DE LA ACCIÓN COMUNAL Y SUS ORGANIZACIONES PARA EL DESARROLLO DE SUS EJERCICIOS DE PARTICIPACIÓN CIUDADANA EN EL MARCO DEL CONPES 3955 DE 2018 A NIVEL   NACIONAL</t>
  </si>
  <si>
    <t>C-3799-1000-11</t>
  </si>
  <si>
    <t>IMPLEMENTACIÓN DE UNA RED DE GESTIÓN DEL CONOCIMIENTO EN EL MINISTERIO DEL INTERIOR-  NACIONAL</t>
  </si>
  <si>
    <t xml:space="preserve">EJECUCIÓN PRESUPUESTAL </t>
  </si>
  <si>
    <t>DIRECCIÓN DE LA AUTORIDAD NACIONAL DE CONSULTA PREVIA</t>
  </si>
  <si>
    <t>TOTAL MININTERIOR</t>
  </si>
  <si>
    <t>DEPENDENCIA</t>
  </si>
  <si>
    <t>A-02-02-2-8-3</t>
  </si>
  <si>
    <t>% COMPR.</t>
  </si>
  <si>
    <t>% OBLI.</t>
  </si>
  <si>
    <t>Febrero</t>
  </si>
  <si>
    <t>Ejecutado</t>
  </si>
  <si>
    <t>Meta</t>
  </si>
  <si>
    <t>Obligaciones</t>
  </si>
  <si>
    <t>Consolidado</t>
  </si>
  <si>
    <t>Código: GR-RF-P5-F2</t>
  </si>
  <si>
    <t>FORMATO</t>
  </si>
  <si>
    <t>Versión: 06</t>
  </si>
  <si>
    <t>EJECUCIÓN PRESUPUESTAL</t>
  </si>
  <si>
    <t>VIGENCIA ACTUAL</t>
  </si>
  <si>
    <t>Vigente Desde:  09/04/2019</t>
  </si>
  <si>
    <t>ANEXO 2</t>
  </si>
  <si>
    <t xml:space="preserve">SISTEMA GENERAL DE REGALIAS </t>
  </si>
  <si>
    <t>FECHA DE EMISIÓN:</t>
  </si>
  <si>
    <t>RESUMEN GENERAL</t>
  </si>
  <si>
    <t xml:space="preserve">APR. CERTIFICADA </t>
  </si>
  <si>
    <t>APR.BLOQUEADA</t>
  </si>
  <si>
    <t xml:space="preserve">APR. DISPONIBLE </t>
  </si>
  <si>
    <t>RESERVA</t>
  </si>
  <si>
    <t>% 
RESERVA</t>
  </si>
  <si>
    <t>% 
COMPROMETIDO</t>
  </si>
  <si>
    <t>APR. POR COMPROMETER</t>
  </si>
  <si>
    <t>OBLIGADO</t>
  </si>
  <si>
    <t>% OBLIGADO</t>
  </si>
  <si>
    <t xml:space="preserve">TOTAL FUNCIONAMIENTO DEL SISTEMA GENERAL DE REGALIAS </t>
  </si>
  <si>
    <t>APROPIACION APLAZADA PROYECTOS DE IVERSION</t>
  </si>
  <si>
    <t xml:space="preserve">DEPENDENCIA </t>
  </si>
  <si>
    <t xml:space="preserve">RUBRO </t>
  </si>
  <si>
    <t>VALOR APLAZADO</t>
  </si>
  <si>
    <t xml:space="preserve">DAIRM </t>
  </si>
  <si>
    <t>FORTALECIMIENTO DE LAS COMUNIDADES INDÍGENAS AFECTADAS POR LA AVENIDA TORRENCIAL EN EL MUNICIPIO DE  MOCOA</t>
  </si>
  <si>
    <t>FORTALECIMIENTO ORGANIZATIVO EN EL DESARROLLO PROPIO Y LA INCLUSIÓN DEL PUEBLO RROM A NIVEL  NACIONAL</t>
  </si>
  <si>
    <t xml:space="preserve">ASUNTOS RELIGIOSOS </t>
  </si>
  <si>
    <t>DEMOCRACIA</t>
  </si>
  <si>
    <t>FORTALECIMIENTO DE LAS CAPACIDADES DE GESTIÓN DE LOS ACTORES QUE PARTICIPAN EN LA IMPLEMENTACIÓN DE LA POLÍTICA PÚBLICA DE DISCAPACIDAD A NIVEL   NACIONAL</t>
  </si>
  <si>
    <t>FORTALECIMIENTO DE LAS CAPACIDADES DE LAS ORGANIZACIONES SOCIALES, COMUNALES Y COMUNITARIAS EN EL EJERCICIO DE LA PARTICIPACIÓN CIUDADANA A NIVEL  NACIONAL</t>
  </si>
  <si>
    <t xml:space="preserve">DERECHOS HUMANOS </t>
  </si>
  <si>
    <t xml:space="preserve">DGGT </t>
  </si>
  <si>
    <t>SUBDIRECCION DE INFRAESTRUCUTURA</t>
  </si>
  <si>
    <t xml:space="preserve">SUBDIRECCION DE SEGURIDAD Y CONVIVENCIA </t>
  </si>
  <si>
    <t>OIP</t>
  </si>
  <si>
    <t>TOTAL PGN</t>
  </si>
  <si>
    <t>TOTAL REGALÍAS</t>
  </si>
  <si>
    <t>FUNCIONAMIENTO REGALÍAS</t>
  </si>
  <si>
    <t>DIRECCION</t>
  </si>
  <si>
    <t>DACNARP</t>
  </si>
  <si>
    <t>Junio</t>
  </si>
  <si>
    <t>TOTAL SECTOR INTERIOR</t>
  </si>
  <si>
    <t>Julio</t>
  </si>
  <si>
    <t>SUBTOTAL PGN</t>
  </si>
  <si>
    <t>CONSOLIDADO MINISTERIO</t>
  </si>
  <si>
    <t>May</t>
  </si>
  <si>
    <t>Jun</t>
  </si>
  <si>
    <t>Jul</t>
  </si>
  <si>
    <t>Ago</t>
  </si>
  <si>
    <t>Sep</t>
  </si>
  <si>
    <t>Oct</t>
  </si>
  <si>
    <t>Nov</t>
  </si>
  <si>
    <t>FORTALECIMIENTO PARA CONSEJOS COMUNITARIOS Y EXPRESIONES ORGANIZATIVAS EN LAS ÁREAS RURALES Y URBANAS DE LA COMUNIDAD NARP  NACIONAL</t>
  </si>
  <si>
    <t>% OBLIGACIÓN</t>
  </si>
  <si>
    <t>Subdirección de Gestión Humana</t>
  </si>
  <si>
    <t xml:space="preserve">SECRETARÍA GENERAL </t>
  </si>
  <si>
    <t>A-03-03-01-065</t>
  </si>
  <si>
    <t>065</t>
  </si>
  <si>
    <t>APOYO A LAS DISPOSICIONES PARA GARANTIZAR EL PLENO EJERCICIO DE LOS DERECHOS DE LAS PERSONAS CON DISCAPACIDAD. LEY 1618 DE 2013</t>
  </si>
  <si>
    <t>C-3799-1000-12</t>
  </si>
  <si>
    <t>IMPLEMENTACIÓN DE UN SISTEMA INTEGRAL DE GESTIÓN DE DOCUMENTOS Y ADMINISTRACION DE ARCHIVOS, EN EL MINISTERIO DEL INTERIOR, NACIONAL</t>
  </si>
  <si>
    <t>APROPIACIÓN DESPUES DE APLAZAMIENTO</t>
  </si>
  <si>
    <t>TOTAL MINITERIOR</t>
  </si>
  <si>
    <t>*APROPIACIÓN INICIAL</t>
  </si>
  <si>
    <t>*APROPIACIÓN VIGENTE</t>
  </si>
  <si>
    <t>OFICINA ASESORA JURÍDICA</t>
  </si>
  <si>
    <t>Dirección de la Autoridad Nacional de Consulta Previa</t>
  </si>
  <si>
    <t>TOTAL GASTOS DE PERSONAL DANCP</t>
  </si>
  <si>
    <t>GASTOS DE PERSONAL GESTIÓN HUMANA</t>
  </si>
  <si>
    <t>TOTAL FUNCIONAMIENTO REGALÍAS</t>
  </si>
  <si>
    <t>PROGRAMA DE PROTECCIÓN A PERSONAS QUE SE ENCUENTRAN EN SITUACIÓN DE RIESGO CONTRA SU VIDA, INTEGRIDAD, SEGURIDAD O LIBERTAD, POR CAUSAS RELACIONADAS CON LA VIOLENCIA EN COLOMBIA</t>
  </si>
  <si>
    <t>IMPLEMENTACIÓN LEY 985 DE 2005 SOBRE TRATA DE PERSONAS</t>
  </si>
  <si>
    <t>FONDO DE PROTECCIÓN DE JUSTICIA. DECRETO 1890 DE 1999 Y DECRETO 200 DE 2003</t>
  </si>
  <si>
    <t>FONDO PARA LA PARTICIPACIÓN CIUDADANA Y EL FORTALECIMIENTO DE LA DEMOCRACIA. ARTICULO 96 LEY 1757 DE 2015</t>
  </si>
  <si>
    <t>ATENCIÓN INTEGRAL A LA POBLACIÓN DESPLAZADA EN CUMPLIMIENTO DE LA SENTENCIA T-025 DE 2004 (NO DE PENSIONES)</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</si>
  <si>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</si>
  <si>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</si>
  <si>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</si>
  <si>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r>
      <t xml:space="preserve">Apropiación Presupuestal: </t>
    </r>
    <r>
      <rPr>
        <sz val="16"/>
        <color rgb="FF000000"/>
        <rFont val="Gill Sans MT"/>
        <family val="2"/>
      </rPr>
      <t>Autorización máxima de gasto incluida en el anexo del Decreto de liquidación presupuestal para una entidad durante una vigencia fiscal determinada.</t>
    </r>
  </si>
  <si>
    <r>
      <t xml:space="preserve">apropiación sin comprometer: </t>
    </r>
    <r>
      <rPr>
        <sz val="16"/>
        <color rgb="FF000000"/>
        <rFont val="Gill Sans MT"/>
        <family val="2"/>
      </rPr>
      <t>Corresponde a la resta de la apropiación definitiva menos lo compromisos.</t>
    </r>
  </si>
  <si>
    <r>
      <t xml:space="preserve">Aplazamiento / Bloqueo Presupuestal: </t>
    </r>
    <r>
      <rPr>
        <sz val="16"/>
        <color rgb="FF000000"/>
        <rFont val="Gill Sans MT"/>
        <family val="2"/>
      </rPr>
      <t>Aplazamiento / Bloqueo Presupuestal: Apropiación suspendida para su afectación.. Se hace en cualquier mes del año fiscal, A diferencia de la reducción presupuestal, el aplazamiento es una operación presupuestal de carácter temporal de suspensión de autorizaciones de ejecución de apropiaciones, que puede ser levantada o modificada en su composición, teniendo en cuenta los requisitos que para estos efectos defina el decreto por el cual se ordena el aplazamiento respectivo</t>
    </r>
  </si>
  <si>
    <r>
      <t xml:space="preserve">Certificado de Disponibilidad Presupuestal: </t>
    </r>
    <r>
      <rPr>
        <sz val="16"/>
        <color rgb="FF000000"/>
        <rFont val="Gill Sans MT"/>
        <family val="2"/>
      </rPr>
      <t>Documento expedido por el jefe de presupuesto o quien haga sus veces con el cual se garantiza la existencia de apropiación presupuestal disponible y libre de afectación con cargo al presupuesto de la vigencia fiscal.  Este documento afecta preliminarmente el presupuesto mientras se perfecciona el compromiso. Puede ser de tipo gasto (para la suscripción de compromisos) y tipo modificación (con el fin de modificar el anexo de decreto de liquidación del presupuesto de cada vigencia).</t>
    </r>
  </si>
  <si>
    <r>
      <t xml:space="preserve">Compromiso: </t>
    </r>
    <r>
      <rPr>
        <sz val="16"/>
        <color rgb="FF000000"/>
        <rFont val="Gill Sans MT"/>
        <family val="2"/>
      </rPr>
      <t>Actos y contratos expedidos o celebrados por los órganos públicos, en desarrollo de la capacidad de contratar y comprometer el presupuesto. Se realizan en cumplimiento de las funciones públicas asignadas por la Ley y deben desarrollar el objeto de la apropiación presupuestal.</t>
    </r>
  </si>
  <si>
    <r>
      <t xml:space="preserve">Gastos de Funcionamiento: </t>
    </r>
    <r>
      <rPr>
        <sz val="16"/>
        <color rgb="FF000000"/>
        <rFont val="Gill Sans MT"/>
        <family val="2"/>
      </rPr>
      <t>Los que tienen por objeto atender las necesidades de los órganos para cumplir a cabalidad con las funciones asignadas en la Constitución y la Ley, tales como gastos de personal, gastos generales y transferencias corrientes.</t>
    </r>
  </si>
  <si>
    <r>
      <t xml:space="preserve">Gastos de Inversión: </t>
    </r>
    <r>
      <rPr>
        <sz val="16"/>
        <color rgb="FF000000"/>
        <rFont val="Gill Sans MT"/>
        <family val="2"/>
      </rPr>
      <t>Conjunto de actividades registradas en el marco de un proyecto registrado en el Banco Proyectos de Inversión Nacional - BPIN, encaminadas a acrecentar la capacidad de producción y la productividad en el campo de la estructura física, económica y social.</t>
    </r>
  </si>
  <si>
    <t>DIRECCIÓN DE ASUNTOS RELIGIOSOS</t>
  </si>
  <si>
    <t>DIRECCIÓN  DE  ASUNTOS PARA COMUNIDADES NEGRAS, AFROCOLOMBIANAS, RAIZALES Y PALENQUERAS</t>
  </si>
  <si>
    <t>DIRECCIÓN DE  ASUNTOS INDIGENAS, ROM
 Y 
MINORÍAS</t>
  </si>
  <si>
    <t>DIRECCIÓN DE  DERECHOS HUMANOS</t>
  </si>
  <si>
    <t>OFICINA DE INFORMACIÓN  PUBLICA DEL  INTERIOR</t>
  </si>
  <si>
    <t>OFICINA ASESORA DE PLANEACIÓN</t>
  </si>
  <si>
    <t>OTRAS TRANSFERENCIAS</t>
  </si>
  <si>
    <t>Dirección de Asuntos para Comunidades Negras, Afrocolombianas, Raizales y Palenqueras</t>
  </si>
  <si>
    <t>Dirección de Asuntos Indígenas, ROM y Minorías</t>
  </si>
  <si>
    <t>Dirección de Derechos Humanos</t>
  </si>
  <si>
    <t>Dirección para la Democracia, la participación Ciudadana y la Acción Comunal</t>
  </si>
  <si>
    <t>Dirección de Asuntos Religiosos</t>
  </si>
  <si>
    <t>DIRECCIÓN PARA LA DEMOCRACIA, LA PARTICIPACIÓN CIUDADANA Y LA ACCIÓN COMUNAL</t>
  </si>
  <si>
    <t>Subdirección Administrativa y Financiera</t>
  </si>
  <si>
    <t>Oficina de Información Pública del Interior</t>
  </si>
  <si>
    <t>Oficina Asesora Jurídica</t>
  </si>
  <si>
    <t>GASTOS DE PERSONAL DANCP</t>
  </si>
  <si>
    <t>GASTOS DE PERSONAL MINITERIOR DANCP</t>
  </si>
  <si>
    <t>A-02</t>
  </si>
  <si>
    <t>ADQUISICIÓN DE BIENES  Y SERVICIOS</t>
  </si>
  <si>
    <t>SUBDIRECCIÓN DE GESTIÓN  HUMANA</t>
  </si>
  <si>
    <t>Mes</t>
  </si>
  <si>
    <t xml:space="preserve">VALIDACION     </t>
  </si>
  <si>
    <t>(VIENE DEL REPORTE ORIGINAL)</t>
  </si>
  <si>
    <t>FORTALECIMIENTO A LA GESTIÓN TERRITORIAL Y BUEN GOBIERNO LOCAL</t>
  </si>
  <si>
    <t>Entidad</t>
  </si>
  <si>
    <t>Tipo de Gasto</t>
  </si>
  <si>
    <t xml:space="preserve"> Apropiación* </t>
  </si>
  <si>
    <t>Funcionamiento</t>
  </si>
  <si>
    <t>Regalías</t>
  </si>
  <si>
    <t xml:space="preserve">Total </t>
  </si>
  <si>
    <t>Inversión</t>
  </si>
  <si>
    <t>Unidad Nacional de Protección – UNP</t>
  </si>
  <si>
    <t>Corporación  Nasa KiWe</t>
  </si>
  <si>
    <t>Dirección Nacional de Bomberos</t>
  </si>
  <si>
    <t>Dirección Nacional del Derecho De Autor</t>
  </si>
  <si>
    <t>compromiso</t>
  </si>
  <si>
    <t>% compromiso</t>
  </si>
  <si>
    <t xml:space="preserve">obligaciòn </t>
  </si>
  <si>
    <t xml:space="preserve"> % Obligación </t>
  </si>
  <si>
    <t>Los datos ya pasan jalados de la hoja base sentencia</t>
  </si>
  <si>
    <t>A-03-03-04-060</t>
  </si>
  <si>
    <t>PAGO DE APORTES SOBRE LOS VOLUNTARIOS ACREDITADOS Y ACTIVOS DEL SUBSISTEMA NACIONAL DE PRIMERA RESPUESTA AFILIADOS AL SGRL - DECRETO 1809 DE 2020</t>
  </si>
  <si>
    <t>% CDP</t>
  </si>
  <si>
    <t xml:space="preserve">                             EJECUCIÓN PRESUPUESTAL - ALERTA DIRECCIONES</t>
  </si>
  <si>
    <t>PAGO APORTES VOLUNTARIOS</t>
  </si>
  <si>
    <t>REGALIAS</t>
  </si>
  <si>
    <t>ADQUISICIONES DE BIENES Y SERVICIOS</t>
  </si>
  <si>
    <t>A-03-03-04-062</t>
  </si>
  <si>
    <t>ASUNTOS LEGISLATIVOS</t>
  </si>
  <si>
    <t>Dirección de Asuntos Legislativos</t>
  </si>
  <si>
    <t>DERECHO DE AUTOR</t>
  </si>
  <si>
    <t>A-03-10</t>
  </si>
  <si>
    <t>SENTENCIAS Y CONCILIACIONES</t>
  </si>
  <si>
    <t>OTROS</t>
  </si>
  <si>
    <t>Mar</t>
  </si>
  <si>
    <t>Abr</t>
  </si>
  <si>
    <t>Ministerio del Interior - Gestión General</t>
  </si>
  <si>
    <t>Ene</t>
  </si>
  <si>
    <t>feb</t>
  </si>
  <si>
    <t>SERVICIO A LA DEUDA</t>
  </si>
  <si>
    <t xml:space="preserve"> Apropiación Inicial</t>
  </si>
  <si>
    <t>NA</t>
  </si>
  <si>
    <t>Pago de aportes sobre los voluntarios acreditados y activos del subsistema nacional de primera respuesta afiliados al SGRL - decreto 1809 de 2020</t>
  </si>
  <si>
    <t>APROPIACIÓN DESPUÈS DE APLAZAMIENTO</t>
  </si>
  <si>
    <t>% META COMPROMISO</t>
  </si>
  <si>
    <t>% META OBLIGACIÓN</t>
  </si>
  <si>
    <t>%META COMPROMISO</t>
  </si>
  <si>
    <t>APROPIACIÓN VIGENTE  DESPUÈS DE APLAZAMIENTO</t>
  </si>
  <si>
    <t xml:space="preserve"> Cifras en millones de pesos</t>
  </si>
  <si>
    <t>OBLIGACIONES</t>
  </si>
  <si>
    <t>Servicio a la deuda</t>
  </si>
  <si>
    <t>SECRETARIA GENERAL</t>
  </si>
  <si>
    <t xml:space="preserve">  %  OBLI.</t>
  </si>
  <si>
    <t xml:space="preserve">  DESPACHO DEL VICEMINISTRO PARA EL DIÁLOGO SOCIAL, LA IGUALDAD Y LOS DERECHOS HUMANOS</t>
  </si>
  <si>
    <t>DESPACHO DEL VICEMINISTRO GENERAL DEL INTERIOR</t>
  </si>
  <si>
    <t>DESPACHO DEL VICEMINISTRO PARA EL DIÁLOGO SOCIAL, LA IGUALDAD Y LOS DERECHOS HUMANOS</t>
  </si>
  <si>
    <t>V. Diálogo Social</t>
  </si>
  <si>
    <t>V. General</t>
  </si>
  <si>
    <t>Dic</t>
  </si>
  <si>
    <t>Grupo de Articulación Interna para la Política de Víctimas</t>
  </si>
  <si>
    <t>GRUPO DE ARTICULACIÓN INTERNA PARA LA POLÍTICA DE VÍCTIMAS</t>
  </si>
  <si>
    <t xml:space="preserve">SUBDIRECCIÓN DE PROYECTOS PARA LA SEGURIDAD Y CONVIVENCIA CIUDADANA
 </t>
  </si>
  <si>
    <t xml:space="preserve">DIRECCIÓN DE SEGURIDAD, CONVIVENCIA CIUDADANA Y GOBIERNO
</t>
  </si>
  <si>
    <t xml:space="preserve">SUBDIRECCIÓN DE GOBIERNO, GESTIÓN TERRITORIAL Y LUCHA CONTRA LA TRATA
</t>
  </si>
  <si>
    <t xml:space="preserve">Dirección de Seguridad, Convivencia Ciudadana y Gobierno  </t>
  </si>
  <si>
    <t xml:space="preserve">Subdirección de Gobierno, Gestión Territorial y Lucha contra la Trata </t>
  </si>
  <si>
    <t xml:space="preserve">Subdirección de Proyectos para la Seguridad y Convivencia Ciudadana </t>
  </si>
  <si>
    <t>DESPACHO DEL MINISTRO</t>
  </si>
  <si>
    <t>febrero</t>
  </si>
  <si>
    <t>APORTES AL FONDO DE CONTINGENAS</t>
  </si>
  <si>
    <t>marzo</t>
  </si>
  <si>
    <t>abril</t>
  </si>
  <si>
    <t>mayo</t>
  </si>
  <si>
    <r>
      <t xml:space="preserve"> </t>
    </r>
    <r>
      <rPr>
        <b/>
        <sz val="18"/>
        <color theme="5"/>
        <rFont val="Calibri"/>
        <family val="2"/>
        <scheme val="minor"/>
      </rPr>
      <t>GLOSARIO</t>
    </r>
  </si>
  <si>
    <t>Sub. Gobierno</t>
  </si>
  <si>
    <t>Sub. Proyectos</t>
  </si>
  <si>
    <t>Sub. Gestión Humana</t>
  </si>
  <si>
    <t>Dir. Derechos Humanos</t>
  </si>
  <si>
    <t>Sub. Adtiva y Fra</t>
  </si>
  <si>
    <t>Sub. Gestión Humana / DANCP</t>
  </si>
  <si>
    <t>Dir. Democracia</t>
  </si>
  <si>
    <t>Dir. Asuntos Religiosos</t>
  </si>
  <si>
    <t>Dir. Seguridad</t>
  </si>
  <si>
    <t>Dir. Autoridad Nacional Consulta Previa</t>
  </si>
  <si>
    <t>Dir. Negritudes, Afrocolombianas, Raizales y Palenqueras</t>
  </si>
  <si>
    <t>Dir. Indigenas, Rrom y Minorías</t>
  </si>
  <si>
    <t>Sentencia T-025 (varios)</t>
  </si>
  <si>
    <r>
      <t xml:space="preserve">Obligación: </t>
    </r>
    <r>
      <rPr>
        <sz val="16"/>
        <color rgb="FF000000"/>
        <rFont val="Gill Sans MT"/>
        <family val="2"/>
      </rPr>
      <t>Se entiende por obligación exigible de pago el monto adeudado por el ente público como consecuencia del perfeccionamiento y cumplimiento –total o parcial- de los compromisos adquiridos, equivalente al valor de los bienes recibidos, servicios prestados y demás exigibles pendientes de pago, incluidos los anticipos no pagados que se hayan pactado en desarrollo de las normas presupuestales y de contratación administrativa</t>
    </r>
    <r>
      <rPr>
        <b/>
        <sz val="16"/>
        <color rgb="FF000000"/>
        <rFont val="Gill Sans MT"/>
        <family val="2"/>
      </rPr>
      <t>.</t>
    </r>
  </si>
  <si>
    <t xml:space="preserve"> Ejecución vigencia 2023. Reporte 17 de julio de 2023</t>
  </si>
  <si>
    <t>agosto</t>
  </si>
  <si>
    <t>sept</t>
  </si>
  <si>
    <t>VIGENCIA 2024. CORTE ENERO DE 2024</t>
  </si>
  <si>
    <t>C-3701-1000-30-20106A</t>
  </si>
  <si>
    <t>2. SEGURIDAD HUMANA Y JUSTICIA SOCIAL / A. PREVENCIÓN Y PROTECCIÓN PARA POBLACIONES VULNERABLES DESDE UN ENFOQUE DIFERENCIAL, COLECTIVO E INDIVIDUAL</t>
  </si>
  <si>
    <t>C-3701-1000-32-705050</t>
  </si>
  <si>
    <t>7. ACTORES DIFERENCIALES PARA EL CAMBIO / 5. CONVERGENCIA REGIONAL PARA EL BIENESTAR Y BUEN VIVIR</t>
  </si>
  <si>
    <t>C-3701-1000-33-705050</t>
  </si>
  <si>
    <t>C-3701-1000-35-705050</t>
  </si>
  <si>
    <t>C-3701-1000-36-705050</t>
  </si>
  <si>
    <t>C-3701-1000-37-705050</t>
  </si>
  <si>
    <t>C-3701-1000-38-702030</t>
  </si>
  <si>
    <t>7. ACTORES DIFERENCIALES PARA EL CAMBIO / 3. FORTALECIMIENTO DE LA INSTITUCIONALIDAD</t>
  </si>
  <si>
    <t>C-3701-1000-39-702030</t>
  </si>
  <si>
    <t>C-3701-1000-40-53107A</t>
  </si>
  <si>
    <t>C-3701-1000-41-53106B</t>
  </si>
  <si>
    <t>5. CONVERGENCIA REGIONAL / B. EFECTIVIDAD DE LOS DISPOSITIVOS DE PARTICIPACIÓN CIUDADANA, POLÍTICA Y ELECTORAL</t>
  </si>
  <si>
    <t>C-3701-1000-42-20113A</t>
  </si>
  <si>
    <t>2. SEGURIDAD HUMANA Y JUSTICIA SOCIAL / A. FORTALECIMIENTO DE LA BÚSQUEDA DE PERSONAS DADAS POR DESAPARECIDAS</t>
  </si>
  <si>
    <t>C-3702-1000-8-20105A</t>
  </si>
  <si>
    <t>2. SEGURIDAD HUMANA Y JUSTICIA SOCIAL / A. NUEVO MODELO NACIÓN-TERRITORIO PARA LA CONVIVENCIA Y LA SEGURIDAD CIUDADANA</t>
  </si>
  <si>
    <t>C-3702-1000-13-20105A</t>
  </si>
  <si>
    <t>C-3702-1000-14-701020</t>
  </si>
  <si>
    <t>7. ACTORES DIFERENCIALES PARA EL CAMBIO / 2. MUJERES EN EL CENTRO DE LA POLÍTICA DE LA VIDA Y LA PAZ</t>
  </si>
  <si>
    <t>C-3702-1000-15-600011</t>
  </si>
  <si>
    <t>6. PAZ TOTAL E INTEGRAL / 1. HACIA UN NUEVO CAMPO COLOMBIANO: REFORMA RURAL INTEGRAL</t>
  </si>
  <si>
    <t>C-3702-1000-15-600012</t>
  </si>
  <si>
    <t>6. PAZ TOTAL E INTEGRAL / 2. PARTICIPACIÓN POLÍTICA: APERTURA DEMOCRÁTICA PARA CONSTRUIR LA PAZ</t>
  </si>
  <si>
    <t>C-3702-1000-15-600013</t>
  </si>
  <si>
    <t>6. PAZ TOTAL E INTEGRAL / 3. FIN DEL CONFLICTO</t>
  </si>
  <si>
    <t>C-3702-1000-15-600014</t>
  </si>
  <si>
    <t>6. PAZ TOTAL E INTEGRAL / 4. SOLUCIÓN AL PROBLEMA DE LAS DROGAS ILÍCITAS</t>
  </si>
  <si>
    <t>C-3702-1000-16-20105A</t>
  </si>
  <si>
    <t>C-3702-1000-16-20105B</t>
  </si>
  <si>
    <t>2. SEGURIDAD HUMANA Y JUSTICIA SOCIAL / B. CREACIÓN DEL SISTEMA NACIONAL DE CONVIVENCIA PARA LA VIDA</t>
  </si>
  <si>
    <t>C-3702-1000-17-701040</t>
  </si>
  <si>
    <t>7. ACTORES DIFERENCIALES PARA EL CAMBIO / 4. POR UNA VIDA LIBRE DE VIOLENCIAS CONTRA LAS MUJERES</t>
  </si>
  <si>
    <t>C-3702-1000-18-10204A</t>
  </si>
  <si>
    <t>1. ORDENAMIENTO DEL TERRITORIO ALREDEDOR DEL AGUA Y JUSTICIA AMBIENTAL / A. EMPODERAMIENTO DE LOS GOBIERNOS LOCALES Y SUS COMUNIDADES</t>
  </si>
  <si>
    <t>C-3702-1000-18-53105B</t>
  </si>
  <si>
    <t>5. CONVERGENCIA REGIONAL / B. ENTIDADES PÚBLICAS TERRITORIALES Y NACIONALES FORTALECIDAS</t>
  </si>
  <si>
    <t>C-3703-1000-3-703050</t>
  </si>
  <si>
    <t>7. ACTORES DIFERENCIALES PARA EL CAMBIO / 5. COLOMBIA POTENCIA MUNDIAL DE LA VIDA A PARTIR DE LA NO REPETICIÓN</t>
  </si>
  <si>
    <t>C-3704-1000-6-53106A</t>
  </si>
  <si>
    <t>5. CONVERGENCIA REGIONAL / A. CONDICIONES Y CAPACIDADES INSTITUCIONALES, ORGANIZATIVAS E INDIVIDUALES PARA LA PARTICIPACIÓN CIUDADANA</t>
  </si>
  <si>
    <t>C-3704-1000-7-53106A</t>
  </si>
  <si>
    <t>C-3704-1000-8-53106A</t>
  </si>
  <si>
    <t>C-3799-1000-12-53105B</t>
  </si>
  <si>
    <t>C-3799-1000-15-53105B</t>
  </si>
  <si>
    <t>C-3799-1000-15-53105D</t>
  </si>
  <si>
    <t>5. CONVERGENCIA REGIONAL / D. GOBIERNO DIGITAL PARA LA GENTE</t>
  </si>
  <si>
    <t>C-3799-1000-16-53105B</t>
  </si>
  <si>
    <t>C-3799-1000-17-20104A</t>
  </si>
  <si>
    <t>2. SEGURIDAD HUMANA Y JUSTICIA SOCIAL / A. IMPLEMENTACIÓN DEL PROGRAMA DE DATOS BÁSICOS</t>
  </si>
  <si>
    <t>C-3799-1000-17-20104B</t>
  </si>
  <si>
    <t>2. SEGURIDAD HUMANA Y JUSTICIA SOCIAL / B. INTEROPERABILIDAD COMO BIEN PÚBLICO DIGITAL</t>
  </si>
  <si>
    <t>C-3799-1000-17-20108B</t>
  </si>
  <si>
    <t>2. SEGURIDAD HUMANA Y JUSTICIA SOCIAL / B. PROTECCIÓN DE LAS PERSONAS, DE LAS INFRAESTRUCTURAS DIGITALES, FORTALECIMIENTO DE LAS ENTIDADES DEL ESTADO Y GARANTÍA EN LA PRESTACIÓN DE SUS SERVICIOS EN EL ENTORNO DIGITAL</t>
  </si>
  <si>
    <t>C-3799-1000-17-53105D</t>
  </si>
  <si>
    <t>C-3799-1000-18-53105B</t>
  </si>
  <si>
    <t>C-3799-1000-19-53105B</t>
  </si>
  <si>
    <t>C-3799-1000-20-53105B</t>
  </si>
  <si>
    <t>C-3799-1000-1-53106A</t>
  </si>
  <si>
    <t>Fortalecimiento del dialogo social nacional y regional mediante el desarrollo de acciones tendientes a atender las problemáticas sociales en los territorios  Nacional</t>
  </si>
  <si>
    <t>DESCRIPCIÓN SIIF</t>
  </si>
  <si>
    <t>UNIDAD NACIONAL DE PROTECCIÓN</t>
  </si>
  <si>
    <t>CORPORACIÓN NASA KIWE</t>
  </si>
  <si>
    <t>DIRECCIÓN NACIONAL BOMBEROS DE COLOMBIA</t>
  </si>
  <si>
    <t>NOMBRE PROGRAMA MISIONAL DE FUNCIONAMIENTO Y/O PROYECTO DE INVERSIÓN</t>
  </si>
  <si>
    <t>Ofic de Información Pública</t>
  </si>
  <si>
    <t>Ofic Asesora de Planeación</t>
  </si>
  <si>
    <t>Dir.Asuntos Legislativos</t>
  </si>
  <si>
    <t>DIR. AUTORIDAD NACIONAL DE CONSULTA PREVIA</t>
  </si>
  <si>
    <t>C-3708-1000-4-10101B</t>
  </si>
  <si>
    <t>Equipo de Paz</t>
  </si>
  <si>
    <t>Dir Comunidades Negras</t>
  </si>
  <si>
    <t>Vic Dialogo Social</t>
  </si>
  <si>
    <t>Grupo de Victimas</t>
  </si>
  <si>
    <t>Dir. Religiosos</t>
  </si>
  <si>
    <t>Otros</t>
  </si>
  <si>
    <t>Pagos</t>
  </si>
  <si>
    <t>EQUIPO DE PAZ</t>
  </si>
  <si>
    <t>VICEMINISTERIO DE DIALOGO SOCIAL</t>
  </si>
  <si>
    <t>SUBDIRECCIÓN ADMINISTRATIVA Y FINANCIERA</t>
  </si>
  <si>
    <t>DEL SIIF</t>
  </si>
  <si>
    <t>Validación</t>
  </si>
  <si>
    <t>viene del SIIF</t>
  </si>
  <si>
    <t>Diálogo Social</t>
  </si>
  <si>
    <t>Grupo de Paz</t>
  </si>
  <si>
    <t>FORTALECIMIENTO DE LAS ACCIONES PARA GARANTIZAR EL GOCE EFECTIVO DE LOS DERECHOS DE LOS PUEBLOS Y LAS COMUNIDADES AFROCOLOMBIANAS, NEGRAS, PALENQUERAS Y RAIZALES EN EL TERRITORIO   NACIONAL</t>
  </si>
  <si>
    <t>FORTALECIMIENTO DE LOS PROCESOS DE GOBIERNO PROPIO DE LAS COMUNIDADES INDÍGENAS EN EL DEPARTAMENTO DEL  CAUCA</t>
  </si>
  <si>
    <t>FORTALECIMIENTO DE LOS SISTEMAS DE GOBIERNO PROPIO Y EN LOS PROCESOS ORGANIZATIVOS DE LOS PUEBLOS Y COMUNIDADES INDÍGENAS A NIVEL   NACIONAL</t>
  </si>
  <si>
    <t>IMPLEMENTACIÓN DE ACCIONES POR PARTE DEL MINISTERIO DEL INTERIOR PARA FORTALECER LA ESTRUCTURA ORGANIZATIVA DE LAS KUMPAÑY RROM A NIVEL  NACIONAL</t>
  </si>
  <si>
    <t>FORTALECIMIENTO DE LOS SISTEMAS DE GOBIERNO PROPIO DE LOS PUEBLOS Y COMUNIDADES INDÍGENAS DE LOS PASTOS Y QUILLACINGAS DEL DEPARTAMENTO DE   NARIÑO</t>
  </si>
  <si>
    <t>FORTALECIMIENTO DE LA POLITICA PUBLICA DE PREVENCION DE VIOLACIONES A LOS DERECHOS A LA VIDA, INTEGRIDAD, LIBERTAD Y SEGURIDAD DE PERSONAS, GRUPOS Y COMUNIDADES EN COLOMBIA.  NACIONAL</t>
  </si>
  <si>
    <t>FORTALECIMIENTO DE LA GESTIÓN TERRITORIAL PARA LA GARANTÍA, PROMOCIÓN Y GOCE DE LOS DERECHOS HUMANOS  NACIONAL</t>
  </si>
  <si>
    <t>FORTALECIMIENTO DE LAS GARANTÍAS PARA EL EJERCICIO DEL LIDERAZGO SOCIAL Y DEFENSA DE LOS DERECHOS HUMANOS EN EL TERRITORIO   NACIONAL</t>
  </si>
  <si>
    <t>FORTALECIMIENTO DE LA GARANTÍA DE LOS DERECHOS HUMANOS EN EL MARCO DE LAS MANIFESTACIONES PÚBLICAS Y LA PROTESTA SOCIAL PACÍFICA A NIVEL   NACIONAL</t>
  </si>
  <si>
    <t>FORTALECIMIENTO DE LA GESTIÓN DE LOS CEMENTERIOS COMO RESTITUCIÓN DE DERECHOS DE VÍCTIMAS DE DESAPARICIÓN  NACIONAL</t>
  </si>
  <si>
    <t>MEJORAMIENTO DE LAS CAPACIDADES DE LAS ENTIDADES TERRITORIALES PARA TRANSVERSALIZAR EL ENFOQUE DE GÉNERO EN LA GESTIÓN DE LA CONVIVENCIA Y LA SEGURIDAD HUMANA  NACIONAL</t>
  </si>
  <si>
    <t>FORTALECIMIENTO DE LAS CAPACIDADES Y HABILIDADES CON QUE CUENTAN LOS GRUPOS ÉTNICOS, EJECUTORES E INSTITUCIONALIDAD INTERVINIENTE PARA LA PARTICIPACIÓN EN LOS PROCESOS DE CONSULTA PREVIA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</si>
  <si>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</si>
  <si>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</si>
  <si>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</si>
  <si>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</si>
  <si>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A LAS ENTIDADES TERRITORIALES A TRAVES DE LA FINANCIACION DE INFRAESTRUCTURA PARA LA SEGURIDAD Y CONVIVENCIA CIUDADANA A NIVEL  NACIONAL</t>
  </si>
  <si>
    <t>FORTALECIMIENTO DE LAS RELACIONES ENTRE EL GOBIERNO NACIONAL Y EL CONGRESO DE LA REPÚBLICA EN LOS PROCESOS TÉCNICOS Y ADMINISTRATIVOS A NIVEL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</si>
  <si>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</si>
  <si>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</si>
  <si>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FORTALECIMIENTO  DE LA ESTRATEGIA DE RELACIONAMIENTO CON EL CIUDADANO AMPLIANDO LA COBERTURA DEL PORTAFOLIO DE SERVICIOS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</si>
  <si>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</si>
  <si>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FORTALECIMIENTO DE LA ESTRATEGIA DE COMUNICACIONES INTERNA Y EXTERNA DEL MINISTERIO DEL INTERIOR  NACIONAL</t>
  </si>
  <si>
    <t>FORTALECIMIENTO DEL SISTEMA INTEGRADO DE GESTIÓN DEL MINISTERIO DEL INTERIOR EN EL TERRITORIO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</si>
  <si>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</si>
  <si>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INSTITUCIONAL PARA LA IMPLEMENTACION DE LA POLITICA PUBLICA DE VICTIMAS A NIVEL  NACIONAL</t>
  </si>
  <si>
    <t>IMPLEMENTACION DE UN SISTEMA INTEGRAL DE GESTION DE DOCUMENTOS Y ADMINISTRACION DE ARCHIVOS, EN EL MINISTERIO DEL INTERIOR,  NACIONAL</t>
  </si>
  <si>
    <t>MEJORAMIENTO DE LA EFECTIVIDAD DE LOS PROGRAMAS E INICIATIVAS DE CONSTRUCCIÓN DE PAZ LIDERADAS POR EL MINISTERIO DEL INTERIOR A NIVEL  NACIONAL</t>
  </si>
  <si>
    <t>FORTALECIMIENTO DEL DIALOGO SOCIAL NACIONAL Y REGIONAL MEDIANTE EL DESARROLLO DE ACCIONES TENDIENTES A ATENDER LAS PROBLEMÁTICAS SOCIALES EN LOS TERRITORIOS  NACIONAL</t>
  </si>
  <si>
    <t>GASTOS POR TRIBUTOS Y FISCALIZACIÓN</t>
  </si>
  <si>
    <t>ADQUISICIÓN DE BIENES Y SERVICIO</t>
  </si>
  <si>
    <t xml:space="preserve">REGALIAS </t>
  </si>
  <si>
    <t>GASTOS POR TRIBUTOS Y MULTAS</t>
  </si>
  <si>
    <t xml:space="preserve"> </t>
  </si>
  <si>
    <t>APROPIACIÓN   VIGENTE DESPUES DE APLAZAMIENTO</t>
  </si>
  <si>
    <t>APLAZADO</t>
  </si>
  <si>
    <t>DIRECCION JURÍDICA</t>
  </si>
  <si>
    <t>Direccion Jurídica</t>
  </si>
  <si>
    <t>31 DE OCTUBRE DE 2024</t>
  </si>
  <si>
    <t xml:space="preserve"> Ejecución vigencia 2024. Reporte 30 noviembre de 2024</t>
  </si>
  <si>
    <t>30 de Noviembre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</si>
</sst>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 &quot;€&quot;_-;\-* #,##0\ &quot;€&quot;_-;_-* &quot;-&quot;\ &quot;€&quot;_-;_-@_-"/>
    <numFmt numFmtId="165" formatCode="&quot;$&quot;\ #,##0.00;&quot;$&quot;\ \-#,##0.00"/>
    <numFmt numFmtId="166" formatCode="&quot;$&quot;#,##0;\-&quot;$&quot;#,##0"/>
    <numFmt numFmtId="167" formatCode="_-&quot;$&quot;* #,##0_-;\-&quot;$&quot;* #,##0_-;_-&quot;$&quot;* &quot;-&quot;_-;_-@_-"/>
    <numFmt numFmtId="168" formatCode="_-&quot;$&quot;* #,##0.00_-;\-&quot;$&quot;* #,##0.00_-;_-&quot;$&quot;* &quot;-&quot;??_-;_-@_-"/>
    <numFmt numFmtId="169" formatCode="_-* #,##0.00\ _€_-;\-* #,##0.00\ _€_-;_-* &quot;-&quot;??\ _€_-;_-@_-"/>
    <numFmt numFmtId="170" formatCode="_-* #,##0_-;\-* #,##0_-;_-* &quot;-&quot;??_-;_-@_-"/>
    <numFmt numFmtId="171" formatCode="0.0%"/>
    <numFmt numFmtId="172" formatCode="&quot;$&quot;#,##0"/>
    <numFmt numFmtId="173" formatCode="#,##0.00;[Red]#,##0.00"/>
    <numFmt numFmtId="174" formatCode="[$-10409]&quot;$&quot;#,##0.00;\(&quot;$&quot;#,##0.00\)"/>
    <numFmt numFmtId="175" formatCode="#,##0.000000"/>
    <numFmt numFmtId="176" formatCode="[$-580A]d&quot; de &quot;mmmm&quot; de &quot;yyyy;@"/>
    <numFmt numFmtId="177" formatCode="&quot;$&quot;\ #,##0"/>
    <numFmt numFmtId="178" formatCode="[$$-240A]\ #,##0"/>
    <numFmt numFmtId="179" formatCode="_-* #,##0.000_-;\-* #,##0.000_-;_-* &quot;-&quot;??_-;_-@_-"/>
    <numFmt numFmtId="180" formatCode="_-&quot;$&quot;* #,##0_-;\-&quot;$&quot;* #,##0_-;_-&quot;$&quot;* &quot;-&quot;??_-;_-@_-"/>
    <numFmt numFmtId="181" formatCode="00"/>
    <numFmt numFmtId="182" formatCode="000"/>
    <numFmt numFmtId="183" formatCode="[$-1240A]&quot;$&quot;\ #,##0.00;\-&quot;$&quot;\ #,##0.00"/>
    <numFmt numFmtId="184" formatCode="[$-1240A]&quot;$&quot;\ #,##0;\-&quot;$&quot;\ #,##0"/>
  </numFmts>
  <fonts count="200"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0"/>
      <color rgb="FF000000"/>
      <name val="Arial"/>
      <family val="2"/>
    </font>
    <font>
      <sz val="11"/>
      <color rgb="FF000000"/>
      <name val="Arial"/>
      <family val="2"/>
    </font>
    <font>
      <b/>
      <sz val="10"/>
      <name val="Arial"/>
      <family val="2"/>
    </font>
    <font>
      <b/>
      <sz val="16"/>
      <color rgb="FF000000"/>
      <name val="Arial"/>
      <family val="2"/>
    </font>
    <font>
      <b/>
      <sz val="16"/>
      <name val="Arial"/>
      <family val="2"/>
    </font>
    <font>
      <sz val="9"/>
      <name val="Arial"/>
      <family val="2"/>
    </font>
    <font>
      <b/>
      <sz val="18"/>
      <color rgb="FF000000"/>
      <name val="Arial"/>
      <family val="2"/>
    </font>
    <font>
      <sz val="10"/>
      <color rgb="FF000000"/>
      <name val="Arial"/>
      <family val="2"/>
    </font>
    <font>
      <sz val="10"/>
      <name val="Arial"/>
      <family val="2"/>
    </font>
    <font>
      <sz val="12"/>
      <name val="Arial"/>
      <family val="2"/>
    </font>
    <font>
      <b/>
      <sz val="20"/>
      <color rgb="FF000000"/>
      <name val="Arial"/>
      <family val="2"/>
    </font>
    <font>
      <sz val="18"/>
      <color rgb="FF000000"/>
      <name val="Arial"/>
      <family val="2"/>
    </font>
    <font>
      <b/>
      <sz val="9"/>
      <color rgb="FF000000"/>
      <name val="Arial"/>
      <family val="2"/>
    </font>
    <font>
      <sz val="12"/>
      <color rgb="FF000000"/>
      <name val="Arial"/>
      <family val="2"/>
    </font>
    <font>
      <b/>
      <sz val="8"/>
      <color rgb="FF000000"/>
      <name val="Arial"/>
      <family val="2"/>
    </font>
    <font>
      <b/>
      <sz val="12"/>
      <color rgb="FF000000"/>
      <name val="Arial"/>
      <family val="2"/>
    </font>
    <font>
      <b/>
      <sz val="12"/>
      <name val="Arial"/>
      <family val="2"/>
    </font>
    <font>
      <b/>
      <sz val="11"/>
      <name val="Arial"/>
      <family val="2"/>
    </font>
    <font>
      <b/>
      <sz val="10"/>
      <color indexed="8"/>
      <name val="Arial"/>
      <family val="2"/>
    </font>
    <font>
      <b/>
      <sz val="11"/>
      <color rgb="FF000000"/>
      <name val="Arial"/>
      <family val="2"/>
    </font>
    <font>
      <b/>
      <sz val="12"/>
      <color indexed="8"/>
      <name val="Arial"/>
      <family val="2"/>
    </font>
    <font>
      <b/>
      <sz val="14"/>
      <color indexed="8"/>
      <name val="Arial"/>
      <family val="2"/>
    </font>
    <font>
      <sz val="12"/>
      <color indexed="8"/>
      <name val="Arial"/>
      <family val="2"/>
    </font>
    <font>
      <b/>
      <sz val="16"/>
      <color indexed="8"/>
      <name val="Arial"/>
      <family val="2"/>
    </font>
    <font>
      <b/>
      <sz val="11"/>
      <color indexed="8"/>
      <name val="Arial"/>
      <family val="2"/>
    </font>
    <font>
      <b/>
      <sz val="12"/>
      <color indexed="8"/>
      <name val="Times New Roman"/>
      <family val="1"/>
    </font>
    <font>
      <b/>
      <sz val="12"/>
      <name val="Times New Roman"/>
      <family val="1"/>
    </font>
    <font>
      <sz val="9"/>
      <color rgb="FF000000"/>
      <name val="Arial"/>
      <family val="2"/>
    </font>
    <font>
      <sz val="11"/>
      <color indexed="8"/>
      <name val="Calibri"/>
      <family val="2"/>
    </font>
    <font>
      <b/>
      <sz val="12"/>
      <color theme="1"/>
      <name val="Arial"/>
      <family val="2"/>
    </font>
    <font>
      <b/>
      <sz val="9"/>
      <color rgb="FF000000"/>
      <name val="Times New Roman"/>
      <family val="1"/>
    </font>
    <font>
      <sz val="8"/>
      <color rgb="FF000000"/>
      <name val="Times New Roman"/>
      <family val="1"/>
    </font>
    <font>
      <b/>
      <sz val="8"/>
      <color rgb="FFFF0000"/>
      <name val="Times New Roman"/>
      <family val="1"/>
    </font>
    <font>
      <b/>
      <sz val="11"/>
      <name val="Calibri"/>
      <family val="2"/>
    </font>
    <font>
      <b/>
      <sz val="14"/>
      <name val="Arial"/>
      <family val="2"/>
    </font>
    <font>
      <sz val="11"/>
      <color theme="1"/>
      <name val="Arial"/>
      <family val="2"/>
    </font>
    <font>
      <b/>
      <sz val="14"/>
      <color rgb="FF000000"/>
      <name val="Calibri"/>
      <family val="2"/>
      <scheme val="minor"/>
    </font>
    <font>
      <b/>
      <sz val="11"/>
      <color theme="1"/>
      <name val="Calibri"/>
      <family val="2"/>
    </font>
    <font>
      <sz val="10"/>
      <color indexed="8"/>
      <name val="Arial"/>
      <family val="2"/>
    </font>
    <font>
      <b/>
      <sz val="9"/>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10"/>
      <name val="Arial"/>
      <family val="2"/>
    </font>
    <font>
      <sz val="11"/>
      <color rgb="FF000000"/>
      <name val="Gill Sans MT"/>
      <family val="2"/>
    </font>
    <font>
      <b/>
      <sz val="16"/>
      <color rgb="FF000000"/>
      <name val="Gill Sans MT"/>
      <family val="2"/>
    </font>
    <font>
      <b/>
      <sz val="14"/>
      <color rgb="FF000000"/>
      <name val="Gill Sans MT"/>
      <family val="2"/>
    </font>
    <font>
      <sz val="14"/>
      <color rgb="FF000000"/>
      <name val="Gill Sans MT"/>
      <family val="2"/>
    </font>
    <font>
      <sz val="14"/>
      <name val="Gill Sans MT"/>
      <family val="2"/>
    </font>
    <font>
      <sz val="14"/>
      <color theme="1"/>
      <name val="Gill Sans MT"/>
      <family val="2"/>
    </font>
    <font>
      <sz val="10"/>
      <name val="Gill Sans MT"/>
      <family val="2"/>
    </font>
    <font>
      <b/>
      <sz val="20"/>
      <name val="Gill Sans MT"/>
      <family val="2"/>
    </font>
    <font>
      <b/>
      <sz val="14"/>
      <name val="Gill Sans MT"/>
      <family val="2"/>
    </font>
    <font>
      <b/>
      <sz val="12"/>
      <name val="Gill Sans MT"/>
      <family val="2"/>
    </font>
    <font>
      <b/>
      <sz val="11"/>
      <name val="Gill Sans MT"/>
      <family val="2"/>
    </font>
    <font>
      <b/>
      <sz val="11"/>
      <color theme="1"/>
      <name val="Gill Sans MT"/>
      <family val="2"/>
    </font>
    <font>
      <b/>
      <sz val="12"/>
      <color theme="1"/>
      <name val="Gill Sans MT"/>
      <family val="2"/>
    </font>
    <font>
      <sz val="16"/>
      <color theme="1"/>
      <name val="Gill Sans MT"/>
      <family val="2"/>
    </font>
    <font>
      <b/>
      <sz val="16"/>
      <color theme="1"/>
      <name val="Gill Sans MT"/>
      <family val="2"/>
    </font>
    <font>
      <sz val="16"/>
      <name val="Gill Sans MT"/>
      <family val="2"/>
    </font>
    <font>
      <b/>
      <sz val="14"/>
      <color theme="1"/>
      <name val="Gill Sans MT"/>
      <family val="2"/>
    </font>
    <font>
      <sz val="12"/>
      <name val="Gill Sans MT"/>
      <family val="2"/>
    </font>
    <font>
      <b/>
      <sz val="10"/>
      <color theme="1"/>
      <name val="Gill Sans MT"/>
      <family val="2"/>
    </font>
    <font>
      <sz val="10"/>
      <color rgb="FFFF0000"/>
      <name val="Gill Sans MT"/>
      <family val="2"/>
    </font>
    <font>
      <sz val="16"/>
      <color rgb="FF000000"/>
      <name val="Gill Sans MT"/>
      <family val="2"/>
    </font>
    <font>
      <sz val="12"/>
      <color theme="1"/>
      <name val="Gill Sans MT"/>
      <family val="2"/>
    </font>
    <font>
      <sz val="9"/>
      <color rgb="FF000000"/>
      <name val="Gill Sans MT"/>
      <family val="2"/>
    </font>
    <font>
      <b/>
      <sz val="10"/>
      <name val="Gill Sans MT"/>
      <family val="2"/>
    </font>
    <font>
      <b/>
      <sz val="18"/>
      <name val="Gill Sans MT"/>
      <family val="2"/>
    </font>
    <font>
      <sz val="11"/>
      <name val="Gill Sans MT"/>
      <family val="2"/>
    </font>
    <font>
      <sz val="12"/>
      <color rgb="FFFF0000"/>
      <name val="Gill Sans MT"/>
      <family val="2"/>
    </font>
    <font>
      <b/>
      <sz val="16"/>
      <color theme="0"/>
      <name val="Gill Sans MT"/>
      <family val="2"/>
    </font>
    <font>
      <b/>
      <sz val="14"/>
      <color rgb="FFFFFF00"/>
      <name val="Gill Sans MT"/>
      <family val="2"/>
    </font>
    <font>
      <b/>
      <sz val="14"/>
      <color rgb="FF00B050"/>
      <name val="Gill Sans MT"/>
      <family val="2"/>
    </font>
    <font>
      <b/>
      <sz val="9"/>
      <color rgb="FF000000"/>
      <name val="Times New Roman"/>
      <family val="1"/>
    </font>
    <font>
      <sz val="8"/>
      <color rgb="FF000000"/>
      <name val="Times New Roman"/>
      <family val="1"/>
    </font>
    <font>
      <sz val="8"/>
      <color rgb="FF000000"/>
      <name val="Times New Roman"/>
      <family val="1"/>
    </font>
    <font>
      <sz val="11"/>
      <name val="Calibri"/>
      <family val="2"/>
    </font>
    <font>
      <b/>
      <sz val="20"/>
      <color rgb="FF0070C0"/>
      <name val="Calibri"/>
      <family val="2"/>
      <scheme val="minor"/>
    </font>
    <font>
      <b/>
      <sz val="18"/>
      <color rgb="FF0066FF"/>
      <name val="Calibri"/>
      <family val="2"/>
      <scheme val="minor"/>
    </font>
    <font>
      <b/>
      <sz val="11"/>
      <color rgb="FF00B050"/>
      <name val="Arial"/>
      <family val="2"/>
    </font>
    <font>
      <b/>
      <sz val="14"/>
      <color rgb="FFFF0000"/>
      <name val="Gill Sans MT"/>
      <family val="2"/>
    </font>
    <font>
      <sz val="12"/>
      <color rgb="FF000000"/>
      <name val="Calibri"/>
      <family val="2"/>
      <scheme val="minor"/>
    </font>
    <font>
      <sz val="14"/>
      <color rgb="FF000000"/>
      <name val="Calibri"/>
      <family val="2"/>
      <scheme val="minor"/>
    </font>
    <font>
      <sz val="16"/>
      <color rgb="FF000000"/>
      <name val="Calibri"/>
      <family val="2"/>
      <scheme val="minor"/>
    </font>
    <font>
      <sz val="12"/>
      <color rgb="FF000000"/>
      <name val="Gill Sans MT"/>
      <family val="2"/>
    </font>
    <font>
      <b/>
      <sz val="8"/>
      <color rgb="FF000000"/>
      <name val="Times New Roman"/>
      <family val="1"/>
    </font>
    <font>
      <sz val="8"/>
      <color rgb="FF000000"/>
      <name val="Calibri"/>
      <family val="2"/>
      <scheme val="minor"/>
    </font>
    <font>
      <b/>
      <sz val="9"/>
      <color theme="1"/>
      <name val="Arial"/>
      <family val="2"/>
    </font>
    <font>
      <sz val="9"/>
      <color rgb="FF000000"/>
      <name val="Calibri"/>
      <family val="2"/>
      <scheme val="minor"/>
    </font>
    <font>
      <b/>
      <sz val="11"/>
      <color rgb="FFFF0000"/>
      <name val="Arial"/>
      <family val="2"/>
    </font>
    <font>
      <sz val="11"/>
      <color rgb="FFFF0000"/>
      <name val="Arial"/>
      <family val="2"/>
    </font>
    <font>
      <sz val="8"/>
      <color rgb="FF000000"/>
      <name val="Times New Roman"/>
      <family val="1"/>
    </font>
    <font>
      <sz val="10"/>
      <color rgb="FF000000"/>
      <name val="Calibri"/>
      <family val="2"/>
      <scheme val="minor"/>
    </font>
    <font>
      <sz val="11"/>
      <color indexed="8"/>
      <name val="Arial"/>
      <family val="2"/>
    </font>
    <font>
      <sz val="11"/>
      <name val="Arial"/>
      <family val="2"/>
    </font>
    <font>
      <b/>
      <sz val="11"/>
      <color theme="1"/>
      <name val="Arial"/>
      <family val="2"/>
    </font>
    <font>
      <b/>
      <sz val="12"/>
      <color rgb="FFFFFFFF"/>
      <name val="Arial"/>
      <family val="2"/>
    </font>
    <font>
      <sz val="12"/>
      <color rgb="FF000000"/>
      <name val="Arial"/>
      <family val="2"/>
    </font>
    <font>
      <sz val="14"/>
      <color rgb="FF080808"/>
      <name val="Calibri"/>
      <family val="2"/>
    </font>
    <font>
      <b/>
      <sz val="12"/>
      <color rgb="FF080808"/>
      <name val="Arial"/>
      <family val="2"/>
    </font>
    <font>
      <b/>
      <sz val="14"/>
      <color rgb="FF080808"/>
      <name val="Calibri"/>
      <family val="2"/>
    </font>
    <font>
      <sz val="10"/>
      <color rgb="FF000000"/>
      <name val="Arial"/>
      <family val="2"/>
    </font>
    <font>
      <b/>
      <sz val="12"/>
      <color rgb="FFFFFFFF"/>
      <name val="Arial"/>
      <family val="2"/>
    </font>
    <font>
      <sz val="14"/>
      <color rgb="FF080808"/>
      <name val="Calibri"/>
      <family val="2"/>
    </font>
    <font>
      <sz val="9"/>
      <name val="Gill Sans MT"/>
      <family val="2"/>
    </font>
    <font>
      <b/>
      <sz val="12"/>
      <color theme="0"/>
      <name val="Arial"/>
      <family val="2"/>
    </font>
    <font>
      <b/>
      <sz val="9"/>
      <color theme="0"/>
      <name val="Arial"/>
      <family val="2"/>
    </font>
    <font>
      <b/>
      <sz val="18"/>
      <color rgb="FF0070C0"/>
      <name val="Calibri"/>
      <family val="2"/>
      <scheme val="minor"/>
    </font>
    <font>
      <sz val="11"/>
      <color theme="1"/>
      <name val="Calibri"/>
      <family val="2"/>
    </font>
    <font>
      <b/>
      <sz val="10"/>
      <color theme="0"/>
      <name val="Gill Sans MT"/>
      <family val="2"/>
    </font>
    <font>
      <b/>
      <sz val="12"/>
      <color theme="0"/>
      <name val="Gill Sans MT"/>
      <family val="2"/>
    </font>
    <font>
      <b/>
      <sz val="14"/>
      <color theme="0"/>
      <name val="Gill Sans MT"/>
      <family val="2"/>
    </font>
    <font>
      <b/>
      <sz val="10"/>
      <color theme="0"/>
      <name val="Arial"/>
      <family val="2"/>
    </font>
    <font>
      <b/>
      <sz val="11"/>
      <color theme="0"/>
      <name val="Arial"/>
      <family val="2"/>
    </font>
    <font>
      <sz val="11"/>
      <color theme="0"/>
      <name val="Arial"/>
      <family val="2"/>
    </font>
    <font>
      <b/>
      <sz val="18"/>
      <color theme="0"/>
      <name val="Arial"/>
      <family val="2"/>
    </font>
    <font>
      <b/>
      <sz val="16"/>
      <color theme="0"/>
      <name val="Arial"/>
      <family val="2"/>
    </font>
    <font>
      <b/>
      <sz val="16"/>
      <name val="Gill Sans MT"/>
      <family val="2"/>
    </font>
    <font>
      <b/>
      <sz val="14"/>
      <color theme="0"/>
      <name val="Calibri"/>
      <family val="2"/>
    </font>
    <font>
      <b/>
      <sz val="8"/>
      <color rgb="FF000000"/>
      <name val="Gill Sans MT"/>
      <family val="2"/>
    </font>
    <font>
      <b/>
      <sz val="18"/>
      <color rgb="FF000000"/>
      <name val="Gill Sans MT"/>
      <family val="2"/>
    </font>
    <font>
      <b/>
      <sz val="8"/>
      <color theme="1"/>
      <name val="Gill Sans MT"/>
      <family val="2"/>
    </font>
    <font>
      <sz val="14"/>
      <color rgb="FF000000"/>
      <name val="Gill Sans MT"/>
      <family val="2"/>
    </font>
    <font>
      <b/>
      <sz val="16"/>
      <color rgb="FFFFFFFF"/>
      <name val="Gill Sans MT"/>
      <family val="2"/>
    </font>
    <font>
      <b/>
      <sz val="18"/>
      <color theme="0"/>
      <name val="Calibri"/>
      <family val="2"/>
      <scheme val="minor"/>
    </font>
    <font>
      <b/>
      <sz val="18"/>
      <color theme="5"/>
      <name val="Calibri"/>
      <family val="2"/>
      <scheme val="minor"/>
    </font>
    <font>
      <sz val="12"/>
      <color rgb="FFC00000"/>
      <name val="Arial"/>
      <family val="2"/>
    </font>
    <font>
      <b/>
      <sz val="8"/>
      <color rgb="FF000000"/>
      <name val="Calibri"/>
      <family val="2"/>
      <scheme val="minor"/>
    </font>
    <font>
      <b/>
      <sz val="9"/>
      <color rgb="FF000000"/>
      <name val="Calibri"/>
      <family val="2"/>
      <scheme val="minor"/>
    </font>
    <font>
      <sz val="9"/>
      <color theme="1"/>
      <name val="Arial"/>
      <family val="2"/>
    </font>
    <font>
      <sz val="10"/>
      <color rgb="FF000000"/>
      <name val="Gill Sans MT"/>
      <family val="2"/>
    </font>
    <font>
      <b/>
      <sz val="18"/>
      <color rgb="FFFF0000"/>
      <name val="Gill Sans MT"/>
      <family val="2"/>
    </font>
    <font>
      <sz val="11"/>
      <color rgb="FFFF0000"/>
      <name val="Gill Sans MT"/>
      <family val="2"/>
    </font>
    <font>
      <b/>
      <sz val="9"/>
      <color rgb="FFFF0000"/>
      <name val="Arial"/>
      <family val="2"/>
    </font>
    <font>
      <sz val="9"/>
      <color rgb="FFFF0000"/>
      <name val="Arial"/>
      <family val="2"/>
    </font>
    <font>
      <b/>
      <sz val="12"/>
      <color rgb="FFFF0000"/>
      <name val="Arial"/>
      <family val="2"/>
    </font>
    <font>
      <sz val="9"/>
      <color rgb="FFFF0000"/>
      <name val="Calibri"/>
      <family val="2"/>
      <scheme val="minor"/>
    </font>
    <font>
      <b/>
      <sz val="18"/>
      <color theme="1"/>
      <name val="Gill Sans MT"/>
      <family val="2"/>
    </font>
    <font>
      <sz val="11"/>
      <color theme="1"/>
      <name val="Gill Sans MT"/>
      <family val="2"/>
    </font>
    <font>
      <b/>
      <sz val="18"/>
      <color theme="0"/>
      <name val="Gill Sans MT"/>
      <family val="2"/>
    </font>
    <font>
      <sz val="12"/>
      <color theme="0"/>
      <name val="Gill Sans MT"/>
      <family val="2"/>
    </font>
    <font>
      <sz val="11"/>
      <color theme="0"/>
      <name val="Gill Sans MT"/>
      <family val="2"/>
    </font>
    <font>
      <sz val="11"/>
      <name val="Calibri"/>
      <family val="2"/>
      <scheme val="minor"/>
    </font>
  </fonts>
  <fills count="6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A6A6A6"/>
        <bgColor indexed="64"/>
      </patternFill>
    </fill>
    <fill>
      <patternFill patternType="solid">
        <fgColor rgb="FFFAFCFF"/>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1"/>
        <bgColor indexed="64"/>
      </patternFill>
    </fill>
    <fill>
      <patternFill patternType="solid">
        <fgColor theme="3" tint="0.39997558519241921"/>
        <bgColor indexed="64"/>
      </patternFill>
    </fill>
    <fill>
      <patternFill patternType="solid">
        <fgColor theme="4"/>
        <bgColor indexed="64"/>
      </patternFill>
    </fill>
    <fill>
      <patternFill patternType="solid">
        <fgColor rgb="FFFFC000"/>
        <bgColor indexed="64"/>
      </patternFill>
    </fill>
    <fill>
      <patternFill patternType="solid">
        <fgColor rgb="FF0070C0"/>
        <bgColor indexed="64"/>
      </patternFill>
    </fill>
    <fill>
      <patternFill patternType="solid">
        <fgColor rgb="FFFF0000"/>
        <bgColor indexed="64"/>
      </patternFill>
    </fill>
    <fill>
      <patternFill patternType="solid">
        <fgColor theme="6"/>
        <bgColor indexed="64"/>
      </patternFill>
    </fill>
  </fills>
  <borders count="98">
    <border>
      <left/>
      <right/>
      <top/>
      <bottom/>
      <diagonal/>
    </border>
    <border>
      <left style="thin">
        <color rgb="FFD3D3D3"/>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rgb="FFD3D3D3"/>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style="thin">
        <color theme="4" tint="0.399975585192419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rgb="FF080808"/>
      </left>
      <right style="medium">
        <color rgb="FF080808"/>
      </right>
      <top style="medium">
        <color rgb="FF080808"/>
      </top>
      <bottom style="medium">
        <color rgb="FF080808"/>
      </bottom>
      <diagonal/>
    </border>
    <border>
      <left/>
      <right/>
      <top style="medium">
        <color rgb="FF080808"/>
      </top>
      <bottom/>
      <diagonal/>
    </border>
    <border>
      <left style="medium">
        <color rgb="FF080808"/>
      </left>
      <right/>
      <top style="medium">
        <color rgb="FF080808"/>
      </top>
      <bottom style="medium">
        <color rgb="FF080808"/>
      </bottom>
      <diagonal/>
    </border>
    <border>
      <left/>
      <right style="medium">
        <color rgb="FF080808"/>
      </right>
      <top style="medium">
        <color rgb="FF080808"/>
      </top>
      <bottom style="medium">
        <color rgb="FF080808"/>
      </bottom>
      <diagonal/>
    </border>
    <border>
      <left style="medium">
        <color rgb="FF080808"/>
      </left>
      <right style="medium">
        <color rgb="FF080808"/>
      </right>
      <top style="medium">
        <color rgb="FF080808"/>
      </top>
      <bottom/>
      <diagonal/>
    </border>
    <border>
      <left style="medium">
        <color rgb="FF080808"/>
      </left>
      <right style="medium">
        <color rgb="FF080808"/>
      </right>
      <top/>
      <bottom/>
      <diagonal/>
    </border>
    <border>
      <left style="medium">
        <color rgb="FF080808"/>
      </left>
      <right style="medium">
        <color rgb="FF080808"/>
      </right>
      <top/>
      <bottom style="medium">
        <color rgb="FF080808"/>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rgb="FFD3D3D3"/>
      </left>
      <right/>
      <top/>
      <bottom style="medium">
        <color indexed="64"/>
      </bottom>
      <diagonal/>
    </border>
    <border>
      <left/>
      <right/>
      <top style="thin">
        <color indexed="64"/>
      </top>
      <bottom style="medium">
        <color indexed="64"/>
      </bottom>
      <diagonal/>
    </border>
  </borders>
  <cellStyleXfs count="576">
    <xf numFmtId="0" fontId="0" fillId="0" borderId="0"/>
    <xf numFmtId="43" fontId="41" fillId="0" borderId="0" applyFont="0" applyFill="0" applyBorder="0" applyAlignment="0" applyProtection="0"/>
    <xf numFmtId="9" fontId="41" fillId="0" borderId="0" applyFont="0" applyFill="0" applyBorder="0" applyAlignment="0" applyProtection="0"/>
    <xf numFmtId="0" fontId="41" fillId="0" borderId="0"/>
    <xf numFmtId="0" fontId="50" fillId="0" borderId="0"/>
    <xf numFmtId="0" fontId="50" fillId="0" borderId="0"/>
    <xf numFmtId="9" fontId="4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169" fontId="41" fillId="0" borderId="0" applyFont="0" applyFill="0" applyBorder="0" applyAlignment="0" applyProtection="0"/>
    <xf numFmtId="0" fontId="39" fillId="0" borderId="0"/>
    <xf numFmtId="0" fontId="38" fillId="0" borderId="0"/>
    <xf numFmtId="9" fontId="37"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0" fontId="70" fillId="0" borderId="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36" fillId="0" borderId="0"/>
    <xf numFmtId="167" fontId="35" fillId="0" borderId="0" applyFont="0" applyFill="0" applyBorder="0" applyAlignment="0" applyProtection="0"/>
    <xf numFmtId="0" fontId="35" fillId="0" borderId="0"/>
    <xf numFmtId="0" fontId="50" fillId="0" borderId="0"/>
    <xf numFmtId="0" fontId="34" fillId="0" borderId="0"/>
    <xf numFmtId="167"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33" fillId="0" borderId="0"/>
    <xf numFmtId="167"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32" fillId="0" borderId="0"/>
    <xf numFmtId="167"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1" fillId="0" borderId="0"/>
    <xf numFmtId="167"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0" fillId="0" borderId="0"/>
    <xf numFmtId="167"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0" fontId="29" fillId="0" borderId="0"/>
    <xf numFmtId="167"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168" fontId="41" fillId="0" borderId="0" applyFont="0" applyFill="0" applyBorder="0" applyAlignment="0" applyProtection="0"/>
    <xf numFmtId="0" fontId="28" fillId="0" borderId="0"/>
    <xf numFmtId="0" fontId="27" fillId="0" borderId="0"/>
    <xf numFmtId="167"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3" fontId="41" fillId="0" borderId="0" applyFont="0" applyFill="0" applyBorder="0" applyAlignment="0" applyProtection="0"/>
    <xf numFmtId="9" fontId="26" fillId="0" borderId="0" applyFont="0" applyFill="0" applyBorder="0" applyAlignment="0" applyProtection="0"/>
    <xf numFmtId="0" fontId="26" fillId="0" borderId="0"/>
    <xf numFmtId="41" fontId="41" fillId="0" borderId="0" applyFont="0" applyFill="0" applyBorder="0" applyAlignment="0" applyProtection="0"/>
    <xf numFmtId="0" fontId="26" fillId="0" borderId="0"/>
    <xf numFmtId="9" fontId="26"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26" fillId="0" borderId="0"/>
    <xf numFmtId="167" fontId="26" fillId="0" borderId="0" applyFont="0" applyFill="0" applyBorder="0" applyAlignment="0" applyProtection="0"/>
    <xf numFmtId="0" fontId="26" fillId="0" borderId="0"/>
    <xf numFmtId="0" fontId="26" fillId="0" borderId="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6" fillId="0" borderId="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6" fillId="0" borderId="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25" fillId="0" borderId="0"/>
    <xf numFmtId="167"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4" fillId="0" borderId="0"/>
    <xf numFmtId="167"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0"/>
    <xf numFmtId="167"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0"/>
    <xf numFmtId="167"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167"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20" fillId="0" borderId="0"/>
    <xf numFmtId="167" fontId="20" fillId="0" borderId="0" applyFon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0" fontId="82" fillId="0" borderId="0" applyNumberFormat="0" applyFill="0" applyBorder="0" applyAlignment="0" applyProtection="0"/>
    <xf numFmtId="0" fontId="83" fillId="0" borderId="71" applyNumberFormat="0" applyFill="0" applyAlignment="0" applyProtection="0"/>
    <xf numFmtId="0" fontId="84" fillId="0" borderId="72" applyNumberFormat="0" applyFill="0" applyAlignment="0" applyProtection="0"/>
    <xf numFmtId="0" fontId="85" fillId="0" borderId="73" applyNumberFormat="0" applyFill="0" applyAlignment="0" applyProtection="0"/>
    <xf numFmtId="0" fontId="85" fillId="0" borderId="0" applyNumberFormat="0" applyFill="0" applyBorder="0" applyAlignment="0" applyProtection="0"/>
    <xf numFmtId="0" fontId="86" fillId="8" borderId="0" applyNumberFormat="0" applyBorder="0" applyAlignment="0" applyProtection="0"/>
    <xf numFmtId="0" fontId="87" fillId="9" borderId="0" applyNumberFormat="0" applyBorder="0" applyAlignment="0" applyProtection="0"/>
    <xf numFmtId="0" fontId="88" fillId="10" borderId="0" applyNumberFormat="0" applyBorder="0" applyAlignment="0" applyProtection="0"/>
    <xf numFmtId="0" fontId="89" fillId="11" borderId="74" applyNumberFormat="0" applyAlignment="0" applyProtection="0"/>
    <xf numFmtId="0" fontId="90" fillId="12" borderId="75" applyNumberFormat="0" applyAlignment="0" applyProtection="0"/>
    <xf numFmtId="0" fontId="91" fillId="12" borderId="74" applyNumberFormat="0" applyAlignment="0" applyProtection="0"/>
    <xf numFmtId="0" fontId="92" fillId="0" borderId="76" applyNumberFormat="0" applyFill="0" applyAlignment="0" applyProtection="0"/>
    <xf numFmtId="0" fontId="93" fillId="13" borderId="77" applyNumberFormat="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6" fillId="0" borderId="79" applyNumberFormat="0" applyFill="0" applyAlignment="0" applyProtection="0"/>
    <xf numFmtId="0" fontId="97"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97"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97"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97"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97"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97"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0" borderId="0"/>
    <xf numFmtId="43" fontId="19" fillId="0" borderId="0" applyFont="0" applyFill="0" applyBorder="0" applyAlignment="0" applyProtection="0"/>
    <xf numFmtId="43" fontId="50" fillId="0" borderId="0" applyFont="0" applyFill="0" applyBorder="0" applyAlignment="0" applyProtection="0"/>
    <xf numFmtId="43" fontId="19" fillId="0" borderId="0" applyFont="0" applyFill="0" applyBorder="0" applyAlignment="0" applyProtection="0"/>
    <xf numFmtId="181" fontId="98" fillId="0" borderId="0" applyFill="0">
      <alignment horizontal="center" vertical="center" wrapText="1"/>
    </xf>
    <xf numFmtId="182" fontId="98" fillId="39" borderId="0" applyFill="0" applyProtection="0">
      <alignment horizontal="center" vertical="center"/>
    </xf>
    <xf numFmtId="167"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9" fontId="41" fillId="0" borderId="0" applyFont="0" applyFill="0" applyBorder="0" applyAlignment="0" applyProtection="0"/>
    <xf numFmtId="43" fontId="50" fillId="0" borderId="0" applyFont="0" applyFill="0" applyBorder="0" applyAlignment="0" applyProtection="0"/>
    <xf numFmtId="0" fontId="19" fillId="14" borderId="7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8" fillId="0" borderId="0"/>
    <xf numFmtId="167"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7" fillId="0" borderId="0"/>
    <xf numFmtId="167"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6" fillId="0" borderId="0"/>
    <xf numFmtId="167"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5" fillId="0" borderId="0"/>
    <xf numFmtId="167" fontId="15"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0" fontId="13" fillId="0" borderId="0"/>
    <xf numFmtId="167"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99" fillId="0" borderId="0"/>
    <xf numFmtId="169" fontId="50" fillId="0" borderId="0" applyFont="0" applyFill="0" applyBorder="0" applyAlignment="0" applyProtection="0"/>
    <xf numFmtId="164" fontId="50" fillId="0" borderId="0" applyFont="0" applyFill="0" applyBorder="0" applyAlignment="0" applyProtection="0"/>
    <xf numFmtId="0" fontId="12" fillId="0" borderId="0"/>
    <xf numFmtId="167"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1" fillId="0" borderId="0"/>
    <xf numFmtId="167"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1" fillId="0" borderId="0" applyFont="0" applyFill="0" applyBorder="0" applyAlignment="0" applyProtection="0"/>
    <xf numFmtId="9" fontId="9" fillId="0" borderId="0" applyFont="0" applyFill="0" applyBorder="0" applyAlignment="0" applyProtection="0"/>
    <xf numFmtId="0" fontId="9" fillId="0" borderId="0"/>
    <xf numFmtId="41" fontId="41" fillId="0" borderId="0" applyFont="0" applyFill="0" applyBorder="0" applyAlignment="0" applyProtection="0"/>
    <xf numFmtId="0" fontId="9" fillId="0" borderId="0"/>
    <xf numFmtId="9" fontId="9"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7"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9" fontId="9" fillId="0" borderId="0" applyFont="0" applyFill="0" applyBorder="0" applyAlignment="0" applyProtection="0"/>
    <xf numFmtId="0" fontId="9" fillId="0" borderId="0"/>
    <xf numFmtId="41" fontId="41" fillId="0" borderId="0" applyFont="0" applyFill="0" applyBorder="0" applyAlignment="0" applyProtection="0"/>
    <xf numFmtId="0" fontId="9" fillId="0" borderId="0"/>
    <xf numFmtId="9" fontId="9"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7"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43" fontId="9" fillId="0" borderId="0" applyFont="0" applyFill="0" applyBorder="0" applyAlignment="0" applyProtection="0"/>
    <xf numFmtId="43" fontId="50"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0" fillId="0" borderId="0" applyFont="0" applyFill="0" applyBorder="0" applyAlignment="0" applyProtection="0"/>
    <xf numFmtId="0" fontId="9" fillId="14" borderId="78"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50"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9" fontId="8" fillId="0" borderId="0" applyFont="0" applyFill="0" applyBorder="0" applyAlignment="0" applyProtection="0"/>
    <xf numFmtId="0" fontId="8" fillId="0" borderId="0"/>
    <xf numFmtId="41" fontId="41" fillId="0" borderId="0" applyFont="0" applyFill="0" applyBorder="0" applyAlignment="0" applyProtection="0"/>
    <xf numFmtId="0" fontId="8" fillId="0" borderId="0"/>
    <xf numFmtId="9" fontId="8"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7" fontId="8" fillId="0" borderId="0" applyFont="0" applyFill="0" applyBorder="0" applyAlignment="0" applyProtection="0"/>
    <xf numFmtId="0" fontId="8" fillId="0" borderId="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9" fontId="8" fillId="0" borderId="0" applyFont="0" applyFill="0" applyBorder="0" applyAlignment="0" applyProtection="0"/>
    <xf numFmtId="0" fontId="8" fillId="0" borderId="0"/>
    <xf numFmtId="41" fontId="41" fillId="0" borderId="0" applyFont="0" applyFill="0" applyBorder="0" applyAlignment="0" applyProtection="0"/>
    <xf numFmtId="0" fontId="8" fillId="0" borderId="0"/>
    <xf numFmtId="9" fontId="8"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7" fontId="8" fillId="0" borderId="0" applyFont="0" applyFill="0" applyBorder="0" applyAlignment="0" applyProtection="0"/>
    <xf numFmtId="0" fontId="8" fillId="0" borderId="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38" borderId="0" applyNumberFormat="0" applyBorder="0" applyAlignment="0" applyProtection="0"/>
    <xf numFmtId="0" fontId="8" fillId="0" borderId="0"/>
    <xf numFmtId="43" fontId="8" fillId="0" borderId="0" applyFont="0" applyFill="0" applyBorder="0" applyAlignment="0" applyProtection="0"/>
    <xf numFmtId="43" fontId="50" fillId="0" borderId="0" applyFont="0" applyFill="0" applyBorder="0" applyAlignment="0" applyProtection="0"/>
    <xf numFmtId="43" fontId="8" fillId="0" borderId="0" applyFont="0" applyFill="0" applyBorder="0" applyAlignment="0" applyProtection="0"/>
    <xf numFmtId="16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0" fillId="0" borderId="0" applyFont="0" applyFill="0" applyBorder="0" applyAlignment="0" applyProtection="0"/>
    <xf numFmtId="0" fontId="8" fillId="14" borderId="78"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7" fillId="0" borderId="0"/>
    <xf numFmtId="167"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7" fillId="0" borderId="0"/>
    <xf numFmtId="167"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167"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167"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42"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3" fillId="0" borderId="0"/>
    <xf numFmtId="167" fontId="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3"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1375">
    <xf numFmtId="0" fontId="0" fillId="0" borderId="0" xfId="0"/>
    <xf numFmtId="0" fontId="51" fillId="0" borderId="0" xfId="0" applyFont="1"/>
    <xf numFmtId="3" fontId="0" fillId="0" borderId="0" xfId="0" applyNumberFormat="1"/>
    <xf numFmtId="0" fontId="67" fillId="0" borderId="0" xfId="4" applyFont="1" applyAlignment="1" applyProtection="1">
      <alignment horizontal="center" vertical="center" wrapText="1" readingOrder="1"/>
      <protection locked="0"/>
    </xf>
    <xf numFmtId="4" fontId="67" fillId="0" borderId="0" xfId="4" applyNumberFormat="1" applyFont="1" applyAlignment="1" applyProtection="1">
      <alignment horizontal="right" vertical="center" wrapText="1" readingOrder="1"/>
      <protection locked="0"/>
    </xf>
    <xf numFmtId="10" fontId="68" fillId="0" borderId="0" xfId="4" applyNumberFormat="1" applyFont="1" applyAlignment="1">
      <alignment vertical="center" wrapText="1"/>
    </xf>
    <xf numFmtId="173" fontId="68" fillId="0" borderId="0" xfId="4" applyNumberFormat="1" applyFont="1" applyAlignment="1">
      <alignment horizontal="right" vertical="center" wrapText="1"/>
    </xf>
    <xf numFmtId="10" fontId="68" fillId="0" borderId="0" xfId="4" applyNumberFormat="1" applyFont="1" applyAlignment="1">
      <alignment horizontal="right" vertical="center" wrapText="1"/>
    </xf>
    <xf numFmtId="0" fontId="44" fillId="0" borderId="0" xfId="4" applyFont="1"/>
    <xf numFmtId="9" fontId="0" fillId="0" borderId="0" xfId="2" applyFont="1"/>
    <xf numFmtId="0" fontId="57" fillId="0" borderId="0" xfId="0" applyFont="1" applyAlignment="1">
      <alignment horizontal="center" vertical="center" wrapText="1" readingOrder="1"/>
    </xf>
    <xf numFmtId="0" fontId="57" fillId="0" borderId="0" xfId="0" applyFont="1" applyAlignment="1">
      <alignment horizontal="center" vertical="center" textRotation="90" wrapText="1" readingOrder="1"/>
    </xf>
    <xf numFmtId="0" fontId="55" fillId="0" borderId="0" xfId="0" applyFont="1" applyAlignment="1">
      <alignment vertical="center" wrapText="1" readingOrder="1"/>
    </xf>
    <xf numFmtId="177" fontId="58" fillId="0" borderId="0" xfId="0" applyNumberFormat="1" applyFont="1" applyAlignment="1">
      <alignment horizontal="right" vertical="center" wrapText="1" readingOrder="1"/>
    </xf>
    <xf numFmtId="177" fontId="58" fillId="0" borderId="0" xfId="0" applyNumberFormat="1" applyFont="1" applyAlignment="1">
      <alignment horizontal="right" vertical="center" wrapText="1"/>
    </xf>
    <xf numFmtId="9" fontId="58" fillId="0" borderId="0" xfId="2" applyFont="1" applyAlignment="1">
      <alignment horizontal="center" vertical="center" wrapText="1"/>
    </xf>
    <xf numFmtId="177" fontId="58" fillId="0" borderId="0" xfId="2" applyNumberFormat="1" applyFont="1" applyAlignment="1">
      <alignment horizontal="right" vertical="center" wrapText="1"/>
    </xf>
    <xf numFmtId="0" fontId="55" fillId="0" borderId="0" xfId="0" applyFont="1" applyAlignment="1">
      <alignment horizontal="center" vertical="center" wrapText="1" readingOrder="1"/>
    </xf>
    <xf numFmtId="0" fontId="43" fillId="0" borderId="0" xfId="0" applyFont="1"/>
    <xf numFmtId="0" fontId="43" fillId="0" borderId="5" xfId="0" applyFont="1" applyBorder="1"/>
    <xf numFmtId="0" fontId="61" fillId="0" borderId="5" xfId="0" applyFont="1" applyBorder="1" applyAlignment="1">
      <alignment horizontal="center"/>
    </xf>
    <xf numFmtId="9" fontId="43" fillId="0" borderId="5" xfId="2" applyFont="1" applyFill="1" applyBorder="1" applyAlignment="1">
      <alignment horizontal="center" vertical="center" wrapText="1" readingOrder="1"/>
    </xf>
    <xf numFmtId="0" fontId="44" fillId="0" borderId="29" xfId="4" applyFont="1" applyBorder="1" applyAlignment="1">
      <alignment horizontal="center" vertical="center" wrapText="1"/>
    </xf>
    <xf numFmtId="0" fontId="44" fillId="0" borderId="25" xfId="4" applyFont="1" applyBorder="1" applyAlignment="1">
      <alignment horizontal="center" vertical="center"/>
    </xf>
    <xf numFmtId="0" fontId="81" fillId="0" borderId="13" xfId="4" applyFont="1" applyBorder="1" applyAlignment="1">
      <alignment horizontal="center" vertical="center" wrapText="1"/>
    </xf>
    <xf numFmtId="0" fontId="81" fillId="0" borderId="6" xfId="4" applyFont="1" applyBorder="1" applyAlignment="1">
      <alignment horizontal="center" vertical="center" wrapText="1"/>
    </xf>
    <xf numFmtId="0" fontId="81" fillId="0" borderId="6" xfId="4" applyFont="1" applyBorder="1" applyAlignment="1">
      <alignment horizontal="center" wrapText="1"/>
    </xf>
    <xf numFmtId="0" fontId="81" fillId="0" borderId="6" xfId="4" applyFont="1" applyBorder="1" applyAlignment="1">
      <alignment horizontal="center"/>
    </xf>
    <xf numFmtId="0" fontId="50" fillId="0" borderId="0" xfId="4"/>
    <xf numFmtId="9" fontId="43" fillId="0" borderId="0" xfId="0" applyNumberFormat="1" applyFont="1"/>
    <xf numFmtId="43" fontId="43" fillId="0" borderId="0" xfId="1" applyFont="1"/>
    <xf numFmtId="0" fontId="50" fillId="0" borderId="16" xfId="4" applyBorder="1"/>
    <xf numFmtId="0" fontId="58" fillId="0" borderId="15" xfId="25" applyFont="1" applyBorder="1" applyAlignment="1">
      <alignment vertical="center" wrapText="1"/>
    </xf>
    <xf numFmtId="0" fontId="58" fillId="0" borderId="16" xfId="25" applyFont="1" applyBorder="1" applyAlignment="1">
      <alignment vertical="center" wrapText="1"/>
    </xf>
    <xf numFmtId="0" fontId="58" fillId="0" borderId="16" xfId="25" applyFont="1" applyBorder="1" applyAlignment="1">
      <alignment horizontal="center" vertical="center" wrapText="1"/>
    </xf>
    <xf numFmtId="0" fontId="58" fillId="0" borderId="16" xfId="25" applyFont="1" applyBorder="1" applyAlignment="1">
      <alignment horizontal="right" vertical="center" wrapText="1"/>
    </xf>
    <xf numFmtId="0" fontId="58" fillId="0" borderId="21" xfId="25" applyFont="1" applyBorder="1" applyAlignment="1">
      <alignment vertical="center" wrapText="1"/>
    </xf>
    <xf numFmtId="0" fontId="58" fillId="0" borderId="21" xfId="25" applyFont="1" applyBorder="1" applyAlignment="1">
      <alignment horizontal="center" vertical="center" wrapText="1"/>
    </xf>
    <xf numFmtId="0" fontId="58" fillId="0" borderId="22" xfId="25" applyFont="1" applyBorder="1" applyAlignment="1">
      <alignment vertical="center" wrapText="1"/>
    </xf>
    <xf numFmtId="0" fontId="62" fillId="0" borderId="0" xfId="4" applyFont="1" applyAlignment="1" applyProtection="1">
      <alignment horizontal="center" vertical="center" wrapText="1" readingOrder="1"/>
      <protection locked="0"/>
    </xf>
    <xf numFmtId="4" fontId="62" fillId="0" borderId="0" xfId="4" applyNumberFormat="1" applyFont="1" applyAlignment="1" applyProtection="1">
      <alignment horizontal="right" vertical="center" wrapText="1" readingOrder="1"/>
      <protection locked="0"/>
    </xf>
    <xf numFmtId="9" fontId="58" fillId="0" borderId="0" xfId="4" applyNumberFormat="1" applyFont="1" applyAlignment="1">
      <alignment horizontal="center" vertical="center" wrapText="1"/>
    </xf>
    <xf numFmtId="10" fontId="58" fillId="0" borderId="0" xfId="4" applyNumberFormat="1" applyFont="1" applyAlignment="1">
      <alignment horizontal="center" vertical="center" wrapText="1"/>
    </xf>
    <xf numFmtId="4" fontId="44" fillId="0" borderId="0" xfId="4" applyNumberFormat="1" applyFont="1"/>
    <xf numFmtId="43" fontId="44" fillId="0" borderId="0" xfId="4" applyNumberFormat="1" applyFont="1"/>
    <xf numFmtId="43" fontId="44" fillId="0" borderId="0" xfId="4" applyNumberFormat="1" applyFont="1" applyAlignment="1">
      <alignment horizontal="left"/>
    </xf>
    <xf numFmtId="0" fontId="81" fillId="0" borderId="11" xfId="4" applyFont="1" applyBorder="1" applyAlignment="1">
      <alignment horizontal="center"/>
    </xf>
    <xf numFmtId="43" fontId="81" fillId="0" borderId="46" xfId="4" applyNumberFormat="1" applyFont="1" applyBorder="1"/>
    <xf numFmtId="43" fontId="50" fillId="0" borderId="0" xfId="4" applyNumberFormat="1"/>
    <xf numFmtId="177" fontId="43" fillId="0" borderId="0" xfId="0" applyNumberFormat="1" applyFont="1"/>
    <xf numFmtId="172" fontId="0" fillId="0" borderId="0" xfId="0" applyNumberFormat="1"/>
    <xf numFmtId="4" fontId="62" fillId="0" borderId="0" xfId="4" applyNumberFormat="1" applyFont="1" applyAlignment="1" applyProtection="1">
      <alignment horizontal="left" vertical="center" wrapText="1" readingOrder="1"/>
      <protection locked="0"/>
    </xf>
    <xf numFmtId="170" fontId="64" fillId="0" borderId="5" xfId="1" applyNumberFormat="1" applyFont="1" applyFill="1" applyBorder="1" applyAlignment="1" applyProtection="1">
      <alignment horizontal="center" vertical="center" wrapText="1" readingOrder="1"/>
      <protection locked="0"/>
    </xf>
    <xf numFmtId="0" fontId="62" fillId="0" borderId="49" xfId="4" applyFont="1" applyBorder="1" applyAlignment="1" applyProtection="1">
      <alignment horizontal="left" vertical="center" wrapText="1" readingOrder="1"/>
      <protection locked="0"/>
    </xf>
    <xf numFmtId="3" fontId="122" fillId="0" borderId="0" xfId="4" applyNumberFormat="1" applyFont="1" applyAlignment="1">
      <alignment horizontal="right" vertical="center" wrapText="1"/>
    </xf>
    <xf numFmtId="3" fontId="119" fillId="0" borderId="0" xfId="4" applyNumberFormat="1" applyFont="1"/>
    <xf numFmtId="175" fontId="106" fillId="0" borderId="0" xfId="4" applyNumberFormat="1" applyFont="1"/>
    <xf numFmtId="177" fontId="106" fillId="0" borderId="0" xfId="4" applyNumberFormat="1" applyFont="1"/>
    <xf numFmtId="0" fontId="106" fillId="0" borderId="5" xfId="0" applyFont="1" applyBorder="1" applyAlignment="1">
      <alignment horizontal="left" vertical="center" wrapText="1" readingOrder="1"/>
    </xf>
    <xf numFmtId="0" fontId="106" fillId="0" borderId="9" xfId="0" applyFont="1" applyBorder="1" applyAlignment="1">
      <alignment horizontal="left" vertical="center" wrapText="1" readingOrder="1"/>
    </xf>
    <xf numFmtId="0" fontId="106" fillId="0" borderId="5" xfId="3" applyFont="1" applyBorder="1" applyAlignment="1">
      <alignment horizontal="left" vertical="center" wrapText="1" readingOrder="1"/>
    </xf>
    <xf numFmtId="9" fontId="103" fillId="0" borderId="5" xfId="2" applyFont="1" applyBorder="1" applyAlignment="1">
      <alignment horizontal="center" vertical="center" wrapText="1" readingOrder="1"/>
    </xf>
    <xf numFmtId="0" fontId="110" fillId="0" borderId="0" xfId="5" applyFont="1"/>
    <xf numFmtId="177" fontId="0" fillId="0" borderId="0" xfId="0" applyNumberFormat="1"/>
    <xf numFmtId="3" fontId="118" fillId="0" borderId="0" xfId="4" applyNumberFormat="1" applyFont="1" applyAlignment="1">
      <alignment horizontal="left" vertical="center" wrapText="1" readingOrder="1"/>
    </xf>
    <xf numFmtId="177" fontId="113" fillId="0" borderId="0" xfId="4" applyNumberFormat="1" applyFont="1" applyAlignment="1">
      <alignment vertical="center" wrapText="1" readingOrder="1"/>
    </xf>
    <xf numFmtId="3" fontId="114" fillId="0" borderId="0" xfId="4" applyNumberFormat="1" applyFont="1" applyAlignment="1">
      <alignment vertical="center" wrapText="1" readingOrder="1"/>
    </xf>
    <xf numFmtId="0" fontId="111" fillId="0" borderId="0" xfId="4" applyFont="1" applyAlignment="1">
      <alignment horizontal="center" vertical="center" wrapText="1" readingOrder="1"/>
    </xf>
    <xf numFmtId="9" fontId="113" fillId="0" borderId="0" xfId="2" applyFont="1" applyFill="1" applyBorder="1" applyAlignment="1">
      <alignment horizontal="center" vertical="center" wrapText="1" readingOrder="1"/>
    </xf>
    <xf numFmtId="9" fontId="121" fillId="0" borderId="0" xfId="6" applyFont="1" applyFill="1" applyBorder="1" applyAlignment="1">
      <alignment horizontal="center" vertical="center" wrapText="1" readingOrder="1"/>
    </xf>
    <xf numFmtId="9" fontId="120" fillId="0" borderId="0" xfId="2" applyFont="1" applyFill="1" applyBorder="1" applyAlignment="1">
      <alignment horizontal="center" vertical="center" wrapText="1" readingOrder="1"/>
    </xf>
    <xf numFmtId="177" fontId="114" fillId="0" borderId="0" xfId="4" applyNumberFormat="1" applyFont="1" applyAlignment="1">
      <alignment horizontal="center" vertical="center" wrapText="1" readingOrder="1"/>
    </xf>
    <xf numFmtId="9" fontId="114" fillId="0" borderId="0" xfId="6" applyFont="1" applyFill="1" applyBorder="1" applyAlignment="1">
      <alignment horizontal="center" vertical="center" wrapText="1" readingOrder="1"/>
    </xf>
    <xf numFmtId="0" fontId="119" fillId="0" borderId="0" xfId="4" applyFont="1"/>
    <xf numFmtId="0" fontId="106" fillId="0" borderId="0" xfId="4" applyFont="1"/>
    <xf numFmtId="0" fontId="112" fillId="0" borderId="0" xfId="4" applyFont="1" applyAlignment="1">
      <alignment horizontal="left" vertical="center" wrapText="1" readingOrder="1"/>
    </xf>
    <xf numFmtId="177" fontId="115" fillId="0" borderId="0" xfId="4" applyNumberFormat="1" applyFont="1" applyAlignment="1">
      <alignment horizontal="right" vertical="center" wrapText="1" readingOrder="1"/>
    </xf>
    <xf numFmtId="3" fontId="115" fillId="0" borderId="0" xfId="4" applyNumberFormat="1" applyFont="1" applyAlignment="1">
      <alignment horizontal="center" vertical="center" wrapText="1" readingOrder="1"/>
    </xf>
    <xf numFmtId="9" fontId="115" fillId="0" borderId="0" xfId="2" applyFont="1" applyFill="1" applyBorder="1" applyAlignment="1">
      <alignment horizontal="center" vertical="center" wrapText="1" readingOrder="1"/>
    </xf>
    <xf numFmtId="177" fontId="113" fillId="0" borderId="0" xfId="4" applyNumberFormat="1" applyFont="1" applyAlignment="1">
      <alignment horizontal="right" vertical="center" wrapText="1" readingOrder="1"/>
    </xf>
    <xf numFmtId="3" fontId="113" fillId="0" borderId="0" xfId="4" applyNumberFormat="1" applyFont="1" applyAlignment="1">
      <alignment horizontal="center" vertical="center" wrapText="1" readingOrder="1"/>
    </xf>
    <xf numFmtId="177" fontId="120" fillId="0" borderId="0" xfId="4" applyNumberFormat="1" applyFont="1" applyAlignment="1">
      <alignment horizontal="right" vertical="center" wrapText="1" readingOrder="1"/>
    </xf>
    <xf numFmtId="3" fontId="120" fillId="0" borderId="0" xfId="4" applyNumberFormat="1" applyFont="1" applyAlignment="1">
      <alignment horizontal="center" vertical="center" wrapText="1" readingOrder="1"/>
    </xf>
    <xf numFmtId="0" fontId="56" fillId="0" borderId="0" xfId="0" applyFont="1" applyAlignment="1">
      <alignment vertical="center" wrapText="1" readingOrder="1"/>
    </xf>
    <xf numFmtId="180" fontId="55" fillId="0" borderId="5" xfId="50" applyNumberFormat="1" applyFont="1" applyBorder="1" applyAlignment="1">
      <alignment horizontal="right" vertical="center" wrapText="1" readingOrder="1"/>
    </xf>
    <xf numFmtId="0" fontId="49" fillId="0" borderId="36" xfId="0" applyFont="1" applyBorder="1" applyAlignment="1">
      <alignment horizontal="left" vertical="center" wrapText="1" readingOrder="1"/>
    </xf>
    <xf numFmtId="0" fontId="125" fillId="0" borderId="0" xfId="5" applyFont="1" applyAlignment="1">
      <alignment horizontal="left"/>
    </xf>
    <xf numFmtId="177" fontId="105" fillId="0" borderId="5" xfId="4" applyNumberFormat="1" applyFont="1" applyBorder="1" applyAlignment="1">
      <alignment horizontal="right" vertical="center" wrapText="1" readingOrder="1"/>
    </xf>
    <xf numFmtId="9" fontId="105" fillId="0" borderId="5" xfId="2" applyFont="1" applyFill="1" applyBorder="1" applyAlignment="1">
      <alignment horizontal="center" vertical="center" wrapText="1" readingOrder="1"/>
    </xf>
    <xf numFmtId="9" fontId="116" fillId="0" borderId="5" xfId="7" applyFont="1" applyFill="1" applyBorder="1" applyAlignment="1">
      <alignment horizontal="center" vertical="center" wrapText="1" readingOrder="1"/>
    </xf>
    <xf numFmtId="177" fontId="105" fillId="0" borderId="5" xfId="4" applyNumberFormat="1" applyFont="1" applyBorder="1" applyAlignment="1">
      <alignment horizontal="center" vertical="center" wrapText="1" readingOrder="1"/>
    </xf>
    <xf numFmtId="9" fontId="116" fillId="0" borderId="5" xfId="7" applyFont="1" applyBorder="1" applyAlignment="1">
      <alignment horizontal="center" vertical="center" wrapText="1"/>
    </xf>
    <xf numFmtId="9" fontId="105" fillId="0" borderId="5" xfId="2" applyFont="1" applyBorder="1" applyAlignment="1">
      <alignment horizontal="center" vertical="center" wrapText="1" readingOrder="1"/>
    </xf>
    <xf numFmtId="9" fontId="116" fillId="0" borderId="5" xfId="7" applyFont="1" applyBorder="1" applyAlignment="1">
      <alignment horizontal="center" vertical="center" wrapText="1" readingOrder="1"/>
    </xf>
    <xf numFmtId="9" fontId="116" fillId="4" borderId="5" xfId="7" applyFont="1" applyFill="1" applyBorder="1" applyAlignment="1">
      <alignment horizontal="center" vertical="center" wrapText="1"/>
    </xf>
    <xf numFmtId="0" fontId="130" fillId="0" borderId="1" xfId="0" applyFont="1" applyBorder="1" applyAlignment="1">
      <alignment horizontal="center" vertical="center" wrapText="1" readingOrder="1"/>
    </xf>
    <xf numFmtId="0" fontId="130" fillId="0" borderId="0" xfId="0" applyFont="1" applyAlignment="1">
      <alignment horizontal="center" vertical="center" wrapText="1" readingOrder="1"/>
    </xf>
    <xf numFmtId="0" fontId="131" fillId="0" borderId="1" xfId="0" applyFont="1" applyBorder="1" applyAlignment="1">
      <alignment horizontal="center" vertical="center" wrapText="1" readingOrder="1"/>
    </xf>
    <xf numFmtId="0" fontId="131" fillId="0" borderId="1" xfId="0" applyFont="1" applyBorder="1" applyAlignment="1">
      <alignment horizontal="left" vertical="center" wrapText="1" readingOrder="1"/>
    </xf>
    <xf numFmtId="0" fontId="131" fillId="0" borderId="1" xfId="0" applyFont="1" applyBorder="1" applyAlignment="1">
      <alignment vertical="center" wrapText="1" readingOrder="1"/>
    </xf>
    <xf numFmtId="183" fontId="131" fillId="0" borderId="1" xfId="0" applyNumberFormat="1" applyFont="1" applyBorder="1" applyAlignment="1">
      <alignment horizontal="right" vertical="center" wrapText="1" readingOrder="1"/>
    </xf>
    <xf numFmtId="0" fontId="130" fillId="0" borderId="1" xfId="0" applyFont="1" applyBorder="1" applyAlignment="1">
      <alignment horizontal="left" vertical="center" wrapText="1" readingOrder="1"/>
    </xf>
    <xf numFmtId="0" fontId="132" fillId="0" borderId="1" xfId="0" applyFont="1" applyBorder="1" applyAlignment="1">
      <alignment horizontal="center" vertical="center" wrapText="1" readingOrder="1"/>
    </xf>
    <xf numFmtId="0" fontId="132" fillId="0" borderId="1" xfId="0" applyFont="1" applyBorder="1" applyAlignment="1">
      <alignment horizontal="left" vertical="center" wrapText="1" readingOrder="1"/>
    </xf>
    <xf numFmtId="0" fontId="132" fillId="0" borderId="1" xfId="0" applyFont="1" applyBorder="1" applyAlignment="1">
      <alignment vertical="center" wrapText="1" readingOrder="1"/>
    </xf>
    <xf numFmtId="0" fontId="50" fillId="0" borderId="0" xfId="4" applyAlignment="1">
      <alignment horizontal="center"/>
    </xf>
    <xf numFmtId="171" fontId="118" fillId="0" borderId="0" xfId="6" applyNumberFormat="1" applyFont="1" applyFill="1" applyBorder="1" applyAlignment="1">
      <alignment horizontal="center" vertical="center" wrapText="1" readingOrder="1"/>
    </xf>
    <xf numFmtId="0" fontId="110" fillId="0" borderId="0" xfId="5" applyFont="1" applyAlignment="1">
      <alignment horizontal="left"/>
    </xf>
    <xf numFmtId="176" fontId="78" fillId="0" borderId="0" xfId="0" applyNumberFormat="1" applyFont="1" applyAlignment="1">
      <alignment horizontal="center"/>
    </xf>
    <xf numFmtId="0" fontId="7" fillId="0" borderId="17" xfId="545" applyBorder="1"/>
    <xf numFmtId="167" fontId="50" fillId="0" borderId="0" xfId="546" applyFont="1" applyFill="1"/>
    <xf numFmtId="0" fontId="64" fillId="0" borderId="49" xfId="4" applyFont="1" applyBorder="1" applyAlignment="1" applyProtection="1">
      <alignment horizontal="left" vertical="center" wrapText="1" readingOrder="1"/>
      <protection locked="0"/>
    </xf>
    <xf numFmtId="167" fontId="44" fillId="0" borderId="0" xfId="546" applyFont="1" applyFill="1"/>
    <xf numFmtId="43" fontId="62" fillId="0" borderId="0" xfId="547" applyFont="1" applyFill="1" applyBorder="1" applyAlignment="1" applyProtection="1">
      <alignment horizontal="right" vertical="center" wrapText="1" readingOrder="1"/>
      <protection locked="0"/>
    </xf>
    <xf numFmtId="10" fontId="62" fillId="0" borderId="0" xfId="548" applyNumberFormat="1" applyFont="1" applyFill="1" applyBorder="1" applyAlignment="1" applyProtection="1">
      <alignment horizontal="right" vertical="center" wrapText="1" readingOrder="1"/>
      <protection locked="0"/>
    </xf>
    <xf numFmtId="43" fontId="58" fillId="0" borderId="0" xfId="547" applyFont="1" applyFill="1" applyBorder="1" applyAlignment="1">
      <alignment vertical="center" wrapText="1"/>
    </xf>
    <xf numFmtId="43" fontId="58" fillId="0" borderId="0" xfId="547" applyFont="1" applyFill="1" applyBorder="1" applyAlignment="1">
      <alignment horizontal="right" vertical="center" wrapText="1"/>
    </xf>
    <xf numFmtId="0" fontId="14" fillId="0" borderId="0" xfId="545" applyFont="1" applyAlignment="1">
      <alignment horizontal="left"/>
    </xf>
    <xf numFmtId="167" fontId="14" fillId="0" borderId="0" xfId="546" applyFont="1" applyFill="1" applyBorder="1"/>
    <xf numFmtId="43" fontId="47" fillId="0" borderId="55" xfId="547" applyFont="1" applyBorder="1"/>
    <xf numFmtId="0" fontId="14" fillId="0" borderId="0" xfId="545" applyFont="1" applyAlignment="1">
      <alignment horizontal="left" indent="1"/>
    </xf>
    <xf numFmtId="43" fontId="47" fillId="0" borderId="59" xfId="547" applyFont="1" applyBorder="1"/>
    <xf numFmtId="43" fontId="47" fillId="0" borderId="59" xfId="547" applyFont="1" applyFill="1" applyBorder="1"/>
    <xf numFmtId="0" fontId="75" fillId="7" borderId="70" xfId="545" applyFont="1" applyFill="1" applyBorder="1" applyAlignment="1">
      <alignment horizontal="left"/>
    </xf>
    <xf numFmtId="0" fontId="79" fillId="7" borderId="70" xfId="545" applyFont="1" applyFill="1" applyBorder="1"/>
    <xf numFmtId="167" fontId="75" fillId="7" borderId="70" xfId="546" applyFont="1" applyFill="1" applyBorder="1"/>
    <xf numFmtId="167" fontId="50" fillId="0" borderId="0" xfId="546" applyFont="1"/>
    <xf numFmtId="43" fontId="50" fillId="0" borderId="0" xfId="4" applyNumberFormat="1" applyAlignment="1">
      <alignment horizontal="left"/>
    </xf>
    <xf numFmtId="0" fontId="50" fillId="0" borderId="0" xfId="4" applyAlignment="1">
      <alignment horizontal="left"/>
    </xf>
    <xf numFmtId="179" fontId="44" fillId="0" borderId="0" xfId="4" applyNumberFormat="1" applyFont="1" applyAlignment="1">
      <alignment horizontal="left"/>
    </xf>
    <xf numFmtId="0" fontId="133" fillId="0" borderId="0" xfId="0" applyFont="1"/>
    <xf numFmtId="9" fontId="53" fillId="0" borderId="5" xfId="0" applyNumberFormat="1" applyFont="1" applyBorder="1" applyAlignment="1">
      <alignment horizontal="center" vertical="center" wrapText="1" readingOrder="1"/>
    </xf>
    <xf numFmtId="0" fontId="134" fillId="0" borderId="0" xfId="0" applyFont="1" applyAlignment="1">
      <alignment horizontal="center" vertical="center"/>
    </xf>
    <xf numFmtId="9" fontId="136" fillId="0" borderId="81" xfId="0" applyNumberFormat="1" applyFont="1" applyBorder="1" applyAlignment="1">
      <alignment horizontal="center" vertical="center" wrapText="1" readingOrder="1"/>
    </xf>
    <xf numFmtId="0" fontId="138" fillId="0" borderId="0" xfId="0" applyFont="1"/>
    <xf numFmtId="0" fontId="139" fillId="0" borderId="0" xfId="0" applyFont="1"/>
    <xf numFmtId="0" fontId="140" fillId="0" borderId="0" xfId="0" applyFont="1"/>
    <xf numFmtId="0" fontId="94" fillId="0" borderId="0" xfId="0" applyFont="1"/>
    <xf numFmtId="0" fontId="143" fillId="0" borderId="0" xfId="0" applyFont="1"/>
    <xf numFmtId="0" fontId="54" fillId="0" borderId="2" xfId="0" applyFont="1" applyBorder="1" applyAlignment="1">
      <alignment horizontal="center" vertical="center" wrapText="1" readingOrder="1"/>
    </xf>
    <xf numFmtId="0" fontId="54" fillId="0" borderId="1" xfId="0" applyFont="1" applyBorder="1" applyAlignment="1">
      <alignment horizontal="center" vertical="center" wrapText="1" readingOrder="1"/>
    </xf>
    <xf numFmtId="0" fontId="54" fillId="0" borderId="5" xfId="0" applyFont="1" applyBorder="1" applyAlignment="1">
      <alignment horizontal="left" vertical="center" wrapText="1" readingOrder="1"/>
    </xf>
    <xf numFmtId="0" fontId="54" fillId="4" borderId="5" xfId="0" applyFont="1" applyFill="1" applyBorder="1" applyAlignment="1">
      <alignment horizontal="left" vertical="center" wrapText="1" readingOrder="1"/>
    </xf>
    <xf numFmtId="0" fontId="54" fillId="0" borderId="0" xfId="0" applyFont="1" applyAlignment="1">
      <alignment horizontal="center" vertical="center" wrapText="1" readingOrder="1"/>
    </xf>
    <xf numFmtId="0" fontId="69" fillId="0" borderId="0" xfId="0" applyFont="1" applyAlignment="1">
      <alignment vertical="center" wrapText="1" readingOrder="1"/>
    </xf>
    <xf numFmtId="0" fontId="69" fillId="0" borderId="0" xfId="0" applyFont="1" applyAlignment="1">
      <alignment horizontal="center" vertical="center" wrapText="1" readingOrder="1"/>
    </xf>
    <xf numFmtId="0" fontId="145" fillId="0" borderId="0" xfId="0" applyFont="1"/>
    <xf numFmtId="184" fontId="131" fillId="0" borderId="1" xfId="0" applyNumberFormat="1" applyFont="1" applyBorder="1" applyAlignment="1">
      <alignment horizontal="right" vertical="center" wrapText="1" readingOrder="1"/>
    </xf>
    <xf numFmtId="184" fontId="74" fillId="0" borderId="1" xfId="0" applyNumberFormat="1" applyFont="1" applyBorder="1" applyAlignment="1">
      <alignment horizontal="right" vertical="center" wrapText="1" readingOrder="1"/>
    </xf>
    <xf numFmtId="184" fontId="0" fillId="0" borderId="0" xfId="0" applyNumberFormat="1"/>
    <xf numFmtId="9" fontId="116" fillId="0" borderId="5" xfId="2" applyFont="1" applyBorder="1" applyAlignment="1">
      <alignment horizontal="center" vertical="center" wrapText="1" readingOrder="1"/>
    </xf>
    <xf numFmtId="0" fontId="73" fillId="0" borderId="1" xfId="0" applyFont="1" applyBorder="1" applyAlignment="1">
      <alignment horizontal="center" vertical="center" wrapText="1" readingOrder="1"/>
    </xf>
    <xf numFmtId="0" fontId="61" fillId="40" borderId="5" xfId="0" applyFont="1" applyFill="1" applyBorder="1" applyAlignment="1">
      <alignment horizontal="center"/>
    </xf>
    <xf numFmtId="0" fontId="147" fillId="0" borderId="0" xfId="0" applyFont="1"/>
    <xf numFmtId="0" fontId="148" fillId="0" borderId="1" xfId="0" applyFont="1" applyBorder="1" applyAlignment="1">
      <alignment horizontal="center" vertical="center" wrapText="1" readingOrder="1"/>
    </xf>
    <xf numFmtId="0" fontId="148" fillId="0" borderId="1" xfId="0" applyFont="1" applyBorder="1" applyAlignment="1">
      <alignment horizontal="left" vertical="center" wrapText="1" readingOrder="1"/>
    </xf>
    <xf numFmtId="0" fontId="148" fillId="0" borderId="1" xfId="0" applyFont="1" applyBorder="1" applyAlignment="1">
      <alignment vertical="center" wrapText="1" readingOrder="1"/>
    </xf>
    <xf numFmtId="1" fontId="0" fillId="0" borderId="0" xfId="0" applyNumberFormat="1"/>
    <xf numFmtId="9" fontId="43" fillId="0" borderId="0" xfId="2" applyFont="1" applyFill="1" applyBorder="1" applyAlignment="1">
      <alignment horizontal="center" vertical="center" wrapText="1" readingOrder="1"/>
    </xf>
    <xf numFmtId="0" fontId="64" fillId="0" borderId="54" xfId="4" applyFont="1" applyBorder="1" applyAlignment="1" applyProtection="1">
      <alignment horizontal="left" vertical="center" wrapText="1" readingOrder="1"/>
      <protection locked="0"/>
    </xf>
    <xf numFmtId="0" fontId="69" fillId="0" borderId="36" xfId="0" applyFont="1" applyBorder="1" applyAlignment="1">
      <alignment horizontal="left" vertical="center" wrapText="1" readingOrder="1"/>
    </xf>
    <xf numFmtId="0" fontId="149" fillId="0" borderId="0" xfId="0" applyFont="1"/>
    <xf numFmtId="0" fontId="80" fillId="0" borderId="58" xfId="4" applyFont="1" applyBorder="1" applyAlignment="1" applyProtection="1">
      <alignment horizontal="center" vertical="center" wrapText="1" readingOrder="1"/>
      <protection locked="0"/>
    </xf>
    <xf numFmtId="0" fontId="80" fillId="0" borderId="53" xfId="4" applyFont="1" applyBorder="1" applyAlignment="1" applyProtection="1">
      <alignment horizontal="center" vertical="center" wrapText="1" readingOrder="1"/>
      <protection locked="0"/>
    </xf>
    <xf numFmtId="172" fontId="150" fillId="0" borderId="58" xfId="4" applyNumberFormat="1" applyFont="1" applyBorder="1" applyAlignment="1" applyProtection="1">
      <alignment horizontal="right" vertical="center" wrapText="1" readingOrder="1"/>
      <protection locked="0"/>
    </xf>
    <xf numFmtId="172" fontId="150" fillId="0" borderId="53" xfId="4" applyNumberFormat="1" applyFont="1" applyBorder="1" applyAlignment="1" applyProtection="1">
      <alignment horizontal="right" vertical="center" wrapText="1" readingOrder="1"/>
      <protection locked="0"/>
    </xf>
    <xf numFmtId="172" fontId="150" fillId="0" borderId="5" xfId="4" applyNumberFormat="1" applyFont="1" applyBorder="1" applyAlignment="1" applyProtection="1">
      <alignment horizontal="right" vertical="center" wrapText="1" readingOrder="1"/>
      <protection locked="0"/>
    </xf>
    <xf numFmtId="9" fontId="151" fillId="0" borderId="5" xfId="7" applyFont="1" applyBorder="1" applyAlignment="1">
      <alignment horizontal="right" vertical="center" wrapText="1" readingOrder="1"/>
    </xf>
    <xf numFmtId="172" fontId="151" fillId="0" borderId="5" xfId="1" applyNumberFormat="1" applyFont="1" applyBorder="1" applyAlignment="1">
      <alignment horizontal="right" vertical="center" wrapText="1" readingOrder="1"/>
    </xf>
    <xf numFmtId="172" fontId="59" fillId="0" borderId="5" xfId="4" applyNumberFormat="1" applyFont="1" applyBorder="1" applyAlignment="1" applyProtection="1">
      <alignment horizontal="right" vertical="center" wrapText="1" readingOrder="1"/>
      <protection locked="0"/>
    </xf>
    <xf numFmtId="9" fontId="151" fillId="0" borderId="5" xfId="4" applyNumberFormat="1" applyFont="1" applyBorder="1" applyAlignment="1">
      <alignment horizontal="right" vertical="center" wrapText="1" readingOrder="1"/>
    </xf>
    <xf numFmtId="172" fontId="80" fillId="0" borderId="5" xfId="4" applyNumberFormat="1" applyFont="1" applyBorder="1" applyAlignment="1" applyProtection="1">
      <alignment horizontal="right" vertical="center" wrapText="1" readingOrder="1"/>
      <protection locked="0"/>
    </xf>
    <xf numFmtId="172" fontId="50" fillId="0" borderId="5" xfId="1" applyNumberFormat="1" applyFont="1" applyBorder="1" applyAlignment="1">
      <alignment horizontal="right" vertical="center" wrapText="1" readingOrder="1"/>
    </xf>
    <xf numFmtId="172" fontId="44" fillId="0" borderId="5" xfId="4" applyNumberFormat="1" applyFont="1" applyBorder="1" applyAlignment="1" applyProtection="1">
      <alignment horizontal="right" vertical="center" wrapText="1" readingOrder="1"/>
      <protection locked="0"/>
    </xf>
    <xf numFmtId="3" fontId="150" fillId="0" borderId="5" xfId="4" applyNumberFormat="1" applyFont="1" applyBorder="1" applyAlignment="1" applyProtection="1">
      <alignment horizontal="center" vertical="center" wrapText="1" readingOrder="1"/>
      <protection locked="0"/>
    </xf>
    <xf numFmtId="3" fontId="150" fillId="0" borderId="36" xfId="4" applyNumberFormat="1" applyFont="1" applyBorder="1" applyAlignment="1" applyProtection="1">
      <alignment horizontal="center" vertical="center" wrapText="1" readingOrder="1"/>
      <protection locked="0"/>
    </xf>
    <xf numFmtId="9" fontId="151" fillId="0" borderId="37" xfId="7" applyFont="1" applyBorder="1" applyAlignment="1">
      <alignment horizontal="right" vertical="center" wrapText="1" readingOrder="1"/>
    </xf>
    <xf numFmtId="9" fontId="151" fillId="0" borderId="37" xfId="4" applyNumberFormat="1" applyFont="1" applyBorder="1" applyAlignment="1">
      <alignment horizontal="right" vertical="center" wrapText="1" readingOrder="1"/>
    </xf>
    <xf numFmtId="3" fontId="80" fillId="0" borderId="36" xfId="4" applyNumberFormat="1" applyFont="1" applyBorder="1" applyAlignment="1" applyProtection="1">
      <alignment horizontal="center" vertical="center" wrapText="1" readingOrder="1"/>
      <protection locked="0"/>
    </xf>
    <xf numFmtId="0" fontId="80" fillId="0" borderId="36" xfId="4" applyFont="1" applyBorder="1" applyAlignment="1" applyProtection="1">
      <alignment horizontal="center" vertical="center" wrapText="1" readingOrder="1"/>
      <protection locked="0"/>
    </xf>
    <xf numFmtId="0" fontId="80" fillId="0" borderId="34" xfId="4" applyFont="1" applyBorder="1" applyAlignment="1" applyProtection="1">
      <alignment horizontal="center" vertical="center" wrapText="1" readingOrder="1"/>
      <protection locked="0"/>
    </xf>
    <xf numFmtId="172" fontId="80" fillId="0" borderId="9" xfId="4" applyNumberFormat="1" applyFont="1" applyBorder="1" applyAlignment="1" applyProtection="1">
      <alignment horizontal="right" vertical="center" wrapText="1" readingOrder="1"/>
      <protection locked="0"/>
    </xf>
    <xf numFmtId="172" fontId="50" fillId="0" borderId="9" xfId="1" applyNumberFormat="1" applyFont="1" applyBorder="1" applyAlignment="1">
      <alignment horizontal="right" vertical="center" wrapText="1" readingOrder="1"/>
    </xf>
    <xf numFmtId="3" fontId="80" fillId="0" borderId="34" xfId="4" applyNumberFormat="1" applyFont="1" applyBorder="1" applyAlignment="1" applyProtection="1">
      <alignment horizontal="center" vertical="center" wrapText="1" readingOrder="1"/>
      <protection locked="0"/>
    </xf>
    <xf numFmtId="3" fontId="150" fillId="0" borderId="9" xfId="4" applyNumberFormat="1" applyFont="1" applyBorder="1" applyAlignment="1" applyProtection="1">
      <alignment horizontal="center" vertical="center" wrapText="1" readingOrder="1"/>
      <protection locked="0"/>
    </xf>
    <xf numFmtId="172" fontId="150" fillId="0" borderId="9" xfId="4" applyNumberFormat="1" applyFont="1" applyBorder="1" applyAlignment="1" applyProtection="1">
      <alignment horizontal="right" vertical="center" wrapText="1" readingOrder="1"/>
      <protection locked="0"/>
    </xf>
    <xf numFmtId="9" fontId="151" fillId="0" borderId="9" xfId="7" applyFont="1" applyBorder="1" applyAlignment="1">
      <alignment horizontal="center" vertical="center" wrapText="1" readingOrder="1"/>
    </xf>
    <xf numFmtId="9" fontId="151" fillId="0" borderId="5" xfId="7" applyFont="1" applyBorder="1" applyAlignment="1">
      <alignment horizontal="center" vertical="center" wrapText="1" readingOrder="1"/>
    </xf>
    <xf numFmtId="9" fontId="151" fillId="0" borderId="5" xfId="4" applyNumberFormat="1" applyFont="1" applyBorder="1" applyAlignment="1">
      <alignment horizontal="center" vertical="center" wrapText="1" readingOrder="1"/>
    </xf>
    <xf numFmtId="9" fontId="151" fillId="0" borderId="35" xfId="7" applyFont="1" applyBorder="1" applyAlignment="1">
      <alignment horizontal="center" vertical="center" wrapText="1" readingOrder="1"/>
    </xf>
    <xf numFmtId="9" fontId="151" fillId="0" borderId="37" xfId="7" applyFont="1" applyBorder="1" applyAlignment="1">
      <alignment horizontal="center" vertical="center" wrapText="1" readingOrder="1"/>
    </xf>
    <xf numFmtId="9" fontId="151" fillId="0" borderId="37" xfId="4" applyNumberFormat="1" applyFont="1" applyBorder="1" applyAlignment="1">
      <alignment horizontal="center" vertical="center" wrapText="1" readingOrder="1"/>
    </xf>
    <xf numFmtId="9" fontId="50" fillId="0" borderId="9" xfId="7" applyFont="1" applyBorder="1" applyAlignment="1">
      <alignment horizontal="center" vertical="center" wrapText="1" readingOrder="1"/>
    </xf>
    <xf numFmtId="9" fontId="50" fillId="0" borderId="5" xfId="7" applyFont="1" applyBorder="1" applyAlignment="1">
      <alignment horizontal="center" vertical="center" wrapText="1" readingOrder="1"/>
    </xf>
    <xf numFmtId="9" fontId="50" fillId="0" borderId="35" xfId="7" applyFont="1" applyBorder="1" applyAlignment="1">
      <alignment horizontal="center" vertical="center" wrapText="1" readingOrder="1"/>
    </xf>
    <xf numFmtId="9" fontId="50" fillId="0" borderId="37" xfId="7" applyFont="1" applyBorder="1" applyAlignment="1">
      <alignment horizontal="center" vertical="center" wrapText="1" readingOrder="1"/>
    </xf>
    <xf numFmtId="9" fontId="151" fillId="0" borderId="57" xfId="7" applyFont="1" applyBorder="1" applyAlignment="1">
      <alignment horizontal="center" vertical="center" wrapText="1" readingOrder="1"/>
    </xf>
    <xf numFmtId="9" fontId="151" fillId="0" borderId="55" xfId="7" applyFont="1" applyBorder="1" applyAlignment="1">
      <alignment horizontal="center" vertical="center" wrapText="1" readingOrder="1"/>
    </xf>
    <xf numFmtId="9" fontId="151" fillId="0" borderId="12" xfId="7" applyFont="1" applyBorder="1" applyAlignment="1">
      <alignment horizontal="center" vertical="center" wrapText="1" readingOrder="1"/>
    </xf>
    <xf numFmtId="9" fontId="151" fillId="0" borderId="59" xfId="7" applyFont="1" applyBorder="1" applyAlignment="1">
      <alignment horizontal="center" vertical="center" wrapText="1" readingOrder="1"/>
    </xf>
    <xf numFmtId="9" fontId="150" fillId="0" borderId="53" xfId="2" applyFont="1" applyBorder="1" applyAlignment="1" applyProtection="1">
      <alignment horizontal="center" vertical="center" wrapText="1" readingOrder="1"/>
      <protection locked="0"/>
    </xf>
    <xf numFmtId="0" fontId="80" fillId="0" borderId="41" xfId="4" applyFont="1" applyBorder="1" applyAlignment="1" applyProtection="1">
      <alignment horizontal="center" vertical="center" wrapText="1" readingOrder="1"/>
      <protection locked="0"/>
    </xf>
    <xf numFmtId="180" fontId="150" fillId="0" borderId="42" xfId="50" applyNumberFormat="1" applyFont="1" applyBorder="1" applyAlignment="1" applyProtection="1">
      <alignment horizontal="center" vertical="center" wrapText="1" readingOrder="1"/>
      <protection locked="0"/>
    </xf>
    <xf numFmtId="180" fontId="150" fillId="0" borderId="42" xfId="50" applyNumberFormat="1" applyFont="1" applyBorder="1" applyAlignment="1" applyProtection="1">
      <alignment horizontal="right" vertical="center" wrapText="1" readingOrder="1"/>
      <protection locked="0"/>
    </xf>
    <xf numFmtId="9" fontId="151" fillId="0" borderId="42" xfId="7" applyFont="1" applyBorder="1" applyAlignment="1">
      <alignment horizontal="right" vertical="center" wrapText="1" readingOrder="1"/>
    </xf>
    <xf numFmtId="172" fontId="151" fillId="0" borderId="42" xfId="1" applyNumberFormat="1" applyFont="1" applyBorder="1" applyAlignment="1">
      <alignment horizontal="right" vertical="center" wrapText="1" readingOrder="1"/>
    </xf>
    <xf numFmtId="180" fontId="151" fillId="0" borderId="42" xfId="50" applyNumberFormat="1" applyFont="1" applyBorder="1" applyAlignment="1">
      <alignment horizontal="right" vertical="center" wrapText="1" readingOrder="1"/>
    </xf>
    <xf numFmtId="9" fontId="151" fillId="0" borderId="43" xfId="7" applyFont="1" applyBorder="1" applyAlignment="1">
      <alignment horizontal="right" vertical="center" wrapText="1" readingOrder="1"/>
    </xf>
    <xf numFmtId="180" fontId="150" fillId="0" borderId="5" xfId="50" applyNumberFormat="1" applyFont="1" applyBorder="1" applyAlignment="1" applyProtection="1">
      <alignment horizontal="center" vertical="center" wrapText="1" readingOrder="1"/>
      <protection locked="0"/>
    </xf>
    <xf numFmtId="180" fontId="150" fillId="0" borderId="5" xfId="50" applyNumberFormat="1" applyFont="1" applyBorder="1" applyAlignment="1" applyProtection="1">
      <alignment horizontal="right" vertical="center" wrapText="1" readingOrder="1"/>
      <protection locked="0"/>
    </xf>
    <xf numFmtId="180" fontId="151" fillId="0" borderId="5" xfId="50" applyNumberFormat="1" applyFont="1" applyBorder="1" applyAlignment="1">
      <alignment horizontal="right" vertical="center" wrapText="1" readingOrder="1"/>
    </xf>
    <xf numFmtId="180" fontId="77" fillId="0" borderId="5" xfId="50" applyNumberFormat="1" applyFont="1" applyBorder="1" applyAlignment="1" applyProtection="1">
      <alignment horizontal="right" vertical="center" wrapText="1" readingOrder="1"/>
      <protection locked="0"/>
    </xf>
    <xf numFmtId="0" fontId="62" fillId="0" borderId="80" xfId="4" applyFont="1" applyBorder="1" applyAlignment="1" applyProtection="1">
      <alignment horizontal="left" vertical="center" wrapText="1" readingOrder="1"/>
      <protection locked="0"/>
    </xf>
    <xf numFmtId="0" fontId="62" fillId="0" borderId="8" xfId="4" applyFont="1" applyBorder="1" applyAlignment="1" applyProtection="1">
      <alignment horizontal="left" vertical="center" wrapText="1" readingOrder="1"/>
      <protection locked="0"/>
    </xf>
    <xf numFmtId="180" fontId="64" fillId="0" borderId="8" xfId="50" applyNumberFormat="1" applyFont="1" applyFill="1" applyBorder="1" applyAlignment="1" applyProtection="1">
      <alignment horizontal="center" vertical="center" wrapText="1" readingOrder="1"/>
      <protection locked="0"/>
    </xf>
    <xf numFmtId="180" fontId="64" fillId="0" borderId="8" xfId="50" applyNumberFormat="1" applyFont="1" applyFill="1" applyBorder="1" applyAlignment="1" applyProtection="1">
      <alignment vertical="center" wrapText="1" readingOrder="1"/>
      <protection locked="0"/>
    </xf>
    <xf numFmtId="180" fontId="51" fillId="0" borderId="8" xfId="50" applyNumberFormat="1" applyFont="1" applyBorder="1" applyAlignment="1">
      <alignment vertical="center" wrapText="1"/>
    </xf>
    <xf numFmtId="43" fontId="51" fillId="0" borderId="8" xfId="549" applyFont="1" applyBorder="1" applyAlignment="1">
      <alignment horizontal="right" vertical="center" wrapText="1"/>
    </xf>
    <xf numFmtId="10" fontId="51" fillId="0" borderId="8" xfId="550" applyNumberFormat="1" applyFont="1" applyBorder="1" applyAlignment="1">
      <alignment horizontal="right" vertical="center" wrapText="1"/>
    </xf>
    <xf numFmtId="10" fontId="51" fillId="0" borderId="8" xfId="4" applyNumberFormat="1" applyFont="1" applyBorder="1" applyAlignment="1">
      <alignment horizontal="center" vertical="center" wrapText="1"/>
    </xf>
    <xf numFmtId="180" fontId="64" fillId="0" borderId="8" xfId="50" applyNumberFormat="1" applyFont="1" applyFill="1" applyBorder="1" applyAlignment="1" applyProtection="1">
      <alignment horizontal="right" vertical="center" wrapText="1" readingOrder="1"/>
      <protection locked="0"/>
    </xf>
    <xf numFmtId="170" fontId="51" fillId="0" borderId="8" xfId="549" applyNumberFormat="1" applyFont="1" applyBorder="1" applyAlignment="1">
      <alignment horizontal="right" vertical="center" wrapText="1"/>
    </xf>
    <xf numFmtId="10" fontId="51" fillId="0" borderId="65" xfId="4" applyNumberFormat="1" applyFont="1" applyBorder="1" applyAlignment="1">
      <alignment horizontal="center" vertical="center" wrapText="1"/>
    </xf>
    <xf numFmtId="180" fontId="65" fillId="6" borderId="27" xfId="50" applyNumberFormat="1" applyFont="1" applyFill="1" applyBorder="1" applyAlignment="1" applyProtection="1">
      <alignment horizontal="center" vertical="center" wrapText="1" readingOrder="1"/>
      <protection locked="0"/>
    </xf>
    <xf numFmtId="43" fontId="65" fillId="6" borderId="27" xfId="549" applyFont="1" applyFill="1" applyBorder="1" applyAlignment="1" applyProtection="1">
      <alignment horizontal="right" vertical="center" wrapText="1" readingOrder="1"/>
      <protection locked="0"/>
    </xf>
    <xf numFmtId="9" fontId="46" fillId="6" borderId="27" xfId="4" applyNumberFormat="1" applyFont="1" applyFill="1" applyBorder="1" applyAlignment="1">
      <alignment horizontal="center" vertical="center" wrapText="1"/>
    </xf>
    <xf numFmtId="180" fontId="46" fillId="6" borderId="27" xfId="50" applyNumberFormat="1" applyFont="1" applyFill="1" applyBorder="1" applyAlignment="1">
      <alignment vertical="center" wrapText="1"/>
    </xf>
    <xf numFmtId="170" fontId="46" fillId="6" borderId="27" xfId="549" applyNumberFormat="1" applyFont="1" applyFill="1" applyBorder="1" applyAlignment="1">
      <alignment horizontal="right" vertical="center" wrapText="1"/>
    </xf>
    <xf numFmtId="9" fontId="46" fillId="6" borderId="28" xfId="4" applyNumberFormat="1" applyFont="1" applyFill="1" applyBorder="1" applyAlignment="1">
      <alignment horizontal="center" vertical="center" wrapText="1"/>
    </xf>
    <xf numFmtId="170" fontId="60" fillId="0" borderId="0" xfId="547" applyNumberFormat="1" applyFont="1" applyFill="1" applyBorder="1" applyAlignment="1" applyProtection="1">
      <alignment horizontal="right" vertical="center" wrapText="1" readingOrder="1"/>
      <protection locked="0"/>
    </xf>
    <xf numFmtId="0" fontId="66" fillId="0" borderId="23" xfId="4" applyFont="1" applyBorder="1" applyAlignment="1" applyProtection="1">
      <alignment horizontal="center" vertical="center" wrapText="1" readingOrder="1"/>
      <protection locked="0"/>
    </xf>
    <xf numFmtId="0" fontId="66" fillId="0" borderId="26" xfId="4" applyFont="1" applyBorder="1" applyAlignment="1" applyProtection="1">
      <alignment horizontal="center" vertical="center" wrapText="1" readingOrder="1"/>
      <protection locked="0"/>
    </xf>
    <xf numFmtId="174" fontId="66" fillId="0" borderId="27" xfId="4" applyNumberFormat="1" applyFont="1" applyBorder="1" applyAlignment="1" applyProtection="1">
      <alignment horizontal="center" vertical="center" wrapText="1" readingOrder="1"/>
      <protection locked="0"/>
    </xf>
    <xf numFmtId="0" fontId="66" fillId="0" borderId="27" xfId="4" applyFont="1" applyBorder="1" applyAlignment="1" applyProtection="1">
      <alignment horizontal="center" vertical="center" wrapText="1" readingOrder="1"/>
      <protection locked="0"/>
    </xf>
    <xf numFmtId="0" fontId="59" fillId="0" borderId="27" xfId="4" applyFont="1" applyBorder="1" applyAlignment="1">
      <alignment horizontal="center" vertical="center" wrapText="1"/>
    </xf>
    <xf numFmtId="0" fontId="59" fillId="0" borderId="28" xfId="4" applyFont="1" applyBorder="1" applyAlignment="1">
      <alignment horizontal="center" vertical="center" wrapText="1"/>
    </xf>
    <xf numFmtId="180" fontId="43" fillId="0" borderId="5" xfId="50" applyNumberFormat="1" applyFont="1" applyBorder="1" applyAlignment="1">
      <alignment horizontal="right" vertical="center" wrapText="1" readingOrder="1"/>
    </xf>
    <xf numFmtId="166" fontId="43" fillId="0" borderId="5" xfId="50" applyNumberFormat="1" applyFont="1" applyBorder="1" applyAlignment="1">
      <alignment horizontal="right" vertical="center" wrapText="1" readingOrder="1"/>
    </xf>
    <xf numFmtId="9" fontId="43" fillId="0" borderId="5" xfId="0" applyNumberFormat="1" applyFont="1" applyBorder="1" applyAlignment="1">
      <alignment horizontal="right" vertical="center" wrapText="1" readingOrder="1"/>
    </xf>
    <xf numFmtId="172" fontId="43" fillId="0" borderId="5" xfId="50" applyNumberFormat="1" applyFont="1" applyBorder="1" applyAlignment="1">
      <alignment horizontal="right" vertical="center" wrapText="1" readingOrder="1"/>
    </xf>
    <xf numFmtId="9" fontId="43" fillId="0" borderId="5" xfId="2" applyFont="1" applyBorder="1" applyAlignment="1">
      <alignment horizontal="right" vertical="center" wrapText="1" readingOrder="1"/>
    </xf>
    <xf numFmtId="0" fontId="69" fillId="0" borderId="34" xfId="0" applyFont="1" applyBorder="1" applyAlignment="1">
      <alignment horizontal="left" vertical="center" wrapText="1" readingOrder="1"/>
    </xf>
    <xf numFmtId="180" fontId="55" fillId="0" borderId="9" xfId="50" applyNumberFormat="1" applyFont="1" applyBorder="1" applyAlignment="1">
      <alignment horizontal="right" vertical="center" wrapText="1" readingOrder="1"/>
    </xf>
    <xf numFmtId="180" fontId="43" fillId="0" borderId="9" xfId="50" applyNumberFormat="1" applyFont="1" applyBorder="1" applyAlignment="1">
      <alignment horizontal="right" vertical="center" wrapText="1" readingOrder="1"/>
    </xf>
    <xf numFmtId="166" fontId="43" fillId="0" borderId="9" xfId="50" applyNumberFormat="1" applyFont="1" applyBorder="1" applyAlignment="1">
      <alignment horizontal="right" vertical="center" wrapText="1" readingOrder="1"/>
    </xf>
    <xf numFmtId="9" fontId="43" fillId="0" borderId="9" xfId="0" applyNumberFormat="1" applyFont="1" applyBorder="1" applyAlignment="1">
      <alignment horizontal="right" vertical="center" wrapText="1" readingOrder="1"/>
    </xf>
    <xf numFmtId="172" fontId="43" fillId="0" borderId="9" xfId="50" applyNumberFormat="1" applyFont="1" applyBorder="1" applyAlignment="1">
      <alignment horizontal="right" vertical="center" wrapText="1" readingOrder="1"/>
    </xf>
    <xf numFmtId="184" fontId="142" fillId="5" borderId="1" xfId="0" applyNumberFormat="1" applyFont="1" applyFill="1" applyBorder="1" applyAlignment="1">
      <alignment horizontal="right" vertical="center" wrapText="1" readingOrder="1"/>
    </xf>
    <xf numFmtId="0" fontId="0" fillId="0" borderId="0" xfId="0" applyAlignment="1">
      <alignment horizontal="left"/>
    </xf>
    <xf numFmtId="9" fontId="155" fillId="43" borderId="85" xfId="0" applyNumberFormat="1" applyFont="1" applyFill="1" applyBorder="1" applyAlignment="1">
      <alignment horizontal="center" vertical="center" wrapText="1" readingOrder="1"/>
    </xf>
    <xf numFmtId="0" fontId="154" fillId="43" borderId="85" xfId="0" applyFont="1" applyFill="1" applyBorder="1" applyAlignment="1">
      <alignment horizontal="left" vertical="center" wrapText="1" readingOrder="1"/>
    </xf>
    <xf numFmtId="22" fontId="0" fillId="0" borderId="0" xfId="0" applyNumberFormat="1"/>
    <xf numFmtId="0" fontId="0" fillId="4" borderId="0" xfId="0" applyFill="1"/>
    <xf numFmtId="9" fontId="151" fillId="0" borderId="5" xfId="2" applyFont="1" applyFill="1" applyBorder="1" applyAlignment="1">
      <alignment horizontal="center" vertical="center" wrapText="1" readingOrder="1"/>
    </xf>
    <xf numFmtId="0" fontId="125" fillId="0" borderId="0" xfId="5" applyFont="1" applyAlignment="1">
      <alignment horizontal="center"/>
    </xf>
    <xf numFmtId="0" fontId="110" fillId="0" borderId="0" xfId="5" applyFont="1" applyAlignment="1">
      <alignment horizontal="center"/>
    </xf>
    <xf numFmtId="177" fontId="115" fillId="0" borderId="0" xfId="4" applyNumberFormat="1" applyFont="1" applyAlignment="1">
      <alignment horizontal="center" vertical="center" wrapText="1" readingOrder="1"/>
    </xf>
    <xf numFmtId="177" fontId="113" fillId="0" borderId="0" xfId="4" applyNumberFormat="1" applyFont="1" applyAlignment="1">
      <alignment horizontal="center" vertical="center" wrapText="1" readingOrder="1"/>
    </xf>
    <xf numFmtId="0" fontId="0" fillId="0" borderId="0" xfId="0" applyAlignment="1">
      <alignment horizontal="center"/>
    </xf>
    <xf numFmtId="177" fontId="120" fillId="0" borderId="0" xfId="4" applyNumberFormat="1" applyFont="1" applyAlignment="1">
      <alignment horizontal="center" vertical="center" wrapText="1" readingOrder="1"/>
    </xf>
    <xf numFmtId="9" fontId="65" fillId="6" borderId="27" xfId="550" applyFont="1" applyFill="1" applyBorder="1" applyAlignment="1" applyProtection="1">
      <alignment horizontal="right" vertical="center" wrapText="1" readingOrder="1"/>
      <protection locked="0"/>
    </xf>
    <xf numFmtId="180" fontId="0" fillId="0" borderId="0" xfId="0" applyNumberFormat="1"/>
    <xf numFmtId="178" fontId="0" fillId="0" borderId="0" xfId="0" applyNumberFormat="1"/>
    <xf numFmtId="180" fontId="125" fillId="0" borderId="0" xfId="5" applyNumberFormat="1" applyFont="1" applyAlignment="1">
      <alignment horizontal="left"/>
    </xf>
    <xf numFmtId="0" fontId="42" fillId="0" borderId="0" xfId="0" applyFont="1" applyAlignment="1">
      <alignment horizontal="center" vertical="center" wrapText="1" readingOrder="1"/>
    </xf>
    <xf numFmtId="0" fontId="49" fillId="0" borderId="0" xfId="0" applyFont="1" applyAlignment="1">
      <alignment horizontal="center" vertical="center" wrapText="1" readingOrder="1"/>
    </xf>
    <xf numFmtId="0" fontId="42" fillId="0" borderId="36" xfId="0" applyFont="1" applyBorder="1" applyAlignment="1">
      <alignment vertical="center" wrapText="1" readingOrder="1"/>
    </xf>
    <xf numFmtId="172" fontId="71" fillId="0" borderId="5" xfId="50" applyNumberFormat="1" applyFont="1" applyFill="1" applyBorder="1" applyAlignment="1">
      <alignment horizontal="right" vertical="center" wrapText="1" readingOrder="1"/>
    </xf>
    <xf numFmtId="172" fontId="152" fillId="0" borderId="5" xfId="50" applyNumberFormat="1" applyFont="1" applyFill="1" applyBorder="1" applyAlignment="1">
      <alignment horizontal="right" vertical="center" wrapText="1" readingOrder="1"/>
    </xf>
    <xf numFmtId="180" fontId="152" fillId="0" borderId="5" xfId="50" applyNumberFormat="1" applyFont="1" applyFill="1" applyBorder="1" applyAlignment="1">
      <alignment horizontal="right" vertical="center" wrapText="1" readingOrder="1"/>
    </xf>
    <xf numFmtId="9" fontId="152" fillId="0" borderId="5" xfId="2" applyFont="1" applyFill="1" applyBorder="1" applyAlignment="1">
      <alignment horizontal="right" vertical="center" wrapText="1" readingOrder="1"/>
    </xf>
    <xf numFmtId="170" fontId="0" fillId="0" borderId="0" xfId="1" applyNumberFormat="1" applyFont="1"/>
    <xf numFmtId="9" fontId="61" fillId="0" borderId="5" xfId="2" applyFont="1" applyFill="1" applyBorder="1" applyAlignment="1">
      <alignment horizontal="center" vertical="center" wrapText="1" readingOrder="1"/>
    </xf>
    <xf numFmtId="165" fontId="165" fillId="4" borderId="0" xfId="0" applyNumberFormat="1" applyFont="1" applyFill="1" applyAlignment="1">
      <alignment readingOrder="1"/>
    </xf>
    <xf numFmtId="177" fontId="103" fillId="0" borderId="5" xfId="0" applyNumberFormat="1" applyFont="1" applyBorder="1" applyAlignment="1">
      <alignment vertical="center" wrapText="1" readingOrder="1"/>
    </xf>
    <xf numFmtId="177" fontId="104" fillId="0" borderId="5" xfId="0" applyNumberFormat="1" applyFont="1" applyBorder="1" applyAlignment="1">
      <alignment vertical="center" wrapText="1" readingOrder="1"/>
    </xf>
    <xf numFmtId="177" fontId="103" fillId="0" borderId="5" xfId="2" applyNumberFormat="1" applyFont="1" applyBorder="1" applyAlignment="1">
      <alignment vertical="center" wrapText="1" readingOrder="1"/>
    </xf>
    <xf numFmtId="0" fontId="163" fillId="47" borderId="27" xfId="0" applyFont="1" applyFill="1" applyBorder="1" applyAlignment="1">
      <alignment horizontal="center" vertical="center" wrapText="1" readingOrder="1"/>
    </xf>
    <xf numFmtId="9" fontId="43" fillId="0" borderId="9" xfId="2" applyFont="1" applyBorder="1" applyAlignment="1">
      <alignment horizontal="right" vertical="center" wrapText="1" readingOrder="1"/>
    </xf>
    <xf numFmtId="0" fontId="169" fillId="47" borderId="26" xfId="0" applyFont="1" applyFill="1" applyBorder="1" applyAlignment="1">
      <alignment vertical="center" wrapText="1" readingOrder="1"/>
    </xf>
    <xf numFmtId="180" fontId="162" fillId="47" borderId="27" xfId="50" applyNumberFormat="1" applyFont="1" applyFill="1" applyBorder="1" applyAlignment="1">
      <alignment horizontal="right" vertical="center" wrapText="1" readingOrder="1"/>
    </xf>
    <xf numFmtId="180" fontId="170" fillId="47" borderId="27" xfId="50" applyNumberFormat="1" applyFont="1" applyFill="1" applyBorder="1" applyAlignment="1">
      <alignment horizontal="right" vertical="center" wrapText="1" readingOrder="1"/>
    </xf>
    <xf numFmtId="172" fontId="170" fillId="47" borderId="27" xfId="50" applyNumberFormat="1" applyFont="1" applyFill="1" applyBorder="1" applyAlignment="1">
      <alignment horizontal="right" vertical="center" wrapText="1" readingOrder="1"/>
    </xf>
    <xf numFmtId="9" fontId="170" fillId="47" borderId="27" xfId="2" applyFont="1" applyFill="1" applyBorder="1" applyAlignment="1">
      <alignment horizontal="right" vertical="center" wrapText="1" readingOrder="1"/>
    </xf>
    <xf numFmtId="9" fontId="150" fillId="0" borderId="58" xfId="2" applyFont="1" applyBorder="1" applyAlignment="1" applyProtection="1">
      <alignment horizontal="right" vertical="center" wrapText="1" readingOrder="1"/>
      <protection locked="0"/>
    </xf>
    <xf numFmtId="9" fontId="150" fillId="0" borderId="53" xfId="2" applyFont="1" applyBorder="1" applyAlignment="1" applyProtection="1">
      <alignment horizontal="right" vertical="center" wrapText="1" readingOrder="1"/>
      <protection locked="0"/>
    </xf>
    <xf numFmtId="9" fontId="150" fillId="0" borderId="9" xfId="2" applyFont="1" applyBorder="1" applyAlignment="1" applyProtection="1">
      <alignment horizontal="right" vertical="center" wrapText="1" readingOrder="1"/>
      <protection locked="0"/>
    </xf>
    <xf numFmtId="9" fontId="150" fillId="0" borderId="5" xfId="2" applyFont="1" applyBorder="1" applyAlignment="1" applyProtection="1">
      <alignment horizontal="right" vertical="center" wrapText="1" readingOrder="1"/>
      <protection locked="0"/>
    </xf>
    <xf numFmtId="9" fontId="59" fillId="0" borderId="5" xfId="2" applyFont="1" applyBorder="1" applyAlignment="1" applyProtection="1">
      <alignment horizontal="right" vertical="center" wrapText="1" readingOrder="1"/>
      <protection locked="0"/>
    </xf>
    <xf numFmtId="9" fontId="150" fillId="0" borderId="42" xfId="2" applyFont="1" applyBorder="1" applyAlignment="1" applyProtection="1">
      <alignment horizontal="right" vertical="center" wrapText="1" readingOrder="1"/>
      <protection locked="0"/>
    </xf>
    <xf numFmtId="9" fontId="77" fillId="0" borderId="5" xfId="2" applyFont="1" applyBorder="1" applyAlignment="1" applyProtection="1">
      <alignment horizontal="right" vertical="center" wrapText="1" readingOrder="1"/>
      <protection locked="0"/>
    </xf>
    <xf numFmtId="0" fontId="72" fillId="41" borderId="1" xfId="0" applyFont="1" applyFill="1" applyBorder="1" applyAlignment="1">
      <alignment horizontal="center" vertical="center" wrapText="1" readingOrder="1"/>
    </xf>
    <xf numFmtId="0" fontId="148" fillId="41" borderId="1" xfId="0" applyFont="1" applyFill="1" applyBorder="1" applyAlignment="1">
      <alignment horizontal="left" vertical="center" wrapText="1" readingOrder="1"/>
    </xf>
    <xf numFmtId="9" fontId="0" fillId="0" borderId="0" xfId="2" applyFont="1" applyBorder="1" applyAlignment="1">
      <alignment horizontal="center"/>
    </xf>
    <xf numFmtId="9" fontId="0" fillId="0" borderId="0" xfId="2" applyFont="1" applyAlignment="1">
      <alignment horizontal="center"/>
    </xf>
    <xf numFmtId="180" fontId="80" fillId="0" borderId="0" xfId="50" applyNumberFormat="1" applyFont="1" applyAlignment="1" applyProtection="1">
      <alignment horizontal="center" vertical="center" wrapText="1" readingOrder="1"/>
      <protection locked="0"/>
    </xf>
    <xf numFmtId="9" fontId="43" fillId="48" borderId="5" xfId="2" applyFont="1" applyFill="1" applyBorder="1" applyAlignment="1">
      <alignment horizontal="center" vertical="center" wrapText="1" readingOrder="1"/>
    </xf>
    <xf numFmtId="177" fontId="43" fillId="6" borderId="5" xfId="0" applyNumberFormat="1" applyFont="1" applyFill="1" applyBorder="1" applyAlignment="1">
      <alignment horizontal="right" vertical="center" wrapText="1" readingOrder="1"/>
    </xf>
    <xf numFmtId="0" fontId="171" fillId="47" borderId="26" xfId="0" applyFont="1" applyFill="1" applyBorder="1" applyAlignment="1">
      <alignment horizontal="center" vertical="center" wrapText="1" readingOrder="1"/>
    </xf>
    <xf numFmtId="0" fontId="74" fillId="49" borderId="0" xfId="0" applyFont="1" applyFill="1" applyAlignment="1">
      <alignment horizontal="left" vertical="center" wrapText="1" readingOrder="1"/>
    </xf>
    <xf numFmtId="0" fontId="42" fillId="0" borderId="1" xfId="0" applyFont="1" applyBorder="1" applyAlignment="1">
      <alignment horizontal="left" vertical="center" wrapText="1" readingOrder="1"/>
    </xf>
    <xf numFmtId="0" fontId="42" fillId="0" borderId="3" xfId="0" applyFont="1" applyBorder="1" applyAlignment="1">
      <alignment horizontal="left" vertical="center" wrapText="1" readingOrder="1"/>
    </xf>
    <xf numFmtId="0" fontId="163" fillId="47" borderId="26" xfId="0" applyFont="1" applyFill="1" applyBorder="1" applyAlignment="1">
      <alignment horizontal="center" vertical="center" wrapText="1" readingOrder="1"/>
    </xf>
    <xf numFmtId="7" fontId="0" fillId="0" borderId="0" xfId="0" applyNumberFormat="1"/>
    <xf numFmtId="9" fontId="80" fillId="0" borderId="5" xfId="2" applyFont="1" applyBorder="1" applyAlignment="1" applyProtection="1">
      <alignment horizontal="right" vertical="center" wrapText="1" readingOrder="1"/>
      <protection locked="0"/>
    </xf>
    <xf numFmtId="9" fontId="44" fillId="0" borderId="5" xfId="2" applyFont="1" applyBorder="1" applyAlignment="1" applyProtection="1">
      <alignment horizontal="right" vertical="center" wrapText="1" readingOrder="1"/>
      <protection locked="0"/>
    </xf>
    <xf numFmtId="0" fontId="156" fillId="45" borderId="85" xfId="0" applyFont="1" applyFill="1" applyBorder="1" applyAlignment="1">
      <alignment horizontal="left" vertical="center" wrapText="1" readingOrder="1"/>
    </xf>
    <xf numFmtId="9" fontId="157" fillId="45" borderId="85" xfId="0" applyNumberFormat="1" applyFont="1" applyFill="1" applyBorder="1" applyAlignment="1">
      <alignment horizontal="center" vertical="center" wrapText="1" readingOrder="1"/>
    </xf>
    <xf numFmtId="0" fontId="42" fillId="45" borderId="36" xfId="0" applyFont="1" applyFill="1" applyBorder="1" applyAlignment="1">
      <alignment horizontal="left" vertical="center" wrapText="1" readingOrder="1"/>
    </xf>
    <xf numFmtId="180" fontId="57" fillId="45" borderId="5" xfId="50" applyNumberFormat="1" applyFont="1" applyFill="1" applyBorder="1" applyAlignment="1">
      <alignment horizontal="right" vertical="center" wrapText="1" readingOrder="1"/>
    </xf>
    <xf numFmtId="9" fontId="61" fillId="45" borderId="5" xfId="2" applyFont="1" applyFill="1" applyBorder="1" applyAlignment="1">
      <alignment horizontal="right" vertical="center" wrapText="1" readingOrder="1"/>
    </xf>
    <xf numFmtId="180" fontId="61" fillId="45" borderId="5" xfId="50" applyNumberFormat="1" applyFont="1" applyFill="1" applyBorder="1" applyAlignment="1">
      <alignment horizontal="right" vertical="center" wrapText="1" readingOrder="1"/>
    </xf>
    <xf numFmtId="172" fontId="61" fillId="45" borderId="5" xfId="50" applyNumberFormat="1" applyFont="1" applyFill="1" applyBorder="1" applyAlignment="1">
      <alignment horizontal="right" vertical="center" wrapText="1" readingOrder="1"/>
    </xf>
    <xf numFmtId="0" fontId="169" fillId="47" borderId="36" xfId="0" applyFont="1" applyFill="1" applyBorder="1" applyAlignment="1">
      <alignment vertical="center" wrapText="1" readingOrder="1"/>
    </xf>
    <xf numFmtId="180" fontId="162" fillId="47" borderId="5" xfId="50" applyNumberFormat="1" applyFont="1" applyFill="1" applyBorder="1" applyAlignment="1">
      <alignment horizontal="right" vertical="center" wrapText="1" readingOrder="1"/>
    </xf>
    <xf numFmtId="180" fontId="170" fillId="47" borderId="5" xfId="50" applyNumberFormat="1" applyFont="1" applyFill="1" applyBorder="1" applyAlignment="1">
      <alignment horizontal="right" vertical="center" wrapText="1" readingOrder="1"/>
    </xf>
    <xf numFmtId="172" fontId="170" fillId="47" borderId="5" xfId="50" applyNumberFormat="1" applyFont="1" applyFill="1" applyBorder="1" applyAlignment="1">
      <alignment horizontal="right" vertical="center" wrapText="1" readingOrder="1"/>
    </xf>
    <xf numFmtId="9" fontId="170" fillId="47" borderId="5" xfId="2" applyFont="1" applyFill="1" applyBorder="1" applyAlignment="1">
      <alignment horizontal="right" vertical="center" wrapText="1" readingOrder="1"/>
    </xf>
    <xf numFmtId="0" fontId="42" fillId="45" borderId="36" xfId="0" applyFont="1" applyFill="1" applyBorder="1" applyAlignment="1">
      <alignment vertical="center" wrapText="1" readingOrder="1"/>
    </xf>
    <xf numFmtId="180" fontId="71" fillId="45" borderId="5" xfId="50" applyNumberFormat="1" applyFont="1" applyFill="1" applyBorder="1" applyAlignment="1">
      <alignment horizontal="right" vertical="center" wrapText="1" readingOrder="1"/>
    </xf>
    <xf numFmtId="180" fontId="152" fillId="45" borderId="5" xfId="50" applyNumberFormat="1" applyFont="1" applyFill="1" applyBorder="1" applyAlignment="1">
      <alignment horizontal="right" vertical="center" wrapText="1" readingOrder="1"/>
    </xf>
    <xf numFmtId="172" fontId="152" fillId="45" borderId="5" xfId="50" applyNumberFormat="1" applyFont="1" applyFill="1" applyBorder="1" applyAlignment="1">
      <alignment horizontal="right" vertical="center" wrapText="1" readingOrder="1"/>
    </xf>
    <xf numFmtId="9" fontId="152" fillId="45" borderId="5" xfId="2" applyFont="1" applyFill="1" applyBorder="1" applyAlignment="1">
      <alignment horizontal="right" vertical="center" wrapText="1" readingOrder="1"/>
    </xf>
    <xf numFmtId="9" fontId="175" fillId="46" borderId="85" xfId="0" applyNumberFormat="1" applyFont="1" applyFill="1" applyBorder="1" applyAlignment="1">
      <alignment horizontal="center" vertical="center" wrapText="1" readingOrder="1"/>
    </xf>
    <xf numFmtId="0" fontId="54" fillId="0" borderId="57" xfId="0" applyFont="1" applyBorder="1" applyAlignment="1">
      <alignment vertical="center" wrapText="1" readingOrder="1"/>
    </xf>
    <xf numFmtId="0" fontId="54" fillId="0" borderId="12" xfId="0" applyFont="1" applyBorder="1" applyAlignment="1">
      <alignment vertical="center" wrapText="1" readingOrder="1"/>
    </xf>
    <xf numFmtId="180" fontId="150" fillId="0" borderId="5" xfId="50" applyNumberFormat="1" applyFont="1" applyFill="1" applyBorder="1" applyAlignment="1" applyProtection="1">
      <alignment horizontal="right" vertical="center" wrapText="1" readingOrder="1"/>
      <protection locked="0"/>
    </xf>
    <xf numFmtId="170" fontId="150" fillId="0" borderId="5" xfId="1" applyNumberFormat="1" applyFont="1" applyFill="1" applyBorder="1" applyAlignment="1" applyProtection="1">
      <alignment horizontal="center" vertical="center" wrapText="1" readingOrder="1"/>
      <protection locked="0"/>
    </xf>
    <xf numFmtId="9" fontId="151" fillId="0" borderId="5" xfId="2" applyFont="1" applyBorder="1" applyAlignment="1">
      <alignment horizontal="center" vertical="center" wrapText="1"/>
    </xf>
    <xf numFmtId="180" fontId="150" fillId="0" borderId="5" xfId="50" applyNumberFormat="1" applyFont="1" applyFill="1" applyBorder="1" applyAlignment="1" applyProtection="1">
      <alignment horizontal="center" vertical="center" wrapText="1" readingOrder="1"/>
      <protection locked="0"/>
    </xf>
    <xf numFmtId="180" fontId="150" fillId="0" borderId="5" xfId="50" applyNumberFormat="1" applyFont="1" applyFill="1" applyBorder="1" applyAlignment="1" applyProtection="1">
      <alignment vertical="center" wrapText="1" readingOrder="1"/>
      <protection locked="0"/>
    </xf>
    <xf numFmtId="43" fontId="151" fillId="0" borderId="5" xfId="549" applyFont="1" applyBorder="1" applyAlignment="1">
      <alignment horizontal="right" vertical="center" wrapText="1"/>
    </xf>
    <xf numFmtId="10" fontId="151" fillId="0" borderId="5" xfId="550" applyNumberFormat="1" applyFont="1" applyBorder="1" applyAlignment="1">
      <alignment horizontal="right" vertical="center" wrapText="1"/>
    </xf>
    <xf numFmtId="9" fontId="151" fillId="0" borderId="5" xfId="4" applyNumberFormat="1" applyFont="1" applyBorder="1" applyAlignment="1">
      <alignment horizontal="center" vertical="center" wrapText="1"/>
    </xf>
    <xf numFmtId="0" fontId="146" fillId="3" borderId="0" xfId="0" applyFont="1" applyFill="1"/>
    <xf numFmtId="0" fontId="147" fillId="3" borderId="0" xfId="0" applyFont="1" applyFill="1"/>
    <xf numFmtId="9" fontId="152" fillId="0" borderId="81" xfId="0" applyNumberFormat="1" applyFont="1" applyBorder="1" applyAlignment="1">
      <alignment horizontal="center" vertical="center" wrapText="1" readingOrder="1"/>
    </xf>
    <xf numFmtId="0" fontId="61" fillId="0" borderId="0" xfId="0" applyFont="1"/>
    <xf numFmtId="9" fontId="116" fillId="0" borderId="7" xfId="7" applyFont="1" applyBorder="1" applyAlignment="1">
      <alignment horizontal="center" vertical="center" wrapText="1"/>
    </xf>
    <xf numFmtId="0" fontId="100" fillId="0" borderId="0" xfId="0" applyFont="1" applyAlignment="1">
      <alignment vertical="top" wrapText="1" readingOrder="1"/>
    </xf>
    <xf numFmtId="0" fontId="106" fillId="0" borderId="0" xfId="5" applyFont="1" applyAlignment="1">
      <alignment horizontal="left"/>
    </xf>
    <xf numFmtId="178" fontId="125" fillId="0" borderId="0" xfId="5" applyNumberFormat="1" applyFont="1" applyAlignment="1">
      <alignment horizontal="left"/>
    </xf>
    <xf numFmtId="180" fontId="110" fillId="0" borderId="0" xfId="5" applyNumberFormat="1" applyFont="1" applyAlignment="1">
      <alignment horizontal="left"/>
    </xf>
    <xf numFmtId="177" fontId="105" fillId="0" borderId="5" xfId="4" applyNumberFormat="1" applyFont="1" applyBorder="1" applyAlignment="1">
      <alignment vertical="center" wrapText="1" readingOrder="1"/>
    </xf>
    <xf numFmtId="177" fontId="104" fillId="0" borderId="5" xfId="4" applyNumberFormat="1" applyFont="1" applyBorder="1" applyAlignment="1">
      <alignment vertical="center" wrapText="1" readingOrder="1"/>
    </xf>
    <xf numFmtId="177" fontId="105" fillId="0" borderId="5" xfId="0" applyNumberFormat="1" applyFont="1" applyBorder="1" applyAlignment="1">
      <alignment vertical="center" wrapText="1" readingOrder="1"/>
    </xf>
    <xf numFmtId="177" fontId="102" fillId="0" borderId="5" xfId="0" applyNumberFormat="1" applyFont="1" applyBorder="1" applyAlignment="1">
      <alignment vertical="center" wrapText="1" readingOrder="1"/>
    </xf>
    <xf numFmtId="177" fontId="103" fillId="0" borderId="42" xfId="0" applyNumberFormat="1" applyFont="1" applyBorder="1" applyAlignment="1">
      <alignment vertical="center" wrapText="1" readingOrder="1"/>
    </xf>
    <xf numFmtId="9" fontId="103" fillId="0" borderId="42" xfId="2" applyFont="1" applyBorder="1" applyAlignment="1">
      <alignment horizontal="center" vertical="center" wrapText="1" readingOrder="1"/>
    </xf>
    <xf numFmtId="177" fontId="103" fillId="0" borderId="42" xfId="2" applyNumberFormat="1" applyFont="1" applyBorder="1" applyAlignment="1">
      <alignment vertical="center" wrapText="1" readingOrder="1"/>
    </xf>
    <xf numFmtId="0" fontId="100" fillId="0" borderId="0" xfId="0" applyFont="1" applyAlignment="1">
      <alignment vertical="center" wrapText="1" readingOrder="1"/>
    </xf>
    <xf numFmtId="180" fontId="105" fillId="0" borderId="5" xfId="50" applyNumberFormat="1" applyFont="1" applyBorder="1" applyAlignment="1">
      <alignment horizontal="right" vertical="center" wrapText="1" readingOrder="1"/>
    </xf>
    <xf numFmtId="177" fontId="105" fillId="0" borderId="5" xfId="2" applyNumberFormat="1" applyFont="1" applyBorder="1" applyAlignment="1">
      <alignment horizontal="right" vertical="center" wrapText="1" readingOrder="1"/>
    </xf>
    <xf numFmtId="0" fontId="106" fillId="4" borderId="5" xfId="0" applyFont="1" applyFill="1" applyBorder="1" applyAlignment="1">
      <alignment horizontal="left" vertical="center" wrapText="1" readingOrder="1"/>
    </xf>
    <xf numFmtId="0" fontId="43" fillId="0" borderId="36" xfId="0" applyFont="1" applyBorder="1" applyAlignment="1">
      <alignment horizontal="left" vertical="center" wrapText="1" readingOrder="1"/>
    </xf>
    <xf numFmtId="9" fontId="53" fillId="0" borderId="37" xfId="0" applyNumberFormat="1" applyFont="1" applyBorder="1" applyAlignment="1">
      <alignment horizontal="center" vertical="center" wrapText="1" readingOrder="1"/>
    </xf>
    <xf numFmtId="0" fontId="106" fillId="4" borderId="9" xfId="0" applyFont="1" applyFill="1" applyBorder="1" applyAlignment="1">
      <alignment horizontal="left" vertical="center" wrapText="1" readingOrder="1"/>
    </xf>
    <xf numFmtId="0" fontId="43" fillId="0" borderId="66" xfId="0" applyFont="1" applyBorder="1" applyAlignment="1">
      <alignment horizontal="left" vertical="center" wrapText="1" readingOrder="1"/>
    </xf>
    <xf numFmtId="9" fontId="53" fillId="0" borderId="7" xfId="0" applyNumberFormat="1" applyFont="1" applyBorder="1" applyAlignment="1">
      <alignment horizontal="center" vertical="center" wrapText="1" readingOrder="1"/>
    </xf>
    <xf numFmtId="9" fontId="53" fillId="0" borderId="38" xfId="0" applyNumberFormat="1" applyFont="1" applyBorder="1" applyAlignment="1">
      <alignment horizontal="center" vertical="center" wrapText="1" readingOrder="1"/>
    </xf>
    <xf numFmtId="0" fontId="43" fillId="0" borderId="34" xfId="0" applyFont="1" applyBorder="1" applyAlignment="1">
      <alignment horizontal="left" vertical="center" wrapText="1" readingOrder="1"/>
    </xf>
    <xf numFmtId="9" fontId="53" fillId="0" borderId="9" xfId="0" applyNumberFormat="1" applyFont="1" applyBorder="1" applyAlignment="1">
      <alignment horizontal="center" vertical="center" wrapText="1" readingOrder="1"/>
    </xf>
    <xf numFmtId="9" fontId="53" fillId="0" borderId="35" xfId="0" applyNumberFormat="1" applyFont="1" applyBorder="1" applyAlignment="1">
      <alignment horizontal="center" vertical="center" wrapText="1" readingOrder="1"/>
    </xf>
    <xf numFmtId="177" fontId="53" fillId="0" borderId="9" xfId="50" applyNumberFormat="1" applyFont="1" applyBorder="1" applyAlignment="1">
      <alignment horizontal="right" vertical="center" wrapText="1" readingOrder="1"/>
    </xf>
    <xf numFmtId="177" fontId="53" fillId="0" borderId="5" xfId="50" applyNumberFormat="1" applyFont="1" applyBorder="1" applyAlignment="1">
      <alignment horizontal="right" vertical="center" wrapText="1" readingOrder="1"/>
    </xf>
    <xf numFmtId="177" fontId="53" fillId="0" borderId="5" xfId="50" applyNumberFormat="1" applyFont="1" applyBorder="1" applyAlignment="1">
      <alignment vertical="center" wrapText="1" readingOrder="1"/>
    </xf>
    <xf numFmtId="177" fontId="53" fillId="0" borderId="7" xfId="50" applyNumberFormat="1" applyFont="1" applyBorder="1" applyAlignment="1">
      <alignment horizontal="right" vertical="center" wrapText="1" readingOrder="1"/>
    </xf>
    <xf numFmtId="177" fontId="53" fillId="0" borderId="9" xfId="50" applyNumberFormat="1" applyFont="1" applyBorder="1" applyAlignment="1">
      <alignment horizontal="center" vertical="center" wrapText="1" readingOrder="1"/>
    </xf>
    <xf numFmtId="177" fontId="53" fillId="0" borderId="5" xfId="50" applyNumberFormat="1" applyFont="1" applyBorder="1" applyAlignment="1">
      <alignment horizontal="center" vertical="center" wrapText="1" readingOrder="1"/>
    </xf>
    <xf numFmtId="177" fontId="53" fillId="0" borderId="7" xfId="50" applyNumberFormat="1" applyFont="1" applyBorder="1" applyAlignment="1">
      <alignment horizontal="center" vertical="center" wrapText="1" readingOrder="1"/>
    </xf>
    <xf numFmtId="9" fontId="116" fillId="4" borderId="7" xfId="7" applyFont="1" applyFill="1" applyBorder="1" applyAlignment="1">
      <alignment horizontal="center" vertical="center" wrapText="1"/>
    </xf>
    <xf numFmtId="0" fontId="161" fillId="0" borderId="0" xfId="5" applyFont="1" applyAlignment="1">
      <alignment horizontal="left"/>
    </xf>
    <xf numFmtId="0" fontId="106" fillId="0" borderId="42" xfId="0" applyFont="1" applyBorder="1" applyAlignment="1">
      <alignment horizontal="left" vertical="center" wrapText="1" readingOrder="1"/>
    </xf>
    <xf numFmtId="0" fontId="106" fillId="4" borderId="69" xfId="0" applyFont="1" applyFill="1" applyBorder="1" applyAlignment="1">
      <alignment horizontal="left" vertical="center" wrapText="1" readingOrder="1"/>
    </xf>
    <xf numFmtId="9" fontId="152" fillId="0" borderId="0" xfId="0" applyNumberFormat="1" applyFont="1" applyAlignment="1">
      <alignment horizontal="center" vertical="center" wrapText="1" readingOrder="1"/>
    </xf>
    <xf numFmtId="9" fontId="136" fillId="0" borderId="0" xfId="0" applyNumberFormat="1" applyFont="1" applyAlignment="1">
      <alignment horizontal="center" vertical="center" wrapText="1" readingOrder="1"/>
    </xf>
    <xf numFmtId="0" fontId="55" fillId="43" borderId="85" xfId="0" applyFont="1" applyFill="1" applyBorder="1" applyAlignment="1">
      <alignment horizontal="left" vertical="center" wrapText="1" readingOrder="1"/>
    </xf>
    <xf numFmtId="9" fontId="53" fillId="0" borderId="9" xfId="2" applyFont="1" applyBorder="1" applyAlignment="1">
      <alignment horizontal="right" vertical="center" wrapText="1" readingOrder="1"/>
    </xf>
    <xf numFmtId="9" fontId="53" fillId="0" borderId="5" xfId="2" applyFont="1" applyBorder="1" applyAlignment="1">
      <alignment horizontal="right" vertical="center" wrapText="1" readingOrder="1"/>
    </xf>
    <xf numFmtId="9" fontId="53" fillId="0" borderId="7" xfId="2" applyFont="1" applyBorder="1" applyAlignment="1">
      <alignment horizontal="right" vertical="center" wrapText="1" readingOrder="1"/>
    </xf>
    <xf numFmtId="177" fontId="178" fillId="0" borderId="0" xfId="4" applyNumberFormat="1" applyFont="1" applyAlignment="1">
      <alignment horizontal="center" vertical="center" wrapText="1" readingOrder="1"/>
    </xf>
    <xf numFmtId="9" fontId="129" fillId="0" borderId="5" xfId="7" applyFont="1" applyFill="1" applyBorder="1" applyAlignment="1">
      <alignment horizontal="center" vertical="center" wrapText="1" readingOrder="1"/>
    </xf>
    <xf numFmtId="177" fontId="125" fillId="0" borderId="0" xfId="5" applyNumberFormat="1" applyFont="1" applyAlignment="1">
      <alignment horizontal="left"/>
    </xf>
    <xf numFmtId="0" fontId="144" fillId="0" borderId="12" xfId="0" applyFont="1" applyBorder="1" applyAlignment="1">
      <alignment vertical="center" wrapText="1" readingOrder="1"/>
    </xf>
    <xf numFmtId="5" fontId="105" fillId="0" borderId="5" xfId="50" applyNumberFormat="1" applyFont="1" applyBorder="1" applyAlignment="1">
      <alignment horizontal="right" vertical="center" wrapText="1" readingOrder="1"/>
    </xf>
    <xf numFmtId="0" fontId="66" fillId="0" borderId="30" xfId="4" applyFont="1" applyBorder="1" applyAlignment="1" applyProtection="1">
      <alignment horizontal="center" vertical="center" wrapText="1" readingOrder="1"/>
      <protection locked="0"/>
    </xf>
    <xf numFmtId="0" fontId="106" fillId="4" borderId="42" xfId="0" applyFont="1" applyFill="1" applyBorder="1" applyAlignment="1">
      <alignment horizontal="left" vertical="center" wrapText="1" readingOrder="1"/>
    </xf>
    <xf numFmtId="171" fontId="43" fillId="0" borderId="5" xfId="2" applyNumberFormat="1" applyFont="1" applyFill="1" applyBorder="1" applyAlignment="1">
      <alignment horizontal="center" vertical="center" wrapText="1" readingOrder="1"/>
    </xf>
    <xf numFmtId="9" fontId="137" fillId="0" borderId="84" xfId="7" applyFont="1" applyFill="1" applyBorder="1" applyAlignment="1">
      <alignment horizontal="center" vertical="center" wrapText="1" readingOrder="1"/>
    </xf>
    <xf numFmtId="177" fontId="116" fillId="2" borderId="5" xfId="0" applyNumberFormat="1" applyFont="1" applyFill="1" applyBorder="1" applyAlignment="1">
      <alignment vertical="center" wrapText="1" readingOrder="1"/>
    </xf>
    <xf numFmtId="9" fontId="116" fillId="2" borderId="5" xfId="2" applyFont="1" applyFill="1" applyBorder="1" applyAlignment="1">
      <alignment horizontal="center" vertical="center" wrapText="1" readingOrder="1"/>
    </xf>
    <xf numFmtId="177" fontId="116" fillId="2" borderId="5" xfId="2" applyNumberFormat="1" applyFont="1" applyFill="1" applyBorder="1" applyAlignment="1">
      <alignment vertical="center" wrapText="1" readingOrder="1"/>
    </xf>
    <xf numFmtId="177" fontId="168" fillId="53" borderId="5" xfId="0" applyNumberFormat="1" applyFont="1" applyFill="1" applyBorder="1" applyAlignment="1">
      <alignment vertical="center" wrapText="1" readingOrder="1"/>
    </xf>
    <xf numFmtId="9" fontId="168" fillId="53" borderId="5" xfId="2" applyFont="1" applyFill="1" applyBorder="1" applyAlignment="1">
      <alignment horizontal="center" vertical="center" wrapText="1" readingOrder="1"/>
    </xf>
    <xf numFmtId="177" fontId="168" fillId="53" borderId="5" xfId="2" applyNumberFormat="1" applyFont="1" applyFill="1" applyBorder="1" applyAlignment="1">
      <alignment vertical="center" wrapText="1" readingOrder="1"/>
    </xf>
    <xf numFmtId="0" fontId="168" fillId="52" borderId="5" xfId="4" applyFont="1" applyFill="1" applyBorder="1" applyAlignment="1">
      <alignment horizontal="left" vertical="center" wrapText="1" readingOrder="1"/>
    </xf>
    <xf numFmtId="9" fontId="116" fillId="53" borderId="5" xfId="7" applyFont="1" applyFill="1" applyBorder="1" applyAlignment="1">
      <alignment horizontal="center" vertical="center" wrapText="1" readingOrder="1"/>
    </xf>
    <xf numFmtId="0" fontId="168" fillId="53" borderId="5" xfId="0" applyFont="1" applyFill="1" applyBorder="1" applyAlignment="1">
      <alignment horizontal="center" vertical="center" wrapText="1" readingOrder="1"/>
    </xf>
    <xf numFmtId="3" fontId="127" fillId="53" borderId="5" xfId="4" applyNumberFormat="1" applyFont="1" applyFill="1" applyBorder="1" applyAlignment="1">
      <alignment horizontal="right" vertical="center" wrapText="1" readingOrder="1"/>
    </xf>
    <xf numFmtId="180" fontId="127" fillId="53" borderId="5" xfId="50" applyNumberFormat="1" applyFont="1" applyFill="1" applyBorder="1" applyAlignment="1">
      <alignment horizontal="right" vertical="center" wrapText="1" readingOrder="1"/>
    </xf>
    <xf numFmtId="177" fontId="127" fillId="53" borderId="5" xfId="4" applyNumberFormat="1" applyFont="1" applyFill="1" applyBorder="1" applyAlignment="1">
      <alignment horizontal="right" vertical="center" wrapText="1" readingOrder="1"/>
    </xf>
    <xf numFmtId="5" fontId="127" fillId="53" borderId="5" xfId="50" applyNumberFormat="1" applyFont="1" applyFill="1" applyBorder="1" applyAlignment="1">
      <alignment horizontal="right" vertical="center" wrapText="1" readingOrder="1"/>
    </xf>
    <xf numFmtId="9" fontId="127" fillId="53" borderId="5" xfId="2" applyFont="1" applyFill="1" applyBorder="1" applyAlignment="1">
      <alignment horizontal="center" vertical="center" wrapText="1" readingOrder="1"/>
    </xf>
    <xf numFmtId="0" fontId="109" fillId="53" borderId="5" xfId="0" applyFont="1" applyFill="1" applyBorder="1" applyAlignment="1">
      <alignment horizontal="left" vertical="center" wrapText="1" readingOrder="1"/>
    </xf>
    <xf numFmtId="177" fontId="162" fillId="54" borderId="45" xfId="0" applyNumberFormat="1" applyFont="1" applyFill="1" applyBorder="1" applyAlignment="1">
      <alignment horizontal="right" vertical="center" wrapText="1" readingOrder="1"/>
    </xf>
    <xf numFmtId="177" fontId="162" fillId="54" borderId="46" xfId="0" applyNumberFormat="1" applyFont="1" applyFill="1" applyBorder="1" applyAlignment="1">
      <alignment horizontal="right" vertical="center" wrapText="1" readingOrder="1"/>
    </xf>
    <xf numFmtId="0" fontId="163" fillId="52" borderId="31" xfId="0" applyFont="1" applyFill="1" applyBorder="1" applyAlignment="1">
      <alignment horizontal="center" vertical="center" wrapText="1" readingOrder="1"/>
    </xf>
    <xf numFmtId="0" fontId="163" fillId="52" borderId="32" xfId="0" applyFont="1" applyFill="1" applyBorder="1" applyAlignment="1">
      <alignment horizontal="center" vertical="center" wrapText="1" readingOrder="1"/>
    </xf>
    <xf numFmtId="177" fontId="163" fillId="52" borderId="32" xfId="0" applyNumberFormat="1" applyFont="1" applyFill="1" applyBorder="1" applyAlignment="1">
      <alignment horizontal="center" vertical="center" wrapText="1" readingOrder="1"/>
    </xf>
    <xf numFmtId="177" fontId="163" fillId="52" borderId="33" xfId="0" applyNumberFormat="1" applyFont="1" applyFill="1" applyBorder="1" applyAlignment="1">
      <alignment horizontal="center" vertical="center" wrapText="1" readingOrder="1"/>
    </xf>
    <xf numFmtId="177" fontId="162" fillId="53" borderId="42" xfId="0" applyNumberFormat="1" applyFont="1" applyFill="1" applyBorder="1" applyAlignment="1">
      <alignment horizontal="right" vertical="center" wrapText="1" readingOrder="1"/>
    </xf>
    <xf numFmtId="177" fontId="162" fillId="53" borderId="43" xfId="0" applyNumberFormat="1" applyFont="1" applyFill="1" applyBorder="1" applyAlignment="1">
      <alignment horizontal="right" vertical="center" wrapText="1" readingOrder="1"/>
    </xf>
    <xf numFmtId="177" fontId="162" fillId="53" borderId="5" xfId="0" applyNumberFormat="1" applyFont="1" applyFill="1" applyBorder="1" applyAlignment="1">
      <alignment horizontal="right" vertical="center" wrapText="1" readingOrder="1"/>
    </xf>
    <xf numFmtId="177" fontId="162" fillId="53" borderId="37" xfId="0" applyNumberFormat="1" applyFont="1" applyFill="1" applyBorder="1" applyAlignment="1">
      <alignment horizontal="right" vertical="center" wrapText="1" readingOrder="1"/>
    </xf>
    <xf numFmtId="9" fontId="162" fillId="53" borderId="42" xfId="2" applyFont="1" applyFill="1" applyBorder="1" applyAlignment="1">
      <alignment horizontal="center" vertical="center" wrapText="1" readingOrder="1"/>
    </xf>
    <xf numFmtId="9" fontId="162" fillId="53" borderId="5" xfId="2" applyFont="1" applyFill="1" applyBorder="1" applyAlignment="1">
      <alignment horizontal="center" vertical="center" wrapText="1" readingOrder="1"/>
    </xf>
    <xf numFmtId="9" fontId="162" fillId="54" borderId="45" xfId="2" applyFont="1" applyFill="1" applyBorder="1" applyAlignment="1">
      <alignment horizontal="center" vertical="center" wrapText="1" readingOrder="1"/>
    </xf>
    <xf numFmtId="0" fontId="112" fillId="0" borderId="34" xfId="0" applyFont="1" applyBorder="1" applyAlignment="1">
      <alignment horizontal="left" vertical="center" wrapText="1" readingOrder="1"/>
    </xf>
    <xf numFmtId="0" fontId="112" fillId="0" borderId="66" xfId="0" applyFont="1" applyBorder="1" applyAlignment="1">
      <alignment horizontal="left" vertical="center" wrapText="1" readingOrder="1"/>
    </xf>
    <xf numFmtId="9" fontId="127" fillId="53" borderId="5" xfId="6" applyFont="1" applyFill="1" applyBorder="1" applyAlignment="1">
      <alignment horizontal="center" vertical="center" wrapText="1" readingOrder="1"/>
    </xf>
    <xf numFmtId="0" fontId="0" fillId="0" borderId="68" xfId="0" applyBorder="1"/>
    <xf numFmtId="0" fontId="0" fillId="0" borderId="14" xfId="0" applyBorder="1" applyAlignment="1">
      <alignment horizontal="center"/>
    </xf>
    <xf numFmtId="0" fontId="168" fillId="54" borderId="5" xfId="0" applyFont="1" applyFill="1" applyBorder="1" applyAlignment="1">
      <alignment horizontal="center" vertical="center" wrapText="1" readingOrder="1"/>
    </xf>
    <xf numFmtId="9" fontId="116" fillId="4" borderId="9" xfId="7" applyFont="1" applyFill="1" applyBorder="1" applyAlignment="1">
      <alignment horizontal="center" vertical="center" wrapText="1"/>
    </xf>
    <xf numFmtId="9" fontId="116" fillId="0" borderId="9" xfId="7" applyFont="1" applyBorder="1" applyAlignment="1">
      <alignment horizontal="center" vertical="center" wrapText="1"/>
    </xf>
    <xf numFmtId="9" fontId="137" fillId="44" borderId="5" xfId="7" applyFont="1" applyFill="1" applyBorder="1" applyAlignment="1">
      <alignment horizontal="center" vertical="center" wrapText="1" readingOrder="1"/>
    </xf>
    <xf numFmtId="0" fontId="166" fillId="52" borderId="5" xfId="4" applyFont="1" applyFill="1" applyBorder="1" applyAlignment="1">
      <alignment horizontal="center" vertical="center" wrapText="1" readingOrder="1"/>
    </xf>
    <xf numFmtId="3" fontId="166" fillId="52" borderId="5" xfId="4" applyNumberFormat="1" applyFont="1" applyFill="1" applyBorder="1" applyAlignment="1">
      <alignment horizontal="center" vertical="center" wrapText="1" readingOrder="1"/>
    </xf>
    <xf numFmtId="171" fontId="127" fillId="53" borderId="5" xfId="6" applyNumberFormat="1" applyFont="1" applyFill="1" applyBorder="1" applyAlignment="1">
      <alignment horizontal="center" vertical="center" wrapText="1" readingOrder="1"/>
    </xf>
    <xf numFmtId="0" fontId="127" fillId="50" borderId="5" xfId="4" applyFont="1" applyFill="1" applyBorder="1" applyAlignment="1">
      <alignment horizontal="center" vertical="center" wrapText="1" readingOrder="1"/>
    </xf>
    <xf numFmtId="177" fontId="127" fillId="50" borderId="5" xfId="4" applyNumberFormat="1" applyFont="1" applyFill="1" applyBorder="1" applyAlignment="1">
      <alignment vertical="center" wrapText="1" readingOrder="1"/>
    </xf>
    <xf numFmtId="9" fontId="127" fillId="50" borderId="5" xfId="2" applyFont="1" applyFill="1" applyBorder="1" applyAlignment="1">
      <alignment horizontal="center" vertical="center" wrapText="1" readingOrder="1"/>
    </xf>
    <xf numFmtId="9" fontId="168" fillId="50" borderId="5" xfId="2" applyFont="1" applyFill="1" applyBorder="1" applyAlignment="1">
      <alignment horizontal="center" vertical="center" wrapText="1" readingOrder="1"/>
    </xf>
    <xf numFmtId="9" fontId="127" fillId="50" borderId="5" xfId="6" applyFont="1" applyFill="1" applyBorder="1" applyAlignment="1">
      <alignment horizontal="center" vertical="center" wrapText="1" readingOrder="1"/>
    </xf>
    <xf numFmtId="171" fontId="127" fillId="50" borderId="5" xfId="6" applyNumberFormat="1" applyFont="1" applyFill="1" applyBorder="1" applyAlignment="1">
      <alignment horizontal="center" vertical="center" wrapText="1" readingOrder="1"/>
    </xf>
    <xf numFmtId="177" fontId="127" fillId="50" borderId="5" xfId="4" applyNumberFormat="1" applyFont="1" applyFill="1" applyBorder="1" applyAlignment="1">
      <alignment horizontal="right" vertical="center" wrapText="1" readingOrder="1"/>
    </xf>
    <xf numFmtId="177" fontId="127" fillId="54" borderId="5" xfId="4" applyNumberFormat="1" applyFont="1" applyFill="1" applyBorder="1" applyAlignment="1">
      <alignment vertical="center" wrapText="1" readingOrder="1"/>
    </xf>
    <xf numFmtId="180" fontId="127" fillId="54" borderId="5" xfId="50" applyNumberFormat="1" applyFont="1" applyFill="1" applyBorder="1" applyAlignment="1">
      <alignment vertical="center" wrapText="1" readingOrder="1"/>
    </xf>
    <xf numFmtId="180" fontId="127" fillId="54" borderId="5" xfId="50" applyNumberFormat="1" applyFont="1" applyFill="1" applyBorder="1" applyAlignment="1">
      <alignment horizontal="right" vertical="center" wrapText="1" readingOrder="1"/>
    </xf>
    <xf numFmtId="9" fontId="127" fillId="54" borderId="5" xfId="2" applyFont="1" applyFill="1" applyBorder="1" applyAlignment="1">
      <alignment horizontal="center" vertical="center" wrapText="1" readingOrder="1"/>
    </xf>
    <xf numFmtId="9" fontId="127" fillId="54" borderId="5" xfId="6" applyFont="1" applyFill="1" applyBorder="1" applyAlignment="1">
      <alignment horizontal="center" vertical="center" wrapText="1" readingOrder="1"/>
    </xf>
    <xf numFmtId="171" fontId="127" fillId="54" borderId="5" xfId="6" applyNumberFormat="1" applyFont="1" applyFill="1" applyBorder="1" applyAlignment="1">
      <alignment horizontal="center" vertical="center" wrapText="1" readingOrder="1"/>
    </xf>
    <xf numFmtId="177" fontId="127" fillId="54" borderId="5" xfId="4" applyNumberFormat="1" applyFont="1" applyFill="1" applyBorder="1" applyAlignment="1">
      <alignment horizontal="right" vertical="center" wrapText="1" readingOrder="1"/>
    </xf>
    <xf numFmtId="9" fontId="116" fillId="4" borderId="12" xfId="7" applyFont="1" applyFill="1" applyBorder="1" applyAlignment="1">
      <alignment horizontal="center" vertical="center" wrapText="1"/>
    </xf>
    <xf numFmtId="180" fontId="127" fillId="53" borderId="5" xfId="50" applyNumberFormat="1" applyFont="1" applyFill="1" applyBorder="1" applyAlignment="1">
      <alignment horizontal="center" vertical="center" wrapText="1" readingOrder="1"/>
    </xf>
    <xf numFmtId="6" fontId="179" fillId="0" borderId="5" xfId="0" applyNumberFormat="1" applyFont="1" applyBorder="1" applyAlignment="1">
      <alignment horizontal="right" vertical="center" wrapText="1" readingOrder="1"/>
    </xf>
    <xf numFmtId="6" fontId="180" fillId="53" borderId="5" xfId="0" applyNumberFormat="1" applyFont="1" applyFill="1" applyBorder="1" applyAlignment="1">
      <alignment horizontal="right" vertical="center" wrapText="1" readingOrder="1"/>
    </xf>
    <xf numFmtId="0" fontId="109" fillId="53" borderId="8" xfId="0" applyFont="1" applyFill="1" applyBorder="1" applyAlignment="1">
      <alignment horizontal="left" vertical="center" wrapText="1" readingOrder="1"/>
    </xf>
    <xf numFmtId="180" fontId="80" fillId="0" borderId="5" xfId="50" applyNumberFormat="1" applyFont="1" applyBorder="1" applyAlignment="1" applyProtection="1">
      <alignment horizontal="center" vertical="center" wrapText="1" readingOrder="1"/>
      <protection locked="0"/>
    </xf>
    <xf numFmtId="0" fontId="103" fillId="0" borderId="41" xfId="0" applyFont="1" applyBorder="1" applyAlignment="1">
      <alignment horizontal="left" vertical="center" wrapText="1" readingOrder="1"/>
    </xf>
    <xf numFmtId="0" fontId="103" fillId="0" borderId="36" xfId="0" applyFont="1" applyBorder="1" applyAlignment="1">
      <alignment horizontal="left" vertical="center" wrapText="1" readingOrder="1"/>
    </xf>
    <xf numFmtId="0" fontId="116" fillId="2" borderId="36" xfId="0" applyFont="1" applyFill="1" applyBorder="1" applyAlignment="1">
      <alignment horizontal="center" vertical="center" wrapText="1" readingOrder="1"/>
    </xf>
    <xf numFmtId="0" fontId="168" fillId="53" borderId="36" xfId="0" applyFont="1" applyFill="1" applyBorder="1" applyAlignment="1">
      <alignment horizontal="center" vertical="center" wrapText="1" readingOrder="1"/>
    </xf>
    <xf numFmtId="0" fontId="168" fillId="54" borderId="44" xfId="0" applyFont="1" applyFill="1" applyBorder="1" applyAlignment="1">
      <alignment horizontal="center" vertical="center" wrapText="1" readingOrder="1"/>
    </xf>
    <xf numFmtId="177" fontId="168" fillId="54" borderId="45" xfId="0" applyNumberFormat="1" applyFont="1" applyFill="1" applyBorder="1" applyAlignment="1">
      <alignment vertical="center" wrapText="1" readingOrder="1"/>
    </xf>
    <xf numFmtId="9" fontId="168" fillId="54" borderId="45" xfId="2" applyFont="1" applyFill="1" applyBorder="1" applyAlignment="1">
      <alignment horizontal="center" vertical="center" wrapText="1" readingOrder="1"/>
    </xf>
    <xf numFmtId="177" fontId="168" fillId="54" borderId="45" xfId="2" applyNumberFormat="1" applyFont="1" applyFill="1" applyBorder="1" applyAlignment="1">
      <alignment vertical="center" wrapText="1" readingOrder="1"/>
    </xf>
    <xf numFmtId="9" fontId="103" fillId="0" borderId="6" xfId="2" applyFont="1" applyBorder="1" applyAlignment="1">
      <alignment horizontal="center" vertical="center" wrapText="1" readingOrder="1"/>
    </xf>
    <xf numFmtId="9" fontId="103" fillId="0" borderId="83" xfId="2" applyFont="1" applyBorder="1" applyAlignment="1">
      <alignment horizontal="center" vertical="center" wrapText="1" readingOrder="1"/>
    </xf>
    <xf numFmtId="177" fontId="127" fillId="53" borderId="5" xfId="6" applyNumberFormat="1" applyFont="1" applyFill="1" applyBorder="1" applyAlignment="1">
      <alignment horizontal="right" vertical="center" wrapText="1" readingOrder="1"/>
    </xf>
    <xf numFmtId="177" fontId="127" fillId="54" borderId="5" xfId="6" applyNumberFormat="1" applyFont="1" applyFill="1" applyBorder="1" applyAlignment="1">
      <alignment horizontal="right" vertical="center" wrapText="1" readingOrder="1"/>
    </xf>
    <xf numFmtId="0" fontId="170" fillId="52" borderId="81" xfId="0" applyFont="1" applyFill="1" applyBorder="1" applyAlignment="1">
      <alignment horizontal="left" vertical="center" wrapText="1" readingOrder="1"/>
    </xf>
    <xf numFmtId="0" fontId="170" fillId="52" borderId="81" xfId="0" applyFont="1" applyFill="1" applyBorder="1" applyAlignment="1">
      <alignment horizontal="center" vertical="center" wrapText="1" readingOrder="1"/>
    </xf>
    <xf numFmtId="0" fontId="152" fillId="53" borderId="81" xfId="0" applyFont="1" applyFill="1" applyBorder="1" applyAlignment="1">
      <alignment horizontal="left" vertical="center" wrapText="1" readingOrder="1"/>
    </xf>
    <xf numFmtId="0" fontId="163" fillId="52" borderId="52" xfId="4" applyFont="1" applyFill="1" applyBorder="1" applyAlignment="1" applyProtection="1">
      <alignment horizontal="center" vertical="center" wrapText="1" readingOrder="1"/>
      <protection locked="0"/>
    </xf>
    <xf numFmtId="174" fontId="163" fillId="52" borderId="52" xfId="4" applyNumberFormat="1" applyFont="1" applyFill="1" applyBorder="1" applyAlignment="1" applyProtection="1">
      <alignment horizontal="center" vertical="center" wrapText="1" readingOrder="1"/>
      <protection locked="0"/>
    </xf>
    <xf numFmtId="174" fontId="163" fillId="52" borderId="24" xfId="4" applyNumberFormat="1" applyFont="1" applyFill="1" applyBorder="1" applyAlignment="1" applyProtection="1">
      <alignment horizontal="center" vertical="center" wrapText="1" readingOrder="1"/>
      <protection locked="0"/>
    </xf>
    <xf numFmtId="0" fontId="163" fillId="52" borderId="52" xfId="0" applyFont="1" applyFill="1" applyBorder="1" applyAlignment="1">
      <alignment horizontal="center" vertical="center" wrapText="1"/>
    </xf>
    <xf numFmtId="0" fontId="163" fillId="52" borderId="30" xfId="4" applyFont="1" applyFill="1" applyBorder="1" applyAlignment="1">
      <alignment horizontal="center" vertical="center" wrapText="1" readingOrder="1"/>
    </xf>
    <xf numFmtId="0" fontId="163" fillId="52" borderId="25" xfId="4" applyFont="1" applyFill="1" applyBorder="1" applyAlignment="1">
      <alignment horizontal="center" vertical="center" wrapText="1" readingOrder="1"/>
    </xf>
    <xf numFmtId="0" fontId="60" fillId="50" borderId="53" xfId="4" applyFont="1" applyFill="1" applyBorder="1" applyAlignment="1" applyProtection="1">
      <alignment horizontal="center" vertical="center" wrapText="1" readingOrder="1"/>
      <protection locked="0"/>
    </xf>
    <xf numFmtId="172" fontId="66" fillId="50" borderId="53" xfId="4" applyNumberFormat="1" applyFont="1" applyFill="1" applyBorder="1" applyAlignment="1" applyProtection="1">
      <alignment horizontal="right" vertical="center" wrapText="1" readingOrder="1"/>
      <protection locked="0"/>
    </xf>
    <xf numFmtId="9" fontId="66" fillId="50" borderId="53" xfId="2" applyFont="1" applyFill="1" applyBorder="1" applyAlignment="1" applyProtection="1">
      <alignment horizontal="right" vertical="center" wrapText="1" readingOrder="1"/>
      <protection locked="0"/>
    </xf>
    <xf numFmtId="9" fontId="66" fillId="50" borderId="53" xfId="2" applyFont="1" applyFill="1" applyBorder="1" applyAlignment="1" applyProtection="1">
      <alignment horizontal="center" vertical="center" wrapText="1" readingOrder="1"/>
      <protection locked="0"/>
    </xf>
    <xf numFmtId="0" fontId="60" fillId="50" borderId="64" xfId="4" applyFont="1" applyFill="1" applyBorder="1" applyAlignment="1" applyProtection="1">
      <alignment horizontal="center" vertical="center" wrapText="1" readingOrder="1"/>
      <protection locked="0"/>
    </xf>
    <xf numFmtId="172" fontId="66" fillId="50" borderId="64" xfId="4" applyNumberFormat="1" applyFont="1" applyFill="1" applyBorder="1" applyAlignment="1" applyProtection="1">
      <alignment horizontal="right" vertical="center" wrapText="1" readingOrder="1"/>
      <protection locked="0"/>
    </xf>
    <xf numFmtId="9" fontId="66" fillId="50" borderId="64" xfId="2" applyFont="1" applyFill="1" applyBorder="1" applyAlignment="1" applyProtection="1">
      <alignment horizontal="right" vertical="center" wrapText="1" readingOrder="1"/>
      <protection locked="0"/>
    </xf>
    <xf numFmtId="9" fontId="66" fillId="50" borderId="64" xfId="2" applyFont="1" applyFill="1" applyBorder="1" applyAlignment="1" applyProtection="1">
      <alignment horizontal="center" vertical="center" wrapText="1" readingOrder="1"/>
      <protection locked="0"/>
    </xf>
    <xf numFmtId="0" fontId="169" fillId="52" borderId="52" xfId="4" applyFont="1" applyFill="1" applyBorder="1" applyAlignment="1" applyProtection="1">
      <alignment horizontal="center" vertical="center" wrapText="1" readingOrder="1"/>
      <protection locked="0"/>
    </xf>
    <xf numFmtId="172" fontId="170" fillId="52" borderId="52" xfId="4" applyNumberFormat="1" applyFont="1" applyFill="1" applyBorder="1" applyAlignment="1" applyProtection="1">
      <alignment horizontal="right" vertical="center" wrapText="1" readingOrder="1"/>
      <protection locked="0"/>
    </xf>
    <xf numFmtId="9" fontId="170" fillId="52" borderId="52" xfId="2" applyFont="1" applyFill="1" applyBorder="1" applyAlignment="1" applyProtection="1">
      <alignment horizontal="right" vertical="center" wrapText="1" readingOrder="1"/>
      <protection locked="0"/>
    </xf>
    <xf numFmtId="9" fontId="170" fillId="52" borderId="52" xfId="2" applyFont="1" applyFill="1" applyBorder="1" applyAlignment="1" applyProtection="1">
      <alignment horizontal="center" vertical="center" wrapText="1" readingOrder="1"/>
      <protection locked="0"/>
    </xf>
    <xf numFmtId="0" fontId="169" fillId="52" borderId="26" xfId="4" applyFont="1" applyFill="1" applyBorder="1" applyAlignment="1" applyProtection="1">
      <alignment horizontal="center" vertical="center" wrapText="1" readingOrder="1"/>
      <protection locked="0"/>
    </xf>
    <xf numFmtId="174" fontId="169" fillId="52" borderId="27" xfId="4" applyNumberFormat="1" applyFont="1" applyFill="1" applyBorder="1" applyAlignment="1" applyProtection="1">
      <alignment horizontal="center" vertical="center" wrapText="1" readingOrder="1"/>
      <protection locked="0"/>
    </xf>
    <xf numFmtId="0" fontId="169" fillId="52" borderId="27" xfId="0" applyFont="1" applyFill="1" applyBorder="1" applyAlignment="1">
      <alignment horizontal="center" vertical="center" wrapText="1"/>
    </xf>
    <xf numFmtId="0" fontId="169" fillId="52" borderId="27" xfId="4" applyFont="1" applyFill="1" applyBorder="1" applyAlignment="1" applyProtection="1">
      <alignment horizontal="center" vertical="center" wrapText="1" readingOrder="1"/>
      <protection locked="0"/>
    </xf>
    <xf numFmtId="0" fontId="169" fillId="52" borderId="27" xfId="4" applyFont="1" applyFill="1" applyBorder="1" applyAlignment="1">
      <alignment horizontal="center" vertical="center" wrapText="1"/>
    </xf>
    <xf numFmtId="0" fontId="169" fillId="52" borderId="28" xfId="0" applyFont="1" applyFill="1" applyBorder="1" applyAlignment="1">
      <alignment horizontal="center" vertical="center" wrapText="1"/>
    </xf>
    <xf numFmtId="0" fontId="60" fillId="50" borderId="36" xfId="4" applyFont="1" applyFill="1" applyBorder="1" applyAlignment="1" applyProtection="1">
      <alignment horizontal="center" vertical="center" wrapText="1" readingOrder="1"/>
      <protection locked="0"/>
    </xf>
    <xf numFmtId="172" fontId="44" fillId="50" borderId="5" xfId="4" applyNumberFormat="1" applyFont="1" applyFill="1" applyBorder="1" applyAlignment="1">
      <alignment horizontal="right" vertical="center" wrapText="1" readingOrder="1"/>
    </xf>
    <xf numFmtId="172" fontId="44" fillId="50" borderId="5" xfId="1" applyNumberFormat="1" applyFont="1" applyFill="1" applyBorder="1" applyAlignment="1">
      <alignment horizontal="right" vertical="center" wrapText="1" readingOrder="1"/>
    </xf>
    <xf numFmtId="9" fontId="44" fillId="50" borderId="5" xfId="2" applyFont="1" applyFill="1" applyBorder="1" applyAlignment="1">
      <alignment horizontal="right" vertical="center" wrapText="1" readingOrder="1"/>
    </xf>
    <xf numFmtId="9" fontId="44" fillId="50" borderId="5" xfId="4" applyNumberFormat="1" applyFont="1" applyFill="1" applyBorder="1" applyAlignment="1">
      <alignment horizontal="center" vertical="center" wrapText="1" readingOrder="1"/>
    </xf>
    <xf numFmtId="9" fontId="44" fillId="50" borderId="37" xfId="4" applyNumberFormat="1" applyFont="1" applyFill="1" applyBorder="1" applyAlignment="1">
      <alignment horizontal="center" vertical="center" wrapText="1" readingOrder="1"/>
    </xf>
    <xf numFmtId="0" fontId="60" fillId="50" borderId="66" xfId="4" applyFont="1" applyFill="1" applyBorder="1" applyAlignment="1" applyProtection="1">
      <alignment horizontal="center" vertical="center" wrapText="1" readingOrder="1"/>
      <protection locked="0"/>
    </xf>
    <xf numFmtId="172" fontId="60" fillId="50" borderId="7" xfId="4" applyNumberFormat="1" applyFont="1" applyFill="1" applyBorder="1" applyAlignment="1" applyProtection="1">
      <alignment horizontal="right" vertical="center" wrapText="1" readingOrder="1"/>
      <protection locked="0"/>
    </xf>
    <xf numFmtId="172" fontId="44" fillId="50" borderId="7" xfId="1" applyNumberFormat="1" applyFont="1" applyFill="1" applyBorder="1" applyAlignment="1">
      <alignment horizontal="right" vertical="center" wrapText="1" readingOrder="1"/>
    </xf>
    <xf numFmtId="9" fontId="60" fillId="50" borderId="7" xfId="2" applyFont="1" applyFill="1" applyBorder="1" applyAlignment="1" applyProtection="1">
      <alignment horizontal="right" vertical="center" wrapText="1" readingOrder="1"/>
      <protection locked="0"/>
    </xf>
    <xf numFmtId="172" fontId="169" fillId="52" borderId="27" xfId="4" applyNumberFormat="1" applyFont="1" applyFill="1" applyBorder="1" applyAlignment="1" applyProtection="1">
      <alignment horizontal="right" vertical="center" wrapText="1" readingOrder="1"/>
      <protection locked="0"/>
    </xf>
    <xf numFmtId="9" fontId="169" fillId="52" borderId="27" xfId="2" applyFont="1" applyFill="1" applyBorder="1" applyAlignment="1" applyProtection="1">
      <alignment horizontal="right" vertical="center" wrapText="1" readingOrder="1"/>
      <protection locked="0"/>
    </xf>
    <xf numFmtId="9" fontId="169" fillId="52" borderId="27" xfId="4" applyNumberFormat="1" applyFont="1" applyFill="1" applyBorder="1" applyAlignment="1">
      <alignment horizontal="center" vertical="center" wrapText="1" readingOrder="1"/>
    </xf>
    <xf numFmtId="9" fontId="169" fillId="52" borderId="28" xfId="4" applyNumberFormat="1" applyFont="1" applyFill="1" applyBorder="1" applyAlignment="1">
      <alignment horizontal="center" vertical="center" wrapText="1" readingOrder="1"/>
    </xf>
    <xf numFmtId="174" fontId="169" fillId="52" borderId="26" xfId="4" applyNumberFormat="1" applyFont="1" applyFill="1" applyBorder="1" applyAlignment="1" applyProtection="1">
      <alignment horizontal="center" vertical="center" wrapText="1" readingOrder="1"/>
      <protection locked="0"/>
    </xf>
    <xf numFmtId="3" fontId="170" fillId="52" borderId="26" xfId="4" applyNumberFormat="1" applyFont="1" applyFill="1" applyBorder="1" applyAlignment="1" applyProtection="1">
      <alignment horizontal="center" vertical="center" wrapText="1" readingOrder="1"/>
      <protection locked="0"/>
    </xf>
    <xf numFmtId="3" fontId="170" fillId="52" borderId="27" xfId="4" applyNumberFormat="1" applyFont="1" applyFill="1" applyBorder="1" applyAlignment="1" applyProtection="1">
      <alignment horizontal="center" vertical="center" wrapText="1" readingOrder="1"/>
      <protection locked="0"/>
    </xf>
    <xf numFmtId="172" fontId="170" fillId="52" borderId="27" xfId="4" applyNumberFormat="1" applyFont="1" applyFill="1" applyBorder="1" applyAlignment="1" applyProtection="1">
      <alignment horizontal="right" vertical="center" wrapText="1" readingOrder="1"/>
      <protection locked="0"/>
    </xf>
    <xf numFmtId="9" fontId="170" fillId="52" borderId="27" xfId="2" applyFont="1" applyFill="1" applyBorder="1" applyAlignment="1" applyProtection="1">
      <alignment horizontal="right" vertical="center" wrapText="1" readingOrder="1"/>
      <protection locked="0"/>
    </xf>
    <xf numFmtId="9" fontId="170" fillId="52" borderId="27" xfId="4" applyNumberFormat="1" applyFont="1" applyFill="1" applyBorder="1" applyAlignment="1">
      <alignment horizontal="center" vertical="center" wrapText="1" readingOrder="1"/>
    </xf>
    <xf numFmtId="9" fontId="170" fillId="52" borderId="28" xfId="2" applyFont="1" applyFill="1" applyBorder="1" applyAlignment="1" applyProtection="1">
      <alignment horizontal="center" vertical="center" wrapText="1" readingOrder="1"/>
      <protection locked="0"/>
    </xf>
    <xf numFmtId="3" fontId="66" fillId="50" borderId="36" xfId="4" applyNumberFormat="1" applyFont="1" applyFill="1" applyBorder="1" applyAlignment="1" applyProtection="1">
      <alignment horizontal="center" vertical="center" wrapText="1" readingOrder="1"/>
      <protection locked="0"/>
    </xf>
    <xf numFmtId="3" fontId="66" fillId="50" borderId="5" xfId="4" applyNumberFormat="1" applyFont="1" applyFill="1" applyBorder="1" applyAlignment="1" applyProtection="1">
      <alignment horizontal="center" vertical="center" wrapText="1" readingOrder="1"/>
      <protection locked="0"/>
    </xf>
    <xf numFmtId="172" fontId="66" fillId="50" borderId="5" xfId="4" applyNumberFormat="1" applyFont="1" applyFill="1" applyBorder="1" applyAlignment="1" applyProtection="1">
      <alignment horizontal="right" vertical="center" wrapText="1" readingOrder="1"/>
      <protection locked="0"/>
    </xf>
    <xf numFmtId="9" fontId="66" fillId="50" borderId="5" xfId="2" applyFont="1" applyFill="1" applyBorder="1" applyAlignment="1" applyProtection="1">
      <alignment horizontal="right" vertical="center" wrapText="1" readingOrder="1"/>
      <protection locked="0"/>
    </xf>
    <xf numFmtId="9" fontId="59" fillId="50" borderId="5" xfId="4" applyNumberFormat="1" applyFont="1" applyFill="1" applyBorder="1" applyAlignment="1">
      <alignment horizontal="center" vertical="center" wrapText="1" readingOrder="1"/>
    </xf>
    <xf numFmtId="9" fontId="59" fillId="50" borderId="37" xfId="4" applyNumberFormat="1" applyFont="1" applyFill="1" applyBorder="1" applyAlignment="1">
      <alignment horizontal="center" vertical="center" wrapText="1" readingOrder="1"/>
    </xf>
    <xf numFmtId="3" fontId="66" fillId="50" borderId="66" xfId="4" applyNumberFormat="1" applyFont="1" applyFill="1" applyBorder="1" applyAlignment="1" applyProtection="1">
      <alignment horizontal="center" vertical="center" wrapText="1" readingOrder="1"/>
      <protection locked="0"/>
    </xf>
    <xf numFmtId="3" fontId="66" fillId="50" borderId="7" xfId="4" applyNumberFormat="1" applyFont="1" applyFill="1" applyBorder="1" applyAlignment="1" applyProtection="1">
      <alignment horizontal="center" vertical="center" wrapText="1" readingOrder="1"/>
      <protection locked="0"/>
    </xf>
    <xf numFmtId="172" fontId="66" fillId="50" borderId="7" xfId="4" applyNumberFormat="1" applyFont="1" applyFill="1" applyBorder="1" applyAlignment="1" applyProtection="1">
      <alignment horizontal="right" vertical="center" wrapText="1" readingOrder="1"/>
      <protection locked="0"/>
    </xf>
    <xf numFmtId="9" fontId="66" fillId="50" borderId="7" xfId="2" applyFont="1" applyFill="1" applyBorder="1" applyAlignment="1" applyProtection="1">
      <alignment horizontal="right" vertical="center" wrapText="1" readingOrder="1"/>
      <protection locked="0"/>
    </xf>
    <xf numFmtId="9" fontId="66" fillId="50" borderId="7" xfId="2" applyFont="1" applyFill="1" applyBorder="1" applyAlignment="1" applyProtection="1">
      <alignment horizontal="center" vertical="center" wrapText="1" readingOrder="1"/>
      <protection locked="0"/>
    </xf>
    <xf numFmtId="9" fontId="66" fillId="50" borderId="38" xfId="2" applyFont="1" applyFill="1" applyBorder="1" applyAlignment="1" applyProtection="1">
      <alignment horizontal="center" vertical="center" wrapText="1" readingOrder="1"/>
      <protection locked="0"/>
    </xf>
    <xf numFmtId="0" fontId="169" fillId="52" borderId="47" xfId="4" applyFont="1" applyFill="1" applyBorder="1" applyAlignment="1" applyProtection="1">
      <alignment horizontal="center" vertical="center" wrapText="1" readingOrder="1"/>
      <protection locked="0"/>
    </xf>
    <xf numFmtId="174" fontId="169" fillId="52" borderId="48" xfId="4" applyNumberFormat="1" applyFont="1" applyFill="1" applyBorder="1" applyAlignment="1" applyProtection="1">
      <alignment horizontal="center" vertical="center" wrapText="1" readingOrder="1"/>
      <protection locked="0"/>
    </xf>
    <xf numFmtId="0" fontId="169" fillId="52" borderId="48" xfId="0" applyFont="1" applyFill="1" applyBorder="1" applyAlignment="1">
      <alignment horizontal="center" vertical="center" wrapText="1"/>
    </xf>
    <xf numFmtId="0" fontId="169" fillId="52" borderId="48" xfId="4" applyFont="1" applyFill="1" applyBorder="1" applyAlignment="1" applyProtection="1">
      <alignment horizontal="center" vertical="center" wrapText="1" readingOrder="1"/>
      <protection locked="0"/>
    </xf>
    <xf numFmtId="0" fontId="169" fillId="52" borderId="48" xfId="4" applyFont="1" applyFill="1" applyBorder="1" applyAlignment="1">
      <alignment horizontal="center" vertical="center" wrapText="1"/>
    </xf>
    <xf numFmtId="0" fontId="169" fillId="52" borderId="84" xfId="0" applyFont="1" applyFill="1" applyBorder="1" applyAlignment="1">
      <alignment horizontal="center" vertical="center" wrapText="1"/>
    </xf>
    <xf numFmtId="180" fontId="170" fillId="52" borderId="27" xfId="50" applyNumberFormat="1" applyFont="1" applyFill="1" applyBorder="1" applyAlignment="1" applyProtection="1">
      <alignment horizontal="center" vertical="center" wrapText="1" readingOrder="1"/>
      <protection locked="0"/>
    </xf>
    <xf numFmtId="180" fontId="170" fillId="52" borderId="27" xfId="50" applyNumberFormat="1" applyFont="1" applyFill="1" applyBorder="1" applyAlignment="1" applyProtection="1">
      <alignment horizontal="right" vertical="center" wrapText="1" readingOrder="1"/>
      <protection locked="0"/>
    </xf>
    <xf numFmtId="172" fontId="170" fillId="52" borderId="27" xfId="1" applyNumberFormat="1" applyFont="1" applyFill="1" applyBorder="1" applyAlignment="1">
      <alignment horizontal="right" vertical="center" wrapText="1" readingOrder="1"/>
    </xf>
    <xf numFmtId="180" fontId="170" fillId="52" borderId="27" xfId="50" applyNumberFormat="1" applyFont="1" applyFill="1" applyBorder="1" applyAlignment="1">
      <alignment horizontal="right" vertical="center" wrapText="1" readingOrder="1"/>
    </xf>
    <xf numFmtId="9" fontId="170" fillId="52" borderId="27" xfId="4" applyNumberFormat="1" applyFont="1" applyFill="1" applyBorder="1" applyAlignment="1">
      <alignment horizontal="right" vertical="center" wrapText="1" readingOrder="1"/>
    </xf>
    <xf numFmtId="9" fontId="170" fillId="52" borderId="28" xfId="2" applyFont="1" applyFill="1" applyBorder="1" applyAlignment="1" applyProtection="1">
      <alignment horizontal="right" vertical="center" wrapText="1" readingOrder="1"/>
      <protection locked="0"/>
    </xf>
    <xf numFmtId="180" fontId="66" fillId="50" borderId="5" xfId="50" applyNumberFormat="1" applyFont="1" applyFill="1" applyBorder="1" applyAlignment="1" applyProtection="1">
      <alignment horizontal="center" vertical="center" wrapText="1" readingOrder="1"/>
      <protection locked="0"/>
    </xf>
    <xf numFmtId="180" fontId="66" fillId="50" borderId="5" xfId="50" applyNumberFormat="1" applyFont="1" applyFill="1" applyBorder="1" applyAlignment="1" applyProtection="1">
      <alignment horizontal="right" vertical="center" wrapText="1" readingOrder="1"/>
      <protection locked="0"/>
    </xf>
    <xf numFmtId="172" fontId="59" fillId="50" borderId="5" xfId="1" applyNumberFormat="1" applyFont="1" applyFill="1" applyBorder="1" applyAlignment="1">
      <alignment horizontal="right" vertical="center" wrapText="1" readingOrder="1"/>
    </xf>
    <xf numFmtId="180" fontId="59" fillId="50" borderId="5" xfId="50" applyNumberFormat="1" applyFont="1" applyFill="1" applyBorder="1" applyAlignment="1">
      <alignment horizontal="right" vertical="center" wrapText="1" readingOrder="1"/>
    </xf>
    <xf numFmtId="9" fontId="59" fillId="50" borderId="5" xfId="4" applyNumberFormat="1" applyFont="1" applyFill="1" applyBorder="1" applyAlignment="1">
      <alignment horizontal="right" vertical="center" wrapText="1" readingOrder="1"/>
    </xf>
    <xf numFmtId="9" fontId="66" fillId="50" borderId="37" xfId="2" applyFont="1" applyFill="1" applyBorder="1" applyAlignment="1" applyProtection="1">
      <alignment horizontal="right" vertical="center" wrapText="1" readingOrder="1"/>
      <protection locked="0"/>
    </xf>
    <xf numFmtId="180" fontId="66" fillId="50" borderId="7" xfId="50" applyNumberFormat="1" applyFont="1" applyFill="1" applyBorder="1" applyAlignment="1" applyProtection="1">
      <alignment horizontal="center" vertical="center" wrapText="1" readingOrder="1"/>
      <protection locked="0"/>
    </xf>
    <xf numFmtId="180" fontId="66" fillId="50" borderId="7" xfId="50" applyNumberFormat="1" applyFont="1" applyFill="1" applyBorder="1" applyAlignment="1" applyProtection="1">
      <alignment horizontal="right" vertical="center" wrapText="1" readingOrder="1"/>
      <protection locked="0"/>
    </xf>
    <xf numFmtId="172" fontId="59" fillId="50" borderId="7" xfId="1" applyNumberFormat="1" applyFont="1" applyFill="1" applyBorder="1" applyAlignment="1">
      <alignment horizontal="right" vertical="center" wrapText="1" readingOrder="1"/>
    </xf>
    <xf numFmtId="180" fontId="59" fillId="50" borderId="7" xfId="50" applyNumberFormat="1" applyFont="1" applyFill="1" applyBorder="1" applyAlignment="1">
      <alignment horizontal="right" vertical="center" wrapText="1" readingOrder="1"/>
    </xf>
    <xf numFmtId="9" fontId="66" fillId="50" borderId="38" xfId="2" applyFont="1" applyFill="1" applyBorder="1" applyAlignment="1" applyProtection="1">
      <alignment horizontal="right" vertical="center" wrapText="1" readingOrder="1"/>
      <protection locked="0"/>
    </xf>
    <xf numFmtId="0" fontId="183" fillId="0" borderId="0" xfId="0" applyFont="1"/>
    <xf numFmtId="9" fontId="137" fillId="54" borderId="5" xfId="7" applyFont="1" applyFill="1" applyBorder="1" applyAlignment="1">
      <alignment horizontal="center" vertical="center" wrapText="1" readingOrder="1"/>
    </xf>
    <xf numFmtId="0" fontId="152" fillId="53" borderId="81" xfId="0" applyFont="1" applyFill="1" applyBorder="1" applyAlignment="1">
      <alignment horizontal="center" vertical="center" wrapText="1" readingOrder="1"/>
    </xf>
    <xf numFmtId="0" fontId="170" fillId="0" borderId="0" xfId="0" applyFont="1" applyAlignment="1">
      <alignment horizontal="left" vertical="center" wrapText="1" readingOrder="1"/>
    </xf>
    <xf numFmtId="0" fontId="163" fillId="52" borderId="26" xfId="0" applyFont="1" applyFill="1" applyBorder="1" applyAlignment="1">
      <alignment horizontal="center" vertical="center" wrapText="1" readingOrder="1"/>
    </xf>
    <xf numFmtId="0" fontId="163" fillId="52" borderId="27" xfId="0" applyFont="1" applyFill="1" applyBorder="1" applyAlignment="1">
      <alignment horizontal="center" vertical="center" wrapText="1" readingOrder="1"/>
    </xf>
    <xf numFmtId="177" fontId="163" fillId="52" borderId="27" xfId="0" applyNumberFormat="1" applyFont="1" applyFill="1" applyBorder="1" applyAlignment="1">
      <alignment horizontal="center" vertical="center" wrapText="1" readingOrder="1"/>
    </xf>
    <xf numFmtId="177" fontId="163" fillId="52" borderId="28" xfId="0" applyNumberFormat="1" applyFont="1" applyFill="1" applyBorder="1" applyAlignment="1">
      <alignment horizontal="center" vertical="center" wrapText="1" readingOrder="1"/>
    </xf>
    <xf numFmtId="0" fontId="52" fillId="0" borderId="0" xfId="0" applyFont="1" applyAlignment="1">
      <alignment horizontal="center" vertical="center" textRotation="90" wrapText="1" readingOrder="1"/>
    </xf>
    <xf numFmtId="177" fontId="162" fillId="0" borderId="0" xfId="0" applyNumberFormat="1" applyFont="1" applyAlignment="1">
      <alignment horizontal="right" vertical="center" wrapText="1" readingOrder="1"/>
    </xf>
    <xf numFmtId="9" fontId="162" fillId="0" borderId="0" xfId="2" applyFont="1" applyFill="1" applyBorder="1" applyAlignment="1">
      <alignment horizontal="center" vertical="center" wrapText="1"/>
    </xf>
    <xf numFmtId="0" fontId="52" fillId="0" borderId="0" xfId="0" applyFont="1" applyAlignment="1">
      <alignment horizontal="center" vertical="center" textRotation="90" readingOrder="1"/>
    </xf>
    <xf numFmtId="0" fontId="54" fillId="0" borderId="0" xfId="0" applyFont="1" applyAlignment="1">
      <alignment horizontal="left" vertical="center" wrapText="1" readingOrder="1"/>
    </xf>
    <xf numFmtId="0" fontId="49" fillId="0" borderId="0" xfId="0" applyFont="1" applyAlignment="1">
      <alignment horizontal="left" vertical="center" wrapText="1" readingOrder="1"/>
    </xf>
    <xf numFmtId="0" fontId="162" fillId="0" borderId="0" xfId="0" applyFont="1" applyAlignment="1">
      <alignment horizontal="left" vertical="center" wrapText="1" readingOrder="1"/>
    </xf>
    <xf numFmtId="177" fontId="55" fillId="0" borderId="0" xfId="0" applyNumberFormat="1" applyFont="1" applyAlignment="1">
      <alignment horizontal="right" vertical="center" wrapText="1" readingOrder="1"/>
    </xf>
    <xf numFmtId="0" fontId="163" fillId="0" borderId="0" xfId="0" applyFont="1" applyAlignment="1">
      <alignment horizontal="left" vertical="center" wrapText="1" readingOrder="1"/>
    </xf>
    <xf numFmtId="170" fontId="162" fillId="0" borderId="0" xfId="1" applyNumberFormat="1" applyFont="1" applyFill="1" applyBorder="1" applyAlignment="1">
      <alignment horizontal="left" vertical="center" wrapText="1" readingOrder="1"/>
    </xf>
    <xf numFmtId="0" fontId="97" fillId="0" borderId="0" xfId="0" applyFont="1"/>
    <xf numFmtId="0" fontId="69" fillId="0" borderId="57" xfId="0" applyFont="1" applyBorder="1" applyAlignment="1">
      <alignment vertical="center" wrapText="1" readingOrder="1"/>
    </xf>
    <xf numFmtId="177" fontId="163" fillId="52" borderId="29" xfId="0" applyNumberFormat="1" applyFont="1" applyFill="1" applyBorder="1" applyAlignment="1">
      <alignment horizontal="center" vertical="center" wrapText="1" readingOrder="1"/>
    </xf>
    <xf numFmtId="177" fontId="162" fillId="54" borderId="94" xfId="0" applyNumberFormat="1" applyFont="1" applyFill="1" applyBorder="1" applyAlignment="1">
      <alignment horizontal="right" vertical="center" wrapText="1" readingOrder="1"/>
    </xf>
    <xf numFmtId="177" fontId="162" fillId="53" borderId="83" xfId="0" applyNumberFormat="1" applyFont="1" applyFill="1" applyBorder="1" applyAlignment="1">
      <alignment horizontal="right" vertical="center" wrapText="1" readingOrder="1"/>
    </xf>
    <xf numFmtId="177" fontId="162" fillId="53" borderId="6" xfId="0" applyNumberFormat="1" applyFont="1" applyFill="1" applyBorder="1" applyAlignment="1">
      <alignment horizontal="right" vertical="center" wrapText="1" readingOrder="1"/>
    </xf>
    <xf numFmtId="0" fontId="170" fillId="52" borderId="27" xfId="0" applyFont="1" applyFill="1" applyBorder="1" applyAlignment="1">
      <alignment horizontal="center" vertical="center" wrapText="1" readingOrder="1"/>
    </xf>
    <xf numFmtId="0" fontId="170" fillId="50" borderId="5" xfId="0" applyFont="1" applyFill="1" applyBorder="1" applyAlignment="1">
      <alignment horizontal="left" vertical="center" wrapText="1" readingOrder="1"/>
    </xf>
    <xf numFmtId="0" fontId="43" fillId="0" borderId="0" xfId="0" applyFont="1" applyAlignment="1">
      <alignment horizontal="left" vertical="center" wrapText="1" readingOrder="1"/>
    </xf>
    <xf numFmtId="0" fontId="170" fillId="54" borderId="45" xfId="0" applyFont="1" applyFill="1" applyBorder="1" applyAlignment="1">
      <alignment horizontal="left" vertical="center" wrapText="1" readingOrder="1"/>
    </xf>
    <xf numFmtId="0" fontId="170" fillId="53" borderId="42" xfId="0" applyFont="1" applyFill="1" applyBorder="1" applyAlignment="1">
      <alignment horizontal="left" vertical="center" wrapText="1" readingOrder="1"/>
    </xf>
    <xf numFmtId="0" fontId="170" fillId="53" borderId="5" xfId="0" applyFont="1" applyFill="1" applyBorder="1" applyAlignment="1">
      <alignment horizontal="left" vertical="center" wrapText="1" readingOrder="1"/>
    </xf>
    <xf numFmtId="0" fontId="61" fillId="0" borderId="0" xfId="0" applyFont="1" applyAlignment="1">
      <alignment horizontal="center" vertical="center" textRotation="90" wrapText="1" readingOrder="1"/>
    </xf>
    <xf numFmtId="0" fontId="170" fillId="52" borderId="32" xfId="0" applyFont="1" applyFill="1" applyBorder="1" applyAlignment="1">
      <alignment horizontal="center" vertical="center" wrapText="1" readingOrder="1"/>
    </xf>
    <xf numFmtId="0" fontId="43" fillId="0" borderId="0" xfId="0" applyFont="1" applyAlignment="1">
      <alignment vertical="center" wrapText="1" readingOrder="1"/>
    </xf>
    <xf numFmtId="0" fontId="61" fillId="0" borderId="0" xfId="0" applyFont="1" applyAlignment="1">
      <alignment horizontal="left" vertical="center" wrapText="1" readingOrder="1"/>
    </xf>
    <xf numFmtId="0" fontId="170" fillId="53" borderId="41" xfId="0" applyFont="1" applyFill="1" applyBorder="1" applyAlignment="1">
      <alignment horizontal="left" vertical="center" wrapText="1" readingOrder="1"/>
    </xf>
    <xf numFmtId="0" fontId="170" fillId="53" borderId="36" xfId="0" applyFont="1" applyFill="1" applyBorder="1" applyAlignment="1">
      <alignment horizontal="left" vertical="center" wrapText="1" readingOrder="1"/>
    </xf>
    <xf numFmtId="0" fontId="170" fillId="54" borderId="44" xfId="0" applyFont="1" applyFill="1" applyBorder="1" applyAlignment="1">
      <alignment horizontal="left" vertical="center" wrapText="1" readingOrder="1"/>
    </xf>
    <xf numFmtId="0" fontId="43" fillId="0" borderId="0" xfId="0" applyFont="1" applyAlignment="1">
      <alignment horizontal="center" vertical="center" wrapText="1" readingOrder="1"/>
    </xf>
    <xf numFmtId="177" fontId="170" fillId="50" borderId="5" xfId="0" applyNumberFormat="1" applyFont="1" applyFill="1" applyBorder="1" applyAlignment="1">
      <alignment horizontal="right" vertical="center" wrapText="1" readingOrder="1"/>
    </xf>
    <xf numFmtId="9" fontId="170" fillId="50" borderId="5" xfId="2" applyFont="1" applyFill="1" applyBorder="1" applyAlignment="1">
      <alignment horizontal="center" vertical="center" wrapText="1"/>
    </xf>
    <xf numFmtId="177" fontId="170" fillId="50" borderId="37" xfId="0" applyNumberFormat="1" applyFont="1" applyFill="1" applyBorder="1" applyAlignment="1">
      <alignment horizontal="right" vertical="center" wrapText="1" readingOrder="1"/>
    </xf>
    <xf numFmtId="177" fontId="170" fillId="54" borderId="45" xfId="0" applyNumberFormat="1" applyFont="1" applyFill="1" applyBorder="1" applyAlignment="1">
      <alignment horizontal="right" vertical="center" wrapText="1" readingOrder="1"/>
    </xf>
    <xf numFmtId="9" fontId="170" fillId="54" borderId="45" xfId="2" applyFont="1" applyFill="1" applyBorder="1" applyAlignment="1">
      <alignment horizontal="center" vertical="center" wrapText="1"/>
    </xf>
    <xf numFmtId="177" fontId="170" fillId="54" borderId="46" xfId="0" applyNumberFormat="1" applyFont="1" applyFill="1" applyBorder="1" applyAlignment="1">
      <alignment horizontal="right" vertical="center" wrapText="1" readingOrder="1"/>
    </xf>
    <xf numFmtId="177" fontId="170" fillId="50" borderId="6" xfId="0" applyNumberFormat="1" applyFont="1" applyFill="1" applyBorder="1" applyAlignment="1">
      <alignment horizontal="right" vertical="center" wrapText="1" readingOrder="1"/>
    </xf>
    <xf numFmtId="177" fontId="170" fillId="54" borderId="94" xfId="0" applyNumberFormat="1" applyFont="1" applyFill="1" applyBorder="1" applyAlignment="1">
      <alignment horizontal="right" vertical="center" wrapText="1" readingOrder="1"/>
    </xf>
    <xf numFmtId="0" fontId="57" fillId="0" borderId="0" xfId="0" applyFont="1" applyAlignment="1">
      <alignment horizontal="left" vertical="center" wrapText="1" readingOrder="1"/>
    </xf>
    <xf numFmtId="177" fontId="71" fillId="0" borderId="0" xfId="0" applyNumberFormat="1" applyFont="1" applyAlignment="1">
      <alignment horizontal="right" vertical="center" wrapText="1" readingOrder="1"/>
    </xf>
    <xf numFmtId="9" fontId="71" fillId="0" borderId="0" xfId="2" applyFont="1" applyFill="1" applyBorder="1" applyAlignment="1">
      <alignment horizontal="center" vertical="center" wrapText="1" readingOrder="1"/>
    </xf>
    <xf numFmtId="177" fontId="163" fillId="52" borderId="95" xfId="0" applyNumberFormat="1" applyFont="1" applyFill="1" applyBorder="1" applyAlignment="1">
      <alignment horizontal="center" vertical="center" wrapText="1" readingOrder="1"/>
    </xf>
    <xf numFmtId="0" fontId="48" fillId="0" borderId="0" xfId="0" applyFont="1" applyAlignment="1">
      <alignment horizontal="center" vertical="center" textRotation="90" readingOrder="1"/>
    </xf>
    <xf numFmtId="0" fontId="54" fillId="0" borderId="0" xfId="0" applyFont="1" applyAlignment="1">
      <alignment vertical="center" wrapText="1" readingOrder="1"/>
    </xf>
    <xf numFmtId="0" fontId="184" fillId="0" borderId="0" xfId="0" applyFont="1"/>
    <xf numFmtId="0" fontId="185" fillId="0" borderId="0" xfId="0" applyFont="1"/>
    <xf numFmtId="0" fontId="169" fillId="52" borderId="32" xfId="0" applyFont="1" applyFill="1" applyBorder="1" applyAlignment="1">
      <alignment horizontal="center" vertical="center" wrapText="1" readingOrder="1"/>
    </xf>
    <xf numFmtId="0" fontId="69" fillId="0" borderId="9" xfId="0" applyFont="1" applyBorder="1" applyAlignment="1">
      <alignment horizontal="left" vertical="center" wrapText="1" readingOrder="1"/>
    </xf>
    <xf numFmtId="177" fontId="69" fillId="0" borderId="9" xfId="0" applyNumberFormat="1" applyFont="1" applyBorder="1" applyAlignment="1">
      <alignment horizontal="right" vertical="center" wrapText="1" readingOrder="1"/>
    </xf>
    <xf numFmtId="9" fontId="47" fillId="0" borderId="9" xfId="2" applyFont="1" applyBorder="1" applyAlignment="1">
      <alignment horizontal="center" vertical="center" wrapText="1"/>
    </xf>
    <xf numFmtId="177" fontId="69" fillId="0" borderId="13" xfId="0" applyNumberFormat="1" applyFont="1" applyBorder="1" applyAlignment="1">
      <alignment horizontal="right" vertical="center" wrapText="1" readingOrder="1"/>
    </xf>
    <xf numFmtId="177" fontId="69" fillId="0" borderId="35" xfId="0" applyNumberFormat="1" applyFont="1" applyBorder="1" applyAlignment="1">
      <alignment horizontal="right" vertical="center" wrapText="1" readingOrder="1"/>
    </xf>
    <xf numFmtId="0" fontId="69" fillId="0" borderId="5" xfId="0" applyFont="1" applyBorder="1" applyAlignment="1">
      <alignment horizontal="left" vertical="center" wrapText="1" readingOrder="1"/>
    </xf>
    <xf numFmtId="177" fontId="69" fillId="0" borderId="5" xfId="0" applyNumberFormat="1" applyFont="1" applyBorder="1" applyAlignment="1">
      <alignment horizontal="right" vertical="center" wrapText="1" readingOrder="1"/>
    </xf>
    <xf numFmtId="9" fontId="47" fillId="0" borderId="5" xfId="2" applyFont="1" applyBorder="1" applyAlignment="1">
      <alignment horizontal="center" vertical="center" wrapText="1"/>
    </xf>
    <xf numFmtId="177" fontId="69" fillId="0" borderId="6" xfId="0" applyNumberFormat="1" applyFont="1" applyBorder="1" applyAlignment="1">
      <alignment horizontal="right" vertical="center" wrapText="1" readingOrder="1"/>
    </xf>
    <xf numFmtId="0" fontId="54" fillId="50" borderId="5" xfId="0" applyFont="1" applyFill="1" applyBorder="1" applyAlignment="1">
      <alignment horizontal="left" vertical="center" wrapText="1" readingOrder="1"/>
    </xf>
    <xf numFmtId="177" fontId="144" fillId="50" borderId="5" xfId="0" applyNumberFormat="1" applyFont="1" applyFill="1" applyBorder="1" applyAlignment="1">
      <alignment horizontal="right" vertical="center" wrapText="1" readingOrder="1"/>
    </xf>
    <xf numFmtId="9" fontId="81" fillId="50" borderId="5" xfId="2" applyFont="1" applyFill="1" applyBorder="1" applyAlignment="1">
      <alignment horizontal="center" vertical="center" wrapText="1"/>
    </xf>
    <xf numFmtId="177" fontId="144" fillId="50" borderId="6" xfId="0" applyNumberFormat="1" applyFont="1" applyFill="1" applyBorder="1" applyAlignment="1">
      <alignment horizontal="right" vertical="center" wrapText="1" readingOrder="1"/>
    </xf>
    <xf numFmtId="177" fontId="144" fillId="50" borderId="37" xfId="0" applyNumberFormat="1" applyFont="1" applyFill="1" applyBorder="1" applyAlignment="1">
      <alignment horizontal="right" vertical="center" wrapText="1" readingOrder="1"/>
    </xf>
    <xf numFmtId="177" fontId="69" fillId="4" borderId="9" xfId="0" applyNumberFormat="1" applyFont="1" applyFill="1" applyBorder="1" applyAlignment="1">
      <alignment horizontal="right" vertical="center" wrapText="1" readingOrder="1"/>
    </xf>
    <xf numFmtId="177" fontId="69" fillId="0" borderId="37" xfId="0" applyNumberFormat="1" applyFont="1" applyBorder="1" applyAlignment="1">
      <alignment horizontal="right" vertical="center" wrapText="1" readingOrder="1"/>
    </xf>
    <xf numFmtId="177" fontId="69" fillId="4" borderId="5" xfId="0" applyNumberFormat="1" applyFont="1" applyFill="1" applyBorder="1" applyAlignment="1">
      <alignment horizontal="right" vertical="center" wrapText="1" readingOrder="1"/>
    </xf>
    <xf numFmtId="9" fontId="47" fillId="4" borderId="5" xfId="2" applyFont="1" applyFill="1" applyBorder="1" applyAlignment="1">
      <alignment horizontal="center" vertical="center" wrapText="1"/>
    </xf>
    <xf numFmtId="177" fontId="69" fillId="4" borderId="6" xfId="0" applyNumberFormat="1" applyFont="1" applyFill="1" applyBorder="1" applyAlignment="1">
      <alignment horizontal="right" vertical="center" wrapText="1" readingOrder="1"/>
    </xf>
    <xf numFmtId="0" fontId="69" fillId="4" borderId="5" xfId="0" applyFont="1" applyFill="1" applyBorder="1" applyAlignment="1">
      <alignment horizontal="left" vertical="center" wrapText="1" readingOrder="1"/>
    </xf>
    <xf numFmtId="0" fontId="186" fillId="4" borderId="5" xfId="0" applyFont="1" applyFill="1" applyBorder="1" applyAlignment="1">
      <alignment horizontal="left" vertical="center" wrapText="1" readingOrder="1"/>
    </xf>
    <xf numFmtId="177" fontId="186" fillId="0" borderId="5" xfId="0" applyNumberFormat="1" applyFont="1" applyBorder="1" applyAlignment="1">
      <alignment horizontal="right" vertical="center" wrapText="1" readingOrder="1"/>
    </xf>
    <xf numFmtId="177" fontId="186" fillId="4" borderId="5" xfId="0" applyNumberFormat="1" applyFont="1" applyFill="1" applyBorder="1" applyAlignment="1">
      <alignment horizontal="right" vertical="center" wrapText="1" readingOrder="1"/>
    </xf>
    <xf numFmtId="9" fontId="186" fillId="4" borderId="5" xfId="2" applyFont="1" applyFill="1" applyBorder="1" applyAlignment="1">
      <alignment horizontal="center" vertical="center" wrapText="1"/>
    </xf>
    <xf numFmtId="177" fontId="186" fillId="4" borderId="6" xfId="0" applyNumberFormat="1" applyFont="1" applyFill="1" applyBorder="1" applyAlignment="1">
      <alignment horizontal="right" vertical="center" wrapText="1" readingOrder="1"/>
    </xf>
    <xf numFmtId="177" fontId="69" fillId="4" borderId="37" xfId="0" applyNumberFormat="1" applyFont="1" applyFill="1" applyBorder="1" applyAlignment="1">
      <alignment horizontal="right" vertical="center" wrapText="1" readingOrder="1"/>
    </xf>
    <xf numFmtId="177" fontId="47" fillId="0" borderId="5" xfId="0" applyNumberFormat="1" applyFont="1" applyBorder="1" applyAlignment="1">
      <alignment horizontal="right" vertical="center" wrapText="1" readingOrder="1"/>
    </xf>
    <xf numFmtId="0" fontId="69" fillId="0" borderId="56" xfId="0" applyFont="1" applyBorder="1" applyAlignment="1">
      <alignment horizontal="left" vertical="center" wrapText="1" readingOrder="1"/>
    </xf>
    <xf numFmtId="9" fontId="144" fillId="50" borderId="5" xfId="2" applyFont="1" applyFill="1" applyBorder="1" applyAlignment="1">
      <alignment horizontal="center" vertical="center" wrapText="1" readingOrder="1"/>
    </xf>
    <xf numFmtId="0" fontId="163" fillId="50" borderId="5" xfId="0" applyFont="1" applyFill="1" applyBorder="1" applyAlignment="1">
      <alignment horizontal="left" vertical="center" wrapText="1" readingOrder="1"/>
    </xf>
    <xf numFmtId="177" fontId="163" fillId="50" borderId="5" xfId="0" applyNumberFormat="1" applyFont="1" applyFill="1" applyBorder="1" applyAlignment="1">
      <alignment horizontal="right" vertical="center" wrapText="1" readingOrder="1"/>
    </xf>
    <xf numFmtId="9" fontId="163" fillId="50" borderId="5" xfId="2" applyFont="1" applyFill="1" applyBorder="1" applyAlignment="1">
      <alignment horizontal="center" vertical="center" wrapText="1"/>
    </xf>
    <xf numFmtId="177" fontId="163" fillId="50" borderId="6" xfId="0" applyNumberFormat="1" applyFont="1" applyFill="1" applyBorder="1" applyAlignment="1">
      <alignment horizontal="right" vertical="center" wrapText="1" readingOrder="1"/>
    </xf>
    <xf numFmtId="177" fontId="163" fillId="50" borderId="37" xfId="0" applyNumberFormat="1" applyFont="1" applyFill="1" applyBorder="1" applyAlignment="1">
      <alignment horizontal="right" vertical="center" wrapText="1" readingOrder="1"/>
    </xf>
    <xf numFmtId="0" fontId="163" fillId="54" borderId="45" xfId="0" applyFont="1" applyFill="1" applyBorder="1" applyAlignment="1">
      <alignment horizontal="left" vertical="center" wrapText="1" readingOrder="1"/>
    </xf>
    <xf numFmtId="177" fontId="163" fillId="54" borderId="45" xfId="0" applyNumberFormat="1" applyFont="1" applyFill="1" applyBorder="1" applyAlignment="1">
      <alignment horizontal="right" vertical="center" wrapText="1" readingOrder="1"/>
    </xf>
    <xf numFmtId="9" fontId="163" fillId="54" borderId="45" xfId="2" applyFont="1" applyFill="1" applyBorder="1" applyAlignment="1">
      <alignment horizontal="center" vertical="center" wrapText="1"/>
    </xf>
    <xf numFmtId="177" fontId="163" fillId="54" borderId="94" xfId="0" applyNumberFormat="1" applyFont="1" applyFill="1" applyBorder="1" applyAlignment="1">
      <alignment horizontal="right" vertical="center" wrapText="1" readingOrder="1"/>
    </xf>
    <xf numFmtId="177" fontId="163" fillId="54" borderId="46" xfId="0" applyNumberFormat="1" applyFont="1" applyFill="1" applyBorder="1" applyAlignment="1">
      <alignment horizontal="right" vertical="center" wrapText="1" readingOrder="1"/>
    </xf>
    <xf numFmtId="0" fontId="54" fillId="0" borderId="8" xfId="0" applyFont="1" applyBorder="1" applyAlignment="1">
      <alignment vertical="center" textRotation="90" wrapText="1" readingOrder="1"/>
    </xf>
    <xf numFmtId="0" fontId="54" fillId="0" borderId="8" xfId="0" applyFont="1" applyBorder="1" applyAlignment="1">
      <alignment horizontal="center" vertical="center" textRotation="90" wrapText="1" readingOrder="1"/>
    </xf>
    <xf numFmtId="9" fontId="186" fillId="0" borderId="5" xfId="2" applyFont="1" applyFill="1" applyBorder="1" applyAlignment="1">
      <alignment horizontal="center" vertical="center" wrapText="1" readingOrder="1"/>
    </xf>
    <xf numFmtId="177" fontId="186" fillId="0" borderId="6" xfId="0" applyNumberFormat="1" applyFont="1" applyBorder="1" applyAlignment="1">
      <alignment horizontal="right" vertical="center" wrapText="1" readingOrder="1"/>
    </xf>
    <xf numFmtId="177" fontId="186" fillId="0" borderId="37" xfId="0" applyNumberFormat="1" applyFont="1" applyBorder="1" applyAlignment="1">
      <alignment horizontal="right" vertical="center" wrapText="1" readingOrder="1"/>
    </xf>
    <xf numFmtId="0" fontId="54" fillId="0" borderId="9" xfId="0" applyFont="1" applyBorder="1" applyAlignment="1">
      <alignment vertical="center" textRotation="90" wrapText="1" readingOrder="1"/>
    </xf>
    <xf numFmtId="0" fontId="69" fillId="0" borderId="9" xfId="0" applyFont="1" applyBorder="1" applyAlignment="1">
      <alignment vertical="center" wrapText="1" readingOrder="1"/>
    </xf>
    <xf numFmtId="177" fontId="47" fillId="0" borderId="9" xfId="0" applyNumberFormat="1" applyFont="1" applyBorder="1" applyAlignment="1">
      <alignment horizontal="right" vertical="center" wrapText="1" readingOrder="1"/>
    </xf>
    <xf numFmtId="0" fontId="69" fillId="0" borderId="5" xfId="0" applyFont="1" applyBorder="1" applyAlignment="1">
      <alignment vertical="center" wrapText="1" readingOrder="1"/>
    </xf>
    <xf numFmtId="9" fontId="47" fillId="0" borderId="5" xfId="2" applyFont="1" applyFill="1" applyBorder="1" applyAlignment="1">
      <alignment horizontal="center" vertical="center" wrapText="1"/>
    </xf>
    <xf numFmtId="9" fontId="186" fillId="0" borderId="5" xfId="2" applyFont="1" applyBorder="1" applyAlignment="1">
      <alignment horizontal="center" vertical="center" wrapText="1" readingOrder="1"/>
    </xf>
    <xf numFmtId="0" fontId="69" fillId="4" borderId="5" xfId="0" applyFont="1" applyFill="1" applyBorder="1" applyAlignment="1">
      <alignment vertical="center" wrapText="1" readingOrder="1"/>
    </xf>
    <xf numFmtId="0" fontId="186" fillId="0" borderId="5" xfId="0" applyFont="1" applyBorder="1" applyAlignment="1">
      <alignment vertical="center" wrapText="1" readingOrder="1"/>
    </xf>
    <xf numFmtId="9" fontId="186" fillId="0" borderId="5" xfId="2" applyFont="1" applyFill="1" applyBorder="1" applyAlignment="1">
      <alignment horizontal="center" vertical="center" wrapText="1"/>
    </xf>
    <xf numFmtId="0" fontId="54" fillId="2" borderId="40" xfId="0" applyFont="1" applyFill="1" applyBorder="1" applyAlignment="1">
      <alignment horizontal="center" vertical="center" wrapText="1" readingOrder="1"/>
    </xf>
    <xf numFmtId="177" fontId="81" fillId="0" borderId="0" xfId="0" applyNumberFormat="1" applyFont="1" applyAlignment="1">
      <alignment horizontal="right" vertical="center" wrapText="1" readingOrder="1"/>
    </xf>
    <xf numFmtId="9" fontId="81" fillId="0" borderId="0" xfId="2" applyFont="1" applyAlignment="1">
      <alignment horizontal="center" vertical="center" wrapText="1"/>
    </xf>
    <xf numFmtId="177" fontId="81" fillId="0" borderId="0" xfId="2" applyNumberFormat="1" applyFont="1" applyAlignment="1">
      <alignment horizontal="right" vertical="center" wrapText="1"/>
    </xf>
    <xf numFmtId="0" fontId="163" fillId="52" borderId="41" xfId="0" applyFont="1" applyFill="1" applyBorder="1" applyAlignment="1">
      <alignment horizontal="center" vertical="center" wrapText="1" readingOrder="1"/>
    </xf>
    <xf numFmtId="177" fontId="163" fillId="52" borderId="42" xfId="0" applyNumberFormat="1" applyFont="1" applyFill="1" applyBorder="1" applyAlignment="1">
      <alignment horizontal="center" vertical="center" wrapText="1" readingOrder="1"/>
    </xf>
    <xf numFmtId="0" fontId="163" fillId="52" borderId="42" xfId="0" applyFont="1" applyFill="1" applyBorder="1" applyAlignment="1">
      <alignment horizontal="center" vertical="center" wrapText="1" readingOrder="1"/>
    </xf>
    <xf numFmtId="177" fontId="186" fillId="4" borderId="42" xfId="0" applyNumberFormat="1" applyFont="1" applyFill="1" applyBorder="1" applyAlignment="1">
      <alignment horizontal="right" vertical="center" wrapText="1" readingOrder="1"/>
    </xf>
    <xf numFmtId="9" fontId="186" fillId="4" borderId="42" xfId="2" applyFont="1" applyFill="1" applyBorder="1" applyAlignment="1">
      <alignment horizontal="center" vertical="center" wrapText="1"/>
    </xf>
    <xf numFmtId="177" fontId="186" fillId="4" borderId="42" xfId="0" applyNumberFormat="1" applyFont="1" applyFill="1" applyBorder="1" applyAlignment="1">
      <alignment horizontal="right" vertical="center" wrapText="1"/>
    </xf>
    <xf numFmtId="177" fontId="186" fillId="4" borderId="5" xfId="0" applyNumberFormat="1" applyFont="1" applyFill="1" applyBorder="1" applyAlignment="1">
      <alignment horizontal="right" vertical="center" wrapText="1"/>
    </xf>
    <xf numFmtId="177" fontId="186" fillId="4" borderId="5" xfId="2" applyNumberFormat="1" applyFont="1" applyFill="1" applyBorder="1" applyAlignment="1">
      <alignment horizontal="right" vertical="center" wrapText="1"/>
    </xf>
    <xf numFmtId="0" fontId="163" fillId="52" borderId="47" xfId="0" applyFont="1" applyFill="1" applyBorder="1" applyAlignment="1">
      <alignment horizontal="left" vertical="center" wrapText="1" readingOrder="1"/>
    </xf>
    <xf numFmtId="177" fontId="163" fillId="52" borderId="48" xfId="0" applyNumberFormat="1" applyFont="1" applyFill="1" applyBorder="1" applyAlignment="1">
      <alignment horizontal="right" vertical="center" wrapText="1" readingOrder="1"/>
    </xf>
    <xf numFmtId="9" fontId="163" fillId="52" borderId="48" xfId="2" applyFont="1" applyFill="1" applyBorder="1" applyAlignment="1">
      <alignment horizontal="center" vertical="center" wrapText="1"/>
    </xf>
    <xf numFmtId="177" fontId="163" fillId="52" borderId="48" xfId="2" applyNumberFormat="1" applyFont="1" applyFill="1" applyBorder="1" applyAlignment="1">
      <alignment horizontal="right" vertical="center" wrapText="1"/>
    </xf>
    <xf numFmtId="177" fontId="47" fillId="0" borderId="0" xfId="0" applyNumberFormat="1" applyFont="1" applyAlignment="1">
      <alignment horizontal="right" vertical="center" wrapText="1" readingOrder="1"/>
    </xf>
    <xf numFmtId="0" fontId="166" fillId="52" borderId="26" xfId="0" applyFont="1" applyFill="1" applyBorder="1" applyAlignment="1">
      <alignment horizontal="center" vertical="center" wrapText="1" readingOrder="1"/>
    </xf>
    <xf numFmtId="0" fontId="166" fillId="52" borderId="27" xfId="0" applyFont="1" applyFill="1" applyBorder="1" applyAlignment="1">
      <alignment horizontal="center" vertical="center" wrapText="1" readingOrder="1"/>
    </xf>
    <xf numFmtId="9" fontId="166" fillId="52" borderId="27" xfId="2" applyFont="1" applyFill="1" applyBorder="1" applyAlignment="1">
      <alignment horizontal="center" vertical="center" wrapText="1" readingOrder="1"/>
    </xf>
    <xf numFmtId="0" fontId="166" fillId="52" borderId="29" xfId="0" applyFont="1" applyFill="1" applyBorder="1" applyAlignment="1">
      <alignment horizontal="center" vertical="center" wrapText="1" readingOrder="1"/>
    </xf>
    <xf numFmtId="0" fontId="167" fillId="53" borderId="36" xfId="0" applyFont="1" applyFill="1" applyBorder="1" applyAlignment="1">
      <alignment horizontal="left" vertical="center" wrapText="1" readingOrder="1"/>
    </xf>
    <xf numFmtId="177" fontId="163" fillId="52" borderId="43" xfId="0" applyNumberFormat="1" applyFont="1" applyFill="1" applyBorder="1" applyAlignment="1">
      <alignment horizontal="center" vertical="center" wrapText="1" readingOrder="1"/>
    </xf>
    <xf numFmtId="177" fontId="186" fillId="4" borderId="43" xfId="0" applyNumberFormat="1" applyFont="1" applyFill="1" applyBorder="1" applyAlignment="1">
      <alignment horizontal="right" vertical="center" wrapText="1"/>
    </xf>
    <xf numFmtId="177" fontId="186" fillId="4" borderId="37" xfId="0" applyNumberFormat="1" applyFont="1" applyFill="1" applyBorder="1" applyAlignment="1">
      <alignment horizontal="right" vertical="center" wrapText="1"/>
    </xf>
    <xf numFmtId="177" fontId="186" fillId="4" borderId="37" xfId="2" applyNumberFormat="1" applyFont="1" applyFill="1" applyBorder="1" applyAlignment="1">
      <alignment horizontal="right" vertical="center" wrapText="1"/>
    </xf>
    <xf numFmtId="177" fontId="186" fillId="4" borderId="37" xfId="0" applyNumberFormat="1" applyFont="1" applyFill="1" applyBorder="1" applyAlignment="1">
      <alignment horizontal="right" vertical="center" wrapText="1" readingOrder="1"/>
    </xf>
    <xf numFmtId="177" fontId="163" fillId="52" borderId="84" xfId="2" applyNumberFormat="1" applyFont="1" applyFill="1" applyBorder="1" applyAlignment="1">
      <alignment horizontal="right" vertical="center" wrapText="1"/>
    </xf>
    <xf numFmtId="0" fontId="81" fillId="51" borderId="41" xfId="0" applyFont="1" applyFill="1" applyBorder="1" applyAlignment="1">
      <alignment horizontal="left" vertical="center" wrapText="1" readingOrder="1"/>
    </xf>
    <xf numFmtId="0" fontId="81" fillId="51" borderId="36" xfId="0" applyFont="1" applyFill="1" applyBorder="1" applyAlignment="1">
      <alignment horizontal="left" vertical="center" wrapText="1" readingOrder="1"/>
    </xf>
    <xf numFmtId="0" fontId="166" fillId="52" borderId="92" xfId="0" applyFont="1" applyFill="1" applyBorder="1" applyAlignment="1">
      <alignment horizontal="center" vertical="center" wrapText="1" readingOrder="1"/>
    </xf>
    <xf numFmtId="0" fontId="166" fillId="52" borderId="15" xfId="0" applyFont="1" applyFill="1" applyBorder="1" applyAlignment="1">
      <alignment horizontal="center" vertical="center" wrapText="1" readingOrder="1"/>
    </xf>
    <xf numFmtId="0" fontId="166" fillId="52" borderId="32" xfId="0" applyFont="1" applyFill="1" applyBorder="1" applyAlignment="1">
      <alignment horizontal="center" vertical="center" wrapText="1" readingOrder="1"/>
    </xf>
    <xf numFmtId="9" fontId="166" fillId="52" borderId="32" xfId="2" applyFont="1" applyFill="1" applyBorder="1" applyAlignment="1">
      <alignment horizontal="center" vertical="center" wrapText="1" readingOrder="1"/>
    </xf>
    <xf numFmtId="15" fontId="123" fillId="0" borderId="0" xfId="0" applyNumberFormat="1" applyFont="1" applyAlignment="1">
      <alignment vertical="center" wrapText="1" readingOrder="1"/>
    </xf>
    <xf numFmtId="0" fontId="106" fillId="0" borderId="57" xfId="0" applyFont="1" applyBorder="1" applyAlignment="1">
      <alignment horizontal="left" vertical="center" wrapText="1" readingOrder="1"/>
    </xf>
    <xf numFmtId="0" fontId="106" fillId="0" borderId="12" xfId="0" applyFont="1" applyBorder="1" applyAlignment="1">
      <alignment horizontal="left" vertical="center" wrapText="1" readingOrder="1"/>
    </xf>
    <xf numFmtId="0" fontId="106" fillId="0" borderId="56" xfId="0" applyFont="1" applyBorder="1" applyAlignment="1">
      <alignment horizontal="left" vertical="center" wrapText="1" readingOrder="1"/>
    </xf>
    <xf numFmtId="0" fontId="106" fillId="4" borderId="32" xfId="0" applyFont="1" applyFill="1" applyBorder="1" applyAlignment="1">
      <alignment horizontal="left" vertical="center" wrapText="1" readingOrder="1"/>
    </xf>
    <xf numFmtId="0" fontId="106" fillId="0" borderId="92" xfId="0" applyFont="1" applyBorder="1" applyAlignment="1">
      <alignment horizontal="left" vertical="center" wrapText="1" readingOrder="1"/>
    </xf>
    <xf numFmtId="0" fontId="106" fillId="0" borderId="7" xfId="0" applyFont="1" applyBorder="1" applyAlignment="1">
      <alignment horizontal="left" vertical="center" wrapText="1" readingOrder="1"/>
    </xf>
    <xf numFmtId="178" fontId="109" fillId="53" borderId="5" xfId="0" applyNumberFormat="1" applyFont="1" applyFill="1" applyBorder="1" applyAlignment="1">
      <alignment horizontal="left" vertical="center" wrapText="1" readingOrder="1"/>
    </xf>
    <xf numFmtId="9" fontId="116" fillId="4" borderId="57" xfId="7" applyFont="1" applyFill="1" applyBorder="1" applyAlignment="1">
      <alignment horizontal="center" vertical="center" wrapText="1"/>
    </xf>
    <xf numFmtId="0" fontId="166" fillId="0" borderId="0" xfId="0" applyFont="1" applyAlignment="1">
      <alignment horizontal="center" vertical="center" wrapText="1" readingOrder="1"/>
    </xf>
    <xf numFmtId="177" fontId="103" fillId="0" borderId="43" xfId="0" applyNumberFormat="1" applyFont="1" applyBorder="1" applyAlignment="1">
      <alignment vertical="center" wrapText="1" readingOrder="1"/>
    </xf>
    <xf numFmtId="177" fontId="103" fillId="0" borderId="37" xfId="0" applyNumberFormat="1" applyFont="1" applyBorder="1" applyAlignment="1">
      <alignment vertical="center" wrapText="1" readingOrder="1"/>
    </xf>
    <xf numFmtId="177" fontId="116" fillId="2" borderId="37" xfId="0" applyNumberFormat="1" applyFont="1" applyFill="1" applyBorder="1" applyAlignment="1">
      <alignment vertical="center" wrapText="1" readingOrder="1"/>
    </xf>
    <xf numFmtId="177" fontId="168" fillId="53" borderId="37" xfId="0" applyNumberFormat="1" applyFont="1" applyFill="1" applyBorder="1" applyAlignment="1">
      <alignment vertical="center" wrapText="1" readingOrder="1"/>
    </xf>
    <xf numFmtId="177" fontId="168" fillId="54" borderId="46" xfId="0" applyNumberFormat="1" applyFont="1" applyFill="1" applyBorder="1" applyAlignment="1">
      <alignment vertical="center" wrapText="1" readingOrder="1"/>
    </xf>
    <xf numFmtId="176" fontId="101" fillId="0" borderId="0" xfId="0" applyNumberFormat="1" applyFont="1" applyAlignment="1">
      <alignment horizontal="left"/>
    </xf>
    <xf numFmtId="177" fontId="155" fillId="43" borderId="85" xfId="0" applyNumberFormat="1" applyFont="1" applyFill="1" applyBorder="1" applyAlignment="1">
      <alignment horizontal="center" vertical="center" wrapText="1" readingOrder="1"/>
    </xf>
    <xf numFmtId="177" fontId="155" fillId="43" borderId="85" xfId="50" applyNumberFormat="1" applyFont="1" applyFill="1" applyBorder="1" applyAlignment="1">
      <alignment horizontal="center" vertical="center" wrapText="1" readingOrder="1"/>
    </xf>
    <xf numFmtId="177" fontId="157" fillId="45" borderId="85" xfId="0" applyNumberFormat="1" applyFont="1" applyFill="1" applyBorder="1" applyAlignment="1">
      <alignment horizontal="center" vertical="center" wrapText="1" readingOrder="1"/>
    </xf>
    <xf numFmtId="177" fontId="157" fillId="45" borderId="85" xfId="50" applyNumberFormat="1" applyFont="1" applyFill="1" applyBorder="1" applyAlignment="1">
      <alignment horizontal="center" vertical="center" wrapText="1" readingOrder="1"/>
    </xf>
    <xf numFmtId="177" fontId="160" fillId="43" borderId="85" xfId="50" applyNumberFormat="1" applyFont="1" applyFill="1" applyBorder="1" applyAlignment="1">
      <alignment horizontal="center" vertical="center" wrapText="1" readingOrder="1"/>
    </xf>
    <xf numFmtId="177" fontId="157" fillId="43" borderId="85" xfId="50" applyNumberFormat="1" applyFont="1" applyFill="1" applyBorder="1" applyAlignment="1">
      <alignment horizontal="center" vertical="center" wrapText="1" readingOrder="1"/>
    </xf>
    <xf numFmtId="177" fontId="175" fillId="46" borderId="85" xfId="50" applyNumberFormat="1" applyFont="1" applyFill="1" applyBorder="1" applyAlignment="1">
      <alignment horizontal="center" vertical="center" wrapText="1" readingOrder="1"/>
    </xf>
    <xf numFmtId="177" fontId="166" fillId="52" borderId="32" xfId="0" applyNumberFormat="1" applyFont="1" applyFill="1" applyBorder="1" applyAlignment="1">
      <alignment horizontal="center" vertical="center" wrapText="1" readingOrder="1"/>
    </xf>
    <xf numFmtId="0" fontId="166" fillId="52" borderId="42" xfId="0" applyFont="1" applyFill="1" applyBorder="1" applyAlignment="1">
      <alignment horizontal="center" vertical="center" wrapText="1" readingOrder="1"/>
    </xf>
    <xf numFmtId="0" fontId="166" fillId="52" borderId="95" xfId="0" applyFont="1" applyFill="1" applyBorder="1" applyAlignment="1">
      <alignment horizontal="center" vertical="center" wrapText="1" readingOrder="1"/>
    </xf>
    <xf numFmtId="0" fontId="153" fillId="47" borderId="91" xfId="0" applyFont="1" applyFill="1" applyBorder="1" applyAlignment="1">
      <alignment horizontal="center" vertical="center" wrapText="1" readingOrder="1"/>
    </xf>
    <xf numFmtId="0" fontId="54" fillId="0" borderId="41" xfId="0" applyFont="1" applyBorder="1" applyAlignment="1">
      <alignment vertical="center" wrapText="1" readingOrder="1"/>
    </xf>
    <xf numFmtId="0" fontId="54" fillId="0" borderId="36" xfId="0" applyFont="1" applyBorder="1" applyAlignment="1">
      <alignment vertical="center" wrapText="1" readingOrder="1"/>
    </xf>
    <xf numFmtId="0" fontId="54" fillId="2" borderId="5" xfId="0" applyFont="1" applyFill="1" applyBorder="1" applyAlignment="1">
      <alignment horizontal="left" vertical="center" wrapText="1" readingOrder="1"/>
    </xf>
    <xf numFmtId="177" fontId="144" fillId="2" borderId="5" xfId="0" applyNumberFormat="1" applyFont="1" applyFill="1" applyBorder="1" applyAlignment="1">
      <alignment horizontal="right" vertical="center" wrapText="1" readingOrder="1"/>
    </xf>
    <xf numFmtId="9" fontId="144" fillId="2" borderId="5" xfId="2" applyFont="1" applyFill="1" applyBorder="1" applyAlignment="1">
      <alignment horizontal="center" vertical="center" wrapText="1" readingOrder="1"/>
    </xf>
    <xf numFmtId="177" fontId="144" fillId="2" borderId="37" xfId="0" applyNumberFormat="1" applyFont="1" applyFill="1" applyBorder="1" applyAlignment="1">
      <alignment horizontal="right" vertical="center" wrapText="1" readingOrder="1"/>
    </xf>
    <xf numFmtId="177" fontId="155" fillId="0" borderId="85" xfId="50" applyNumberFormat="1" applyFont="1" applyFill="1" applyBorder="1" applyAlignment="1">
      <alignment horizontal="center" vertical="center" wrapText="1" readingOrder="1"/>
    </xf>
    <xf numFmtId="177" fontId="175" fillId="46" borderId="85" xfId="0" applyNumberFormat="1" applyFont="1" applyFill="1" applyBorder="1" applyAlignment="1">
      <alignment horizontal="center" vertical="center" wrapText="1" readingOrder="1"/>
    </xf>
    <xf numFmtId="0" fontId="159" fillId="47" borderId="91" xfId="0" applyFont="1" applyFill="1" applyBorder="1" applyAlignment="1">
      <alignment horizontal="center" vertical="center" wrapText="1" readingOrder="1"/>
    </xf>
    <xf numFmtId="15" fontId="124" fillId="0" borderId="18" xfId="0" applyNumberFormat="1" applyFont="1" applyBorder="1" applyAlignment="1">
      <alignment horizontal="center" vertical="center" wrapText="1" readingOrder="1"/>
    </xf>
    <xf numFmtId="177" fontId="192" fillId="4" borderId="0" xfId="0" applyNumberFormat="1" applyFont="1" applyFill="1" applyAlignment="1">
      <alignment horizontal="right" vertical="center" wrapText="1" readingOrder="1"/>
    </xf>
    <xf numFmtId="177" fontId="192" fillId="0" borderId="0" xfId="0" applyNumberFormat="1" applyFont="1" applyAlignment="1">
      <alignment horizontal="right" vertical="center" wrapText="1" readingOrder="1"/>
    </xf>
    <xf numFmtId="170" fontId="192" fillId="0" borderId="0" xfId="1" applyNumberFormat="1" applyFont="1" applyFill="1" applyBorder="1" applyAlignment="1">
      <alignment horizontal="left" vertical="center" wrapText="1" readingOrder="1"/>
    </xf>
    <xf numFmtId="177" fontId="192" fillId="4" borderId="0" xfId="0" applyNumberFormat="1" applyFont="1" applyFill="1" applyAlignment="1">
      <alignment horizontal="right" vertical="center" wrapText="1"/>
    </xf>
    <xf numFmtId="177" fontId="190" fillId="4" borderId="0" xfId="0" applyNumberFormat="1" applyFont="1" applyFill="1" applyAlignment="1">
      <alignment horizontal="right" vertical="center" wrapText="1" readingOrder="1"/>
    </xf>
    <xf numFmtId="177" fontId="191" fillId="4" borderId="0" xfId="0" applyNumberFormat="1" applyFont="1" applyFill="1" applyAlignment="1">
      <alignment horizontal="right" vertical="center" wrapText="1" readingOrder="1"/>
    </xf>
    <xf numFmtId="0" fontId="193" fillId="4" borderId="0" xfId="0" applyFont="1" applyFill="1"/>
    <xf numFmtId="0" fontId="94" fillId="4" borderId="0" xfId="0" applyFont="1" applyFill="1"/>
    <xf numFmtId="0" fontId="54" fillId="0" borderId="9" xfId="0" applyFont="1" applyBorder="1" applyAlignment="1">
      <alignment horizontal="left" vertical="center" wrapText="1" readingOrder="1"/>
    </xf>
    <xf numFmtId="0" fontId="54" fillId="0" borderId="12" xfId="0" applyFont="1" applyBorder="1" applyAlignment="1">
      <alignment horizontal="left" vertical="center" wrapText="1" readingOrder="1"/>
    </xf>
    <xf numFmtId="177" fontId="81" fillId="50" borderId="5" xfId="0" applyNumberFormat="1" applyFont="1" applyFill="1" applyBorder="1" applyAlignment="1">
      <alignment horizontal="right" vertical="center" wrapText="1" readingOrder="1"/>
    </xf>
    <xf numFmtId="0" fontId="62" fillId="0" borderId="47" xfId="4" applyFont="1" applyBorder="1" applyAlignment="1" applyProtection="1">
      <alignment horizontal="left" vertical="center" wrapText="1" readingOrder="1"/>
      <protection locked="0"/>
    </xf>
    <xf numFmtId="180" fontId="150" fillId="0" borderId="48" xfId="50" applyNumberFormat="1" applyFont="1" applyFill="1" applyBorder="1" applyAlignment="1" applyProtection="1">
      <alignment vertical="center" wrapText="1" readingOrder="1"/>
      <protection locked="0"/>
    </xf>
    <xf numFmtId="170" fontId="150" fillId="0" borderId="48" xfId="1" applyNumberFormat="1" applyFont="1" applyFill="1" applyBorder="1" applyAlignment="1" applyProtection="1">
      <alignment horizontal="center" vertical="center" wrapText="1" readingOrder="1"/>
      <protection locked="0"/>
    </xf>
    <xf numFmtId="9" fontId="150" fillId="0" borderId="48" xfId="2" applyFont="1" applyFill="1" applyBorder="1" applyAlignment="1" applyProtection="1">
      <alignment horizontal="center" vertical="center" wrapText="1" readingOrder="1"/>
      <protection locked="0"/>
    </xf>
    <xf numFmtId="180" fontId="150" fillId="0" borderId="48" xfId="50" applyNumberFormat="1" applyFont="1" applyFill="1" applyBorder="1" applyAlignment="1" applyProtection="1">
      <alignment horizontal="center" vertical="center" wrapText="1" readingOrder="1"/>
      <protection locked="0"/>
    </xf>
    <xf numFmtId="9" fontId="151" fillId="0" borderId="84" xfId="4" applyNumberFormat="1" applyFont="1" applyBorder="1" applyAlignment="1">
      <alignment horizontal="center" vertical="center" wrapText="1"/>
    </xf>
    <xf numFmtId="0" fontId="64" fillId="0" borderId="5" xfId="4" applyFont="1" applyBorder="1" applyAlignment="1" applyProtection="1">
      <alignment horizontal="left" vertical="center" wrapText="1" readingOrder="1"/>
      <protection locked="0"/>
    </xf>
    <xf numFmtId="0" fontId="63" fillId="0" borderId="5" xfId="4" applyFont="1" applyBorder="1" applyAlignment="1" applyProtection="1">
      <alignment horizontal="left" vertical="center" wrapText="1" readingOrder="1"/>
      <protection locked="0"/>
    </xf>
    <xf numFmtId="0" fontId="64" fillId="0" borderId="9" xfId="4" applyFont="1" applyBorder="1" applyAlignment="1" applyProtection="1">
      <alignment horizontal="left" vertical="center" wrapText="1" readingOrder="1"/>
      <protection locked="0"/>
    </xf>
    <xf numFmtId="180" fontId="51" fillId="0" borderId="9" xfId="50" applyNumberFormat="1" applyFont="1" applyBorder="1" applyAlignment="1">
      <alignment horizontal="right" vertical="center" wrapText="1"/>
    </xf>
    <xf numFmtId="180" fontId="64" fillId="0" borderId="9" xfId="50" applyNumberFormat="1" applyFont="1" applyBorder="1" applyAlignment="1" applyProtection="1">
      <alignment horizontal="right" vertical="center" wrapText="1" readingOrder="1"/>
      <protection locked="0"/>
    </xf>
    <xf numFmtId="43" fontId="51" fillId="0" borderId="9" xfId="547" applyFont="1" applyBorder="1" applyAlignment="1">
      <alignment horizontal="right" vertical="center" wrapText="1"/>
    </xf>
    <xf numFmtId="0" fontId="51" fillId="0" borderId="9" xfId="548" applyNumberFormat="1" applyFont="1" applyBorder="1" applyAlignment="1">
      <alignment horizontal="right" vertical="center" wrapText="1"/>
    </xf>
    <xf numFmtId="9" fontId="51" fillId="0" borderId="9" xfId="4" applyNumberFormat="1" applyFont="1" applyBorder="1" applyAlignment="1">
      <alignment horizontal="center" vertical="center" wrapText="1"/>
    </xf>
    <xf numFmtId="180" fontId="64" fillId="0" borderId="9" xfId="50" applyNumberFormat="1" applyFont="1" applyFill="1" applyBorder="1" applyAlignment="1" applyProtection="1">
      <alignment horizontal="right" vertical="center" wrapText="1" readingOrder="1"/>
      <protection locked="0"/>
    </xf>
    <xf numFmtId="0" fontId="151" fillId="0" borderId="0" xfId="0" applyFont="1" applyAlignment="1">
      <alignment horizontal="left" vertical="center" wrapText="1" readingOrder="1"/>
    </xf>
    <xf numFmtId="170" fontId="51" fillId="0" borderId="0" xfId="1" applyNumberFormat="1" applyFont="1" applyFill="1" applyBorder="1" applyAlignment="1">
      <alignment horizontal="left" vertical="center" wrapText="1" readingOrder="1"/>
    </xf>
    <xf numFmtId="15" fontId="124" fillId="0" borderId="0" xfId="0" applyNumberFormat="1" applyFont="1" applyAlignment="1">
      <alignment vertical="center" readingOrder="1"/>
    </xf>
    <xf numFmtId="177" fontId="124" fillId="0" borderId="0" xfId="0" applyNumberFormat="1" applyFont="1" applyAlignment="1">
      <alignment vertical="center" readingOrder="1"/>
    </xf>
    <xf numFmtId="15" fontId="188" fillId="0" borderId="0" xfId="0" applyNumberFormat="1" applyFont="1" applyAlignment="1">
      <alignment vertical="center" readingOrder="1"/>
    </xf>
    <xf numFmtId="0" fontId="117" fillId="0" borderId="5" xfId="0" applyFont="1" applyBorder="1" applyAlignment="1">
      <alignment horizontal="left" vertical="center" readingOrder="1"/>
    </xf>
    <xf numFmtId="177" fontId="117" fillId="0" borderId="5" xfId="0" applyNumberFormat="1" applyFont="1" applyBorder="1" applyAlignment="1">
      <alignment horizontal="right" vertical="center" readingOrder="1"/>
    </xf>
    <xf numFmtId="178" fontId="117" fillId="0" borderId="5" xfId="0" applyNumberFormat="1" applyFont="1" applyBorder="1" applyAlignment="1">
      <alignment horizontal="right" vertical="center" readingOrder="1"/>
    </xf>
    <xf numFmtId="9" fontId="117" fillId="0" borderId="5" xfId="2" applyFont="1" applyFill="1" applyBorder="1" applyAlignment="1">
      <alignment horizontal="center" vertical="center" readingOrder="1"/>
    </xf>
    <xf numFmtId="9" fontId="117" fillId="0" borderId="5" xfId="2" applyFont="1" applyBorder="1" applyAlignment="1">
      <alignment horizontal="center" vertical="center" readingOrder="1"/>
    </xf>
    <xf numFmtId="0" fontId="117" fillId="4" borderId="5" xfId="0" applyFont="1" applyFill="1" applyBorder="1" applyAlignment="1">
      <alignment horizontal="left" vertical="center" readingOrder="1"/>
    </xf>
    <xf numFmtId="0" fontId="106" fillId="4" borderId="5" xfId="0" applyFont="1" applyFill="1" applyBorder="1" applyAlignment="1">
      <alignment horizontal="left" vertical="center" readingOrder="1"/>
    </xf>
    <xf numFmtId="177" fontId="109" fillId="50" borderId="5" xfId="0" applyNumberFormat="1" applyFont="1" applyFill="1" applyBorder="1" applyAlignment="1">
      <alignment horizontal="right" vertical="center" readingOrder="1"/>
    </xf>
    <xf numFmtId="178" fontId="109" fillId="50" borderId="5" xfId="0" applyNumberFormat="1" applyFont="1" applyFill="1" applyBorder="1" applyAlignment="1">
      <alignment horizontal="right" vertical="center" readingOrder="1"/>
    </xf>
    <xf numFmtId="9" fontId="109" fillId="50" borderId="5" xfId="2" applyFont="1" applyFill="1" applyBorder="1" applyAlignment="1">
      <alignment horizontal="center" vertical="center" readingOrder="1"/>
    </xf>
    <xf numFmtId="177" fontId="167" fillId="52" borderId="45" xfId="0" applyNumberFormat="1" applyFont="1" applyFill="1" applyBorder="1" applyAlignment="1">
      <alignment horizontal="right" vertical="center" readingOrder="1"/>
    </xf>
    <xf numFmtId="178" fontId="167" fillId="52" borderId="45" xfId="0" applyNumberFormat="1" applyFont="1" applyFill="1" applyBorder="1" applyAlignment="1">
      <alignment horizontal="right" vertical="center" readingOrder="1"/>
    </xf>
    <xf numFmtId="9" fontId="167" fillId="52" borderId="45" xfId="2" applyFont="1" applyFill="1" applyBorder="1" applyAlignment="1">
      <alignment horizontal="center" vertical="center" readingOrder="1"/>
    </xf>
    <xf numFmtId="0" fontId="117" fillId="0" borderId="9" xfId="0" applyFont="1" applyBorder="1" applyAlignment="1">
      <alignment horizontal="left" vertical="center" readingOrder="1"/>
    </xf>
    <xf numFmtId="177" fontId="117" fillId="0" borderId="9" xfId="0" applyNumberFormat="1" applyFont="1" applyBorder="1" applyAlignment="1">
      <alignment horizontal="right" vertical="center" readingOrder="1"/>
    </xf>
    <xf numFmtId="178" fontId="117" fillId="0" borderId="9" xfId="0" applyNumberFormat="1" applyFont="1" applyBorder="1" applyAlignment="1">
      <alignment horizontal="right" vertical="center" readingOrder="1"/>
    </xf>
    <xf numFmtId="9" fontId="117" fillId="0" borderId="9" xfId="2" applyFont="1" applyFill="1" applyBorder="1" applyAlignment="1">
      <alignment horizontal="center" vertical="center" readingOrder="1"/>
    </xf>
    <xf numFmtId="9" fontId="117" fillId="0" borderId="13" xfId="2" applyFont="1" applyFill="1" applyBorder="1" applyAlignment="1">
      <alignment horizontal="center" vertical="center" readingOrder="1"/>
    </xf>
    <xf numFmtId="9" fontId="117" fillId="0" borderId="6" xfId="2" applyFont="1" applyFill="1" applyBorder="1" applyAlignment="1">
      <alignment horizontal="center" vertical="center" readingOrder="1"/>
    </xf>
    <xf numFmtId="177" fontId="109" fillId="53" borderId="5" xfId="0" applyNumberFormat="1" applyFont="1" applyFill="1" applyBorder="1" applyAlignment="1">
      <alignment horizontal="right" vertical="center" readingOrder="1"/>
    </xf>
    <xf numFmtId="178" fontId="109" fillId="53" borderId="5" xfId="0" applyNumberFormat="1" applyFont="1" applyFill="1" applyBorder="1" applyAlignment="1">
      <alignment horizontal="right" vertical="center" readingOrder="1"/>
    </xf>
    <xf numFmtId="9" fontId="109" fillId="53" borderId="5" xfId="2" applyFont="1" applyFill="1" applyBorder="1" applyAlignment="1">
      <alignment horizontal="center" vertical="center" readingOrder="1"/>
    </xf>
    <xf numFmtId="9" fontId="109" fillId="53" borderId="6" xfId="2" applyFont="1" applyFill="1" applyBorder="1" applyAlignment="1">
      <alignment horizontal="center" vertical="center" readingOrder="1"/>
    </xf>
    <xf numFmtId="177" fontId="109" fillId="53" borderId="7" xfId="0" applyNumberFormat="1" applyFont="1" applyFill="1" applyBorder="1" applyAlignment="1">
      <alignment horizontal="right" vertical="center" readingOrder="1"/>
    </xf>
    <xf numFmtId="178" fontId="109" fillId="53" borderId="7" xfId="0" applyNumberFormat="1" applyFont="1" applyFill="1" applyBorder="1" applyAlignment="1">
      <alignment horizontal="right" vertical="center" readingOrder="1"/>
    </xf>
    <xf numFmtId="9" fontId="109" fillId="53" borderId="7" xfId="2" applyFont="1" applyFill="1" applyBorder="1" applyAlignment="1">
      <alignment horizontal="center" vertical="center" readingOrder="1"/>
    </xf>
    <xf numFmtId="0" fontId="167" fillId="52" borderId="27" xfId="0" applyFont="1" applyFill="1" applyBorder="1" applyAlignment="1">
      <alignment horizontal="center" vertical="center" readingOrder="1"/>
    </xf>
    <xf numFmtId="177" fontId="167" fillId="52" borderId="27" xfId="0" applyNumberFormat="1" applyFont="1" applyFill="1" applyBorder="1" applyAlignment="1">
      <alignment horizontal="right" vertical="center" readingOrder="1"/>
    </xf>
    <xf numFmtId="178" fontId="167" fillId="52" borderId="27" xfId="0" applyNumberFormat="1" applyFont="1" applyFill="1" applyBorder="1" applyAlignment="1">
      <alignment horizontal="right" vertical="center" readingOrder="1"/>
    </xf>
    <xf numFmtId="9" fontId="167" fillId="52" borderId="27" xfId="2" applyFont="1" applyFill="1" applyBorder="1" applyAlignment="1">
      <alignment horizontal="center" vertical="center" readingOrder="1"/>
    </xf>
    <xf numFmtId="9" fontId="167" fillId="52" borderId="29" xfId="2" applyFont="1" applyFill="1" applyBorder="1" applyAlignment="1">
      <alignment horizontal="center" vertical="center" readingOrder="1"/>
    </xf>
    <xf numFmtId="0" fontId="117" fillId="4" borderId="42" xfId="0" applyFont="1" applyFill="1" applyBorder="1" applyAlignment="1">
      <alignment horizontal="left" vertical="center" readingOrder="1"/>
    </xf>
    <xf numFmtId="177" fontId="117" fillId="4" borderId="42" xfId="0" applyNumberFormat="1" applyFont="1" applyFill="1" applyBorder="1" applyAlignment="1">
      <alignment horizontal="right" vertical="center" readingOrder="1"/>
    </xf>
    <xf numFmtId="178" fontId="117" fillId="4" borderId="42" xfId="0" applyNumberFormat="1" applyFont="1" applyFill="1" applyBorder="1" applyAlignment="1">
      <alignment horizontal="right" vertical="center" readingOrder="1"/>
    </xf>
    <xf numFmtId="178" fontId="117" fillId="0" borderId="42" xfId="0" applyNumberFormat="1" applyFont="1" applyBorder="1" applyAlignment="1">
      <alignment horizontal="right" vertical="center" readingOrder="1"/>
    </xf>
    <xf numFmtId="9" fontId="117" fillId="4" borderId="42" xfId="2" applyFont="1" applyFill="1" applyBorder="1" applyAlignment="1">
      <alignment horizontal="center" vertical="center" readingOrder="1"/>
    </xf>
    <xf numFmtId="0" fontId="117" fillId="4" borderId="9" xfId="0" applyFont="1" applyFill="1" applyBorder="1" applyAlignment="1">
      <alignment horizontal="left" vertical="center" readingOrder="1"/>
    </xf>
    <xf numFmtId="9" fontId="117" fillId="0" borderId="9" xfId="2" applyFont="1" applyBorder="1" applyAlignment="1">
      <alignment horizontal="center" vertical="center" readingOrder="1"/>
    </xf>
    <xf numFmtId="9" fontId="117" fillId="0" borderId="13" xfId="2" applyFont="1" applyBorder="1" applyAlignment="1">
      <alignment horizontal="center" vertical="center" readingOrder="1"/>
    </xf>
    <xf numFmtId="177" fontId="109" fillId="53" borderId="8" xfId="0" applyNumberFormat="1" applyFont="1" applyFill="1" applyBorder="1" applyAlignment="1">
      <alignment horizontal="right" vertical="center" readingOrder="1"/>
    </xf>
    <xf numFmtId="178" fontId="109" fillId="53" borderId="8" xfId="0" applyNumberFormat="1" applyFont="1" applyFill="1" applyBorder="1" applyAlignment="1">
      <alignment horizontal="right" vertical="center" readingOrder="1"/>
    </xf>
    <xf numFmtId="9" fontId="109" fillId="53" borderId="8" xfId="2" applyFont="1" applyFill="1" applyBorder="1" applyAlignment="1">
      <alignment horizontal="center" vertical="center" readingOrder="1"/>
    </xf>
    <xf numFmtId="0" fontId="117" fillId="0" borderId="57" xfId="0" applyFont="1" applyBorder="1" applyAlignment="1">
      <alignment horizontal="left" vertical="center" readingOrder="1"/>
    </xf>
    <xf numFmtId="0" fontId="117" fillId="0" borderId="12" xfId="0" applyFont="1" applyBorder="1" applyAlignment="1">
      <alignment horizontal="left" vertical="center" readingOrder="1"/>
    </xf>
    <xf numFmtId="0" fontId="117" fillId="0" borderId="56" xfId="0" applyFont="1" applyBorder="1" applyAlignment="1">
      <alignment horizontal="left" vertical="center" readingOrder="1"/>
    </xf>
    <xf numFmtId="0" fontId="117" fillId="4" borderId="69" xfId="0" applyFont="1" applyFill="1" applyBorder="1" applyAlignment="1">
      <alignment horizontal="left" vertical="center" readingOrder="1"/>
    </xf>
    <xf numFmtId="177" fontId="117" fillId="0" borderId="42" xfId="0" applyNumberFormat="1" applyFont="1" applyBorder="1" applyAlignment="1">
      <alignment horizontal="right" vertical="center" readingOrder="1"/>
    </xf>
    <xf numFmtId="9" fontId="117" fillId="0" borderId="42" xfId="2" applyFont="1" applyFill="1" applyBorder="1" applyAlignment="1">
      <alignment horizontal="center" vertical="center" readingOrder="1"/>
    </xf>
    <xf numFmtId="9" fontId="117" fillId="0" borderId="42" xfId="2" applyFont="1" applyBorder="1" applyAlignment="1">
      <alignment horizontal="center" vertical="center" readingOrder="1"/>
    </xf>
    <xf numFmtId="9" fontId="117" fillId="0" borderId="6" xfId="2" applyFont="1" applyBorder="1" applyAlignment="1">
      <alignment horizontal="center" vertical="center" readingOrder="1"/>
    </xf>
    <xf numFmtId="0" fontId="141" fillId="0" borderId="0" xfId="0" applyFont="1" applyAlignment="1">
      <alignment horizontal="left" vertical="top" readingOrder="1"/>
    </xf>
    <xf numFmtId="177" fontId="141" fillId="0" borderId="0" xfId="0" applyNumberFormat="1" applyFont="1" applyAlignment="1">
      <alignment horizontal="left" vertical="top" readingOrder="1"/>
    </xf>
    <xf numFmtId="0" fontId="126" fillId="0" borderId="0" xfId="0" applyFont="1" applyAlignment="1">
      <alignment horizontal="left" vertical="top" readingOrder="1"/>
    </xf>
    <xf numFmtId="178" fontId="117" fillId="0" borderId="7" xfId="0" applyNumberFormat="1" applyFont="1" applyBorder="1" applyAlignment="1">
      <alignment horizontal="right" vertical="center" readingOrder="1"/>
    </xf>
    <xf numFmtId="9" fontId="109" fillId="0" borderId="7" xfId="2" applyFont="1" applyFill="1" applyBorder="1" applyAlignment="1">
      <alignment horizontal="center" vertical="center" readingOrder="1"/>
    </xf>
    <xf numFmtId="43" fontId="0" fillId="0" borderId="0" xfId="1" applyFont="1" applyAlignment="1"/>
    <xf numFmtId="178" fontId="121" fillId="0" borderId="42" xfId="0" applyNumberFormat="1" applyFont="1" applyBorder="1" applyAlignment="1">
      <alignment horizontal="right" vertical="center" readingOrder="1"/>
    </xf>
    <xf numFmtId="0" fontId="117" fillId="0" borderId="7" xfId="0" applyFont="1" applyBorder="1" applyAlignment="1">
      <alignment horizontal="left" vertical="center" readingOrder="1"/>
    </xf>
    <xf numFmtId="9" fontId="167" fillId="52" borderId="28" xfId="2" applyFont="1" applyFill="1" applyBorder="1" applyAlignment="1">
      <alignment horizontal="center" vertical="center" readingOrder="1"/>
    </xf>
    <xf numFmtId="9" fontId="117" fillId="0" borderId="83" xfId="2" applyFont="1" applyFill="1" applyBorder="1" applyAlignment="1">
      <alignment horizontal="center" vertical="center" readingOrder="1"/>
    </xf>
    <xf numFmtId="0" fontId="117" fillId="0" borderId="5" xfId="3" applyFont="1" applyBorder="1" applyAlignment="1">
      <alignment horizontal="left" vertical="center" readingOrder="1"/>
    </xf>
    <xf numFmtId="0" fontId="106" fillId="4" borderId="9" xfId="0" applyFont="1" applyFill="1" applyBorder="1" applyAlignment="1">
      <alignment horizontal="center" vertical="center" readingOrder="1"/>
    </xf>
    <xf numFmtId="178" fontId="117" fillId="0" borderId="9" xfId="0" applyNumberFormat="1" applyFont="1" applyBorder="1" applyAlignment="1">
      <alignment horizontal="center" vertical="center" readingOrder="1"/>
    </xf>
    <xf numFmtId="9" fontId="117" fillId="0" borderId="35" xfId="2" applyFont="1" applyBorder="1" applyAlignment="1">
      <alignment horizontal="center" vertical="center" readingOrder="1"/>
    </xf>
    <xf numFmtId="178" fontId="167" fillId="52" borderId="27" xfId="0" applyNumberFormat="1" applyFont="1" applyFill="1" applyBorder="1" applyAlignment="1">
      <alignment horizontal="center" vertical="center" readingOrder="1"/>
    </xf>
    <xf numFmtId="9" fontId="117" fillId="0" borderId="5" xfId="2" applyFont="1" applyBorder="1" applyAlignment="1">
      <alignment vertical="center" readingOrder="1"/>
    </xf>
    <xf numFmtId="9" fontId="109" fillId="50" borderId="5" xfId="2" applyFont="1" applyFill="1" applyBorder="1" applyAlignment="1">
      <alignment vertical="center" readingOrder="1"/>
    </xf>
    <xf numFmtId="9" fontId="109" fillId="53" borderId="5" xfId="2" applyFont="1" applyFill="1" applyBorder="1" applyAlignment="1">
      <alignment vertical="center" readingOrder="1"/>
    </xf>
    <xf numFmtId="177" fontId="117" fillId="4" borderId="5" xfId="0" applyNumberFormat="1" applyFont="1" applyFill="1" applyBorder="1" applyAlignment="1">
      <alignment horizontal="right" vertical="center" readingOrder="1"/>
    </xf>
    <xf numFmtId="178" fontId="117" fillId="4" borderId="5" xfId="0" applyNumberFormat="1" applyFont="1" applyFill="1" applyBorder="1" applyAlignment="1">
      <alignment horizontal="right" vertical="center" readingOrder="1"/>
    </xf>
    <xf numFmtId="9" fontId="117" fillId="4" borderId="5" xfId="2" applyFont="1" applyFill="1" applyBorder="1" applyAlignment="1">
      <alignment vertical="center" readingOrder="1"/>
    </xf>
    <xf numFmtId="9" fontId="167" fillId="52" borderId="27" xfId="2" applyFont="1" applyFill="1" applyBorder="1" applyAlignment="1">
      <alignment vertical="center" readingOrder="1"/>
    </xf>
    <xf numFmtId="178" fontId="109" fillId="53" borderId="5" xfId="2" applyNumberFormat="1" applyFont="1" applyFill="1" applyBorder="1" applyAlignment="1">
      <alignment horizontal="right" vertical="center" readingOrder="1"/>
    </xf>
    <xf numFmtId="177" fontId="167" fillId="52" borderId="48" xfId="0" applyNumberFormat="1" applyFont="1" applyFill="1" applyBorder="1" applyAlignment="1">
      <alignment horizontal="right" vertical="center" readingOrder="1"/>
    </xf>
    <xf numFmtId="178" fontId="167" fillId="52" borderId="48" xfId="0" applyNumberFormat="1" applyFont="1" applyFill="1" applyBorder="1" applyAlignment="1">
      <alignment horizontal="right" vertical="center" readingOrder="1"/>
    </xf>
    <xf numFmtId="9" fontId="167" fillId="52" borderId="48" xfId="2" applyFont="1" applyFill="1" applyBorder="1" applyAlignment="1">
      <alignment horizontal="center" vertical="center" readingOrder="1"/>
    </xf>
    <xf numFmtId="9" fontId="167" fillId="52" borderId="67" xfId="2" applyFont="1" applyFill="1" applyBorder="1" applyAlignment="1">
      <alignment horizontal="center" vertical="center" readingOrder="1"/>
    </xf>
    <xf numFmtId="0" fontId="100" fillId="0" borderId="0" xfId="0" applyFont="1" applyAlignment="1">
      <alignment horizontal="left" vertical="top" readingOrder="1"/>
    </xf>
    <xf numFmtId="0" fontId="189" fillId="0" borderId="0" xfId="0" applyFont="1" applyAlignment="1">
      <alignment horizontal="left" vertical="top" readingOrder="1"/>
    </xf>
    <xf numFmtId="9" fontId="167" fillId="52" borderId="5" xfId="2" applyFont="1" applyFill="1" applyBorder="1" applyAlignment="1">
      <alignment horizontal="center" vertical="center" readingOrder="1"/>
    </xf>
    <xf numFmtId="177" fontId="167" fillId="52" borderId="5" xfId="0" applyNumberFormat="1" applyFont="1" applyFill="1" applyBorder="1" applyAlignment="1">
      <alignment horizontal="right" vertical="center" readingOrder="1"/>
    </xf>
    <xf numFmtId="178" fontId="167" fillId="52" borderId="5" xfId="0" applyNumberFormat="1" applyFont="1" applyFill="1" applyBorder="1" applyAlignment="1">
      <alignment horizontal="right" vertical="center" readingOrder="1"/>
    </xf>
    <xf numFmtId="0" fontId="117" fillId="4" borderId="32" xfId="0" applyFont="1" applyFill="1" applyBorder="1" applyAlignment="1">
      <alignment horizontal="left" vertical="center" readingOrder="1"/>
    </xf>
    <xf numFmtId="177" fontId="117" fillId="0" borderId="32" xfId="0" applyNumberFormat="1" applyFont="1" applyBorder="1" applyAlignment="1">
      <alignment horizontal="right" vertical="center" readingOrder="1"/>
    </xf>
    <xf numFmtId="178" fontId="117" fillId="0" borderId="32" xfId="0" applyNumberFormat="1" applyFont="1" applyBorder="1" applyAlignment="1">
      <alignment horizontal="right" vertical="center" readingOrder="1"/>
    </xf>
    <xf numFmtId="9" fontId="117" fillId="0" borderId="32" xfId="2" applyFont="1" applyFill="1" applyBorder="1" applyAlignment="1">
      <alignment horizontal="center" vertical="center" readingOrder="1"/>
    </xf>
    <xf numFmtId="9" fontId="117" fillId="0" borderId="32" xfId="2" applyFont="1" applyBorder="1" applyAlignment="1">
      <alignment horizontal="center" vertical="center" readingOrder="1"/>
    </xf>
    <xf numFmtId="9" fontId="117" fillId="0" borderId="16" xfId="2" applyFont="1" applyBorder="1" applyAlignment="1">
      <alignment horizontal="center" vertical="center" readingOrder="1"/>
    </xf>
    <xf numFmtId="0" fontId="117" fillId="0" borderId="31" xfId="0" applyFont="1" applyBorder="1" applyAlignment="1">
      <alignment horizontal="left" vertical="center" readingOrder="1"/>
    </xf>
    <xf numFmtId="177" fontId="117" fillId="4" borderId="32" xfId="0" applyNumberFormat="1" applyFont="1" applyFill="1" applyBorder="1" applyAlignment="1">
      <alignment horizontal="right" vertical="center" readingOrder="1"/>
    </xf>
    <xf numFmtId="178" fontId="117" fillId="4" borderId="32" xfId="0" applyNumberFormat="1" applyFont="1" applyFill="1" applyBorder="1" applyAlignment="1">
      <alignment horizontal="right" vertical="center" readingOrder="1"/>
    </xf>
    <xf numFmtId="9" fontId="117" fillId="0" borderId="95" xfId="2" applyFont="1" applyFill="1" applyBorder="1" applyAlignment="1">
      <alignment horizontal="center" vertical="center" readingOrder="1"/>
    </xf>
    <xf numFmtId="177" fontId="167" fillId="52" borderId="30" xfId="0" applyNumberFormat="1" applyFont="1" applyFill="1" applyBorder="1" applyAlignment="1">
      <alignment horizontal="right" vertical="center" readingOrder="1"/>
    </xf>
    <xf numFmtId="178" fontId="141" fillId="0" borderId="0" xfId="0" applyNumberFormat="1" applyFont="1" applyAlignment="1">
      <alignment horizontal="left" vertical="top" readingOrder="1"/>
    </xf>
    <xf numFmtId="9" fontId="141" fillId="0" borderId="0" xfId="2" applyFont="1" applyBorder="1" applyAlignment="1">
      <alignment horizontal="center" vertical="top" readingOrder="1"/>
    </xf>
    <xf numFmtId="0" fontId="141" fillId="0" borderId="0" xfId="0" applyFont="1" applyAlignment="1">
      <alignment horizontal="center" vertical="top" readingOrder="1"/>
    </xf>
    <xf numFmtId="177" fontId="112" fillId="0" borderId="9" xfId="0" applyNumberFormat="1" applyFont="1" applyBorder="1" applyAlignment="1">
      <alignment horizontal="right" vertical="center" readingOrder="1"/>
    </xf>
    <xf numFmtId="178" fontId="112" fillId="0" borderId="9" xfId="0" applyNumberFormat="1" applyFont="1" applyBorder="1" applyAlignment="1">
      <alignment horizontal="right" vertical="center" readingOrder="1"/>
    </xf>
    <xf numFmtId="9" fontId="112" fillId="0" borderId="9" xfId="2" applyFont="1" applyFill="1" applyBorder="1" applyAlignment="1">
      <alignment horizontal="center" vertical="center" readingOrder="1"/>
    </xf>
    <xf numFmtId="9" fontId="112" fillId="0" borderId="13" xfId="2" applyFont="1" applyFill="1" applyBorder="1" applyAlignment="1">
      <alignment horizontal="center" vertical="center" readingOrder="1"/>
    </xf>
    <xf numFmtId="177" fontId="112" fillId="0" borderId="7" xfId="0" applyNumberFormat="1" applyFont="1" applyBorder="1" applyAlignment="1">
      <alignment horizontal="right" vertical="center" readingOrder="1"/>
    </xf>
    <xf numFmtId="178" fontId="112" fillId="0" borderId="7" xfId="0" applyNumberFormat="1" applyFont="1" applyBorder="1" applyAlignment="1">
      <alignment horizontal="right" vertical="center" readingOrder="1"/>
    </xf>
    <xf numFmtId="9" fontId="112" fillId="0" borderId="7" xfId="2" applyFont="1" applyFill="1" applyBorder="1" applyAlignment="1">
      <alignment horizontal="center" vertical="center" readingOrder="1"/>
    </xf>
    <xf numFmtId="9" fontId="112" fillId="0" borderId="10" xfId="2" applyFont="1" applyFill="1" applyBorder="1" applyAlignment="1">
      <alignment horizontal="center" vertical="center" readingOrder="1"/>
    </xf>
    <xf numFmtId="178" fontId="94" fillId="0" borderId="0" xfId="0" applyNumberFormat="1" applyFont="1"/>
    <xf numFmtId="177" fontId="50" fillId="0" borderId="0" xfId="0" applyNumberFormat="1" applyFont="1" applyAlignment="1">
      <alignment horizontal="right" vertical="center" wrapText="1" readingOrder="1"/>
    </xf>
    <xf numFmtId="9" fontId="50" fillId="0" borderId="0" xfId="2" applyFont="1" applyAlignment="1">
      <alignment horizontal="center" vertical="center" wrapText="1"/>
    </xf>
    <xf numFmtId="177" fontId="50" fillId="0" borderId="0" xfId="2" applyNumberFormat="1" applyFont="1" applyAlignment="1">
      <alignment horizontal="right" vertical="center" wrapText="1"/>
    </xf>
    <xf numFmtId="0" fontId="106" fillId="0" borderId="5" xfId="0" applyFont="1" applyBorder="1" applyAlignment="1">
      <alignment vertical="center" wrapText="1" readingOrder="1"/>
    </xf>
    <xf numFmtId="0" fontId="106" fillId="4" borderId="5" xfId="0" applyFont="1" applyFill="1" applyBorder="1" applyAlignment="1">
      <alignment vertical="center" wrapText="1" readingOrder="1"/>
    </xf>
    <xf numFmtId="0" fontId="166" fillId="52" borderId="30" xfId="0" applyFont="1" applyFill="1" applyBorder="1" applyAlignment="1">
      <alignment vertical="center" wrapText="1" readingOrder="1"/>
    </xf>
    <xf numFmtId="0" fontId="106" fillId="0" borderId="9" xfId="0" applyFont="1" applyBorder="1" applyAlignment="1">
      <alignment vertical="center" wrapText="1" readingOrder="1"/>
    </xf>
    <xf numFmtId="0" fontId="106" fillId="4" borderId="42" xfId="0" applyFont="1" applyFill="1" applyBorder="1" applyAlignment="1">
      <alignment vertical="center" wrapText="1" readingOrder="1"/>
    </xf>
    <xf numFmtId="0" fontId="106" fillId="4" borderId="9" xfId="0" applyFont="1" applyFill="1" applyBorder="1" applyAlignment="1">
      <alignment vertical="center" wrapText="1" readingOrder="1"/>
    </xf>
    <xf numFmtId="0" fontId="106" fillId="0" borderId="57" xfId="0" applyFont="1" applyBorder="1" applyAlignment="1">
      <alignment vertical="center" wrapText="1" readingOrder="1"/>
    </xf>
    <xf numFmtId="0" fontId="106" fillId="0" borderId="12" xfId="0" applyFont="1" applyBorder="1" applyAlignment="1">
      <alignment vertical="center" wrapText="1" readingOrder="1"/>
    </xf>
    <xf numFmtId="0" fontId="106" fillId="0" borderId="56" xfId="0" applyFont="1" applyBorder="1" applyAlignment="1">
      <alignment vertical="center" wrapText="1" readingOrder="1"/>
    </xf>
    <xf numFmtId="0" fontId="106" fillId="4" borderId="69" xfId="0" applyFont="1" applyFill="1" applyBorder="1" applyAlignment="1">
      <alignment vertical="center" wrapText="1" readingOrder="1"/>
    </xf>
    <xf numFmtId="0" fontId="187" fillId="0" borderId="0" xfId="0" applyFont="1" applyAlignment="1">
      <alignment vertical="center" wrapText="1" readingOrder="1"/>
    </xf>
    <xf numFmtId="0" fontId="106" fillId="0" borderId="7" xfId="0" applyFont="1" applyBorder="1" applyAlignment="1">
      <alignment vertical="center" wrapText="1" readingOrder="1"/>
    </xf>
    <xf numFmtId="0" fontId="106" fillId="0" borderId="5" xfId="3" applyFont="1" applyBorder="1" applyAlignment="1">
      <alignment vertical="center" wrapText="1" readingOrder="1"/>
    </xf>
    <xf numFmtId="0" fontId="106" fillId="4" borderId="32" xfId="0" applyFont="1" applyFill="1" applyBorder="1" applyAlignment="1">
      <alignment vertical="center" wrapText="1" readingOrder="1"/>
    </xf>
    <xf numFmtId="0" fontId="106" fillId="0" borderId="92" xfId="0" applyFont="1" applyBorder="1" applyAlignment="1">
      <alignment vertical="center" wrapText="1" readingOrder="1"/>
    </xf>
    <xf numFmtId="0" fontId="149" fillId="0" borderId="0" xfId="0" applyFont="1" applyAlignment="1">
      <alignment vertical="center" wrapText="1"/>
    </xf>
    <xf numFmtId="0" fontId="106" fillId="4" borderId="0" xfId="0" applyFont="1" applyFill="1" applyAlignment="1">
      <alignment vertical="center" wrapText="1"/>
    </xf>
    <xf numFmtId="0" fontId="141" fillId="0" borderId="0" xfId="0" applyFont="1" applyAlignment="1">
      <alignment horizontal="center" vertical="center" wrapText="1" readingOrder="1"/>
    </xf>
    <xf numFmtId="0" fontId="100" fillId="0" borderId="0" xfId="0" applyFont="1" applyAlignment="1">
      <alignment horizontal="center" vertical="center" wrapText="1" readingOrder="1"/>
    </xf>
    <xf numFmtId="0" fontId="0" fillId="0" borderId="0" xfId="0" applyAlignment="1">
      <alignment horizontal="center" vertical="center" wrapText="1"/>
    </xf>
    <xf numFmtId="15" fontId="124" fillId="0" borderId="0" xfId="0" applyNumberFormat="1" applyFont="1" applyAlignment="1">
      <alignment horizontal="left" vertical="center" wrapText="1" readingOrder="1"/>
    </xf>
    <xf numFmtId="0" fontId="167" fillId="52" borderId="27" xfId="0" applyFont="1" applyFill="1" applyBorder="1" applyAlignment="1">
      <alignment horizontal="left" vertical="center" wrapText="1" readingOrder="1"/>
    </xf>
    <xf numFmtId="0" fontId="141" fillId="0" borderId="0" xfId="0" applyFont="1" applyAlignment="1">
      <alignment horizontal="left" vertical="center" wrapText="1" readingOrder="1"/>
    </xf>
    <xf numFmtId="0" fontId="100" fillId="0" borderId="0" xfId="0" applyFont="1" applyAlignment="1">
      <alignment horizontal="left" vertical="center" wrapText="1" readingOrder="1"/>
    </xf>
    <xf numFmtId="0" fontId="167" fillId="52" borderId="26" xfId="0" applyFont="1" applyFill="1" applyBorder="1" applyAlignment="1">
      <alignment horizontal="left" vertical="center" wrapText="1" readingOrder="1"/>
    </xf>
    <xf numFmtId="0" fontId="168" fillId="52" borderId="26" xfId="0" applyFont="1" applyFill="1" applyBorder="1" applyAlignment="1">
      <alignment horizontal="left" vertical="center" wrapText="1" readingOrder="1"/>
    </xf>
    <xf numFmtId="0" fontId="0" fillId="0" borderId="0" xfId="0" applyAlignment="1">
      <alignment horizontal="left" vertical="center" wrapText="1"/>
    </xf>
    <xf numFmtId="0" fontId="110" fillId="50" borderId="5" xfId="0" applyFont="1" applyFill="1" applyBorder="1" applyAlignment="1">
      <alignment horizontal="left" vertical="center" wrapText="1" readingOrder="1"/>
    </xf>
    <xf numFmtId="43" fontId="0" fillId="0" borderId="0" xfId="0" applyNumberFormat="1"/>
    <xf numFmtId="15" fontId="194" fillId="0" borderId="0" xfId="0" applyNumberFormat="1" applyFont="1" applyAlignment="1">
      <alignment vertical="center" readingOrder="1"/>
    </xf>
    <xf numFmtId="0" fontId="121" fillId="0" borderId="0" xfId="0" applyFont="1" applyAlignment="1">
      <alignment horizontal="left" vertical="top" readingOrder="1"/>
    </xf>
    <xf numFmtId="0" fontId="195" fillId="0" borderId="0" xfId="0" applyFont="1" applyAlignment="1">
      <alignment horizontal="left" vertical="top" readingOrder="1"/>
    </xf>
    <xf numFmtId="178" fontId="1" fillId="0" borderId="0" xfId="0" applyNumberFormat="1" applyFont="1"/>
    <xf numFmtId="0" fontId="1" fillId="0" borderId="0" xfId="0" applyFont="1"/>
    <xf numFmtId="0" fontId="170" fillId="52" borderId="26" xfId="0" applyFont="1" applyFill="1" applyBorder="1" applyAlignment="1">
      <alignment horizontal="center" vertical="center" wrapText="1" readingOrder="1"/>
    </xf>
    <xf numFmtId="0" fontId="171" fillId="52" borderId="27" xfId="0" applyFont="1" applyFill="1" applyBorder="1" applyAlignment="1">
      <alignment horizontal="left" vertical="center" wrapText="1" readingOrder="1"/>
    </xf>
    <xf numFmtId="177" fontId="172" fillId="52" borderId="27" xfId="50" applyNumberFormat="1" applyFont="1" applyFill="1" applyBorder="1" applyAlignment="1">
      <alignment horizontal="right" vertical="center" wrapText="1" readingOrder="1"/>
    </xf>
    <xf numFmtId="9" fontId="172" fillId="52" borderId="27" xfId="2" applyFont="1" applyFill="1" applyBorder="1" applyAlignment="1">
      <alignment horizontal="right" vertical="center" wrapText="1" readingOrder="1"/>
    </xf>
    <xf numFmtId="177" fontId="172" fillId="52" borderId="27" xfId="50" applyNumberFormat="1" applyFont="1" applyFill="1" applyBorder="1" applyAlignment="1">
      <alignment horizontal="center" vertical="center" wrapText="1" readingOrder="1"/>
    </xf>
    <xf numFmtId="9" fontId="172" fillId="52" borderId="27" xfId="0" applyNumberFormat="1" applyFont="1" applyFill="1" applyBorder="1" applyAlignment="1">
      <alignment horizontal="center" vertical="center" wrapText="1" readingOrder="1"/>
    </xf>
    <xf numFmtId="9" fontId="172" fillId="52" borderId="28" xfId="0" applyNumberFormat="1" applyFont="1" applyFill="1" applyBorder="1" applyAlignment="1">
      <alignment horizontal="center" vertical="center" wrapText="1" readingOrder="1"/>
    </xf>
    <xf numFmtId="0" fontId="169" fillId="52" borderId="26" xfId="0" applyFont="1" applyFill="1" applyBorder="1" applyAlignment="1">
      <alignment horizontal="center" vertical="center" wrapText="1" readingOrder="1"/>
    </xf>
    <xf numFmtId="0" fontId="169" fillId="52" borderId="27" xfId="0" applyFont="1" applyFill="1" applyBorder="1" applyAlignment="1">
      <alignment horizontal="center" vertical="center" wrapText="1" readingOrder="1"/>
    </xf>
    <xf numFmtId="0" fontId="169" fillId="52" borderId="28" xfId="0" applyFont="1" applyFill="1" applyBorder="1" applyAlignment="1">
      <alignment horizontal="center" vertical="center" wrapText="1" readingOrder="1"/>
    </xf>
    <xf numFmtId="0" fontId="170" fillId="47" borderId="0" xfId="0" applyFont="1" applyFill="1" applyAlignment="1">
      <alignment horizontal="left" vertical="center" wrapText="1" readingOrder="1"/>
    </xf>
    <xf numFmtId="171" fontId="168" fillId="54" borderId="94" xfId="2" applyNumberFormat="1" applyFont="1" applyFill="1" applyBorder="1" applyAlignment="1">
      <alignment horizontal="center" vertical="center" wrapText="1" readingOrder="1"/>
    </xf>
    <xf numFmtId="171" fontId="103" fillId="0" borderId="42" xfId="2" applyNumberFormat="1" applyFont="1" applyBorder="1" applyAlignment="1">
      <alignment horizontal="center" vertical="center" wrapText="1" readingOrder="1"/>
    </xf>
    <xf numFmtId="171" fontId="103" fillId="0" borderId="5" xfId="2" applyNumberFormat="1" applyFont="1" applyBorder="1" applyAlignment="1">
      <alignment horizontal="center" vertical="center" wrapText="1" readingOrder="1"/>
    </xf>
    <xf numFmtId="171" fontId="116" fillId="2" borderId="6" xfId="2" applyNumberFormat="1" applyFont="1" applyFill="1" applyBorder="1" applyAlignment="1">
      <alignment horizontal="center" vertical="center" wrapText="1" readingOrder="1"/>
    </xf>
    <xf numFmtId="171" fontId="103" fillId="0" borderId="13" xfId="2" applyNumberFormat="1" applyFont="1" applyBorder="1" applyAlignment="1">
      <alignment horizontal="center" vertical="center" wrapText="1" readingOrder="1"/>
    </xf>
    <xf numFmtId="171" fontId="168" fillId="53" borderId="6" xfId="2" applyNumberFormat="1" applyFont="1" applyFill="1" applyBorder="1" applyAlignment="1">
      <alignment horizontal="center" vertical="center" wrapText="1" readingOrder="1"/>
    </xf>
    <xf numFmtId="171" fontId="103" fillId="0" borderId="6" xfId="2" applyNumberFormat="1" applyFont="1" applyBorder="1" applyAlignment="1">
      <alignment horizontal="center" vertical="center" wrapText="1" readingOrder="1"/>
    </xf>
    <xf numFmtId="171" fontId="105" fillId="0" borderId="5" xfId="2" applyNumberFormat="1" applyFont="1" applyFill="1" applyBorder="1" applyAlignment="1">
      <alignment horizontal="center" vertical="center" wrapText="1" readingOrder="1"/>
    </xf>
    <xf numFmtId="171" fontId="105" fillId="0" borderId="5" xfId="2" applyNumberFormat="1" applyFont="1" applyBorder="1" applyAlignment="1">
      <alignment horizontal="center" vertical="center" wrapText="1" readingOrder="1"/>
    </xf>
    <xf numFmtId="171" fontId="105" fillId="4" borderId="5" xfId="7" applyNumberFormat="1" applyFont="1" applyFill="1" applyBorder="1" applyAlignment="1">
      <alignment horizontal="center" vertical="center" wrapText="1"/>
    </xf>
    <xf numFmtId="0" fontId="166" fillId="52" borderId="5" xfId="0" applyFont="1" applyFill="1" applyBorder="1" applyAlignment="1">
      <alignment horizontal="center" vertical="center" wrapText="1" readingOrder="1"/>
    </xf>
    <xf numFmtId="9" fontId="117" fillId="4" borderId="5" xfId="2" applyFont="1" applyFill="1" applyBorder="1" applyAlignment="1">
      <alignment horizontal="center" vertical="center" readingOrder="1"/>
    </xf>
    <xf numFmtId="178" fontId="109" fillId="53" borderId="5" xfId="0" applyNumberFormat="1" applyFont="1" applyFill="1" applyBorder="1" applyAlignment="1">
      <alignment horizontal="center" vertical="center" readingOrder="1"/>
    </xf>
    <xf numFmtId="177" fontId="166" fillId="52" borderId="5" xfId="0" applyNumberFormat="1" applyFont="1" applyFill="1" applyBorder="1" applyAlignment="1">
      <alignment horizontal="center" vertical="center" wrapText="1" readingOrder="1"/>
    </xf>
    <xf numFmtId="9" fontId="166" fillId="52" borderId="5" xfId="2" applyFont="1" applyFill="1" applyBorder="1" applyAlignment="1">
      <alignment horizontal="center" vertical="center" wrapText="1" readingOrder="1"/>
    </xf>
    <xf numFmtId="0" fontId="166" fillId="52" borderId="26" xfId="0" applyFont="1" applyFill="1" applyBorder="1" applyAlignment="1">
      <alignment horizontal="center" vertical="center" readingOrder="1"/>
    </xf>
    <xf numFmtId="0" fontId="166" fillId="52" borderId="27" xfId="0" applyFont="1" applyFill="1" applyBorder="1" applyAlignment="1">
      <alignment horizontal="center" vertical="center" readingOrder="1"/>
    </xf>
    <xf numFmtId="9" fontId="166" fillId="52" borderId="27" xfId="2" applyFont="1" applyFill="1" applyBorder="1" applyAlignment="1">
      <alignment horizontal="center" vertical="center" readingOrder="1"/>
    </xf>
    <xf numFmtId="178" fontId="112" fillId="50" borderId="37" xfId="0" applyNumberFormat="1" applyFont="1" applyFill="1" applyBorder="1" applyAlignment="1">
      <alignment horizontal="right" vertical="center" readingOrder="1"/>
    </xf>
    <xf numFmtId="178" fontId="121" fillId="0" borderId="5" xfId="0" applyNumberFormat="1" applyFont="1" applyBorder="1" applyAlignment="1">
      <alignment horizontal="right" vertical="center" readingOrder="1"/>
    </xf>
    <xf numFmtId="178" fontId="112" fillId="50" borderId="5" xfId="0" applyNumberFormat="1" applyFont="1" applyFill="1" applyBorder="1" applyAlignment="1">
      <alignment horizontal="right" vertical="center" readingOrder="1"/>
    </xf>
    <xf numFmtId="178" fontId="112" fillId="53" borderId="5" xfId="0" applyNumberFormat="1" applyFont="1" applyFill="1" applyBorder="1" applyAlignment="1">
      <alignment horizontal="right" vertical="center" readingOrder="1"/>
    </xf>
    <xf numFmtId="178" fontId="112" fillId="53" borderId="7" xfId="0" applyNumberFormat="1" applyFont="1" applyFill="1" applyBorder="1" applyAlignment="1">
      <alignment horizontal="right" vertical="center" readingOrder="1"/>
    </xf>
    <xf numFmtId="178" fontId="167" fillId="52" borderId="28" xfId="0" applyNumberFormat="1" applyFont="1" applyFill="1" applyBorder="1" applyAlignment="1">
      <alignment horizontal="right" vertical="center" readingOrder="1"/>
    </xf>
    <xf numFmtId="0" fontId="199" fillId="0" borderId="0" xfId="0" applyFont="1"/>
    <xf numFmtId="178" fontId="117" fillId="0" borderId="37" xfId="0" applyNumberFormat="1" applyFont="1" applyBorder="1" applyAlignment="1">
      <alignment horizontal="right" vertical="center" readingOrder="1"/>
    </xf>
    <xf numFmtId="178" fontId="109" fillId="53" borderId="37" xfId="0" applyNumberFormat="1" applyFont="1" applyFill="1" applyBorder="1" applyAlignment="1">
      <alignment horizontal="right" vertical="center" readingOrder="1"/>
    </xf>
    <xf numFmtId="178" fontId="109" fillId="53" borderId="65" xfId="0" applyNumberFormat="1" applyFont="1" applyFill="1" applyBorder="1" applyAlignment="1">
      <alignment horizontal="right" vertical="center" readingOrder="1"/>
    </xf>
    <xf numFmtId="0" fontId="109" fillId="53" borderId="7" xfId="0" applyFont="1" applyFill="1" applyBorder="1" applyAlignment="1">
      <alignment horizontal="left" vertical="center" wrapText="1" readingOrder="1"/>
    </xf>
    <xf numFmtId="177" fontId="167" fillId="52" borderId="26" xfId="0" applyNumberFormat="1" applyFont="1" applyFill="1" applyBorder="1" applyAlignment="1">
      <alignment horizontal="right" vertical="center" readingOrder="1"/>
    </xf>
    <xf numFmtId="177" fontId="167" fillId="52" borderId="28" xfId="0" applyNumberFormat="1" applyFont="1" applyFill="1" applyBorder="1" applyAlignment="1">
      <alignment horizontal="right" vertical="center" readingOrder="1"/>
    </xf>
    <xf numFmtId="0" fontId="166" fillId="52" borderId="43" xfId="0" applyFont="1" applyFill="1" applyBorder="1" applyAlignment="1">
      <alignment horizontal="center" vertical="center" wrapText="1" readingOrder="1"/>
    </xf>
    <xf numFmtId="0" fontId="166" fillId="52" borderId="23" xfId="0" applyFont="1" applyFill="1" applyBorder="1" applyAlignment="1">
      <alignment horizontal="center" vertical="center" wrapText="1" readingOrder="1"/>
    </xf>
    <xf numFmtId="0" fontId="166" fillId="52" borderId="30" xfId="0" applyFont="1" applyFill="1" applyBorder="1" applyAlignment="1">
      <alignment horizontal="center" vertical="center" wrapText="1" readingOrder="1"/>
    </xf>
    <xf numFmtId="177" fontId="166" fillId="52" borderId="27" xfId="0" applyNumberFormat="1" applyFont="1" applyFill="1" applyBorder="1" applyAlignment="1">
      <alignment horizontal="center" vertical="center" wrapText="1" readingOrder="1"/>
    </xf>
    <xf numFmtId="0" fontId="166" fillId="52" borderId="28" xfId="0" applyFont="1" applyFill="1" applyBorder="1" applyAlignment="1">
      <alignment horizontal="center" vertical="center" wrapText="1" readingOrder="1"/>
    </xf>
    <xf numFmtId="178" fontId="117" fillId="0" borderId="57" xfId="0" applyNumberFormat="1" applyFont="1" applyBorder="1" applyAlignment="1">
      <alignment horizontal="right" vertical="center" readingOrder="1"/>
    </xf>
    <xf numFmtId="178" fontId="109" fillId="53" borderId="12" xfId="0" applyNumberFormat="1" applyFont="1" applyFill="1" applyBorder="1" applyAlignment="1">
      <alignment horizontal="right" vertical="center" readingOrder="1"/>
    </xf>
    <xf numFmtId="178" fontId="109" fillId="53" borderId="14" xfId="0" applyNumberFormat="1" applyFont="1" applyFill="1" applyBorder="1" applyAlignment="1">
      <alignment horizontal="right" vertical="center" readingOrder="1"/>
    </xf>
    <xf numFmtId="178" fontId="167" fillId="52" borderId="25" xfId="0" applyNumberFormat="1" applyFont="1" applyFill="1" applyBorder="1" applyAlignment="1">
      <alignment horizontal="right" vertical="center" readingOrder="1"/>
    </xf>
    <xf numFmtId="9" fontId="109" fillId="53" borderId="7" xfId="2" applyFont="1" applyFill="1" applyBorder="1" applyAlignment="1">
      <alignment vertical="center" readingOrder="1"/>
    </xf>
    <xf numFmtId="178" fontId="109" fillId="53" borderId="7" xfId="0" applyNumberFormat="1" applyFont="1" applyFill="1" applyBorder="1" applyAlignment="1">
      <alignment horizontal="left" vertical="center" wrapText="1" readingOrder="1"/>
    </xf>
    <xf numFmtId="178" fontId="109" fillId="53" borderId="7" xfId="2" applyNumberFormat="1" applyFont="1" applyFill="1" applyBorder="1" applyAlignment="1">
      <alignment horizontal="right" vertical="center" readingOrder="1"/>
    </xf>
    <xf numFmtId="9" fontId="109" fillId="53" borderId="10" xfId="2" applyFont="1" applyFill="1" applyBorder="1" applyAlignment="1">
      <alignment horizontal="center" vertical="center" readingOrder="1"/>
    </xf>
    <xf numFmtId="0" fontId="166" fillId="52" borderId="29" xfId="0" applyFont="1" applyFill="1" applyBorder="1" applyAlignment="1">
      <alignment horizontal="center" vertical="center" readingOrder="1"/>
    </xf>
    <xf numFmtId="177" fontId="47" fillId="4" borderId="5" xfId="0" applyNumberFormat="1" applyFont="1" applyFill="1" applyBorder="1" applyAlignment="1">
      <alignment horizontal="right" vertical="center" wrapText="1" readingOrder="1"/>
    </xf>
    <xf numFmtId="0" fontId="69" fillId="0" borderId="42" xfId="0" applyFont="1" applyBorder="1" applyAlignment="1">
      <alignment vertical="center" wrapText="1" readingOrder="1"/>
    </xf>
    <xf numFmtId="177" fontId="69" fillId="0" borderId="42" xfId="0" applyNumberFormat="1" applyFont="1" applyBorder="1" applyAlignment="1">
      <alignment horizontal="right" vertical="center" wrapText="1" readingOrder="1"/>
    </xf>
    <xf numFmtId="9" fontId="47" fillId="0" borderId="42" xfId="2" applyFont="1" applyBorder="1" applyAlignment="1">
      <alignment horizontal="center" vertical="center" wrapText="1"/>
    </xf>
    <xf numFmtId="177" fontId="69" fillId="0" borderId="83" xfId="0" applyNumberFormat="1" applyFont="1" applyBorder="1" applyAlignment="1">
      <alignment horizontal="right" vertical="center" wrapText="1" readingOrder="1"/>
    </xf>
    <xf numFmtId="177" fontId="69" fillId="0" borderId="43" xfId="0" applyNumberFormat="1" applyFont="1" applyBorder="1" applyAlignment="1">
      <alignment horizontal="right" vertical="center" wrapText="1" readingOrder="1"/>
    </xf>
    <xf numFmtId="0" fontId="69" fillId="0" borderId="62" xfId="0" applyFont="1" applyBorder="1" applyAlignment="1">
      <alignment vertical="center" wrapText="1" readingOrder="1"/>
    </xf>
    <xf numFmtId="177" fontId="144" fillId="2" borderId="6" xfId="0" applyNumberFormat="1" applyFont="1" applyFill="1" applyBorder="1" applyAlignment="1">
      <alignment horizontal="right" vertical="center" wrapText="1" readingOrder="1"/>
    </xf>
    <xf numFmtId="9" fontId="137" fillId="55" borderId="35" xfId="7" applyFont="1" applyFill="1" applyBorder="1" applyAlignment="1">
      <alignment horizontal="center" vertical="center" wrapText="1" readingOrder="1"/>
    </xf>
    <xf numFmtId="177" fontId="144" fillId="0" borderId="5" xfId="0" applyNumberFormat="1" applyFont="1" applyBorder="1" applyAlignment="1">
      <alignment horizontal="right" vertical="center" wrapText="1" readingOrder="1"/>
    </xf>
    <xf numFmtId="177" fontId="186" fillId="0" borderId="42" xfId="0" applyNumberFormat="1" applyFont="1" applyBorder="1" applyAlignment="1">
      <alignment horizontal="right" vertical="center" wrapText="1" readingOrder="1"/>
    </xf>
    <xf numFmtId="177" fontId="191" fillId="0" borderId="0" xfId="0" applyNumberFormat="1" applyFont="1" applyAlignment="1">
      <alignment horizontal="right" vertical="center" wrapText="1" readingOrder="1"/>
    </xf>
    <xf numFmtId="0" fontId="193" fillId="0" borderId="0" xfId="0" applyFont="1"/>
    <xf numFmtId="177" fontId="162" fillId="50" borderId="42" xfId="0" applyNumberFormat="1" applyFont="1" applyFill="1" applyBorder="1" applyAlignment="1">
      <alignment horizontal="right" vertical="center" wrapText="1" readingOrder="1"/>
    </xf>
    <xf numFmtId="177" fontId="162" fillId="50" borderId="5" xfId="0" applyNumberFormat="1" applyFont="1" applyFill="1" applyBorder="1" applyAlignment="1">
      <alignment horizontal="right" vertical="center" wrapText="1" readingOrder="1"/>
    </xf>
    <xf numFmtId="177" fontId="190" fillId="2" borderId="0" xfId="0" applyNumberFormat="1" applyFont="1" applyFill="1" applyAlignment="1">
      <alignment horizontal="right" vertical="center" wrapText="1" readingOrder="1"/>
    </xf>
    <xf numFmtId="9" fontId="144" fillId="0" borderId="5" xfId="2" applyFont="1" applyFill="1" applyBorder="1" applyAlignment="1">
      <alignment horizontal="center" vertical="center" wrapText="1" readingOrder="1"/>
    </xf>
    <xf numFmtId="177" fontId="144" fillId="0" borderId="6" xfId="0" applyNumberFormat="1" applyFont="1" applyBorder="1" applyAlignment="1">
      <alignment horizontal="right" vertical="center" wrapText="1" readingOrder="1"/>
    </xf>
    <xf numFmtId="177" fontId="144" fillId="0" borderId="37" xfId="0" applyNumberFormat="1" applyFont="1" applyBorder="1" applyAlignment="1">
      <alignment horizontal="right" vertical="center" wrapText="1" readingOrder="1"/>
    </xf>
    <xf numFmtId="9" fontId="137" fillId="0" borderId="5" xfId="7" applyFont="1" applyFill="1" applyBorder="1" applyAlignment="1">
      <alignment horizontal="center" vertical="center" wrapText="1" readingOrder="1"/>
    </xf>
    <xf numFmtId="9" fontId="137" fillId="55" borderId="5" xfId="7" applyFont="1" applyFill="1" applyBorder="1" applyAlignment="1">
      <alignment horizontal="center" vertical="center" wrapText="1" readingOrder="1"/>
    </xf>
    <xf numFmtId="9" fontId="137" fillId="0" borderId="5" xfId="2" applyFont="1" applyFill="1" applyBorder="1" applyAlignment="1">
      <alignment horizontal="center" vertical="center" wrapText="1" readingOrder="1"/>
    </xf>
    <xf numFmtId="9" fontId="128" fillId="53" borderId="5" xfId="7" applyFont="1" applyFill="1" applyBorder="1" applyAlignment="1">
      <alignment horizontal="center" vertical="center" wrapText="1" readingOrder="1"/>
    </xf>
    <xf numFmtId="170" fontId="71" fillId="0" borderId="0" xfId="1" applyNumberFormat="1" applyFont="1" applyFill="1" applyBorder="1" applyAlignment="1">
      <alignment horizontal="left" vertical="center" wrapText="1" readingOrder="1"/>
    </xf>
    <xf numFmtId="178" fontId="117" fillId="3" borderId="5" xfId="0" applyNumberFormat="1" applyFont="1" applyFill="1" applyBorder="1" applyAlignment="1">
      <alignment horizontal="right" vertical="center" readingOrder="1"/>
    </xf>
    <xf numFmtId="177" fontId="139" fillId="0" borderId="0" xfId="0" applyNumberFormat="1" applyFont="1"/>
    <xf numFmtId="9" fontId="0" fillId="0" borderId="0" xfId="2" applyFont="1" applyFill="1" applyBorder="1" applyAlignment="1">
      <alignment horizontal="center"/>
    </xf>
    <xf numFmtId="43" fontId="0" fillId="0" borderId="0" xfId="1" applyFont="1" applyFill="1" applyAlignment="1"/>
    <xf numFmtId="177" fontId="0" fillId="0" borderId="0" xfId="0" applyNumberFormat="1" applyAlignment="1">
      <alignment horizontal="left"/>
    </xf>
    <xf numFmtId="0" fontId="167" fillId="52" borderId="27" xfId="2" applyNumberFormat="1" applyFont="1" applyFill="1" applyBorder="1" applyAlignment="1">
      <alignment horizontal="center" vertical="center" readingOrder="1"/>
    </xf>
    <xf numFmtId="177" fontId="69" fillId="56" borderId="37" xfId="0" applyNumberFormat="1" applyFont="1" applyFill="1" applyBorder="1" applyAlignment="1">
      <alignment horizontal="right" vertical="center" wrapText="1" readingOrder="1"/>
    </xf>
    <xf numFmtId="177" fontId="117" fillId="56" borderId="5" xfId="0" applyNumberFormat="1" applyFont="1" applyFill="1" applyBorder="1" applyAlignment="1">
      <alignment horizontal="right" vertical="center" readingOrder="1"/>
    </xf>
    <xf numFmtId="184" fontId="131" fillId="56" borderId="1" xfId="0" applyNumberFormat="1" applyFont="1" applyFill="1" applyBorder="1" applyAlignment="1">
      <alignment horizontal="right" vertical="center" wrapText="1" readingOrder="1"/>
    </xf>
    <xf numFmtId="178" fontId="121" fillId="56" borderId="5" xfId="0" applyNumberFormat="1" applyFont="1" applyFill="1" applyBorder="1" applyAlignment="1">
      <alignment horizontal="right" vertical="center" readingOrder="1"/>
    </xf>
    <xf numFmtId="178" fontId="121" fillId="57" borderId="5" xfId="0" applyNumberFormat="1" applyFont="1" applyFill="1" applyBorder="1" applyAlignment="1">
      <alignment horizontal="right" vertical="center" readingOrder="1"/>
    </xf>
    <xf numFmtId="178" fontId="121" fillId="57" borderId="9" xfId="0" applyNumberFormat="1" applyFont="1" applyFill="1" applyBorder="1" applyAlignment="1">
      <alignment horizontal="right" vertical="center" readingOrder="1"/>
    </xf>
    <xf numFmtId="178" fontId="117" fillId="57" borderId="42" xfId="0" applyNumberFormat="1" applyFont="1" applyFill="1" applyBorder="1" applyAlignment="1">
      <alignment horizontal="right" vertical="center" readingOrder="1"/>
    </xf>
    <xf numFmtId="178" fontId="117" fillId="57" borderId="37" xfId="0" applyNumberFormat="1" applyFont="1" applyFill="1" applyBorder="1" applyAlignment="1">
      <alignment horizontal="right" vertical="center" readingOrder="1"/>
    </xf>
    <xf numFmtId="178" fontId="117" fillId="58" borderId="35" xfId="0" applyNumberFormat="1" applyFont="1" applyFill="1" applyBorder="1" applyAlignment="1">
      <alignment horizontal="right" vertical="center" readingOrder="1"/>
    </xf>
    <xf numFmtId="178" fontId="117" fillId="59" borderId="37" xfId="0" applyNumberFormat="1" applyFont="1" applyFill="1" applyBorder="1" applyAlignment="1">
      <alignment horizontal="right" vertical="center" readingOrder="1"/>
    </xf>
    <xf numFmtId="178" fontId="117" fillId="59" borderId="9" xfId="0" applyNumberFormat="1" applyFont="1" applyFill="1" applyBorder="1" applyAlignment="1">
      <alignment horizontal="right" vertical="center" readingOrder="1"/>
    </xf>
    <xf numFmtId="178" fontId="117" fillId="59" borderId="42" xfId="0" applyNumberFormat="1" applyFont="1" applyFill="1" applyBorder="1" applyAlignment="1">
      <alignment horizontal="right" vertical="center" readingOrder="1"/>
    </xf>
    <xf numFmtId="178" fontId="117" fillId="59" borderId="5" xfId="0" applyNumberFormat="1" applyFont="1" applyFill="1" applyBorder="1" applyAlignment="1">
      <alignment horizontal="right" vertical="center" readingOrder="1"/>
    </xf>
    <xf numFmtId="9" fontId="128" fillId="55" borderId="5" xfId="7" applyFont="1" applyFill="1" applyBorder="1" applyAlignment="1">
      <alignment horizontal="center" vertical="center" wrapText="1" readingOrder="1"/>
    </xf>
    <xf numFmtId="9" fontId="137" fillId="3" borderId="38" xfId="7" applyFont="1" applyFill="1" applyBorder="1" applyAlignment="1">
      <alignment horizontal="center" vertical="center" wrapText="1" readingOrder="1"/>
    </xf>
    <xf numFmtId="9" fontId="137" fillId="55" borderId="28" xfId="7" applyFont="1" applyFill="1" applyBorder="1" applyAlignment="1">
      <alignment horizontal="center" vertical="center" wrapText="1" readingOrder="1"/>
    </xf>
    <xf numFmtId="43" fontId="51" fillId="0" borderId="5" xfId="1" applyFont="1" applyBorder="1" applyAlignment="1">
      <alignment horizontal="right" vertical="center" wrapText="1"/>
    </xf>
    <xf numFmtId="43" fontId="58" fillId="0" borderId="5" xfId="1" applyFont="1" applyBorder="1" applyAlignment="1">
      <alignment horizontal="right" vertical="center" wrapText="1"/>
    </xf>
    <xf numFmtId="177" fontId="170" fillId="53" borderId="42" xfId="0" applyNumberFormat="1" applyFont="1" applyFill="1" applyBorder="1" applyAlignment="1">
      <alignment horizontal="right" vertical="center" wrapText="1" readingOrder="1"/>
    </xf>
    <xf numFmtId="9" fontId="170" fillId="53" borderId="42" xfId="2" applyFont="1" applyFill="1" applyBorder="1" applyAlignment="1">
      <alignment horizontal="center" vertical="center" wrapText="1"/>
    </xf>
    <xf numFmtId="177" fontId="170" fillId="53" borderId="83" xfId="0" applyNumberFormat="1" applyFont="1" applyFill="1" applyBorder="1" applyAlignment="1">
      <alignment horizontal="right" vertical="center" wrapText="1" readingOrder="1"/>
    </xf>
    <xf numFmtId="177" fontId="170" fillId="53" borderId="5" xfId="0" applyNumberFormat="1" applyFont="1" applyFill="1" applyBorder="1" applyAlignment="1">
      <alignment horizontal="right" vertical="center" wrapText="1" readingOrder="1"/>
    </xf>
    <xf numFmtId="9" fontId="170" fillId="53" borderId="5" xfId="2" applyFont="1" applyFill="1" applyBorder="1" applyAlignment="1">
      <alignment horizontal="center" vertical="center" wrapText="1"/>
    </xf>
    <xf numFmtId="177" fontId="170" fillId="53" borderId="6" xfId="0" applyNumberFormat="1" applyFont="1" applyFill="1" applyBorder="1" applyAlignment="1">
      <alignment horizontal="right" vertical="center" wrapText="1" readingOrder="1"/>
    </xf>
    <xf numFmtId="9" fontId="128" fillId="0" borderId="5" xfId="7" applyFont="1" applyFill="1" applyBorder="1" applyAlignment="1">
      <alignment horizontal="center" vertical="center" wrapText="1" readingOrder="1"/>
    </xf>
    <xf numFmtId="9" fontId="128" fillId="44" borderId="5" xfId="7" applyFont="1" applyFill="1" applyBorder="1" applyAlignment="1">
      <alignment horizontal="center" vertical="center" wrapText="1" readingOrder="1"/>
    </xf>
    <xf numFmtId="9" fontId="137" fillId="44" borderId="9" xfId="7" applyFont="1" applyFill="1" applyBorder="1" applyAlignment="1">
      <alignment horizontal="center" vertical="center" wrapText="1" readingOrder="1"/>
    </xf>
    <xf numFmtId="9" fontId="128" fillId="50" borderId="5" xfId="7" applyFont="1" applyFill="1" applyBorder="1" applyAlignment="1">
      <alignment horizontal="center" vertical="center" wrapText="1" readingOrder="1"/>
    </xf>
    <xf numFmtId="0" fontId="117" fillId="4" borderId="5" xfId="2" applyNumberFormat="1" applyFont="1" applyFill="1" applyBorder="1" applyAlignment="1">
      <alignment horizontal="center" vertical="center" readingOrder="1"/>
    </xf>
    <xf numFmtId="0" fontId="106" fillId="4" borderId="7" xfId="0" applyFont="1" applyFill="1" applyBorder="1" applyAlignment="1">
      <alignment vertical="center" wrapText="1" readingOrder="1"/>
    </xf>
    <xf numFmtId="0" fontId="125" fillId="4" borderId="32" xfId="0" applyFont="1" applyFill="1" applyBorder="1" applyAlignment="1">
      <alignment horizontal="left" vertical="center" wrapText="1" readingOrder="1"/>
    </xf>
    <xf numFmtId="9" fontId="117" fillId="4" borderId="32" xfId="2" applyFont="1" applyFill="1" applyBorder="1" applyAlignment="1">
      <alignment horizontal="center" vertical="center" readingOrder="1"/>
    </xf>
    <xf numFmtId="9" fontId="117" fillId="4" borderId="16" xfId="2" applyFont="1" applyFill="1" applyBorder="1" applyAlignment="1">
      <alignment horizontal="center" vertical="center" readingOrder="1"/>
    </xf>
    <xf numFmtId="9" fontId="137" fillId="3" borderId="5" xfId="7" applyFont="1" applyFill="1" applyBorder="1" applyAlignment="1">
      <alignment horizontal="center" vertical="center" wrapText="1" readingOrder="1"/>
    </xf>
    <xf numFmtId="9" fontId="128" fillId="60" borderId="5" xfId="7" applyFont="1" applyFill="1" applyBorder="1" applyAlignment="1">
      <alignment horizontal="center" vertical="center" wrapText="1" readingOrder="1"/>
    </xf>
    <xf numFmtId="9" fontId="137" fillId="40" borderId="5" xfId="7" applyFont="1" applyFill="1" applyBorder="1" applyAlignment="1">
      <alignment horizontal="center" vertical="center" wrapText="1" readingOrder="1"/>
    </xf>
    <xf numFmtId="9" fontId="128" fillId="0" borderId="5" xfId="2" applyFont="1" applyFill="1" applyBorder="1" applyAlignment="1">
      <alignment horizontal="center" vertical="center" wrapText="1" readingOrder="1"/>
    </xf>
    <xf numFmtId="9" fontId="128" fillId="44" borderId="9" xfId="7" applyFont="1" applyFill="1" applyBorder="1" applyAlignment="1">
      <alignment horizontal="center" vertical="center" wrapText="1" readingOrder="1"/>
    </xf>
    <xf numFmtId="177" fontId="105" fillId="4" borderId="5" xfId="4" applyNumberFormat="1" applyFont="1" applyFill="1" applyBorder="1" applyAlignment="1">
      <alignment vertical="center" wrapText="1" readingOrder="1"/>
    </xf>
    <xf numFmtId="177" fontId="50" fillId="4" borderId="0" xfId="0" applyNumberFormat="1" applyFont="1" applyFill="1" applyAlignment="1">
      <alignment horizontal="right" vertical="center" wrapText="1" readingOrder="1"/>
    </xf>
    <xf numFmtId="0" fontId="106" fillId="4" borderId="9" xfId="0" applyFont="1" applyFill="1" applyBorder="1" applyAlignment="1">
      <alignment horizontal="left" vertical="center" readingOrder="1"/>
    </xf>
    <xf numFmtId="177" fontId="47" fillId="44" borderId="5" xfId="0" applyNumberFormat="1" applyFont="1" applyFill="1" applyBorder="1" applyAlignment="1">
      <alignment horizontal="right" vertical="center" wrapText="1" readingOrder="1"/>
    </xf>
    <xf numFmtId="177" fontId="69" fillId="45" borderId="9" xfId="0" applyNumberFormat="1" applyFont="1" applyFill="1" applyBorder="1" applyAlignment="1">
      <alignment horizontal="right" vertical="center" wrapText="1" readingOrder="1"/>
    </xf>
    <xf numFmtId="177" fontId="69" fillId="3" borderId="9" xfId="0" applyNumberFormat="1" applyFont="1" applyFill="1" applyBorder="1" applyAlignment="1">
      <alignment horizontal="right" vertical="center" wrapText="1" readingOrder="1"/>
    </xf>
    <xf numFmtId="0" fontId="117" fillId="0" borderId="5" xfId="0" applyFont="1" applyFill="1" applyBorder="1" applyAlignment="1">
      <alignment horizontal="left" vertical="center" readingOrder="1"/>
    </xf>
    <xf numFmtId="0" fontId="106" fillId="0" borderId="5" xfId="0" applyFont="1" applyFill="1" applyBorder="1" applyAlignment="1">
      <alignment vertical="center" wrapText="1" readingOrder="1"/>
    </xf>
    <xf numFmtId="0" fontId="106" fillId="0" borderId="5" xfId="0" applyFont="1" applyFill="1" applyBorder="1" applyAlignment="1">
      <alignment horizontal="left" vertical="center" wrapText="1" readingOrder="1"/>
    </xf>
    <xf numFmtId="177" fontId="117" fillId="0" borderId="5" xfId="0" applyNumberFormat="1" applyFont="1" applyFill="1" applyBorder="1" applyAlignment="1">
      <alignment horizontal="right" vertical="center" readingOrder="1"/>
    </xf>
    <xf numFmtId="178" fontId="117" fillId="0" borderId="42" xfId="0" applyNumberFormat="1" applyFont="1" applyFill="1" applyBorder="1" applyAlignment="1">
      <alignment horizontal="right" vertical="center" readingOrder="1"/>
    </xf>
    <xf numFmtId="178" fontId="117" fillId="0" borderId="5" xfId="0" applyNumberFormat="1" applyFont="1" applyFill="1" applyBorder="1" applyAlignment="1">
      <alignment horizontal="right" vertical="center" readingOrder="1"/>
    </xf>
    <xf numFmtId="178" fontId="0" fillId="0" borderId="0" xfId="0" applyNumberFormat="1" applyFill="1"/>
    <xf numFmtId="0" fontId="0" fillId="0" borderId="0" xfId="0" applyFill="1"/>
    <xf numFmtId="0" fontId="0" fillId="0" borderId="0" xfId="0" applyFill="1" applyAlignment="1">
      <alignment horizontal="center"/>
    </xf>
    <xf numFmtId="177" fontId="0" fillId="0" borderId="0" xfId="0" applyNumberFormat="1" applyFill="1"/>
    <xf numFmtId="0" fontId="149" fillId="0" borderId="0" xfId="0" applyFont="1" applyFill="1"/>
    <xf numFmtId="178" fontId="121" fillId="0" borderId="5" xfId="0" applyNumberFormat="1" applyFont="1" applyFill="1" applyBorder="1" applyAlignment="1">
      <alignment horizontal="right" vertical="center" readingOrder="1"/>
    </xf>
    <xf numFmtId="0" fontId="106" fillId="0" borderId="9" xfId="0" applyFont="1" applyFill="1" applyBorder="1" applyAlignment="1">
      <alignment horizontal="left" vertical="center" wrapText="1" readingOrder="1"/>
    </xf>
    <xf numFmtId="177" fontId="117" fillId="0" borderId="9" xfId="0" applyNumberFormat="1" applyFont="1" applyFill="1" applyBorder="1" applyAlignment="1">
      <alignment horizontal="right" vertical="center" readingOrder="1"/>
    </xf>
    <xf numFmtId="178" fontId="117" fillId="0" borderId="9" xfId="0" applyNumberFormat="1" applyFont="1" applyFill="1" applyBorder="1" applyAlignment="1">
      <alignment horizontal="right" vertical="center" readingOrder="1"/>
    </xf>
    <xf numFmtId="0" fontId="117" fillId="0" borderId="5" xfId="3" applyFont="1" applyFill="1" applyBorder="1" applyAlignment="1">
      <alignment horizontal="left" vertical="center" readingOrder="1"/>
    </xf>
    <xf numFmtId="0" fontId="106" fillId="0" borderId="5" xfId="3" applyFont="1" applyFill="1" applyBorder="1" applyAlignment="1">
      <alignment vertical="center" wrapText="1" readingOrder="1"/>
    </xf>
    <xf numFmtId="0" fontId="106" fillId="0" borderId="42" xfId="0" applyFont="1" applyFill="1" applyBorder="1" applyAlignment="1">
      <alignment horizontal="left" vertical="center" wrapText="1" readingOrder="1"/>
    </xf>
    <xf numFmtId="177" fontId="117" fillId="0" borderId="42" xfId="0" applyNumberFormat="1" applyFont="1" applyFill="1" applyBorder="1" applyAlignment="1">
      <alignment horizontal="right" vertical="center" readingOrder="1"/>
    </xf>
    <xf numFmtId="0" fontId="109" fillId="0" borderId="5" xfId="0" applyFont="1" applyFill="1" applyBorder="1" applyAlignment="1">
      <alignment horizontal="left" vertical="center" wrapText="1" readingOrder="1"/>
    </xf>
    <xf numFmtId="177" fontId="109" fillId="0" borderId="5" xfId="0" applyNumberFormat="1" applyFont="1" applyFill="1" applyBorder="1" applyAlignment="1">
      <alignment horizontal="right" vertical="center" readingOrder="1"/>
    </xf>
    <xf numFmtId="178" fontId="109" fillId="0" borderId="5" xfId="0" applyNumberFormat="1" applyFont="1" applyFill="1" applyBorder="1" applyAlignment="1">
      <alignment horizontal="right" vertical="center" readingOrder="1"/>
    </xf>
    <xf numFmtId="9" fontId="109" fillId="0" borderId="5" xfId="2" applyFont="1" applyFill="1" applyBorder="1" applyAlignment="1">
      <alignment horizontal="center" vertical="center" readingOrder="1"/>
    </xf>
    <xf numFmtId="9" fontId="109" fillId="0" borderId="6" xfId="2" applyFont="1" applyFill="1" applyBorder="1" applyAlignment="1">
      <alignment horizontal="center" vertical="center" readingOrder="1"/>
    </xf>
    <xf numFmtId="9" fontId="128" fillId="52" borderId="5" xfId="7" applyFont="1" applyFill="1" applyBorder="1" applyAlignment="1">
      <alignment horizontal="center" vertical="center" wrapText="1" readingOrder="1"/>
    </xf>
    <xf numFmtId="9" fontId="128" fillId="54" borderId="5" xfId="7" applyFont="1" applyFill="1" applyBorder="1" applyAlignment="1">
      <alignment horizontal="center" vertical="center" wrapText="1" readingOrder="1"/>
    </xf>
    <xf numFmtId="0" fontId="168" fillId="52" borderId="5" xfId="0" applyFont="1" applyFill="1" applyBorder="1" applyAlignment="1">
      <alignment vertical="center" wrapText="1"/>
    </xf>
    <xf numFmtId="177" fontId="105" fillId="0" borderId="5" xfId="4" applyNumberFormat="1" applyFont="1" applyFill="1" applyBorder="1" applyAlignment="1">
      <alignment horizontal="right" vertical="center" wrapText="1" readingOrder="1"/>
    </xf>
    <xf numFmtId="178" fontId="117" fillId="61" borderId="5" xfId="0" applyNumberFormat="1" applyFont="1" applyFill="1" applyBorder="1" applyAlignment="1">
      <alignment horizontal="right" vertical="center" readingOrder="1"/>
    </xf>
    <xf numFmtId="177" fontId="117" fillId="45" borderId="5" xfId="0" applyNumberFormat="1" applyFont="1" applyFill="1" applyBorder="1" applyAlignment="1">
      <alignment horizontal="right" vertical="center" readingOrder="1"/>
    </xf>
    <xf numFmtId="9" fontId="103" fillId="4" borderId="5" xfId="2" applyFont="1" applyFill="1" applyBorder="1" applyAlignment="1">
      <alignment horizontal="center" vertical="center" wrapText="1" readingOrder="1"/>
    </xf>
    <xf numFmtId="9" fontId="103" fillId="4" borderId="6" xfId="2" applyFont="1" applyFill="1" applyBorder="1" applyAlignment="1">
      <alignment horizontal="center" vertical="center" wrapText="1" readingOrder="1"/>
    </xf>
    <xf numFmtId="0" fontId="72" fillId="3" borderId="0" xfId="0" applyFont="1" applyFill="1" applyAlignment="1">
      <alignment horizontal="center" vertical="center" wrapText="1" readingOrder="1"/>
    </xf>
    <xf numFmtId="4" fontId="62" fillId="0" borderId="0" xfId="4" applyNumberFormat="1" applyFont="1" applyAlignment="1" applyProtection="1">
      <alignment horizontal="left" vertical="center" wrapText="1" readingOrder="1"/>
      <protection locked="0"/>
    </xf>
    <xf numFmtId="0" fontId="50" fillId="0" borderId="15" xfId="4" applyBorder="1" applyAlignment="1">
      <alignment horizontal="center"/>
    </xf>
    <xf numFmtId="0" fontId="50" fillId="0" borderId="16" xfId="4" applyBorder="1" applyAlignment="1">
      <alignment horizontal="center"/>
    </xf>
    <xf numFmtId="0" fontId="50" fillId="0" borderId="17" xfId="4" applyBorder="1" applyAlignment="1">
      <alignment horizontal="center"/>
    </xf>
    <xf numFmtId="0" fontId="50" fillId="0" borderId="18" xfId="4" applyBorder="1" applyAlignment="1">
      <alignment horizontal="center"/>
    </xf>
    <xf numFmtId="0" fontId="50" fillId="0" borderId="0" xfId="4" applyAlignment="1">
      <alignment horizontal="center"/>
    </xf>
    <xf numFmtId="0" fontId="50" fillId="0" borderId="19" xfId="4" applyBorder="1" applyAlignment="1">
      <alignment horizontal="center"/>
    </xf>
    <xf numFmtId="0" fontId="58" fillId="0" borderId="15" xfId="4" applyFont="1" applyBorder="1" applyAlignment="1">
      <alignment horizontal="center" vertical="center" wrapText="1"/>
    </xf>
    <xf numFmtId="0" fontId="58" fillId="0" borderId="16" xfId="4" applyFont="1" applyBorder="1" applyAlignment="1">
      <alignment horizontal="center" vertical="center" wrapText="1"/>
    </xf>
    <xf numFmtId="0" fontId="58" fillId="0" borderId="17" xfId="4" applyFont="1" applyBorder="1" applyAlignment="1">
      <alignment horizontal="center" vertical="center" wrapText="1"/>
    </xf>
    <xf numFmtId="0" fontId="58" fillId="0" borderId="18" xfId="25" applyFont="1" applyBorder="1" applyAlignment="1">
      <alignment horizontal="center" vertical="center" wrapText="1"/>
    </xf>
    <xf numFmtId="0" fontId="58" fillId="0" borderId="0" xfId="25" applyFont="1" applyAlignment="1">
      <alignment horizontal="center" vertical="center" wrapText="1"/>
    </xf>
    <xf numFmtId="0" fontId="58" fillId="0" borderId="19" xfId="25" applyFont="1" applyBorder="1" applyAlignment="1">
      <alignment horizontal="center" vertical="center" wrapText="1"/>
    </xf>
    <xf numFmtId="0" fontId="58" fillId="0" borderId="18" xfId="4" applyFont="1" applyBorder="1" applyAlignment="1">
      <alignment horizontal="center" vertical="center" wrapText="1"/>
    </xf>
    <xf numFmtId="0" fontId="58" fillId="0" borderId="0" xfId="4" applyFont="1" applyAlignment="1">
      <alignment horizontal="center" vertical="center" wrapText="1"/>
    </xf>
    <xf numFmtId="0" fontId="58" fillId="0" borderId="19" xfId="4" applyFont="1" applyBorder="1" applyAlignment="1">
      <alignment horizontal="center" vertical="center" wrapText="1"/>
    </xf>
    <xf numFmtId="0" fontId="58" fillId="0" borderId="20" xfId="4" applyFont="1" applyBorder="1" applyAlignment="1">
      <alignment horizontal="center" vertical="center" wrapText="1"/>
    </xf>
    <xf numFmtId="0" fontId="58" fillId="0" borderId="21" xfId="4" applyFont="1" applyBorder="1" applyAlignment="1">
      <alignment horizontal="center" vertical="center" wrapText="1"/>
    </xf>
    <xf numFmtId="0" fontId="58" fillId="0" borderId="22" xfId="4" applyFont="1" applyBorder="1" applyAlignment="1">
      <alignment horizontal="center" vertical="center" wrapText="1"/>
    </xf>
    <xf numFmtId="0" fontId="58" fillId="0" borderId="15" xfId="4" applyFont="1" applyBorder="1" applyAlignment="1">
      <alignment horizontal="center" vertical="center"/>
    </xf>
    <xf numFmtId="0" fontId="58" fillId="0" borderId="16" xfId="4" applyFont="1" applyBorder="1" applyAlignment="1">
      <alignment horizontal="center" vertical="center"/>
    </xf>
    <xf numFmtId="0" fontId="58" fillId="0" borderId="17" xfId="4" applyFont="1" applyBorder="1" applyAlignment="1">
      <alignment horizontal="center" vertical="center"/>
    </xf>
    <xf numFmtId="0" fontId="58" fillId="0" borderId="23" xfId="545" applyFont="1" applyBorder="1" applyAlignment="1">
      <alignment horizontal="left" vertical="center" wrapText="1"/>
    </xf>
    <xf numFmtId="0" fontId="58" fillId="0" borderId="24" xfId="545" applyFont="1" applyBorder="1" applyAlignment="1">
      <alignment horizontal="left" vertical="center" wrapText="1"/>
    </xf>
    <xf numFmtId="0" fontId="58" fillId="0" borderId="25" xfId="545" applyFont="1" applyBorder="1" applyAlignment="1">
      <alignment horizontal="left" vertical="center" wrapText="1"/>
    </xf>
    <xf numFmtId="0" fontId="76" fillId="0" borderId="23" xfId="4" applyFont="1" applyBorder="1" applyAlignment="1">
      <alignment horizontal="center" vertical="center"/>
    </xf>
    <xf numFmtId="0" fontId="76" fillId="0" borderId="24" xfId="4" applyFont="1" applyBorder="1" applyAlignment="1">
      <alignment horizontal="center" vertical="center"/>
    </xf>
    <xf numFmtId="0" fontId="76" fillId="0" borderId="25" xfId="4" applyFont="1" applyBorder="1" applyAlignment="1">
      <alignment horizontal="center" vertical="center"/>
    </xf>
    <xf numFmtId="0" fontId="62" fillId="0" borderId="0" xfId="4" applyFont="1" applyAlignment="1" applyProtection="1">
      <alignment horizontal="left" vertical="center" wrapText="1" readingOrder="1"/>
      <protection locked="0"/>
    </xf>
    <xf numFmtId="0" fontId="65" fillId="6" borderId="23" xfId="4" applyFont="1" applyFill="1" applyBorder="1" applyAlignment="1" applyProtection="1">
      <alignment horizontal="center" vertical="center" wrapText="1" readingOrder="1"/>
      <protection locked="0"/>
    </xf>
    <xf numFmtId="0" fontId="65" fillId="6" borderId="30" xfId="4" applyFont="1" applyFill="1" applyBorder="1" applyAlignment="1" applyProtection="1">
      <alignment horizontal="center" vertical="center" wrapText="1" readingOrder="1"/>
      <protection locked="0"/>
    </xf>
    <xf numFmtId="0" fontId="64" fillId="0" borderId="80" xfId="4" applyFont="1" applyBorder="1" applyAlignment="1" applyProtection="1">
      <alignment horizontal="center" vertical="center" wrapText="1" readingOrder="1"/>
      <protection locked="0"/>
    </xf>
    <xf numFmtId="0" fontId="64" fillId="0" borderId="18" xfId="4" applyFont="1" applyBorder="1" applyAlignment="1" applyProtection="1">
      <alignment horizontal="center" vertical="center" wrapText="1" readingOrder="1"/>
      <protection locked="0"/>
    </xf>
    <xf numFmtId="0" fontId="64" fillId="0" borderId="54" xfId="4" applyFont="1" applyBorder="1" applyAlignment="1" applyProtection="1">
      <alignment horizontal="center" vertical="center" wrapText="1" readingOrder="1"/>
      <protection locked="0"/>
    </xf>
    <xf numFmtId="0" fontId="47" fillId="0" borderId="36" xfId="4" applyFont="1" applyBorder="1" applyAlignment="1">
      <alignment horizontal="left" wrapText="1"/>
    </xf>
    <xf numFmtId="0" fontId="47" fillId="0" borderId="12" xfId="4" applyFont="1" applyBorder="1" applyAlignment="1">
      <alignment horizontal="left" wrapText="1"/>
    </xf>
    <xf numFmtId="0" fontId="47" fillId="0" borderId="5" xfId="4" applyFont="1" applyBorder="1" applyAlignment="1">
      <alignment horizontal="left" wrapText="1"/>
    </xf>
    <xf numFmtId="0" fontId="47" fillId="0" borderId="37" xfId="4" applyFont="1" applyBorder="1" applyAlignment="1">
      <alignment horizontal="left" wrapText="1"/>
    </xf>
    <xf numFmtId="0" fontId="44" fillId="0" borderId="26" xfId="4" applyFont="1" applyBorder="1" applyAlignment="1">
      <alignment horizontal="center" vertical="center" wrapText="1"/>
    </xf>
    <xf numFmtId="0" fontId="44" fillId="0" borderId="30" xfId="4" applyFont="1" applyBorder="1" applyAlignment="1">
      <alignment horizontal="center" vertical="center" wrapText="1"/>
    </xf>
    <xf numFmtId="0" fontId="44" fillId="0" borderId="27" xfId="4" applyFont="1" applyBorder="1" applyAlignment="1">
      <alignment horizontal="center" vertical="center" wrapText="1"/>
    </xf>
    <xf numFmtId="0" fontId="44" fillId="0" borderId="26" xfId="4" applyFont="1" applyBorder="1" applyAlignment="1">
      <alignment horizontal="center" vertical="center"/>
    </xf>
    <xf numFmtId="0" fontId="44" fillId="0" borderId="30" xfId="4" applyFont="1" applyBorder="1" applyAlignment="1">
      <alignment horizontal="center" vertical="center"/>
    </xf>
    <xf numFmtId="0" fontId="44" fillId="0" borderId="27" xfId="4" applyFont="1" applyBorder="1" applyAlignment="1">
      <alignment horizontal="center" vertical="center"/>
    </xf>
    <xf numFmtId="0" fontId="44" fillId="0" borderId="28" xfId="4" applyFont="1" applyBorder="1" applyAlignment="1">
      <alignment horizontal="center" vertical="center"/>
    </xf>
    <xf numFmtId="0" fontId="81" fillId="0" borderId="34" xfId="4" applyFont="1" applyBorder="1" applyAlignment="1">
      <alignment horizontal="left" vertical="center" wrapText="1"/>
    </xf>
    <xf numFmtId="0" fontId="81" fillId="0" borderId="57" xfId="4" applyFont="1" applyBorder="1" applyAlignment="1">
      <alignment horizontal="left" vertical="center" wrapText="1"/>
    </xf>
    <xf numFmtId="0" fontId="81" fillId="0" borderId="9" xfId="4" applyFont="1" applyBorder="1" applyAlignment="1">
      <alignment horizontal="left" vertical="center" wrapText="1"/>
    </xf>
    <xf numFmtId="0" fontId="81" fillId="0" borderId="36" xfId="4" applyFont="1" applyBorder="1" applyAlignment="1">
      <alignment horizontal="left" vertical="center" wrapText="1"/>
    </xf>
    <xf numFmtId="0" fontId="81" fillId="0" borderId="12" xfId="4" applyFont="1" applyBorder="1" applyAlignment="1">
      <alignment horizontal="left" vertical="center" wrapText="1"/>
    </xf>
    <xf numFmtId="0" fontId="81" fillId="0" borderId="5" xfId="4" applyFont="1" applyBorder="1" applyAlignment="1">
      <alignment horizontal="left" vertical="center" wrapText="1"/>
    </xf>
    <xf numFmtId="0" fontId="47" fillId="0" borderId="34" xfId="4" applyFont="1" applyBorder="1" applyAlignment="1">
      <alignment horizontal="left" wrapText="1"/>
    </xf>
    <xf numFmtId="0" fontId="47" fillId="0" borderId="57" xfId="4" applyFont="1" applyBorder="1" applyAlignment="1">
      <alignment horizontal="left" wrapText="1"/>
    </xf>
    <xf numFmtId="0" fontId="47" fillId="0" borderId="9" xfId="4" applyFont="1" applyBorder="1" applyAlignment="1">
      <alignment horizontal="left" wrapText="1"/>
    </xf>
    <xf numFmtId="0" fontId="47" fillId="0" borderId="35" xfId="4" applyFont="1" applyBorder="1" applyAlignment="1">
      <alignment horizontal="left" wrapText="1"/>
    </xf>
    <xf numFmtId="43" fontId="47" fillId="0" borderId="36" xfId="4" applyNumberFormat="1" applyFont="1" applyBorder="1" applyAlignment="1">
      <alignment horizontal="left" wrapText="1"/>
    </xf>
    <xf numFmtId="43" fontId="47" fillId="0" borderId="12" xfId="4" applyNumberFormat="1" applyFont="1" applyBorder="1" applyAlignment="1">
      <alignment horizontal="left" wrapText="1"/>
    </xf>
    <xf numFmtId="43" fontId="47" fillId="0" borderId="5" xfId="4" applyNumberFormat="1" applyFont="1" applyBorder="1" applyAlignment="1">
      <alignment horizontal="left" wrapText="1"/>
    </xf>
    <xf numFmtId="43" fontId="47" fillId="0" borderId="37" xfId="4" applyNumberFormat="1" applyFont="1" applyBorder="1" applyAlignment="1">
      <alignment horizontal="left" wrapText="1"/>
    </xf>
    <xf numFmtId="0" fontId="81" fillId="0" borderId="44" xfId="4" applyFont="1" applyBorder="1" applyAlignment="1">
      <alignment horizontal="center"/>
    </xf>
    <xf numFmtId="0" fontId="81" fillId="0" borderId="63" xfId="4" applyFont="1" applyBorder="1" applyAlignment="1">
      <alignment horizontal="center"/>
    </xf>
    <xf numFmtId="0" fontId="81" fillId="0" borderId="45" xfId="4" applyFont="1" applyBorder="1" applyAlignment="1">
      <alignment horizontal="center"/>
    </xf>
    <xf numFmtId="0" fontId="81" fillId="0" borderId="48" xfId="4" applyFont="1" applyBorder="1" applyAlignment="1">
      <alignment horizontal="center"/>
    </xf>
    <xf numFmtId="0" fontId="81" fillId="0" borderId="36" xfId="4" applyFont="1" applyBorder="1" applyAlignment="1">
      <alignment horizontal="left" vertical="center"/>
    </xf>
    <xf numFmtId="0" fontId="81" fillId="0" borderId="12" xfId="4" applyFont="1" applyBorder="1" applyAlignment="1">
      <alignment horizontal="left" vertical="center"/>
    </xf>
    <xf numFmtId="0" fontId="81" fillId="0" borderId="5" xfId="4" applyFont="1" applyBorder="1" applyAlignment="1">
      <alignment horizontal="left" vertical="center"/>
    </xf>
    <xf numFmtId="0" fontId="81" fillId="0" borderId="62" xfId="4" applyFont="1" applyBorder="1" applyAlignment="1">
      <alignment horizontal="left" vertical="center"/>
    </xf>
    <xf numFmtId="0" fontId="81" fillId="0" borderId="56" xfId="4" applyFont="1" applyBorder="1" applyAlignment="1">
      <alignment horizontal="left" vertical="center"/>
    </xf>
    <xf numFmtId="0" fontId="81" fillId="0" borderId="0" xfId="4" applyFont="1" applyAlignment="1">
      <alignment horizontal="left" vertical="center"/>
    </xf>
    <xf numFmtId="0" fontId="81" fillId="0" borderId="14" xfId="4" applyFont="1" applyBorder="1" applyAlignment="1">
      <alignment horizontal="left" vertical="center"/>
    </xf>
    <xf numFmtId="0" fontId="81" fillId="0" borderId="4" xfId="4" applyFont="1" applyBorder="1" applyAlignment="1">
      <alignment horizontal="left" vertical="center"/>
    </xf>
    <xf numFmtId="0" fontId="81" fillId="0" borderId="57" xfId="4" applyFont="1" applyBorder="1" applyAlignment="1">
      <alignment horizontal="left" vertical="center"/>
    </xf>
    <xf numFmtId="0" fontId="47" fillId="0" borderId="44" xfId="4" applyFont="1" applyBorder="1" applyAlignment="1">
      <alignment horizontal="left" wrapText="1"/>
    </xf>
    <xf numFmtId="0" fontId="47" fillId="0" borderId="63" xfId="4" applyFont="1" applyBorder="1" applyAlignment="1">
      <alignment horizontal="left" wrapText="1"/>
    </xf>
    <xf numFmtId="0" fontId="47" fillId="0" borderId="45" xfId="4" applyFont="1" applyBorder="1" applyAlignment="1">
      <alignment horizontal="left" wrapText="1"/>
    </xf>
    <xf numFmtId="0" fontId="47" fillId="0" borderId="46" xfId="4" applyFont="1" applyBorder="1" applyAlignment="1">
      <alignment horizontal="left" wrapText="1"/>
    </xf>
    <xf numFmtId="0" fontId="173" fillId="47" borderId="23" xfId="0" applyFont="1" applyFill="1" applyBorder="1" applyAlignment="1">
      <alignment horizontal="center" vertical="center" wrapText="1" readingOrder="1"/>
    </xf>
    <xf numFmtId="0" fontId="173" fillId="47" borderId="24" xfId="0" applyFont="1" applyFill="1" applyBorder="1" applyAlignment="1">
      <alignment horizontal="center" vertical="center" wrapText="1" readingOrder="1"/>
    </xf>
    <xf numFmtId="176" fontId="177" fillId="0" borderId="0" xfId="0" applyNumberFormat="1" applyFont="1" applyAlignment="1">
      <alignment horizontal="center"/>
    </xf>
    <xf numFmtId="176" fontId="101" fillId="0" borderId="0" xfId="0" applyNumberFormat="1" applyFont="1" applyAlignment="1">
      <alignment horizontal="center" wrapText="1"/>
    </xf>
    <xf numFmtId="0" fontId="127" fillId="52" borderId="68" xfId="0" applyFont="1" applyFill="1" applyBorder="1" applyAlignment="1">
      <alignment horizontal="center" vertical="center" wrapText="1" readingOrder="1"/>
    </xf>
    <xf numFmtId="0" fontId="127" fillId="52" borderId="0" xfId="0" applyFont="1" applyFill="1" applyAlignment="1">
      <alignment horizontal="center" vertical="center" wrapText="1" readingOrder="1"/>
    </xf>
    <xf numFmtId="0" fontId="176" fillId="0" borderId="20" xfId="0" applyFont="1" applyBorder="1" applyAlignment="1">
      <alignment horizontal="left" vertical="center" wrapText="1" readingOrder="1"/>
    </xf>
    <xf numFmtId="0" fontId="176" fillId="0" borderId="21" xfId="0" applyFont="1" applyBorder="1" applyAlignment="1">
      <alignment horizontal="left" vertical="center" wrapText="1" readingOrder="1"/>
    </xf>
    <xf numFmtId="176" fontId="101" fillId="0" borderId="18" xfId="0" applyNumberFormat="1" applyFont="1" applyBorder="1" applyAlignment="1">
      <alignment horizontal="center" wrapText="1"/>
    </xf>
    <xf numFmtId="0" fontId="167" fillId="52" borderId="23" xfId="0" applyFont="1" applyFill="1" applyBorder="1" applyAlignment="1">
      <alignment horizontal="center" vertical="center" readingOrder="1"/>
    </xf>
    <xf numFmtId="0" fontId="167" fillId="52" borderId="24" xfId="0" applyFont="1" applyFill="1" applyBorder="1" applyAlignment="1">
      <alignment horizontal="center" vertical="center" readingOrder="1"/>
    </xf>
    <xf numFmtId="0" fontId="167" fillId="52" borderId="30" xfId="0" applyFont="1" applyFill="1" applyBorder="1" applyAlignment="1">
      <alignment horizontal="center" vertical="center" readingOrder="1"/>
    </xf>
    <xf numFmtId="0" fontId="167" fillId="52" borderId="6" xfId="0" applyFont="1" applyFill="1" applyBorder="1" applyAlignment="1">
      <alignment horizontal="center" vertical="center" readingOrder="1"/>
    </xf>
    <xf numFmtId="0" fontId="167" fillId="52" borderId="11" xfId="0" applyFont="1" applyFill="1" applyBorder="1" applyAlignment="1">
      <alignment horizontal="center" vertical="center" readingOrder="1"/>
    </xf>
    <xf numFmtId="0" fontId="167" fillId="52" borderId="12" xfId="0" applyFont="1" applyFill="1" applyBorder="1" applyAlignment="1">
      <alignment horizontal="center" vertical="center" readingOrder="1"/>
    </xf>
    <xf numFmtId="0" fontId="167" fillId="52" borderId="20" xfId="0" applyFont="1" applyFill="1" applyBorder="1" applyAlignment="1">
      <alignment horizontal="center" vertical="center" readingOrder="1"/>
    </xf>
    <xf numFmtId="0" fontId="167" fillId="52" borderId="21" xfId="0" applyFont="1" applyFill="1" applyBorder="1" applyAlignment="1">
      <alignment horizontal="center" vertical="center" readingOrder="1"/>
    </xf>
    <xf numFmtId="0" fontId="167" fillId="52" borderId="82" xfId="0" applyFont="1" applyFill="1" applyBorder="1" applyAlignment="1">
      <alignment horizontal="center" vertical="center" readingOrder="1"/>
    </xf>
    <xf numFmtId="0" fontId="167" fillId="52" borderId="25" xfId="0" applyFont="1" applyFill="1" applyBorder="1" applyAlignment="1">
      <alignment horizontal="center" vertical="center" readingOrder="1"/>
    </xf>
    <xf numFmtId="178" fontId="109" fillId="53" borderId="49" xfId="0" applyNumberFormat="1" applyFont="1" applyFill="1" applyBorder="1" applyAlignment="1">
      <alignment horizontal="center" vertical="center" readingOrder="1"/>
    </xf>
    <xf numFmtId="178" fontId="109" fillId="53" borderId="12" xfId="0" applyNumberFormat="1" applyFont="1" applyFill="1" applyBorder="1" applyAlignment="1">
      <alignment horizontal="center" vertical="center" readingOrder="1"/>
    </xf>
    <xf numFmtId="0" fontId="117" fillId="0" borderId="80" xfId="0" applyFont="1" applyBorder="1" applyAlignment="1">
      <alignment horizontal="center" vertical="center" wrapText="1"/>
    </xf>
    <xf numFmtId="0" fontId="117" fillId="0" borderId="56" xfId="0" applyFont="1" applyBorder="1" applyAlignment="1">
      <alignment horizontal="center" vertical="center" wrapText="1"/>
    </xf>
    <xf numFmtId="178" fontId="109" fillId="53" borderId="6" xfId="0" applyNumberFormat="1" applyFont="1" applyFill="1" applyBorder="1" applyAlignment="1">
      <alignment horizontal="center" vertical="center" readingOrder="1"/>
    </xf>
    <xf numFmtId="177" fontId="109" fillId="53" borderId="10" xfId="0" applyNumberFormat="1" applyFont="1" applyFill="1" applyBorder="1" applyAlignment="1">
      <alignment horizontal="center" vertical="center" readingOrder="1"/>
    </xf>
    <xf numFmtId="177" fontId="109" fillId="53" borderId="56" xfId="0" applyNumberFormat="1" applyFont="1" applyFill="1" applyBorder="1" applyAlignment="1">
      <alignment horizontal="center" vertical="center" readingOrder="1"/>
    </xf>
    <xf numFmtId="178" fontId="109" fillId="53" borderId="80" xfId="0" applyNumberFormat="1" applyFont="1" applyFill="1" applyBorder="1" applyAlignment="1">
      <alignment horizontal="center" vertical="center" readingOrder="1"/>
    </xf>
    <xf numFmtId="178" fontId="109" fillId="53" borderId="56" xfId="0" applyNumberFormat="1" applyFont="1" applyFill="1" applyBorder="1" applyAlignment="1">
      <alignment horizontal="center" vertical="center" readingOrder="1"/>
    </xf>
    <xf numFmtId="178" fontId="109" fillId="53" borderId="10" xfId="0" applyNumberFormat="1" applyFont="1" applyFill="1" applyBorder="1" applyAlignment="1">
      <alignment horizontal="center" vertical="center" readingOrder="1"/>
    </xf>
    <xf numFmtId="0" fontId="109" fillId="50" borderId="6" xfId="0" applyFont="1" applyFill="1" applyBorder="1" applyAlignment="1">
      <alignment horizontal="center" vertical="center" wrapText="1" readingOrder="1"/>
    </xf>
    <xf numFmtId="0" fontId="109" fillId="50" borderId="11" xfId="0" applyFont="1" applyFill="1" applyBorder="1" applyAlignment="1">
      <alignment horizontal="center" vertical="center" wrapText="1" readingOrder="1"/>
    </xf>
    <xf numFmtId="0" fontId="109" fillId="50" borderId="12" xfId="0" applyFont="1" applyFill="1" applyBorder="1" applyAlignment="1">
      <alignment horizontal="center" vertical="center" wrapText="1" readingOrder="1"/>
    </xf>
    <xf numFmtId="0" fontId="109" fillId="50" borderId="68" xfId="0" applyFont="1" applyFill="1" applyBorder="1" applyAlignment="1">
      <alignment horizontal="center" vertical="center" wrapText="1" readingOrder="1"/>
    </xf>
    <xf numFmtId="0" fontId="109" fillId="50" borderId="0" xfId="0" applyFont="1" applyFill="1" applyAlignment="1">
      <alignment horizontal="center" vertical="center" wrapText="1" readingOrder="1"/>
    </xf>
    <xf numFmtId="0" fontId="109" fillId="50" borderId="14" xfId="0" applyFont="1" applyFill="1" applyBorder="1" applyAlignment="1">
      <alignment horizontal="center" vertical="center" wrapText="1" readingOrder="1"/>
    </xf>
    <xf numFmtId="0" fontId="109" fillId="50" borderId="10" xfId="0" applyFont="1" applyFill="1" applyBorder="1" applyAlignment="1">
      <alignment horizontal="center" vertical="center" wrapText="1" readingOrder="1"/>
    </xf>
    <xf numFmtId="0" fontId="109" fillId="50" borderId="62" xfId="0" applyFont="1" applyFill="1" applyBorder="1" applyAlignment="1">
      <alignment horizontal="center" vertical="center" wrapText="1" readingOrder="1"/>
    </xf>
    <xf numFmtId="0" fontId="109" fillId="50" borderId="56" xfId="0" applyFont="1" applyFill="1" applyBorder="1" applyAlignment="1">
      <alignment horizontal="center" vertical="center" wrapText="1" readingOrder="1"/>
    </xf>
    <xf numFmtId="0" fontId="109" fillId="50" borderId="13" xfId="0" applyFont="1" applyFill="1" applyBorder="1" applyAlignment="1">
      <alignment horizontal="center" vertical="center" wrapText="1" readingOrder="1"/>
    </xf>
    <xf numFmtId="0" fontId="109" fillId="50" borderId="4" xfId="0" applyFont="1" applyFill="1" applyBorder="1" applyAlignment="1">
      <alignment horizontal="center" vertical="center" wrapText="1" readingOrder="1"/>
    </xf>
    <xf numFmtId="0" fontId="109" fillId="50" borderId="57" xfId="0" applyFont="1" applyFill="1" applyBorder="1" applyAlignment="1">
      <alignment horizontal="center" vertical="center" wrapText="1" readingOrder="1"/>
    </xf>
    <xf numFmtId="0" fontId="109" fillId="0" borderId="15" xfId="0" applyFont="1" applyBorder="1" applyAlignment="1">
      <alignment horizontal="center" vertical="center" wrapText="1" readingOrder="1"/>
    </xf>
    <xf numFmtId="0" fontId="109" fillId="0" borderId="18" xfId="0" applyFont="1" applyBorder="1" applyAlignment="1">
      <alignment horizontal="center" vertical="center" wrapText="1" readingOrder="1"/>
    </xf>
    <xf numFmtId="0" fontId="109" fillId="0" borderId="20" xfId="0" applyFont="1" applyBorder="1" applyAlignment="1">
      <alignment horizontal="center" vertical="center" wrapText="1" readingOrder="1"/>
    </xf>
    <xf numFmtId="0" fontId="109" fillId="0" borderId="41" xfId="0" applyFont="1" applyBorder="1" applyAlignment="1">
      <alignment horizontal="center" vertical="center" wrapText="1" readingOrder="1"/>
    </xf>
    <xf numFmtId="0" fontId="109" fillId="0" borderId="50" xfId="0" applyFont="1" applyBorder="1" applyAlignment="1">
      <alignment horizontal="center" vertical="center" wrapText="1" readingOrder="1"/>
    </xf>
    <xf numFmtId="0" fontId="100" fillId="0" borderId="16" xfId="0" applyFont="1" applyBorder="1" applyAlignment="1">
      <alignment horizontal="left" vertical="top" readingOrder="1"/>
    </xf>
    <xf numFmtId="0" fontId="100" fillId="0" borderId="0" xfId="0" applyFont="1" applyAlignment="1">
      <alignment horizontal="left" vertical="top" readingOrder="1"/>
    </xf>
    <xf numFmtId="0" fontId="141" fillId="0" borderId="23" xfId="0" applyFont="1" applyBorder="1" applyAlignment="1">
      <alignment horizontal="left" vertical="top" readingOrder="1"/>
    </xf>
    <xf numFmtId="0" fontId="141" fillId="0" borderId="21" xfId="0" applyFont="1" applyBorder="1" applyAlignment="1">
      <alignment horizontal="left" vertical="top" readingOrder="1"/>
    </xf>
    <xf numFmtId="0" fontId="197" fillId="0" borderId="21" xfId="0" applyFont="1" applyBorder="1" applyAlignment="1">
      <alignment horizontal="left" vertical="top" readingOrder="1"/>
    </xf>
    <xf numFmtId="0" fontId="141" fillId="0" borderId="22" xfId="0" applyFont="1" applyBorder="1" applyAlignment="1">
      <alignment horizontal="left" vertical="top" readingOrder="1"/>
    </xf>
    <xf numFmtId="178" fontId="109" fillId="0" borderId="6" xfId="0" applyNumberFormat="1" applyFont="1" applyFill="1" applyBorder="1" applyAlignment="1">
      <alignment horizontal="center" vertical="center" readingOrder="1"/>
    </xf>
    <xf numFmtId="178" fontId="109" fillId="0" borderId="12" xfId="0" applyNumberFormat="1" applyFont="1" applyFill="1" applyBorder="1" applyAlignment="1">
      <alignment horizontal="center" vertical="center" readingOrder="1"/>
    </xf>
    <xf numFmtId="178" fontId="109" fillId="53" borderId="94" xfId="0" applyNumberFormat="1" applyFont="1" applyFill="1" applyBorder="1" applyAlignment="1">
      <alignment horizontal="center" vertical="center" readingOrder="1"/>
    </xf>
    <xf numFmtId="178" fontId="109" fillId="53" borderId="63" xfId="0" applyNumberFormat="1" applyFont="1" applyFill="1" applyBorder="1" applyAlignment="1">
      <alignment horizontal="center" vertical="center" readingOrder="1"/>
    </xf>
    <xf numFmtId="178" fontId="109" fillId="50" borderId="6" xfId="0" applyNumberFormat="1" applyFont="1" applyFill="1" applyBorder="1" applyAlignment="1">
      <alignment horizontal="center" vertical="center" readingOrder="1"/>
    </xf>
    <xf numFmtId="178" fontId="109" fillId="50" borderId="12" xfId="0" applyNumberFormat="1" applyFont="1" applyFill="1" applyBorder="1" applyAlignment="1">
      <alignment horizontal="center" vertical="center" readingOrder="1"/>
    </xf>
    <xf numFmtId="0" fontId="141" fillId="0" borderId="24" xfId="0" applyFont="1" applyBorder="1" applyAlignment="1">
      <alignment horizontal="left" vertical="top" readingOrder="1"/>
    </xf>
    <xf numFmtId="0" fontId="141" fillId="0" borderId="0" xfId="0" applyFont="1" applyAlignment="1">
      <alignment horizontal="left" vertical="top" readingOrder="1"/>
    </xf>
    <xf numFmtId="178" fontId="109" fillId="53" borderId="5" xfId="0" applyNumberFormat="1" applyFont="1" applyFill="1" applyBorder="1" applyAlignment="1">
      <alignment horizontal="center" vertical="center" readingOrder="1"/>
    </xf>
    <xf numFmtId="0" fontId="198" fillId="0" borderId="16" xfId="0" applyFont="1" applyBorder="1" applyAlignment="1">
      <alignment horizontal="left" vertical="top" readingOrder="1"/>
    </xf>
    <xf numFmtId="0" fontId="110" fillId="0" borderId="34" xfId="0" applyFont="1" applyBorder="1" applyAlignment="1">
      <alignment horizontal="center" vertical="center" wrapText="1" readingOrder="1"/>
    </xf>
    <xf numFmtId="0" fontId="110" fillId="0" borderId="36" xfId="0" applyFont="1" applyBorder="1" applyAlignment="1">
      <alignment horizontal="center" vertical="center" wrapText="1" readingOrder="1"/>
    </xf>
    <xf numFmtId="0" fontId="110" fillId="0" borderId="50" xfId="0" applyFont="1" applyBorder="1" applyAlignment="1">
      <alignment horizontal="center" vertical="center" wrapText="1" readingOrder="1"/>
    </xf>
    <xf numFmtId="0" fontId="100" fillId="0" borderId="24" xfId="0" applyFont="1" applyBorder="1" applyAlignment="1">
      <alignment horizontal="left" vertical="top" readingOrder="1"/>
    </xf>
    <xf numFmtId="0" fontId="198" fillId="0" borderId="24" xfId="0" applyFont="1" applyBorder="1" applyAlignment="1">
      <alignment horizontal="left" vertical="top" readingOrder="1"/>
    </xf>
    <xf numFmtId="0" fontId="109" fillId="0" borderId="36" xfId="0" applyFont="1" applyBorder="1" applyAlignment="1">
      <alignment horizontal="center" vertical="center" wrapText="1" readingOrder="1"/>
    </xf>
    <xf numFmtId="0" fontId="167" fillId="52" borderId="94" xfId="0" applyFont="1" applyFill="1" applyBorder="1" applyAlignment="1">
      <alignment horizontal="center" vertical="center" readingOrder="1"/>
    </xf>
    <xf numFmtId="0" fontId="167" fillId="52" borderId="97" xfId="0" applyFont="1" applyFill="1" applyBorder="1" applyAlignment="1">
      <alignment horizontal="center" vertical="center" readingOrder="1"/>
    </xf>
    <xf numFmtId="0" fontId="167" fillId="52" borderId="63" xfId="0" applyFont="1" applyFill="1" applyBorder="1" applyAlignment="1">
      <alignment horizontal="center" vertical="center" readingOrder="1"/>
    </xf>
    <xf numFmtId="178" fontId="109" fillId="53" borderId="7" xfId="0" applyNumberFormat="1" applyFont="1" applyFill="1" applyBorder="1" applyAlignment="1">
      <alignment horizontal="center" vertical="center" readingOrder="1"/>
    </xf>
    <xf numFmtId="0" fontId="109" fillId="53" borderId="6" xfId="0" applyFont="1" applyFill="1" applyBorder="1" applyAlignment="1">
      <alignment horizontal="center" vertical="center" wrapText="1" readingOrder="1"/>
    </xf>
    <xf numFmtId="0" fontId="109" fillId="53" borderId="11" xfId="0" applyFont="1" applyFill="1" applyBorder="1" applyAlignment="1">
      <alignment horizontal="center" vertical="center" wrapText="1" readingOrder="1"/>
    </xf>
    <xf numFmtId="0" fontId="109" fillId="53" borderId="12" xfId="0" applyFont="1" applyFill="1" applyBorder="1" applyAlignment="1">
      <alignment horizontal="center" vertical="center" wrapText="1" readingOrder="1"/>
    </xf>
    <xf numFmtId="0" fontId="109" fillId="53" borderId="10" xfId="0" applyFont="1" applyFill="1" applyBorder="1" applyAlignment="1">
      <alignment horizontal="center" vertical="center" wrapText="1" readingOrder="1"/>
    </xf>
    <xf numFmtId="0" fontId="109" fillId="53" borderId="62" xfId="0" applyFont="1" applyFill="1" applyBorder="1" applyAlignment="1">
      <alignment horizontal="center" vertical="center" wrapText="1" readingOrder="1"/>
    </xf>
    <xf numFmtId="0" fontId="109" fillId="53" borderId="56" xfId="0" applyFont="1" applyFill="1" applyBorder="1" applyAlignment="1">
      <alignment horizontal="center" vertical="center" wrapText="1" readingOrder="1"/>
    </xf>
    <xf numFmtId="15" fontId="124" fillId="0" borderId="18" xfId="0" applyNumberFormat="1" applyFont="1" applyBorder="1" applyAlignment="1">
      <alignment horizontal="center" vertical="center" readingOrder="1"/>
    </xf>
    <xf numFmtId="15" fontId="124" fillId="0" borderId="0" xfId="0" applyNumberFormat="1" applyFont="1" applyAlignment="1">
      <alignment horizontal="center" vertical="center" readingOrder="1"/>
    </xf>
    <xf numFmtId="15" fontId="196" fillId="0" borderId="0" xfId="0" applyNumberFormat="1" applyFont="1" applyAlignment="1">
      <alignment horizontal="center" vertical="center" readingOrder="1"/>
    </xf>
    <xf numFmtId="176" fontId="124" fillId="0" borderId="18" xfId="0" applyNumberFormat="1" applyFont="1" applyBorder="1" applyAlignment="1">
      <alignment horizontal="center" vertical="center" readingOrder="1"/>
    </xf>
    <xf numFmtId="176" fontId="124" fillId="0" borderId="0" xfId="0" applyNumberFormat="1" applyFont="1" applyAlignment="1">
      <alignment horizontal="center" vertical="center" readingOrder="1"/>
    </xf>
    <xf numFmtId="176" fontId="196" fillId="0" borderId="0" xfId="0" applyNumberFormat="1" applyFont="1" applyAlignment="1">
      <alignment horizontal="center" vertical="center" readingOrder="1"/>
    </xf>
    <xf numFmtId="176" fontId="123" fillId="0" borderId="18" xfId="0" applyNumberFormat="1" applyFont="1" applyBorder="1" applyAlignment="1">
      <alignment horizontal="center" vertical="center" readingOrder="1"/>
    </xf>
    <xf numFmtId="176" fontId="123" fillId="0" borderId="0" xfId="0" applyNumberFormat="1" applyFont="1" applyAlignment="1">
      <alignment horizontal="center" vertical="center" readingOrder="1"/>
    </xf>
    <xf numFmtId="176" fontId="166" fillId="0" borderId="0" xfId="0" applyNumberFormat="1" applyFont="1" applyAlignment="1">
      <alignment horizontal="center" vertical="center" readingOrder="1"/>
    </xf>
    <xf numFmtId="0" fontId="109" fillId="0" borderId="34" xfId="0" applyFont="1" applyBorder="1" applyAlignment="1">
      <alignment horizontal="center" vertical="center" wrapText="1" readingOrder="1"/>
    </xf>
    <xf numFmtId="0" fontId="109" fillId="0" borderId="93" xfId="0" applyFont="1" applyBorder="1" applyAlignment="1">
      <alignment horizontal="center" vertical="center" wrapText="1" readingOrder="1"/>
    </xf>
    <xf numFmtId="0" fontId="109" fillId="0" borderId="49" xfId="0" applyFont="1" applyBorder="1" applyAlignment="1">
      <alignment horizontal="center" vertical="center" wrapText="1" readingOrder="1"/>
    </xf>
    <xf numFmtId="0" fontId="167" fillId="0" borderId="50" xfId="0" applyFont="1" applyBorder="1" applyAlignment="1">
      <alignment horizontal="center" vertical="center" wrapText="1" readingOrder="1"/>
    </xf>
    <xf numFmtId="0" fontId="109" fillId="0" borderId="0" xfId="0" applyFont="1" applyAlignment="1">
      <alignment horizontal="center" vertical="center" wrapText="1" readingOrder="1"/>
    </xf>
    <xf numFmtId="0" fontId="109" fillId="0" borderId="54" xfId="0" applyFont="1" applyBorder="1" applyAlignment="1">
      <alignment horizontal="center" vertical="center" wrapText="1" readingOrder="1"/>
    </xf>
    <xf numFmtId="0" fontId="109" fillId="4" borderId="41" xfId="0" applyFont="1" applyFill="1" applyBorder="1" applyAlignment="1">
      <alignment horizontal="center" vertical="center" wrapText="1" readingOrder="1"/>
    </xf>
    <xf numFmtId="0" fontId="109" fillId="4" borderId="34" xfId="0" applyFont="1" applyFill="1" applyBorder="1" applyAlignment="1">
      <alignment horizontal="center" vertical="center" wrapText="1" readingOrder="1"/>
    </xf>
    <xf numFmtId="0" fontId="109" fillId="4" borderId="36" xfId="0" applyFont="1" applyFill="1" applyBorder="1" applyAlignment="1">
      <alignment horizontal="center" vertical="center" wrapText="1" readingOrder="1"/>
    </xf>
    <xf numFmtId="0" fontId="167" fillId="4" borderId="50" xfId="0" applyFont="1" applyFill="1" applyBorder="1" applyAlignment="1">
      <alignment horizontal="center" vertical="center" wrapText="1" readingOrder="1"/>
    </xf>
    <xf numFmtId="0" fontId="197" fillId="0" borderId="0" xfId="0" applyFont="1" applyAlignment="1">
      <alignment horizontal="left" vertical="top" readingOrder="1"/>
    </xf>
    <xf numFmtId="0" fontId="109" fillId="0" borderId="40" xfId="0" applyFont="1" applyBorder="1" applyAlignment="1">
      <alignment horizontal="center" vertical="center" wrapText="1" readingOrder="1"/>
    </xf>
    <xf numFmtId="0" fontId="109" fillId="0" borderId="60" xfId="0" applyFont="1" applyBorder="1" applyAlignment="1">
      <alignment horizontal="center" vertical="center" wrapText="1" readingOrder="1"/>
    </xf>
    <xf numFmtId="0" fontId="167" fillId="0" borderId="61" xfId="0" applyFont="1" applyBorder="1" applyAlignment="1">
      <alignment horizontal="center" vertical="center" wrapText="1" readingOrder="1"/>
    </xf>
    <xf numFmtId="0" fontId="109" fillId="4" borderId="40" xfId="0" applyFont="1" applyFill="1" applyBorder="1" applyAlignment="1">
      <alignment horizontal="center" vertical="center" wrapText="1" readingOrder="1"/>
    </xf>
    <xf numFmtId="0" fontId="109" fillId="4" borderId="60" xfId="0" applyFont="1" applyFill="1" applyBorder="1" applyAlignment="1">
      <alignment horizontal="center" vertical="center" wrapText="1" readingOrder="1"/>
    </xf>
    <xf numFmtId="0" fontId="109" fillId="4" borderId="61" xfId="0" applyFont="1" applyFill="1" applyBorder="1" applyAlignment="1">
      <alignment horizontal="center" vertical="center" wrapText="1" readingOrder="1"/>
    </xf>
    <xf numFmtId="0" fontId="187" fillId="0" borderId="0" xfId="0" applyFont="1" applyAlignment="1">
      <alignment horizontal="left" vertical="top" readingOrder="1"/>
    </xf>
    <xf numFmtId="177" fontId="109" fillId="53" borderId="50" xfId="0" applyNumberFormat="1" applyFont="1" applyFill="1" applyBorder="1" applyAlignment="1">
      <alignment horizontal="center" vertical="center" readingOrder="1"/>
    </xf>
    <xf numFmtId="177" fontId="109" fillId="53" borderId="63" xfId="0" applyNumberFormat="1" applyFont="1" applyFill="1" applyBorder="1" applyAlignment="1">
      <alignment horizontal="center" vertical="center" readingOrder="1"/>
    </xf>
    <xf numFmtId="0" fontId="167" fillId="0" borderId="20" xfId="0" applyFont="1" applyBorder="1" applyAlignment="1">
      <alignment horizontal="center" vertical="center" wrapText="1" readingOrder="1"/>
    </xf>
    <xf numFmtId="0" fontId="197" fillId="0" borderId="24" xfId="0" applyFont="1" applyBorder="1" applyAlignment="1">
      <alignment horizontal="left" vertical="top" readingOrder="1"/>
    </xf>
    <xf numFmtId="0" fontId="167" fillId="4" borderId="61" xfId="0" applyFont="1" applyFill="1" applyBorder="1" applyAlignment="1">
      <alignment horizontal="center" vertical="center" wrapText="1" readingOrder="1"/>
    </xf>
    <xf numFmtId="0" fontId="109" fillId="0" borderId="61" xfId="0" applyFont="1" applyBorder="1" applyAlignment="1">
      <alignment horizontal="center" vertical="center" wrapText="1" readingOrder="1"/>
    </xf>
    <xf numFmtId="0" fontId="109" fillId="4" borderId="50" xfId="0" applyFont="1" applyFill="1" applyBorder="1" applyAlignment="1">
      <alignment horizontal="center" vertical="center" wrapText="1" readingOrder="1"/>
    </xf>
    <xf numFmtId="0" fontId="141" fillId="0" borderId="16" xfId="0" applyFont="1" applyBorder="1" applyAlignment="1">
      <alignment horizontal="left" vertical="top" readingOrder="1"/>
    </xf>
    <xf numFmtId="0" fontId="197" fillId="0" borderId="16" xfId="0" applyFont="1" applyBorder="1" applyAlignment="1">
      <alignment horizontal="left" vertical="top" readingOrder="1"/>
    </xf>
    <xf numFmtId="0" fontId="174" fillId="0" borderId="15" xfId="0" applyFont="1" applyBorder="1" applyAlignment="1">
      <alignment horizontal="center" vertical="center" readingOrder="1"/>
    </xf>
    <xf numFmtId="0" fontId="174" fillId="0" borderId="16" xfId="0" applyFont="1" applyBorder="1" applyAlignment="1">
      <alignment horizontal="center" vertical="center" readingOrder="1"/>
    </xf>
    <xf numFmtId="0" fontId="174" fillId="0" borderId="17" xfId="0" applyFont="1" applyBorder="1" applyAlignment="1">
      <alignment horizontal="center" vertical="center" readingOrder="1"/>
    </xf>
    <xf numFmtId="0" fontId="174" fillId="0" borderId="18" xfId="0" applyFont="1" applyBorder="1" applyAlignment="1">
      <alignment horizontal="center" vertical="center" readingOrder="1"/>
    </xf>
    <xf numFmtId="0" fontId="174" fillId="0" borderId="0" xfId="0" applyFont="1" applyAlignment="1">
      <alignment horizontal="center" vertical="center" readingOrder="1"/>
    </xf>
    <xf numFmtId="0" fontId="174" fillId="0" borderId="19" xfId="0" applyFont="1" applyBorder="1" applyAlignment="1">
      <alignment horizontal="center" vertical="center" readingOrder="1"/>
    </xf>
    <xf numFmtId="0" fontId="174" fillId="0" borderId="20" xfId="0" applyFont="1" applyBorder="1" applyAlignment="1">
      <alignment horizontal="center" vertical="center" readingOrder="1"/>
    </xf>
    <xf numFmtId="0" fontId="174" fillId="0" borderId="21" xfId="0" applyFont="1" applyBorder="1" applyAlignment="1">
      <alignment horizontal="center" vertical="center" readingOrder="1"/>
    </xf>
    <xf numFmtId="0" fontId="174" fillId="0" borderId="22" xfId="0" applyFont="1" applyBorder="1" applyAlignment="1">
      <alignment horizontal="center" vertical="center" readingOrder="1"/>
    </xf>
    <xf numFmtId="0" fontId="135" fillId="0" borderId="0" xfId="0" applyFont="1" applyAlignment="1">
      <alignment horizontal="center" vertical="center"/>
    </xf>
    <xf numFmtId="0" fontId="101" fillId="0" borderId="68" xfId="0" applyFont="1" applyBorder="1" applyAlignment="1">
      <alignment horizontal="justify" vertical="justify" wrapText="1"/>
    </xf>
    <xf numFmtId="0" fontId="101" fillId="0" borderId="0" xfId="0" applyFont="1" applyAlignment="1">
      <alignment horizontal="justify" vertical="justify" wrapText="1"/>
    </xf>
    <xf numFmtId="0" fontId="101" fillId="0" borderId="14" xfId="0" applyFont="1" applyBorder="1" applyAlignment="1">
      <alignment horizontal="justify" vertical="justify" wrapText="1"/>
    </xf>
    <xf numFmtId="0" fontId="101" fillId="0" borderId="13" xfId="0" applyFont="1" applyBorder="1" applyAlignment="1">
      <alignment horizontal="justify" vertical="justify" wrapText="1"/>
    </xf>
    <xf numFmtId="0" fontId="101" fillId="0" borderId="4" xfId="0" applyFont="1" applyBorder="1" applyAlignment="1">
      <alignment horizontal="justify" vertical="justify" wrapText="1"/>
    </xf>
    <xf numFmtId="0" fontId="101" fillId="0" borderId="57" xfId="0" applyFont="1" applyBorder="1" applyAlignment="1">
      <alignment horizontal="justify" vertical="justify" wrapText="1"/>
    </xf>
    <xf numFmtId="0" fontId="181" fillId="52" borderId="10" xfId="0" applyFont="1" applyFill="1" applyBorder="1" applyAlignment="1">
      <alignment horizontal="center" vertical="center"/>
    </xf>
    <xf numFmtId="0" fontId="181" fillId="52" borderId="62" xfId="0" applyFont="1" applyFill="1" applyBorder="1" applyAlignment="1">
      <alignment horizontal="center" vertical="center"/>
    </xf>
    <xf numFmtId="0" fontId="181" fillId="52" borderId="56" xfId="0" applyFont="1" applyFill="1" applyBorder="1" applyAlignment="1">
      <alignment horizontal="center" vertical="center"/>
    </xf>
    <xf numFmtId="0" fontId="164" fillId="0" borderId="10" xfId="0" applyFont="1" applyBorder="1" applyAlignment="1">
      <alignment horizontal="center"/>
    </xf>
    <xf numFmtId="0" fontId="164" fillId="0" borderId="62" xfId="0" applyFont="1" applyBorder="1" applyAlignment="1">
      <alignment horizontal="center"/>
    </xf>
    <xf numFmtId="0" fontId="164" fillId="0" borderId="56" xfId="0" applyFont="1" applyBorder="1" applyAlignment="1">
      <alignment horizontal="center"/>
    </xf>
    <xf numFmtId="0" fontId="164" fillId="0" borderId="68" xfId="0" applyFont="1" applyBorder="1" applyAlignment="1">
      <alignment horizontal="center"/>
    </xf>
    <xf numFmtId="0" fontId="164" fillId="0" borderId="0" xfId="0" applyFont="1" applyAlignment="1">
      <alignment horizontal="center"/>
    </xf>
    <xf numFmtId="0" fontId="164" fillId="0" borderId="14" xfId="0" applyFont="1" applyBorder="1" applyAlignment="1">
      <alignment horizontal="center"/>
    </xf>
    <xf numFmtId="0" fontId="171" fillId="47" borderId="5" xfId="0" applyFont="1" applyFill="1" applyBorder="1" applyAlignment="1">
      <alignment horizontal="center" vertical="center" wrapText="1" readingOrder="1"/>
    </xf>
    <xf numFmtId="0" fontId="146" fillId="3" borderId="68" xfId="0" applyFont="1" applyFill="1" applyBorder="1" applyAlignment="1">
      <alignment horizontal="center"/>
    </xf>
    <xf numFmtId="0" fontId="146" fillId="3" borderId="0" xfId="0" applyFont="1" applyFill="1" applyAlignment="1">
      <alignment horizontal="center"/>
    </xf>
    <xf numFmtId="14" fontId="153" fillId="42" borderId="23" xfId="0" applyNumberFormat="1" applyFont="1" applyFill="1" applyBorder="1" applyAlignment="1">
      <alignment horizontal="center" vertical="center" wrapText="1" readingOrder="1"/>
    </xf>
    <xf numFmtId="14" fontId="153" fillId="42" borderId="24" xfId="0" applyNumberFormat="1" applyFont="1" applyFill="1" applyBorder="1" applyAlignment="1">
      <alignment horizontal="center" vertical="center" wrapText="1" readingOrder="1"/>
    </xf>
    <xf numFmtId="14" fontId="153" fillId="42" borderId="25" xfId="0" applyNumberFormat="1" applyFont="1" applyFill="1" applyBorder="1" applyAlignment="1">
      <alignment horizontal="center" vertical="center" wrapText="1" readingOrder="1"/>
    </xf>
    <xf numFmtId="0" fontId="49" fillId="43" borderId="86" xfId="0" applyFont="1" applyFill="1" applyBorder="1" applyAlignment="1">
      <alignment horizontal="left" wrapText="1" readingOrder="1"/>
    </xf>
    <xf numFmtId="0" fontId="158" fillId="43" borderId="86" xfId="0" applyFont="1" applyFill="1" applyBorder="1" applyAlignment="1">
      <alignment horizontal="left" wrapText="1" readingOrder="1"/>
    </xf>
    <xf numFmtId="0" fontId="153" fillId="47" borderId="89" xfId="0" applyFont="1" applyFill="1" applyBorder="1" applyAlignment="1">
      <alignment horizontal="center" vertical="center" wrapText="1" readingOrder="1"/>
    </xf>
    <xf numFmtId="0" fontId="153" fillId="47" borderId="90" xfId="0" applyFont="1" applyFill="1" applyBorder="1" applyAlignment="1">
      <alignment horizontal="center" vertical="center" wrapText="1" readingOrder="1"/>
    </xf>
    <xf numFmtId="0" fontId="153" fillId="47" borderId="91" xfId="0" applyFont="1" applyFill="1" applyBorder="1" applyAlignment="1">
      <alignment horizontal="center" vertical="center" wrapText="1" readingOrder="1"/>
    </xf>
    <xf numFmtId="0" fontId="162" fillId="46" borderId="87" xfId="0" applyFont="1" applyFill="1" applyBorder="1" applyAlignment="1">
      <alignment horizontal="center" wrapText="1" readingOrder="1"/>
    </xf>
    <xf numFmtId="0" fontId="162" fillId="46" borderId="88" xfId="0" applyFont="1" applyFill="1" applyBorder="1" applyAlignment="1">
      <alignment horizontal="center" wrapText="1" readingOrder="1"/>
    </xf>
    <xf numFmtId="0" fontId="166" fillId="52" borderId="5" xfId="4" applyFont="1" applyFill="1" applyBorder="1" applyAlignment="1">
      <alignment horizontal="center" vertical="center" wrapText="1" readingOrder="1"/>
    </xf>
    <xf numFmtId="0" fontId="107" fillId="0" borderId="18" xfId="4" applyFont="1" applyBorder="1" applyAlignment="1">
      <alignment horizontal="center" vertical="center"/>
    </xf>
    <xf numFmtId="0" fontId="107" fillId="0" borderId="0" xfId="4" applyFont="1" applyAlignment="1">
      <alignment horizontal="center" vertical="center"/>
    </xf>
    <xf numFmtId="9" fontId="127" fillId="53" borderId="5" xfId="6" applyFont="1" applyFill="1" applyBorder="1" applyAlignment="1">
      <alignment horizontal="center" vertical="center" wrapText="1" readingOrder="1"/>
    </xf>
    <xf numFmtId="9" fontId="116" fillId="0" borderId="5" xfId="2" applyFont="1" applyBorder="1" applyAlignment="1">
      <alignment horizontal="center" vertical="center" wrapText="1" readingOrder="1"/>
    </xf>
    <xf numFmtId="9" fontId="116" fillId="4" borderId="56" xfId="7" applyFont="1" applyFill="1" applyBorder="1" applyAlignment="1">
      <alignment horizontal="center" vertical="center" wrapText="1"/>
    </xf>
    <xf numFmtId="9" fontId="116" fillId="4" borderId="7" xfId="7" applyFont="1" applyFill="1" applyBorder="1" applyAlignment="1">
      <alignment horizontal="center" vertical="center" wrapText="1"/>
    </xf>
    <xf numFmtId="9" fontId="116" fillId="0" borderId="5" xfId="7" applyFont="1" applyFill="1" applyBorder="1" applyAlignment="1">
      <alignment horizontal="center" vertical="center" wrapText="1" readingOrder="1"/>
    </xf>
    <xf numFmtId="0" fontId="100" fillId="0" borderId="0" xfId="0" applyFont="1" applyAlignment="1">
      <alignment horizontal="left" vertical="top" wrapText="1" readingOrder="1"/>
    </xf>
    <xf numFmtId="0" fontId="166" fillId="52" borderId="6" xfId="4" applyFont="1" applyFill="1" applyBorder="1" applyAlignment="1">
      <alignment horizontal="center" vertical="center" wrapText="1" readingOrder="1"/>
    </xf>
    <xf numFmtId="0" fontId="166" fillId="52" borderId="12" xfId="4" applyFont="1" applyFill="1" applyBorder="1" applyAlignment="1">
      <alignment horizontal="center" vertical="center" wrapText="1" readingOrder="1"/>
    </xf>
    <xf numFmtId="0" fontId="0" fillId="0" borderId="0" xfId="0" applyAlignment="1">
      <alignment horizontal="center"/>
    </xf>
    <xf numFmtId="0" fontId="106" fillId="0" borderId="54" xfId="5" applyFont="1" applyBorder="1" applyAlignment="1">
      <alignment horizontal="left"/>
    </xf>
    <xf numFmtId="0" fontId="106" fillId="0" borderId="4" xfId="5" applyFont="1" applyBorder="1" applyAlignment="1">
      <alignment horizontal="left"/>
    </xf>
    <xf numFmtId="9" fontId="108" fillId="0" borderId="5" xfId="7" applyFont="1" applyBorder="1" applyAlignment="1">
      <alignment horizontal="center" vertical="center" wrapText="1"/>
    </xf>
    <xf numFmtId="9" fontId="108" fillId="0" borderId="6" xfId="7" applyFont="1" applyBorder="1" applyAlignment="1">
      <alignment horizontal="center" vertical="center" wrapText="1"/>
    </xf>
    <xf numFmtId="9" fontId="108" fillId="0" borderId="11" xfId="7" applyFont="1" applyBorder="1" applyAlignment="1">
      <alignment horizontal="center" vertical="center" wrapText="1"/>
    </xf>
    <xf numFmtId="9" fontId="108" fillId="0" borderId="12" xfId="7" applyFont="1" applyBorder="1" applyAlignment="1">
      <alignment horizontal="center" vertical="center" wrapText="1"/>
    </xf>
    <xf numFmtId="3" fontId="114" fillId="50" borderId="6" xfId="4" applyNumberFormat="1" applyFont="1" applyFill="1" applyBorder="1" applyAlignment="1">
      <alignment horizontal="center" vertical="center" wrapText="1" readingOrder="1"/>
    </xf>
    <xf numFmtId="3" fontId="114" fillId="50" borderId="11" xfId="4" applyNumberFormat="1" applyFont="1" applyFill="1" applyBorder="1" applyAlignment="1">
      <alignment horizontal="center" vertical="center" wrapText="1" readingOrder="1"/>
    </xf>
    <xf numFmtId="3" fontId="114" fillId="50" borderId="12" xfId="4" applyNumberFormat="1" applyFont="1" applyFill="1" applyBorder="1" applyAlignment="1">
      <alignment horizontal="center" vertical="center" wrapText="1" readingOrder="1"/>
    </xf>
    <xf numFmtId="3" fontId="166" fillId="52" borderId="6" xfId="4" applyNumberFormat="1" applyFont="1" applyFill="1" applyBorder="1" applyAlignment="1">
      <alignment horizontal="center" vertical="center" wrapText="1" readingOrder="1"/>
    </xf>
    <xf numFmtId="3" fontId="166" fillId="52" borderId="12" xfId="4" applyNumberFormat="1" applyFont="1" applyFill="1" applyBorder="1" applyAlignment="1">
      <alignment horizontal="center" vertical="center" wrapText="1" readingOrder="1"/>
    </xf>
    <xf numFmtId="3" fontId="114" fillId="50" borderId="5" xfId="4" applyNumberFormat="1" applyFont="1" applyFill="1" applyBorder="1" applyAlignment="1">
      <alignment horizontal="center" vertical="center" wrapText="1" readingOrder="1"/>
    </xf>
    <xf numFmtId="3" fontId="114" fillId="50" borderId="13" xfId="4" applyNumberFormat="1" applyFont="1" applyFill="1" applyBorder="1" applyAlignment="1">
      <alignment horizontal="center" vertical="center" wrapText="1" readingOrder="1"/>
    </xf>
    <xf numFmtId="3" fontId="114" fillId="50" borderId="4" xfId="4" applyNumberFormat="1" applyFont="1" applyFill="1" applyBorder="1" applyAlignment="1">
      <alignment horizontal="center" vertical="center" wrapText="1" readingOrder="1"/>
    </xf>
    <xf numFmtId="0" fontId="173" fillId="52" borderId="23" xfId="0" applyFont="1" applyFill="1" applyBorder="1" applyAlignment="1">
      <alignment horizontal="center" vertical="center" wrapText="1" readingOrder="1"/>
    </xf>
    <xf numFmtId="0" fontId="173" fillId="52" borderId="24" xfId="0" applyFont="1" applyFill="1" applyBorder="1" applyAlignment="1">
      <alignment horizontal="center" vertical="center" wrapText="1" readingOrder="1"/>
    </xf>
    <xf numFmtId="0" fontId="61" fillId="0" borderId="9" xfId="0" applyFont="1" applyBorder="1" applyAlignment="1">
      <alignment horizontal="center" vertical="center" wrapText="1" readingOrder="1"/>
    </xf>
    <xf numFmtId="0" fontId="61" fillId="0" borderId="5" xfId="0" applyFont="1" applyBorder="1" applyAlignment="1">
      <alignment horizontal="center" vertical="center" wrapText="1" readingOrder="1"/>
    </xf>
    <xf numFmtId="0" fontId="61" fillId="0" borderId="7" xfId="0" applyFont="1" applyBorder="1" applyAlignment="1">
      <alignment horizontal="center" vertical="center" wrapText="1" readingOrder="1"/>
    </xf>
    <xf numFmtId="0" fontId="69" fillId="0" borderId="16" xfId="0" applyFont="1" applyBorder="1" applyAlignment="1">
      <alignment horizontal="left" vertical="center" wrapText="1" readingOrder="1"/>
    </xf>
    <xf numFmtId="0" fontId="45" fillId="0" borderId="60" xfId="0" applyFont="1" applyBorder="1" applyAlignment="1">
      <alignment horizontal="center" vertical="center" textRotation="90" wrapText="1" readingOrder="1"/>
    </xf>
    <xf numFmtId="0" fontId="45" fillId="0" borderId="61" xfId="0" applyFont="1" applyBorder="1" applyAlignment="1">
      <alignment horizontal="center" vertical="center" textRotation="90" wrapText="1" readingOrder="1"/>
    </xf>
    <xf numFmtId="15" fontId="57" fillId="0" borderId="96" xfId="0" applyNumberFormat="1" applyFont="1" applyBorder="1" applyAlignment="1">
      <alignment horizontal="center" vertical="center" wrapText="1" readingOrder="1"/>
    </xf>
    <xf numFmtId="15" fontId="57" fillId="0" borderId="21" xfId="0" applyNumberFormat="1" applyFont="1" applyBorder="1" applyAlignment="1">
      <alignment horizontal="center" vertical="center" wrapText="1" readingOrder="1"/>
    </xf>
    <xf numFmtId="15" fontId="57" fillId="0" borderId="0" xfId="0" applyNumberFormat="1" applyFont="1" applyAlignment="1">
      <alignment horizontal="center" vertical="center" readingOrder="1"/>
    </xf>
    <xf numFmtId="0" fontId="54" fillId="0" borderId="80" xfId="0" applyFont="1" applyBorder="1" applyAlignment="1">
      <alignment horizontal="center" vertical="center" wrapText="1" readingOrder="1"/>
    </xf>
    <xf numFmtId="0" fontId="54" fillId="0" borderId="62" xfId="0" applyFont="1" applyBorder="1" applyAlignment="1">
      <alignment horizontal="center" vertical="center" wrapText="1" readingOrder="1"/>
    </xf>
    <xf numFmtId="0" fontId="54" fillId="0" borderId="56" xfId="0" applyFont="1" applyBorder="1" applyAlignment="1">
      <alignment horizontal="center" vertical="center" wrapText="1" readingOrder="1"/>
    </xf>
    <xf numFmtId="0" fontId="54" fillId="0" borderId="18" xfId="0" applyFont="1" applyBorder="1" applyAlignment="1">
      <alignment horizontal="center" vertical="center" wrapText="1" readingOrder="1"/>
    </xf>
    <xf numFmtId="0" fontId="54" fillId="0" borderId="0" xfId="0" applyFont="1" applyAlignment="1">
      <alignment horizontal="center" vertical="center" wrapText="1" readingOrder="1"/>
    </xf>
    <xf numFmtId="0" fontId="54" fillId="0" borderId="14" xfId="0" applyFont="1" applyBorder="1" applyAlignment="1">
      <alignment horizontal="center" vertical="center" wrapText="1" readingOrder="1"/>
    </xf>
    <xf numFmtId="0" fontId="54" fillId="0" borderId="20" xfId="0" applyFont="1" applyBorder="1" applyAlignment="1">
      <alignment horizontal="center" vertical="center" wrapText="1" readingOrder="1"/>
    </xf>
    <xf numFmtId="0" fontId="54" fillId="0" borderId="21" xfId="0" applyFont="1" applyBorder="1" applyAlignment="1">
      <alignment horizontal="center" vertical="center" wrapText="1" readingOrder="1"/>
    </xf>
    <xf numFmtId="0" fontId="54" fillId="0" borderId="82" xfId="0" applyFont="1" applyBorder="1" applyAlignment="1">
      <alignment horizontal="center" vertical="center" wrapText="1" readingOrder="1"/>
    </xf>
    <xf numFmtId="15" fontId="57" fillId="0" borderId="51" xfId="0" applyNumberFormat="1" applyFont="1" applyBorder="1" applyAlignment="1">
      <alignment horizontal="center" vertical="center" wrapText="1" readingOrder="1"/>
    </xf>
    <xf numFmtId="15" fontId="57" fillId="0" borderId="0" xfId="0" applyNumberFormat="1" applyFont="1" applyAlignment="1">
      <alignment horizontal="center" vertical="center" wrapText="1" readingOrder="1"/>
    </xf>
    <xf numFmtId="0" fontId="45" fillId="0" borderId="15" xfId="0" applyFont="1" applyBorder="1" applyAlignment="1">
      <alignment horizontal="center" vertical="center" wrapText="1" readingOrder="1"/>
    </xf>
    <xf numFmtId="0" fontId="45" fillId="0" borderId="16" xfId="0" applyFont="1" applyBorder="1" applyAlignment="1">
      <alignment horizontal="center" vertical="center" wrapText="1" readingOrder="1"/>
    </xf>
    <xf numFmtId="0" fontId="45" fillId="0" borderId="92" xfId="0" applyFont="1" applyBorder="1" applyAlignment="1">
      <alignment horizontal="center" vertical="center" wrapText="1" readingOrder="1"/>
    </xf>
    <xf numFmtId="0" fontId="45" fillId="0" borderId="18" xfId="0" applyFont="1" applyBorder="1" applyAlignment="1">
      <alignment horizontal="center" vertical="center" wrapText="1" readingOrder="1"/>
    </xf>
    <xf numFmtId="0" fontId="45" fillId="0" borderId="0" xfId="0" applyFont="1" applyAlignment="1">
      <alignment horizontal="center" vertical="center" wrapText="1" readingOrder="1"/>
    </xf>
    <xf numFmtId="0" fontId="45" fillId="0" borderId="14" xfId="0" applyFont="1" applyBorder="1" applyAlignment="1">
      <alignment horizontal="center" vertical="center" wrapText="1" readingOrder="1"/>
    </xf>
    <xf numFmtId="0" fontId="45" fillId="0" borderId="20" xfId="0" applyFont="1" applyBorder="1" applyAlignment="1">
      <alignment horizontal="center" vertical="center" wrapText="1" readingOrder="1"/>
    </xf>
    <xf numFmtId="0" fontId="45" fillId="0" borderId="21" xfId="0" applyFont="1" applyBorder="1" applyAlignment="1">
      <alignment horizontal="center" vertical="center" wrapText="1" readingOrder="1"/>
    </xf>
    <xf numFmtId="0" fontId="45" fillId="0" borderId="82" xfId="0" applyFont="1" applyBorder="1" applyAlignment="1">
      <alignment horizontal="center" vertical="center" wrapText="1" readingOrder="1"/>
    </xf>
    <xf numFmtId="0" fontId="54" fillId="0" borderId="10" xfId="0" applyFont="1" applyBorder="1" applyAlignment="1">
      <alignment horizontal="center" vertical="center" wrapText="1" readingOrder="1"/>
    </xf>
    <xf numFmtId="0" fontId="54" fillId="0" borderId="68" xfId="0" applyFont="1" applyBorder="1" applyAlignment="1">
      <alignment horizontal="center" vertical="center" wrapText="1" readingOrder="1"/>
    </xf>
    <xf numFmtId="0" fontId="54" fillId="0" borderId="67" xfId="0" applyFont="1" applyBorder="1" applyAlignment="1">
      <alignment horizontal="center" vertical="center" wrapText="1" readingOrder="1"/>
    </xf>
    <xf numFmtId="0" fontId="52" fillId="0" borderId="31" xfId="0" applyFont="1" applyBorder="1" applyAlignment="1">
      <alignment horizontal="center" vertical="center" textRotation="90" readingOrder="1"/>
    </xf>
    <xf numFmtId="0" fontId="52" fillId="0" borderId="39" xfId="0" applyFont="1" applyBorder="1" applyAlignment="1">
      <alignment horizontal="center" vertical="center" textRotation="90" readingOrder="1"/>
    </xf>
    <xf numFmtId="0" fontId="52" fillId="0" borderId="47" xfId="0" applyFont="1" applyBorder="1" applyAlignment="1">
      <alignment horizontal="center" vertical="center" textRotation="90" readingOrder="1"/>
    </xf>
    <xf numFmtId="0" fontId="61" fillId="0" borderId="60" xfId="0" applyFont="1" applyBorder="1" applyAlignment="1">
      <alignment horizontal="center" vertical="center" textRotation="90" wrapText="1" readingOrder="1"/>
    </xf>
    <xf numFmtId="0" fontId="61" fillId="0" borderId="61" xfId="0" applyFont="1" applyBorder="1" applyAlignment="1">
      <alignment horizontal="center" vertical="center" textRotation="90" wrapText="1" readingOrder="1"/>
    </xf>
    <xf numFmtId="0" fontId="163" fillId="52" borderId="23" xfId="0" applyFont="1" applyFill="1" applyBorder="1" applyAlignment="1">
      <alignment horizontal="center" vertical="center" wrapText="1" readingOrder="1"/>
    </xf>
    <xf numFmtId="0" fontId="163" fillId="52" borderId="24" xfId="0" applyFont="1" applyFill="1" applyBorder="1" applyAlignment="1">
      <alignment horizontal="center" vertical="center" wrapText="1" readingOrder="1"/>
    </xf>
    <xf numFmtId="0" fontId="163" fillId="52" borderId="30" xfId="0" applyFont="1" applyFill="1" applyBorder="1" applyAlignment="1">
      <alignment horizontal="center" vertical="center" wrapText="1" readingOrder="1"/>
    </xf>
    <xf numFmtId="0" fontId="57" fillId="0" borderId="15" xfId="0" applyFont="1" applyBorder="1" applyAlignment="1">
      <alignment horizontal="center" vertical="center" wrapText="1" readingOrder="1"/>
    </xf>
    <xf numFmtId="0" fontId="57" fillId="0" borderId="16" xfId="0" applyFont="1" applyBorder="1" applyAlignment="1">
      <alignment horizontal="center" vertical="center" wrapText="1" readingOrder="1"/>
    </xf>
    <xf numFmtId="0" fontId="57" fillId="0" borderId="17" xfId="0" applyFont="1" applyBorder="1" applyAlignment="1">
      <alignment horizontal="center" vertical="center" wrapText="1" readingOrder="1"/>
    </xf>
    <xf numFmtId="0" fontId="57" fillId="0" borderId="18" xfId="0" applyFont="1" applyBorder="1" applyAlignment="1">
      <alignment horizontal="center" vertical="center" wrapText="1" readingOrder="1"/>
    </xf>
    <xf numFmtId="0" fontId="57" fillId="0" borderId="0" xfId="0" applyFont="1" applyAlignment="1">
      <alignment horizontal="center" vertical="center" wrapText="1" readingOrder="1"/>
    </xf>
    <xf numFmtId="0" fontId="57" fillId="0" borderId="19" xfId="0" applyFont="1" applyBorder="1" applyAlignment="1">
      <alignment horizontal="center" vertical="center" wrapText="1" readingOrder="1"/>
    </xf>
    <xf numFmtId="0" fontId="57" fillId="0" borderId="20" xfId="0" applyFont="1" applyBorder="1" applyAlignment="1">
      <alignment horizontal="center" vertical="center" wrapText="1" readingOrder="1"/>
    </xf>
    <xf numFmtId="0" fontId="57" fillId="0" borderId="21" xfId="0" applyFont="1" applyBorder="1" applyAlignment="1">
      <alignment horizontal="center" vertical="center" wrapText="1" readingOrder="1"/>
    </xf>
    <xf numFmtId="0" fontId="57" fillId="0" borderId="22" xfId="0" applyFont="1" applyBorder="1" applyAlignment="1">
      <alignment horizontal="center" vertical="center" wrapText="1" readingOrder="1"/>
    </xf>
    <xf numFmtId="0" fontId="61" fillId="0" borderId="40" xfId="0" applyFont="1" applyBorder="1" applyAlignment="1">
      <alignment horizontal="center" vertical="center" textRotation="90" readingOrder="1"/>
    </xf>
    <xf numFmtId="0" fontId="61" fillId="0" borderId="60" xfId="0" applyFont="1" applyBorder="1" applyAlignment="1">
      <alignment horizontal="center" vertical="center" textRotation="90" readingOrder="1"/>
    </xf>
    <xf numFmtId="0" fontId="61" fillId="0" borderId="61" xfId="0" applyFont="1" applyBorder="1" applyAlignment="1">
      <alignment horizontal="center" vertical="center" textRotation="90" readingOrder="1"/>
    </xf>
    <xf numFmtId="0" fontId="57" fillId="4" borderId="67" xfId="0" applyFont="1" applyFill="1" applyBorder="1" applyAlignment="1">
      <alignment horizontal="center" vertical="center" wrapText="1" readingOrder="1"/>
    </xf>
    <xf numFmtId="0" fontId="57" fillId="4" borderId="21" xfId="0" applyFont="1" applyFill="1" applyBorder="1" applyAlignment="1">
      <alignment horizontal="center" vertical="center" wrapText="1" readingOrder="1"/>
    </xf>
    <xf numFmtId="0" fontId="172" fillId="52" borderId="23" xfId="4" applyFont="1" applyFill="1" applyBorder="1" applyAlignment="1">
      <alignment horizontal="center" vertical="center"/>
    </xf>
    <xf numFmtId="0" fontId="172" fillId="52" borderId="24" xfId="4" applyFont="1" applyFill="1" applyBorder="1" applyAlignment="1">
      <alignment horizontal="center" vertical="center"/>
    </xf>
    <xf numFmtId="0" fontId="172" fillId="52" borderId="25" xfId="4" applyFont="1" applyFill="1" applyBorder="1" applyAlignment="1">
      <alignment horizontal="center" vertical="center"/>
    </xf>
    <xf numFmtId="0" fontId="173" fillId="52" borderId="23" xfId="4" applyFont="1" applyFill="1" applyBorder="1" applyAlignment="1">
      <alignment horizontal="center" vertical="center"/>
    </xf>
    <xf numFmtId="0" fontId="173" fillId="52" borderId="24" xfId="4" applyFont="1" applyFill="1" applyBorder="1" applyAlignment="1">
      <alignment horizontal="center" vertical="center"/>
    </xf>
    <xf numFmtId="0" fontId="173" fillId="52" borderId="25" xfId="4" applyFont="1" applyFill="1" applyBorder="1" applyAlignment="1">
      <alignment horizontal="center" vertical="center"/>
    </xf>
  </cellXfs>
  <cellStyles count="576">
    <cellStyle name="20% - Énfasis1" xfId="131" builtinId="30" customBuiltin="1"/>
    <cellStyle name="20% - Énfasis1 2" xfId="309" xr:uid="{00000000-0005-0000-0000-000001000000}"/>
    <cellStyle name="20% - Énfasis1 3" xfId="479" xr:uid="{00000000-0005-0000-0000-000002000000}"/>
    <cellStyle name="20% - Énfasis2" xfId="135" builtinId="34" customBuiltin="1"/>
    <cellStyle name="20% - Énfasis2 2" xfId="312" xr:uid="{00000000-0005-0000-0000-000004000000}"/>
    <cellStyle name="20% - Énfasis2 3" xfId="482" xr:uid="{00000000-0005-0000-0000-000005000000}"/>
    <cellStyle name="20% - Énfasis3" xfId="139" builtinId="38" customBuiltin="1"/>
    <cellStyle name="20% - Énfasis3 2" xfId="315" xr:uid="{00000000-0005-0000-0000-000007000000}"/>
    <cellStyle name="20% - Énfasis3 3" xfId="485" xr:uid="{00000000-0005-0000-0000-000008000000}"/>
    <cellStyle name="20% - Énfasis4" xfId="143" builtinId="42" customBuiltin="1"/>
    <cellStyle name="20% - Énfasis4 2" xfId="318" xr:uid="{00000000-0005-0000-0000-00000A000000}"/>
    <cellStyle name="20% - Énfasis4 3" xfId="488" xr:uid="{00000000-0005-0000-0000-00000B000000}"/>
    <cellStyle name="20% - Énfasis5" xfId="147" builtinId="46" customBuiltin="1"/>
    <cellStyle name="20% - Énfasis5 2" xfId="321" xr:uid="{00000000-0005-0000-0000-00000D000000}"/>
    <cellStyle name="20% - Énfasis5 3" xfId="491" xr:uid="{00000000-0005-0000-0000-00000E000000}"/>
    <cellStyle name="20% - Énfasis6" xfId="151" builtinId="50" customBuiltin="1"/>
    <cellStyle name="20% - Énfasis6 2" xfId="324" xr:uid="{00000000-0005-0000-0000-000010000000}"/>
    <cellStyle name="20% - Énfasis6 3" xfId="494" xr:uid="{00000000-0005-0000-0000-000011000000}"/>
    <cellStyle name="40% - Énfasis1" xfId="132" builtinId="31" customBuiltin="1"/>
    <cellStyle name="40% - Énfasis1 2" xfId="310" xr:uid="{00000000-0005-0000-0000-000013000000}"/>
    <cellStyle name="40% - Énfasis1 3" xfId="480" xr:uid="{00000000-0005-0000-0000-000014000000}"/>
    <cellStyle name="40% - Énfasis2" xfId="136" builtinId="35" customBuiltin="1"/>
    <cellStyle name="40% - Énfasis2 2" xfId="313" xr:uid="{00000000-0005-0000-0000-000016000000}"/>
    <cellStyle name="40% - Énfasis2 3" xfId="483" xr:uid="{00000000-0005-0000-0000-000017000000}"/>
    <cellStyle name="40% - Énfasis3" xfId="140" builtinId="39" customBuiltin="1"/>
    <cellStyle name="40% - Énfasis3 2" xfId="316" xr:uid="{00000000-0005-0000-0000-000019000000}"/>
    <cellStyle name="40% - Énfasis3 3" xfId="486" xr:uid="{00000000-0005-0000-0000-00001A000000}"/>
    <cellStyle name="40% - Énfasis4" xfId="144" builtinId="43" customBuiltin="1"/>
    <cellStyle name="40% - Énfasis4 2" xfId="319" xr:uid="{00000000-0005-0000-0000-00001C000000}"/>
    <cellStyle name="40% - Énfasis4 3" xfId="489" xr:uid="{00000000-0005-0000-0000-00001D000000}"/>
    <cellStyle name="40% - Énfasis5" xfId="148" builtinId="47" customBuiltin="1"/>
    <cellStyle name="40% - Énfasis5 2" xfId="322" xr:uid="{00000000-0005-0000-0000-00001F000000}"/>
    <cellStyle name="40% - Énfasis5 3" xfId="492" xr:uid="{00000000-0005-0000-0000-000020000000}"/>
    <cellStyle name="40% - Énfasis6" xfId="152" builtinId="51" customBuiltin="1"/>
    <cellStyle name="40% - Énfasis6 2" xfId="325" xr:uid="{00000000-0005-0000-0000-000022000000}"/>
    <cellStyle name="40% - Énfasis6 3" xfId="495" xr:uid="{00000000-0005-0000-0000-000023000000}"/>
    <cellStyle name="60% - Énfasis1" xfId="133" builtinId="32" customBuiltin="1"/>
    <cellStyle name="60% - Énfasis1 2" xfId="311" xr:uid="{00000000-0005-0000-0000-000025000000}"/>
    <cellStyle name="60% - Énfasis1 3" xfId="481" xr:uid="{00000000-0005-0000-0000-000026000000}"/>
    <cellStyle name="60% - Énfasis2" xfId="137" builtinId="36" customBuiltin="1"/>
    <cellStyle name="60% - Énfasis2 2" xfId="314" xr:uid="{00000000-0005-0000-0000-000028000000}"/>
    <cellStyle name="60% - Énfasis2 3" xfId="484" xr:uid="{00000000-0005-0000-0000-000029000000}"/>
    <cellStyle name="60% - Énfasis3" xfId="141" builtinId="40" customBuiltin="1"/>
    <cellStyle name="60% - Énfasis3 2" xfId="317" xr:uid="{00000000-0005-0000-0000-00002B000000}"/>
    <cellStyle name="60% - Énfasis3 3" xfId="487" xr:uid="{00000000-0005-0000-0000-00002C000000}"/>
    <cellStyle name="60% - Énfasis4" xfId="145" builtinId="44" customBuiltin="1"/>
    <cellStyle name="60% - Énfasis4 2" xfId="320" xr:uid="{00000000-0005-0000-0000-00002E000000}"/>
    <cellStyle name="60% - Énfasis4 3" xfId="490" xr:uid="{00000000-0005-0000-0000-00002F000000}"/>
    <cellStyle name="60% - Énfasis5" xfId="149" builtinId="48" customBuiltin="1"/>
    <cellStyle name="60% - Énfasis5 2" xfId="323" xr:uid="{00000000-0005-0000-0000-000031000000}"/>
    <cellStyle name="60% - Énfasis5 3" xfId="493" xr:uid="{00000000-0005-0000-0000-000032000000}"/>
    <cellStyle name="60% - Énfasis6" xfId="153" builtinId="52" customBuiltin="1"/>
    <cellStyle name="60% - Énfasis6 2" xfId="326" xr:uid="{00000000-0005-0000-0000-000034000000}"/>
    <cellStyle name="60% - Énfasis6 3" xfId="496" xr:uid="{00000000-0005-0000-0000-000035000000}"/>
    <cellStyle name="Bueno" xfId="119" builtinId="26" customBuiltin="1"/>
    <cellStyle name="Cálculo" xfId="124" builtinId="22" customBuiltin="1"/>
    <cellStyle name="Celda de comprobación" xfId="126" builtinId="23" customBuiltin="1"/>
    <cellStyle name="Celda vinculada" xfId="125" builtinId="24" customBuiltin="1"/>
    <cellStyle name="Encabezado 1" xfId="115" builtinId="16" customBuiltin="1"/>
    <cellStyle name="Encabezado 4" xfId="118" builtinId="19" customBuiltin="1"/>
    <cellStyle name="Énfasis1" xfId="130" builtinId="29" customBuiltin="1"/>
    <cellStyle name="Énfasis2" xfId="134" builtinId="33" customBuiltin="1"/>
    <cellStyle name="Énfasis3" xfId="138" builtinId="37" customBuiltin="1"/>
    <cellStyle name="Énfasis4" xfId="142" builtinId="41" customBuiltin="1"/>
    <cellStyle name="Énfasis5" xfId="146" builtinId="45" customBuiltin="1"/>
    <cellStyle name="Énfasis6" xfId="150" builtinId="49" customBuiltin="1"/>
    <cellStyle name="Entrada" xfId="122" builtinId="20" customBuiltin="1"/>
    <cellStyle name="Incorrecto" xfId="120" builtinId="27" customBuiltin="1"/>
    <cellStyle name="Millares" xfId="1" builtinId="3"/>
    <cellStyle name="Millares [0] 2" xfId="59" xr:uid="{00000000-0005-0000-0000-000046000000}"/>
    <cellStyle name="Millares [0] 2 2" xfId="253" xr:uid="{00000000-0005-0000-0000-000047000000}"/>
    <cellStyle name="Millares [0] 2 3" xfId="422" xr:uid="{00000000-0005-0000-0000-000048000000}"/>
    <cellStyle name="Millares [0] 3" xfId="14" xr:uid="{00000000-0005-0000-0000-000049000000}"/>
    <cellStyle name="Millares [0] 3 2" xfId="63" xr:uid="{00000000-0005-0000-0000-00004A000000}"/>
    <cellStyle name="Millares [0] 3 2 2" xfId="257" xr:uid="{00000000-0005-0000-0000-00004B000000}"/>
    <cellStyle name="Millares [0] 3 2 3" xfId="426" xr:uid="{00000000-0005-0000-0000-00004C000000}"/>
    <cellStyle name="Millares [0] 3 3" xfId="211" xr:uid="{00000000-0005-0000-0000-00004D000000}"/>
    <cellStyle name="Millares [0] 3 4" xfId="380" xr:uid="{00000000-0005-0000-0000-00004E000000}"/>
    <cellStyle name="Millares [0] 4" xfId="207" xr:uid="{00000000-0005-0000-0000-00004F000000}"/>
    <cellStyle name="Millares [0] 5" xfId="376" xr:uid="{00000000-0005-0000-0000-000050000000}"/>
    <cellStyle name="Millares 10" xfId="28" xr:uid="{00000000-0005-0000-0000-000051000000}"/>
    <cellStyle name="Millares 10 2" xfId="75" xr:uid="{00000000-0005-0000-0000-000052000000}"/>
    <cellStyle name="Millares 10 2 2" xfId="269" xr:uid="{00000000-0005-0000-0000-000053000000}"/>
    <cellStyle name="Millares 10 2 3" xfId="438" xr:uid="{00000000-0005-0000-0000-000054000000}"/>
    <cellStyle name="Millares 10 3" xfId="223" xr:uid="{00000000-0005-0000-0000-000055000000}"/>
    <cellStyle name="Millares 10 4" xfId="392" xr:uid="{00000000-0005-0000-0000-000056000000}"/>
    <cellStyle name="Millares 11" xfId="32" xr:uid="{00000000-0005-0000-0000-000057000000}"/>
    <cellStyle name="Millares 11 2" xfId="79" xr:uid="{00000000-0005-0000-0000-000058000000}"/>
    <cellStyle name="Millares 11 2 2" xfId="273" xr:uid="{00000000-0005-0000-0000-000059000000}"/>
    <cellStyle name="Millares 11 2 3" xfId="442" xr:uid="{00000000-0005-0000-0000-00005A000000}"/>
    <cellStyle name="Millares 11 3" xfId="227" xr:uid="{00000000-0005-0000-0000-00005B000000}"/>
    <cellStyle name="Millares 11 4" xfId="396" xr:uid="{00000000-0005-0000-0000-00005C000000}"/>
    <cellStyle name="Millares 11 5" xfId="547" xr:uid="{00000000-0005-0000-0000-00005D000000}"/>
    <cellStyle name="Millares 12" xfId="36" xr:uid="{00000000-0005-0000-0000-00005E000000}"/>
    <cellStyle name="Millares 12 2" xfId="83" xr:uid="{00000000-0005-0000-0000-00005F000000}"/>
    <cellStyle name="Millares 12 2 2" xfId="277" xr:uid="{00000000-0005-0000-0000-000060000000}"/>
    <cellStyle name="Millares 12 2 3" xfId="446" xr:uid="{00000000-0005-0000-0000-000061000000}"/>
    <cellStyle name="Millares 12 3" xfId="231" xr:uid="{00000000-0005-0000-0000-000062000000}"/>
    <cellStyle name="Millares 12 4" xfId="400" xr:uid="{00000000-0005-0000-0000-000063000000}"/>
    <cellStyle name="Millares 13" xfId="40" xr:uid="{00000000-0005-0000-0000-000064000000}"/>
    <cellStyle name="Millares 13 2" xfId="235" xr:uid="{00000000-0005-0000-0000-000065000000}"/>
    <cellStyle name="Millares 13 3" xfId="404" xr:uid="{00000000-0005-0000-0000-000066000000}"/>
    <cellStyle name="Millares 14" xfId="44" xr:uid="{00000000-0005-0000-0000-000067000000}"/>
    <cellStyle name="Millares 14 2" xfId="239" xr:uid="{00000000-0005-0000-0000-000068000000}"/>
    <cellStyle name="Millares 14 3" xfId="408" xr:uid="{00000000-0005-0000-0000-000069000000}"/>
    <cellStyle name="Millares 15" xfId="48" xr:uid="{00000000-0005-0000-0000-00006A000000}"/>
    <cellStyle name="Millares 15 2" xfId="243" xr:uid="{00000000-0005-0000-0000-00006B000000}"/>
    <cellStyle name="Millares 15 3" xfId="412" xr:uid="{00000000-0005-0000-0000-00006C000000}"/>
    <cellStyle name="Millares 16" xfId="54" xr:uid="{00000000-0005-0000-0000-00006D000000}"/>
    <cellStyle name="Millares 16 2" xfId="248" xr:uid="{00000000-0005-0000-0000-00006E000000}"/>
    <cellStyle name="Millares 16 3" xfId="417" xr:uid="{00000000-0005-0000-0000-00006F000000}"/>
    <cellStyle name="Millares 17" xfId="56" xr:uid="{00000000-0005-0000-0000-000070000000}"/>
    <cellStyle name="Millares 17 2" xfId="250" xr:uid="{00000000-0005-0000-0000-000071000000}"/>
    <cellStyle name="Millares 17 3" xfId="419" xr:uid="{00000000-0005-0000-0000-000072000000}"/>
    <cellStyle name="Millares 18" xfId="85" xr:uid="{00000000-0005-0000-0000-000073000000}"/>
    <cellStyle name="Millares 18 2" xfId="279" xr:uid="{00000000-0005-0000-0000-000074000000}"/>
    <cellStyle name="Millares 18 3" xfId="448" xr:uid="{00000000-0005-0000-0000-000075000000}"/>
    <cellStyle name="Millares 19" xfId="86" xr:uid="{00000000-0005-0000-0000-000076000000}"/>
    <cellStyle name="Millares 19 2" xfId="280" xr:uid="{00000000-0005-0000-0000-000077000000}"/>
    <cellStyle name="Millares 19 3" xfId="449" xr:uid="{00000000-0005-0000-0000-000078000000}"/>
    <cellStyle name="Millares 2" xfId="9" xr:uid="{00000000-0005-0000-0000-000079000000}"/>
    <cellStyle name="Millares 2 2" xfId="164" xr:uid="{00000000-0005-0000-0000-00007A000000}"/>
    <cellStyle name="Millares 2 2 2" xfId="334" xr:uid="{00000000-0005-0000-0000-00007B000000}"/>
    <cellStyle name="Millares 2 2 3" xfId="504" xr:uid="{00000000-0005-0000-0000-00007C000000}"/>
    <cellStyle name="Millares 2 2 4" xfId="570" xr:uid="{2EC1FBAB-D393-4C66-A9FF-7419E3A9808E}"/>
    <cellStyle name="Millares 2 3" xfId="156" xr:uid="{00000000-0005-0000-0000-00007D000000}"/>
    <cellStyle name="Millares 2 3 2" xfId="329" xr:uid="{00000000-0005-0000-0000-00007E000000}"/>
    <cellStyle name="Millares 2 3 3" xfId="499" xr:uid="{00000000-0005-0000-0000-00007F000000}"/>
    <cellStyle name="Millares 20" xfId="87" xr:uid="{00000000-0005-0000-0000-000080000000}"/>
    <cellStyle name="Millares 20 2" xfId="281" xr:uid="{00000000-0005-0000-0000-000081000000}"/>
    <cellStyle name="Millares 20 3" xfId="450" xr:uid="{00000000-0005-0000-0000-000082000000}"/>
    <cellStyle name="Millares 21" xfId="88" xr:uid="{00000000-0005-0000-0000-000083000000}"/>
    <cellStyle name="Millares 21 2" xfId="282" xr:uid="{00000000-0005-0000-0000-000084000000}"/>
    <cellStyle name="Millares 21 3" xfId="451" xr:uid="{00000000-0005-0000-0000-000085000000}"/>
    <cellStyle name="Millares 22" xfId="89" xr:uid="{00000000-0005-0000-0000-000086000000}"/>
    <cellStyle name="Millares 22 2" xfId="283" xr:uid="{00000000-0005-0000-0000-000087000000}"/>
    <cellStyle name="Millares 22 3" xfId="452" xr:uid="{00000000-0005-0000-0000-000088000000}"/>
    <cellStyle name="Millares 23" xfId="92" xr:uid="{00000000-0005-0000-0000-000089000000}"/>
    <cellStyle name="Millares 23 2" xfId="286" xr:uid="{00000000-0005-0000-0000-00008A000000}"/>
    <cellStyle name="Millares 23 3" xfId="455" xr:uid="{00000000-0005-0000-0000-00008B000000}"/>
    <cellStyle name="Millares 24" xfId="96" xr:uid="{00000000-0005-0000-0000-00008C000000}"/>
    <cellStyle name="Millares 24 2" xfId="290" xr:uid="{00000000-0005-0000-0000-00008D000000}"/>
    <cellStyle name="Millares 24 3" xfId="459" xr:uid="{00000000-0005-0000-0000-00008E000000}"/>
    <cellStyle name="Millares 25" xfId="100" xr:uid="{00000000-0005-0000-0000-00008F000000}"/>
    <cellStyle name="Millares 25 2" xfId="294" xr:uid="{00000000-0005-0000-0000-000090000000}"/>
    <cellStyle name="Millares 25 3" xfId="463" xr:uid="{00000000-0005-0000-0000-000091000000}"/>
    <cellStyle name="Millares 26" xfId="104" xr:uid="{00000000-0005-0000-0000-000092000000}"/>
    <cellStyle name="Millares 26 2" xfId="298" xr:uid="{00000000-0005-0000-0000-000093000000}"/>
    <cellStyle name="Millares 26 3" xfId="467" xr:uid="{00000000-0005-0000-0000-000094000000}"/>
    <cellStyle name="Millares 27" xfId="108" xr:uid="{00000000-0005-0000-0000-000095000000}"/>
    <cellStyle name="Millares 27 2" xfId="302" xr:uid="{00000000-0005-0000-0000-000096000000}"/>
    <cellStyle name="Millares 27 3" xfId="471" xr:uid="{00000000-0005-0000-0000-000097000000}"/>
    <cellStyle name="Millares 28" xfId="112" xr:uid="{00000000-0005-0000-0000-000098000000}"/>
    <cellStyle name="Millares 28 2" xfId="306" xr:uid="{00000000-0005-0000-0000-000099000000}"/>
    <cellStyle name="Millares 28 3" xfId="475" xr:uid="{00000000-0005-0000-0000-00009A000000}"/>
    <cellStyle name="Millares 28 4" xfId="549" xr:uid="{00000000-0005-0000-0000-00009B000000}"/>
    <cellStyle name="Millares 29" xfId="161" xr:uid="{00000000-0005-0000-0000-00009C000000}"/>
    <cellStyle name="Millares 29 2" xfId="332" xr:uid="{00000000-0005-0000-0000-00009D000000}"/>
    <cellStyle name="Millares 29 3" xfId="502" xr:uid="{00000000-0005-0000-0000-00009E000000}"/>
    <cellStyle name="Millares 3" xfId="13" xr:uid="{00000000-0005-0000-0000-00009F000000}"/>
    <cellStyle name="Millares 3 2" xfId="62" xr:uid="{00000000-0005-0000-0000-0000A0000000}"/>
    <cellStyle name="Millares 3 2 2" xfId="256" xr:uid="{00000000-0005-0000-0000-0000A1000000}"/>
    <cellStyle name="Millares 3 2 3" xfId="425" xr:uid="{00000000-0005-0000-0000-0000A2000000}"/>
    <cellStyle name="Millares 3 3" xfId="168" xr:uid="{00000000-0005-0000-0000-0000A3000000}"/>
    <cellStyle name="Millares 3 3 2" xfId="338" xr:uid="{00000000-0005-0000-0000-0000A4000000}"/>
    <cellStyle name="Millares 3 3 3" xfId="508" xr:uid="{00000000-0005-0000-0000-0000A5000000}"/>
    <cellStyle name="Millares 3 4" xfId="210" xr:uid="{00000000-0005-0000-0000-0000A6000000}"/>
    <cellStyle name="Millares 3 5" xfId="379" xr:uid="{00000000-0005-0000-0000-0000A7000000}"/>
    <cellStyle name="Millares 30" xfId="162" xr:uid="{00000000-0005-0000-0000-0000A8000000}"/>
    <cellStyle name="Millares 30 2" xfId="333" xr:uid="{00000000-0005-0000-0000-0000A9000000}"/>
    <cellStyle name="Millares 30 3" xfId="503" xr:uid="{00000000-0005-0000-0000-0000AA000000}"/>
    <cellStyle name="Millares 31" xfId="155" xr:uid="{00000000-0005-0000-0000-0000AB000000}"/>
    <cellStyle name="Millares 31 2" xfId="328" xr:uid="{00000000-0005-0000-0000-0000AC000000}"/>
    <cellStyle name="Millares 31 3" xfId="498" xr:uid="{00000000-0005-0000-0000-0000AD000000}"/>
    <cellStyle name="Millares 32" xfId="157" xr:uid="{00000000-0005-0000-0000-0000AE000000}"/>
    <cellStyle name="Millares 32 2" xfId="330" xr:uid="{00000000-0005-0000-0000-0000AF000000}"/>
    <cellStyle name="Millares 32 3" xfId="500" xr:uid="{00000000-0005-0000-0000-0000B0000000}"/>
    <cellStyle name="Millares 33" xfId="167" xr:uid="{00000000-0005-0000-0000-0000B1000000}"/>
    <cellStyle name="Millares 33 2" xfId="337" xr:uid="{00000000-0005-0000-0000-0000B2000000}"/>
    <cellStyle name="Millares 33 3" xfId="507" xr:uid="{00000000-0005-0000-0000-0000B3000000}"/>
    <cellStyle name="Millares 34" xfId="166" xr:uid="{00000000-0005-0000-0000-0000B4000000}"/>
    <cellStyle name="Millares 34 2" xfId="336" xr:uid="{00000000-0005-0000-0000-0000B5000000}"/>
    <cellStyle name="Millares 34 3" xfId="506" xr:uid="{00000000-0005-0000-0000-0000B6000000}"/>
    <cellStyle name="Millares 35" xfId="171" xr:uid="{00000000-0005-0000-0000-0000B7000000}"/>
    <cellStyle name="Millares 35 2" xfId="341" xr:uid="{00000000-0005-0000-0000-0000B8000000}"/>
    <cellStyle name="Millares 35 3" xfId="511" xr:uid="{00000000-0005-0000-0000-0000B9000000}"/>
    <cellStyle name="Millares 36" xfId="175" xr:uid="{00000000-0005-0000-0000-0000BA000000}"/>
    <cellStyle name="Millares 36 2" xfId="345" xr:uid="{00000000-0005-0000-0000-0000BB000000}"/>
    <cellStyle name="Millares 36 3" xfId="515" xr:uid="{00000000-0005-0000-0000-0000BC000000}"/>
    <cellStyle name="Millares 37" xfId="179" xr:uid="{00000000-0005-0000-0000-0000BD000000}"/>
    <cellStyle name="Millares 37 2" xfId="349" xr:uid="{00000000-0005-0000-0000-0000BE000000}"/>
    <cellStyle name="Millares 37 3" xfId="519" xr:uid="{00000000-0005-0000-0000-0000BF000000}"/>
    <cellStyle name="Millares 38" xfId="183" xr:uid="{00000000-0005-0000-0000-0000C0000000}"/>
    <cellStyle name="Millares 38 2" xfId="353" xr:uid="{00000000-0005-0000-0000-0000C1000000}"/>
    <cellStyle name="Millares 38 3" xfId="523" xr:uid="{00000000-0005-0000-0000-0000C2000000}"/>
    <cellStyle name="Millares 39" xfId="187" xr:uid="{00000000-0005-0000-0000-0000C3000000}"/>
    <cellStyle name="Millares 39 2" xfId="357" xr:uid="{00000000-0005-0000-0000-0000C4000000}"/>
    <cellStyle name="Millares 39 3" xfId="527" xr:uid="{00000000-0005-0000-0000-0000C5000000}"/>
    <cellStyle name="Millares 4" xfId="16" xr:uid="{00000000-0005-0000-0000-0000C6000000}"/>
    <cellStyle name="Millares 4 2" xfId="64" xr:uid="{00000000-0005-0000-0000-0000C7000000}"/>
    <cellStyle name="Millares 4 2 2" xfId="258" xr:uid="{00000000-0005-0000-0000-0000C8000000}"/>
    <cellStyle name="Millares 4 2 3" xfId="427" xr:uid="{00000000-0005-0000-0000-0000C9000000}"/>
    <cellStyle name="Millares 4 3" xfId="212" xr:uid="{00000000-0005-0000-0000-0000CA000000}"/>
    <cellStyle name="Millares 4 4" xfId="381" xr:uid="{00000000-0005-0000-0000-0000CB000000}"/>
    <cellStyle name="Millares 40" xfId="190" xr:uid="{00000000-0005-0000-0000-0000CC000000}"/>
    <cellStyle name="Millares 41" xfId="194" xr:uid="{00000000-0005-0000-0000-0000CD000000}"/>
    <cellStyle name="Millares 41 2" xfId="362" xr:uid="{00000000-0005-0000-0000-0000CE000000}"/>
    <cellStyle name="Millares 41 3" xfId="531" xr:uid="{00000000-0005-0000-0000-0000CF000000}"/>
    <cellStyle name="Millares 42" xfId="198" xr:uid="{00000000-0005-0000-0000-0000D0000000}"/>
    <cellStyle name="Millares 42 2" xfId="366" xr:uid="{00000000-0005-0000-0000-0000D1000000}"/>
    <cellStyle name="Millares 42 3" xfId="535" xr:uid="{00000000-0005-0000-0000-0000D2000000}"/>
    <cellStyle name="Millares 43" xfId="202" xr:uid="{00000000-0005-0000-0000-0000D3000000}"/>
    <cellStyle name="Millares 43 2" xfId="370" xr:uid="{00000000-0005-0000-0000-0000D4000000}"/>
    <cellStyle name="Millares 43 3" xfId="539" xr:uid="{00000000-0005-0000-0000-0000D5000000}"/>
    <cellStyle name="Millares 43 4" xfId="553" xr:uid="{00000000-0005-0000-0000-0000D6000000}"/>
    <cellStyle name="Millares 44" xfId="204" xr:uid="{00000000-0005-0000-0000-0000D7000000}"/>
    <cellStyle name="Millares 45" xfId="308" xr:uid="{00000000-0005-0000-0000-0000D8000000}"/>
    <cellStyle name="Millares 46" xfId="372" xr:uid="{00000000-0005-0000-0000-0000D9000000}"/>
    <cellStyle name="Millares 47" xfId="373" xr:uid="{00000000-0005-0000-0000-0000DA000000}"/>
    <cellStyle name="Millares 48" xfId="477" xr:uid="{00000000-0005-0000-0000-0000DB000000}"/>
    <cellStyle name="Millares 49" xfId="542" xr:uid="{00000000-0005-0000-0000-0000DC000000}"/>
    <cellStyle name="Millares 5" xfId="17" xr:uid="{00000000-0005-0000-0000-0000DD000000}"/>
    <cellStyle name="Millares 5 2" xfId="65" xr:uid="{00000000-0005-0000-0000-0000DE000000}"/>
    <cellStyle name="Millares 5 2 2" xfId="259" xr:uid="{00000000-0005-0000-0000-0000DF000000}"/>
    <cellStyle name="Millares 5 2 3" xfId="428" xr:uid="{00000000-0005-0000-0000-0000E0000000}"/>
    <cellStyle name="Millares 5 3" xfId="213" xr:uid="{00000000-0005-0000-0000-0000E1000000}"/>
    <cellStyle name="Millares 5 4" xfId="382" xr:uid="{00000000-0005-0000-0000-0000E2000000}"/>
    <cellStyle name="Millares 50" xfId="478" xr:uid="{00000000-0005-0000-0000-0000E3000000}"/>
    <cellStyle name="Millares 51" xfId="544" xr:uid="{00000000-0005-0000-0000-0000E4000000}"/>
    <cellStyle name="Millares 52" xfId="543" xr:uid="{00000000-0005-0000-0000-0000E5000000}"/>
    <cellStyle name="Millares 53" xfId="541" xr:uid="{00000000-0005-0000-0000-0000E6000000}"/>
    <cellStyle name="Millares 54" xfId="557" xr:uid="{00000000-0005-0000-0000-0000E7000000}"/>
    <cellStyle name="Millares 55" xfId="561" xr:uid="{00000000-0005-0000-0000-0000E8000000}"/>
    <cellStyle name="Millares 56" xfId="565" xr:uid="{00000000-0005-0000-0000-0000E9000000}"/>
    <cellStyle name="Millares 57" xfId="569" xr:uid="{2F301D31-2663-4870-A4D5-9EA93951B00A}"/>
    <cellStyle name="Millares 58" xfId="571" xr:uid="{85450941-8109-4124-B8D6-8E17FB982CB9}"/>
    <cellStyle name="Millares 6" xfId="18" xr:uid="{00000000-0005-0000-0000-0000EA000000}"/>
    <cellStyle name="Millares 6 2" xfId="66" xr:uid="{00000000-0005-0000-0000-0000EB000000}"/>
    <cellStyle name="Millares 6 2 2" xfId="260" xr:uid="{00000000-0005-0000-0000-0000EC000000}"/>
    <cellStyle name="Millares 6 2 3" xfId="429" xr:uid="{00000000-0005-0000-0000-0000ED000000}"/>
    <cellStyle name="Millares 6 3" xfId="214" xr:uid="{00000000-0005-0000-0000-0000EE000000}"/>
    <cellStyle name="Millares 6 4" xfId="383" xr:uid="{00000000-0005-0000-0000-0000EF000000}"/>
    <cellStyle name="Millares 7" xfId="19" xr:uid="{00000000-0005-0000-0000-0000F0000000}"/>
    <cellStyle name="Millares 7 2" xfId="67" xr:uid="{00000000-0005-0000-0000-0000F1000000}"/>
    <cellStyle name="Millares 7 2 2" xfId="261" xr:uid="{00000000-0005-0000-0000-0000F2000000}"/>
    <cellStyle name="Millares 7 2 3" xfId="430" xr:uid="{00000000-0005-0000-0000-0000F3000000}"/>
    <cellStyle name="Millares 7 3" xfId="215" xr:uid="{00000000-0005-0000-0000-0000F4000000}"/>
    <cellStyle name="Millares 7 4" xfId="384" xr:uid="{00000000-0005-0000-0000-0000F5000000}"/>
    <cellStyle name="Millares 8" xfId="20" xr:uid="{00000000-0005-0000-0000-0000F6000000}"/>
    <cellStyle name="Millares 8 2" xfId="68" xr:uid="{00000000-0005-0000-0000-0000F7000000}"/>
    <cellStyle name="Millares 8 2 2" xfId="262" xr:uid="{00000000-0005-0000-0000-0000F8000000}"/>
    <cellStyle name="Millares 8 2 3" xfId="431" xr:uid="{00000000-0005-0000-0000-0000F9000000}"/>
    <cellStyle name="Millares 8 3" xfId="216" xr:uid="{00000000-0005-0000-0000-0000FA000000}"/>
    <cellStyle name="Millares 8 4" xfId="385" xr:uid="{00000000-0005-0000-0000-0000FB000000}"/>
    <cellStyle name="Millares 9" xfId="21" xr:uid="{00000000-0005-0000-0000-0000FC000000}"/>
    <cellStyle name="Millares 9 2" xfId="69" xr:uid="{00000000-0005-0000-0000-0000FD000000}"/>
    <cellStyle name="Millares 9 2 2" xfId="263" xr:uid="{00000000-0005-0000-0000-0000FE000000}"/>
    <cellStyle name="Millares 9 2 3" xfId="432" xr:uid="{00000000-0005-0000-0000-0000FF000000}"/>
    <cellStyle name="Millares 9 3" xfId="217" xr:uid="{00000000-0005-0000-0000-000000010000}"/>
    <cellStyle name="Millares 9 4" xfId="386" xr:uid="{00000000-0005-0000-0000-000001010000}"/>
    <cellStyle name="Moneda" xfId="50" builtinId="4"/>
    <cellStyle name="Moneda [0] 10" xfId="91" xr:uid="{00000000-0005-0000-0000-000004010000}"/>
    <cellStyle name="Moneda [0] 10 2" xfId="285" xr:uid="{00000000-0005-0000-0000-000005010000}"/>
    <cellStyle name="Moneda [0] 10 3" xfId="454" xr:uid="{00000000-0005-0000-0000-000006010000}"/>
    <cellStyle name="Moneda [0] 11" xfId="95" xr:uid="{00000000-0005-0000-0000-000007010000}"/>
    <cellStyle name="Moneda [0] 11 2" xfId="289" xr:uid="{00000000-0005-0000-0000-000008010000}"/>
    <cellStyle name="Moneda [0] 11 3" xfId="458" xr:uid="{00000000-0005-0000-0000-000009010000}"/>
    <cellStyle name="Moneda [0] 12" xfId="99" xr:uid="{00000000-0005-0000-0000-00000A010000}"/>
    <cellStyle name="Moneda [0] 12 2" xfId="293" xr:uid="{00000000-0005-0000-0000-00000B010000}"/>
    <cellStyle name="Moneda [0] 12 3" xfId="462" xr:uid="{00000000-0005-0000-0000-00000C010000}"/>
    <cellStyle name="Moneda [0] 13" xfId="103" xr:uid="{00000000-0005-0000-0000-00000D010000}"/>
    <cellStyle name="Moneda [0] 13 2" xfId="297" xr:uid="{00000000-0005-0000-0000-00000E010000}"/>
    <cellStyle name="Moneda [0] 13 3" xfId="466" xr:uid="{00000000-0005-0000-0000-00000F010000}"/>
    <cellStyle name="Moneda [0] 14" xfId="107" xr:uid="{00000000-0005-0000-0000-000010010000}"/>
    <cellStyle name="Moneda [0] 14 2" xfId="301" xr:uid="{00000000-0005-0000-0000-000011010000}"/>
    <cellStyle name="Moneda [0] 14 3" xfId="470" xr:uid="{00000000-0005-0000-0000-000012010000}"/>
    <cellStyle name="Moneda [0] 15" xfId="111" xr:uid="{00000000-0005-0000-0000-000013010000}"/>
    <cellStyle name="Moneda [0] 15 2" xfId="305" xr:uid="{00000000-0005-0000-0000-000014010000}"/>
    <cellStyle name="Moneda [0] 15 3" xfId="474" xr:uid="{00000000-0005-0000-0000-000015010000}"/>
    <cellStyle name="Moneda [0] 16" xfId="160" xr:uid="{00000000-0005-0000-0000-000016010000}"/>
    <cellStyle name="Moneda [0] 16 2" xfId="331" xr:uid="{00000000-0005-0000-0000-000017010000}"/>
    <cellStyle name="Moneda [0] 16 3" xfId="501" xr:uid="{00000000-0005-0000-0000-000018010000}"/>
    <cellStyle name="Moneda [0] 17" xfId="170" xr:uid="{00000000-0005-0000-0000-000019010000}"/>
    <cellStyle name="Moneda [0] 17 2" xfId="340" xr:uid="{00000000-0005-0000-0000-00001A010000}"/>
    <cellStyle name="Moneda [0] 17 3" xfId="510" xr:uid="{00000000-0005-0000-0000-00001B010000}"/>
    <cellStyle name="Moneda [0] 18" xfId="174" xr:uid="{00000000-0005-0000-0000-00001C010000}"/>
    <cellStyle name="Moneda [0] 18 2" xfId="344" xr:uid="{00000000-0005-0000-0000-00001D010000}"/>
    <cellStyle name="Moneda [0] 18 3" xfId="514" xr:uid="{00000000-0005-0000-0000-00001E010000}"/>
    <cellStyle name="Moneda [0] 19" xfId="178" xr:uid="{00000000-0005-0000-0000-00001F010000}"/>
    <cellStyle name="Moneda [0] 19 2" xfId="348" xr:uid="{00000000-0005-0000-0000-000020010000}"/>
    <cellStyle name="Moneda [0] 19 3" xfId="518" xr:uid="{00000000-0005-0000-0000-000021010000}"/>
    <cellStyle name="Moneda [0] 2" xfId="23" xr:uid="{00000000-0005-0000-0000-000022010000}"/>
    <cellStyle name="Moneda [0] 2 2" xfId="71" xr:uid="{00000000-0005-0000-0000-000023010000}"/>
    <cellStyle name="Moneda [0] 2 2 2" xfId="265" xr:uid="{00000000-0005-0000-0000-000024010000}"/>
    <cellStyle name="Moneda [0] 2 2 3" xfId="434" xr:uid="{00000000-0005-0000-0000-000025010000}"/>
    <cellStyle name="Moneda [0] 2 3" xfId="219" xr:uid="{00000000-0005-0000-0000-000026010000}"/>
    <cellStyle name="Moneda [0] 2 4" xfId="388" xr:uid="{00000000-0005-0000-0000-000027010000}"/>
    <cellStyle name="Moneda [0] 20" xfId="182" xr:uid="{00000000-0005-0000-0000-000028010000}"/>
    <cellStyle name="Moneda [0] 20 2" xfId="352" xr:uid="{00000000-0005-0000-0000-000029010000}"/>
    <cellStyle name="Moneda [0] 20 3" xfId="522" xr:uid="{00000000-0005-0000-0000-00002A010000}"/>
    <cellStyle name="Moneda [0] 21" xfId="186" xr:uid="{00000000-0005-0000-0000-00002B010000}"/>
    <cellStyle name="Moneda [0] 21 2" xfId="356" xr:uid="{00000000-0005-0000-0000-00002C010000}"/>
    <cellStyle name="Moneda [0] 21 3" xfId="526" xr:uid="{00000000-0005-0000-0000-00002D010000}"/>
    <cellStyle name="Moneda [0] 22" xfId="191" xr:uid="{00000000-0005-0000-0000-00002E010000}"/>
    <cellStyle name="Moneda [0] 23" xfId="193" xr:uid="{00000000-0005-0000-0000-00002F010000}"/>
    <cellStyle name="Moneda [0] 23 2" xfId="361" xr:uid="{00000000-0005-0000-0000-000030010000}"/>
    <cellStyle name="Moneda [0] 23 3" xfId="530" xr:uid="{00000000-0005-0000-0000-000031010000}"/>
    <cellStyle name="Moneda [0] 24" xfId="197" xr:uid="{00000000-0005-0000-0000-000032010000}"/>
    <cellStyle name="Moneda [0] 24 2" xfId="365" xr:uid="{00000000-0005-0000-0000-000033010000}"/>
    <cellStyle name="Moneda [0] 24 3" xfId="534" xr:uid="{00000000-0005-0000-0000-000034010000}"/>
    <cellStyle name="Moneda [0] 25" xfId="201" xr:uid="{00000000-0005-0000-0000-000035010000}"/>
    <cellStyle name="Moneda [0] 25 2" xfId="369" xr:uid="{00000000-0005-0000-0000-000036010000}"/>
    <cellStyle name="Moneda [0] 25 3" xfId="538" xr:uid="{00000000-0005-0000-0000-000037010000}"/>
    <cellStyle name="Moneda [0] 25 4" xfId="552" xr:uid="{00000000-0005-0000-0000-000038010000}"/>
    <cellStyle name="Moneda [0] 26" xfId="556" xr:uid="{00000000-0005-0000-0000-000039010000}"/>
    <cellStyle name="Moneda [0] 27" xfId="560" xr:uid="{00000000-0005-0000-0000-00003A010000}"/>
    <cellStyle name="Moneda [0] 28" xfId="564" xr:uid="{00000000-0005-0000-0000-00003B010000}"/>
    <cellStyle name="Moneda [0] 29" xfId="568" xr:uid="{09CAF182-FC3E-4D28-ACAC-6F91CCC2ED38}"/>
    <cellStyle name="Moneda [0] 3" xfId="27" xr:uid="{00000000-0005-0000-0000-00003C010000}"/>
    <cellStyle name="Moneda [0] 3 2" xfId="74" xr:uid="{00000000-0005-0000-0000-00003D010000}"/>
    <cellStyle name="Moneda [0] 3 2 2" xfId="268" xr:uid="{00000000-0005-0000-0000-00003E010000}"/>
    <cellStyle name="Moneda [0] 3 2 3" xfId="437" xr:uid="{00000000-0005-0000-0000-00003F010000}"/>
    <cellStyle name="Moneda [0] 3 3" xfId="222" xr:uid="{00000000-0005-0000-0000-000040010000}"/>
    <cellStyle name="Moneda [0] 3 4" xfId="391" xr:uid="{00000000-0005-0000-0000-000041010000}"/>
    <cellStyle name="Moneda [0] 4" xfId="31" xr:uid="{00000000-0005-0000-0000-000042010000}"/>
    <cellStyle name="Moneda [0] 4 2" xfId="78" xr:uid="{00000000-0005-0000-0000-000043010000}"/>
    <cellStyle name="Moneda [0] 4 2 2" xfId="272" xr:uid="{00000000-0005-0000-0000-000044010000}"/>
    <cellStyle name="Moneda [0] 4 2 3" xfId="441" xr:uid="{00000000-0005-0000-0000-000045010000}"/>
    <cellStyle name="Moneda [0] 4 3" xfId="226" xr:uid="{00000000-0005-0000-0000-000046010000}"/>
    <cellStyle name="Moneda [0] 4 4" xfId="395" xr:uid="{00000000-0005-0000-0000-000047010000}"/>
    <cellStyle name="Moneda [0] 4 5" xfId="546" xr:uid="{00000000-0005-0000-0000-000048010000}"/>
    <cellStyle name="Moneda [0] 5" xfId="35" xr:uid="{00000000-0005-0000-0000-000049010000}"/>
    <cellStyle name="Moneda [0] 5 2" xfId="82" xr:uid="{00000000-0005-0000-0000-00004A010000}"/>
    <cellStyle name="Moneda [0] 5 2 2" xfId="276" xr:uid="{00000000-0005-0000-0000-00004B010000}"/>
    <cellStyle name="Moneda [0] 5 2 3" xfId="445" xr:uid="{00000000-0005-0000-0000-00004C010000}"/>
    <cellStyle name="Moneda [0] 5 3" xfId="230" xr:uid="{00000000-0005-0000-0000-00004D010000}"/>
    <cellStyle name="Moneda [0] 5 4" xfId="399" xr:uid="{00000000-0005-0000-0000-00004E010000}"/>
    <cellStyle name="Moneda [0] 6" xfId="39" xr:uid="{00000000-0005-0000-0000-00004F010000}"/>
    <cellStyle name="Moneda [0] 6 2" xfId="234" xr:uid="{00000000-0005-0000-0000-000050010000}"/>
    <cellStyle name="Moneda [0] 6 3" xfId="403" xr:uid="{00000000-0005-0000-0000-000051010000}"/>
    <cellStyle name="Moneda [0] 7" xfId="43" xr:uid="{00000000-0005-0000-0000-000052010000}"/>
    <cellStyle name="Moneda [0] 7 2" xfId="238" xr:uid="{00000000-0005-0000-0000-000053010000}"/>
    <cellStyle name="Moneda [0] 7 3" xfId="407" xr:uid="{00000000-0005-0000-0000-000054010000}"/>
    <cellStyle name="Moneda [0] 8" xfId="47" xr:uid="{00000000-0005-0000-0000-000055010000}"/>
    <cellStyle name="Moneda [0] 8 2" xfId="242" xr:uid="{00000000-0005-0000-0000-000056010000}"/>
    <cellStyle name="Moneda [0] 8 3" xfId="411" xr:uid="{00000000-0005-0000-0000-000057010000}"/>
    <cellStyle name="Moneda [0] 9" xfId="53" xr:uid="{00000000-0005-0000-0000-000058010000}"/>
    <cellStyle name="Moneda [0] 9 2" xfId="247" xr:uid="{00000000-0005-0000-0000-000059010000}"/>
    <cellStyle name="Moneda [0] 9 3" xfId="416" xr:uid="{00000000-0005-0000-0000-00005A010000}"/>
    <cellStyle name="Moneda 2" xfId="574" xr:uid="{8012B0AC-9ED9-43C7-A2E4-1203B98104FA}"/>
    <cellStyle name="Neutral" xfId="121" builtinId="28" customBuiltin="1"/>
    <cellStyle name="Nivel 1,2.3,5,6,9" xfId="158" xr:uid="{00000000-0005-0000-0000-00005C010000}"/>
    <cellStyle name="Nivel 4" xfId="159" xr:uid="{00000000-0005-0000-0000-00005D010000}"/>
    <cellStyle name="Normal" xfId="0" builtinId="0"/>
    <cellStyle name="Normal 10" xfId="30" xr:uid="{00000000-0005-0000-0000-00005F010000}"/>
    <cellStyle name="Normal 10 2" xfId="77" xr:uid="{00000000-0005-0000-0000-000060010000}"/>
    <cellStyle name="Normal 10 2 2" xfId="271" xr:uid="{00000000-0005-0000-0000-000061010000}"/>
    <cellStyle name="Normal 10 2 3" xfId="440" xr:uid="{00000000-0005-0000-0000-000062010000}"/>
    <cellStyle name="Normal 10 3" xfId="225" xr:uid="{00000000-0005-0000-0000-000063010000}"/>
    <cellStyle name="Normal 10 4" xfId="394" xr:uid="{00000000-0005-0000-0000-000064010000}"/>
    <cellStyle name="Normal 10 5" xfId="545" xr:uid="{00000000-0005-0000-0000-000065010000}"/>
    <cellStyle name="Normal 11" xfId="34" xr:uid="{00000000-0005-0000-0000-000066010000}"/>
    <cellStyle name="Normal 11 2" xfId="81" xr:uid="{00000000-0005-0000-0000-000067010000}"/>
    <cellStyle name="Normal 11 2 2" xfId="275" xr:uid="{00000000-0005-0000-0000-000068010000}"/>
    <cellStyle name="Normal 11 2 3" xfId="444" xr:uid="{00000000-0005-0000-0000-000069010000}"/>
    <cellStyle name="Normal 11 3" xfId="229" xr:uid="{00000000-0005-0000-0000-00006A010000}"/>
    <cellStyle name="Normal 11 4" xfId="398" xr:uid="{00000000-0005-0000-0000-00006B010000}"/>
    <cellStyle name="Normal 12" xfId="38" xr:uid="{00000000-0005-0000-0000-00006C010000}"/>
    <cellStyle name="Normal 12 2" xfId="233" xr:uid="{00000000-0005-0000-0000-00006D010000}"/>
    <cellStyle name="Normal 12 3" xfId="402" xr:uid="{00000000-0005-0000-0000-00006E010000}"/>
    <cellStyle name="Normal 13" xfId="42" xr:uid="{00000000-0005-0000-0000-00006F010000}"/>
    <cellStyle name="Normal 13 2" xfId="237" xr:uid="{00000000-0005-0000-0000-000070010000}"/>
    <cellStyle name="Normal 13 3" xfId="406" xr:uid="{00000000-0005-0000-0000-000071010000}"/>
    <cellStyle name="Normal 14" xfId="46" xr:uid="{00000000-0005-0000-0000-000072010000}"/>
    <cellStyle name="Normal 14 2" xfId="241" xr:uid="{00000000-0005-0000-0000-000073010000}"/>
    <cellStyle name="Normal 14 3" xfId="410" xr:uid="{00000000-0005-0000-0000-000074010000}"/>
    <cellStyle name="Normal 15" xfId="51" xr:uid="{00000000-0005-0000-0000-000075010000}"/>
    <cellStyle name="Normal 15 2" xfId="245" xr:uid="{00000000-0005-0000-0000-000076010000}"/>
    <cellStyle name="Normal 15 3" xfId="414" xr:uid="{00000000-0005-0000-0000-000077010000}"/>
    <cellStyle name="Normal 16" xfId="52" xr:uid="{00000000-0005-0000-0000-000078010000}"/>
    <cellStyle name="Normal 16 2" xfId="246" xr:uid="{00000000-0005-0000-0000-000079010000}"/>
    <cellStyle name="Normal 16 3" xfId="415" xr:uid="{00000000-0005-0000-0000-00007A010000}"/>
    <cellStyle name="Normal 17" xfId="90" xr:uid="{00000000-0005-0000-0000-00007B010000}"/>
    <cellStyle name="Normal 17 2" xfId="284" xr:uid="{00000000-0005-0000-0000-00007C010000}"/>
    <cellStyle name="Normal 17 3" xfId="453" xr:uid="{00000000-0005-0000-0000-00007D010000}"/>
    <cellStyle name="Normal 18" xfId="94" xr:uid="{00000000-0005-0000-0000-00007E010000}"/>
    <cellStyle name="Normal 18 2" xfId="288" xr:uid="{00000000-0005-0000-0000-00007F010000}"/>
    <cellStyle name="Normal 18 3" xfId="457" xr:uid="{00000000-0005-0000-0000-000080010000}"/>
    <cellStyle name="Normal 19" xfId="98" xr:uid="{00000000-0005-0000-0000-000081010000}"/>
    <cellStyle name="Normal 19 2" xfId="292" xr:uid="{00000000-0005-0000-0000-000082010000}"/>
    <cellStyle name="Normal 19 3" xfId="461" xr:uid="{00000000-0005-0000-0000-000083010000}"/>
    <cellStyle name="Normal 2" xfId="4" xr:uid="{00000000-0005-0000-0000-000084010000}"/>
    <cellStyle name="Normal 2 2" xfId="5" xr:uid="{00000000-0005-0000-0000-000085010000}"/>
    <cellStyle name="Normal 20" xfId="102" xr:uid="{00000000-0005-0000-0000-000086010000}"/>
    <cellStyle name="Normal 20 2" xfId="296" xr:uid="{00000000-0005-0000-0000-000087010000}"/>
    <cellStyle name="Normal 20 3" xfId="465" xr:uid="{00000000-0005-0000-0000-000088010000}"/>
    <cellStyle name="Normal 21" xfId="106" xr:uid="{00000000-0005-0000-0000-000089010000}"/>
    <cellStyle name="Normal 21 2" xfId="300" xr:uid="{00000000-0005-0000-0000-00008A010000}"/>
    <cellStyle name="Normal 21 3" xfId="469" xr:uid="{00000000-0005-0000-0000-00008B010000}"/>
    <cellStyle name="Normal 22" xfId="110" xr:uid="{00000000-0005-0000-0000-00008C010000}"/>
    <cellStyle name="Normal 22 2" xfId="304" xr:uid="{00000000-0005-0000-0000-00008D010000}"/>
    <cellStyle name="Normal 22 3" xfId="473" xr:uid="{00000000-0005-0000-0000-00008E010000}"/>
    <cellStyle name="Normal 23" xfId="154" xr:uid="{00000000-0005-0000-0000-00008F010000}"/>
    <cellStyle name="Normal 23 2" xfId="327" xr:uid="{00000000-0005-0000-0000-000090010000}"/>
    <cellStyle name="Normal 23 3" xfId="497" xr:uid="{00000000-0005-0000-0000-000091010000}"/>
    <cellStyle name="Normal 24" xfId="169" xr:uid="{00000000-0005-0000-0000-000092010000}"/>
    <cellStyle name="Normal 24 2" xfId="339" xr:uid="{00000000-0005-0000-0000-000093010000}"/>
    <cellStyle name="Normal 24 3" xfId="509" xr:uid="{00000000-0005-0000-0000-000094010000}"/>
    <cellStyle name="Normal 25" xfId="173" xr:uid="{00000000-0005-0000-0000-000095010000}"/>
    <cellStyle name="Normal 25 2" xfId="343" xr:uid="{00000000-0005-0000-0000-000096010000}"/>
    <cellStyle name="Normal 25 3" xfId="513" xr:uid="{00000000-0005-0000-0000-000097010000}"/>
    <cellStyle name="Normal 26" xfId="177" xr:uid="{00000000-0005-0000-0000-000098010000}"/>
    <cellStyle name="Normal 26 2" xfId="347" xr:uid="{00000000-0005-0000-0000-000099010000}"/>
    <cellStyle name="Normal 26 3" xfId="517" xr:uid="{00000000-0005-0000-0000-00009A010000}"/>
    <cellStyle name="Normal 27" xfId="181" xr:uid="{00000000-0005-0000-0000-00009B010000}"/>
    <cellStyle name="Normal 27 2" xfId="351" xr:uid="{00000000-0005-0000-0000-00009C010000}"/>
    <cellStyle name="Normal 27 3" xfId="521" xr:uid="{00000000-0005-0000-0000-00009D010000}"/>
    <cellStyle name="Normal 28" xfId="185" xr:uid="{00000000-0005-0000-0000-00009E010000}"/>
    <cellStyle name="Normal 28 2" xfId="355" xr:uid="{00000000-0005-0000-0000-00009F010000}"/>
    <cellStyle name="Normal 28 3" xfId="525" xr:uid="{00000000-0005-0000-0000-0000A0010000}"/>
    <cellStyle name="Normal 29" xfId="189" xr:uid="{00000000-0005-0000-0000-0000A1010000}"/>
    <cellStyle name="Normal 29 2" xfId="359" xr:uid="{00000000-0005-0000-0000-0000A2010000}"/>
    <cellStyle name="Normal 3" xfId="3" xr:uid="{00000000-0005-0000-0000-0000A3010000}"/>
    <cellStyle name="Normal 30" xfId="192" xr:uid="{00000000-0005-0000-0000-0000A4010000}"/>
    <cellStyle name="Normal 30 2" xfId="360" xr:uid="{00000000-0005-0000-0000-0000A5010000}"/>
    <cellStyle name="Normal 30 3" xfId="529" xr:uid="{00000000-0005-0000-0000-0000A6010000}"/>
    <cellStyle name="Normal 31" xfId="196" xr:uid="{00000000-0005-0000-0000-0000A7010000}"/>
    <cellStyle name="Normal 31 2" xfId="364" xr:uid="{00000000-0005-0000-0000-0000A8010000}"/>
    <cellStyle name="Normal 31 3" xfId="533" xr:uid="{00000000-0005-0000-0000-0000A9010000}"/>
    <cellStyle name="Normal 32" xfId="200" xr:uid="{00000000-0005-0000-0000-0000AA010000}"/>
    <cellStyle name="Normal 32 2" xfId="368" xr:uid="{00000000-0005-0000-0000-0000AB010000}"/>
    <cellStyle name="Normal 32 3" xfId="537" xr:uid="{00000000-0005-0000-0000-0000AC010000}"/>
    <cellStyle name="Normal 32 4" xfId="551" xr:uid="{00000000-0005-0000-0000-0000AD010000}"/>
    <cellStyle name="Normal 33" xfId="555" xr:uid="{00000000-0005-0000-0000-0000AE010000}"/>
    <cellStyle name="Normal 34" xfId="559" xr:uid="{00000000-0005-0000-0000-0000AF010000}"/>
    <cellStyle name="Normal 35" xfId="563" xr:uid="{00000000-0005-0000-0000-0000B0010000}"/>
    <cellStyle name="Normal 36" xfId="567" xr:uid="{F9AB1D9F-8D56-4910-882A-05EA33E09718}"/>
    <cellStyle name="Normal 37" xfId="572" xr:uid="{A2C38DB8-27A0-4D8D-8949-1D0F92DA96A2}"/>
    <cellStyle name="Normal 4" xfId="10" xr:uid="{00000000-0005-0000-0000-0000B1010000}"/>
    <cellStyle name="Normal 4 2" xfId="25" xr:uid="{00000000-0005-0000-0000-0000B2010000}"/>
    <cellStyle name="Normal 4 3" xfId="58" xr:uid="{00000000-0005-0000-0000-0000B3010000}"/>
    <cellStyle name="Normal 4 3 2" xfId="252" xr:uid="{00000000-0005-0000-0000-0000B4010000}"/>
    <cellStyle name="Normal 4 3 3" xfId="421" xr:uid="{00000000-0005-0000-0000-0000B5010000}"/>
    <cellStyle name="Normal 4 4" xfId="206" xr:uid="{00000000-0005-0000-0000-0000B6010000}"/>
    <cellStyle name="Normal 4 5" xfId="375" xr:uid="{00000000-0005-0000-0000-0000B7010000}"/>
    <cellStyle name="Normal 5" xfId="11" xr:uid="{00000000-0005-0000-0000-0000B8010000}"/>
    <cellStyle name="Normal 5 2" xfId="60" xr:uid="{00000000-0005-0000-0000-0000B9010000}"/>
    <cellStyle name="Normal 5 2 2" xfId="254" xr:uid="{00000000-0005-0000-0000-0000BA010000}"/>
    <cellStyle name="Normal 5 2 3" xfId="423" xr:uid="{00000000-0005-0000-0000-0000BB010000}"/>
    <cellStyle name="Normal 5 3" xfId="208" xr:uid="{00000000-0005-0000-0000-0000BC010000}"/>
    <cellStyle name="Normal 5 4" xfId="377" xr:uid="{00000000-0005-0000-0000-0000BD010000}"/>
    <cellStyle name="Normal 6" xfId="15" xr:uid="{00000000-0005-0000-0000-0000BE010000}"/>
    <cellStyle name="Normal 7" xfId="22" xr:uid="{00000000-0005-0000-0000-0000BF010000}"/>
    <cellStyle name="Normal 7 2" xfId="70" xr:uid="{00000000-0005-0000-0000-0000C0010000}"/>
    <cellStyle name="Normal 7 2 2" xfId="264" xr:uid="{00000000-0005-0000-0000-0000C1010000}"/>
    <cellStyle name="Normal 7 2 3" xfId="433" xr:uid="{00000000-0005-0000-0000-0000C2010000}"/>
    <cellStyle name="Normal 7 3" xfId="218" xr:uid="{00000000-0005-0000-0000-0000C3010000}"/>
    <cellStyle name="Normal 7 4" xfId="387" xr:uid="{00000000-0005-0000-0000-0000C4010000}"/>
    <cellStyle name="Normal 8" xfId="24" xr:uid="{00000000-0005-0000-0000-0000C5010000}"/>
    <cellStyle name="Normal 8 2" xfId="72" xr:uid="{00000000-0005-0000-0000-0000C6010000}"/>
    <cellStyle name="Normal 8 2 2" xfId="266" xr:uid="{00000000-0005-0000-0000-0000C7010000}"/>
    <cellStyle name="Normal 8 2 3" xfId="435" xr:uid="{00000000-0005-0000-0000-0000C8010000}"/>
    <cellStyle name="Normal 8 3" xfId="220" xr:uid="{00000000-0005-0000-0000-0000C9010000}"/>
    <cellStyle name="Normal 8 4" xfId="389" xr:uid="{00000000-0005-0000-0000-0000CA010000}"/>
    <cellStyle name="Normal 9" xfId="26" xr:uid="{00000000-0005-0000-0000-0000CB010000}"/>
    <cellStyle name="Normal 9 2" xfId="73" xr:uid="{00000000-0005-0000-0000-0000CC010000}"/>
    <cellStyle name="Normal 9 2 2" xfId="267" xr:uid="{00000000-0005-0000-0000-0000CD010000}"/>
    <cellStyle name="Normal 9 2 3" xfId="436" xr:uid="{00000000-0005-0000-0000-0000CE010000}"/>
    <cellStyle name="Normal 9 3" xfId="221" xr:uid="{00000000-0005-0000-0000-0000CF010000}"/>
    <cellStyle name="Normal 9 4" xfId="390" xr:uid="{00000000-0005-0000-0000-0000D0010000}"/>
    <cellStyle name="Notas 2" xfId="165" xr:uid="{00000000-0005-0000-0000-0000D1010000}"/>
    <cellStyle name="Notas 2 2" xfId="335" xr:uid="{00000000-0005-0000-0000-0000D2010000}"/>
    <cellStyle name="Notas 2 3" xfId="505" xr:uid="{00000000-0005-0000-0000-0000D3010000}"/>
    <cellStyle name="Porcentaje" xfId="2" builtinId="5"/>
    <cellStyle name="Porcentaje 10" xfId="49" xr:uid="{00000000-0005-0000-0000-0000D5010000}"/>
    <cellStyle name="Porcentaje 10 2" xfId="244" xr:uid="{00000000-0005-0000-0000-0000D6010000}"/>
    <cellStyle name="Porcentaje 10 3" xfId="413" xr:uid="{00000000-0005-0000-0000-0000D7010000}"/>
    <cellStyle name="Porcentaje 11" xfId="55" xr:uid="{00000000-0005-0000-0000-0000D8010000}"/>
    <cellStyle name="Porcentaje 11 2" xfId="249" xr:uid="{00000000-0005-0000-0000-0000D9010000}"/>
    <cellStyle name="Porcentaje 11 3" xfId="418" xr:uid="{00000000-0005-0000-0000-0000DA010000}"/>
    <cellStyle name="Porcentaje 12" xfId="93" xr:uid="{00000000-0005-0000-0000-0000DB010000}"/>
    <cellStyle name="Porcentaje 12 2" xfId="287" xr:uid="{00000000-0005-0000-0000-0000DC010000}"/>
    <cellStyle name="Porcentaje 12 3" xfId="456" xr:uid="{00000000-0005-0000-0000-0000DD010000}"/>
    <cellStyle name="Porcentaje 13" xfId="97" xr:uid="{00000000-0005-0000-0000-0000DE010000}"/>
    <cellStyle name="Porcentaje 13 2" xfId="291" xr:uid="{00000000-0005-0000-0000-0000DF010000}"/>
    <cellStyle name="Porcentaje 13 3" xfId="460" xr:uid="{00000000-0005-0000-0000-0000E0010000}"/>
    <cellStyle name="Porcentaje 14" xfId="101" xr:uid="{00000000-0005-0000-0000-0000E1010000}"/>
    <cellStyle name="Porcentaje 14 2" xfId="295" xr:uid="{00000000-0005-0000-0000-0000E2010000}"/>
    <cellStyle name="Porcentaje 14 3" xfId="464" xr:uid="{00000000-0005-0000-0000-0000E3010000}"/>
    <cellStyle name="Porcentaje 15" xfId="105" xr:uid="{00000000-0005-0000-0000-0000E4010000}"/>
    <cellStyle name="Porcentaje 15 2" xfId="299" xr:uid="{00000000-0005-0000-0000-0000E5010000}"/>
    <cellStyle name="Porcentaje 15 3" xfId="468" xr:uid="{00000000-0005-0000-0000-0000E6010000}"/>
    <cellStyle name="Porcentaje 16" xfId="109" xr:uid="{00000000-0005-0000-0000-0000E7010000}"/>
    <cellStyle name="Porcentaje 16 2" xfId="303" xr:uid="{00000000-0005-0000-0000-0000E8010000}"/>
    <cellStyle name="Porcentaje 16 3" xfId="472" xr:uid="{00000000-0005-0000-0000-0000E9010000}"/>
    <cellStyle name="Porcentaje 17" xfId="113" xr:uid="{00000000-0005-0000-0000-0000EA010000}"/>
    <cellStyle name="Porcentaje 17 2" xfId="307" xr:uid="{00000000-0005-0000-0000-0000EB010000}"/>
    <cellStyle name="Porcentaje 17 3" xfId="476" xr:uid="{00000000-0005-0000-0000-0000EC010000}"/>
    <cellStyle name="Porcentaje 17 4" xfId="550" xr:uid="{00000000-0005-0000-0000-0000ED010000}"/>
    <cellStyle name="Porcentaje 18" xfId="172" xr:uid="{00000000-0005-0000-0000-0000EE010000}"/>
    <cellStyle name="Porcentaje 18 2" xfId="342" xr:uid="{00000000-0005-0000-0000-0000EF010000}"/>
    <cellStyle name="Porcentaje 18 3" xfId="512" xr:uid="{00000000-0005-0000-0000-0000F0010000}"/>
    <cellStyle name="Porcentaje 19" xfId="176" xr:uid="{00000000-0005-0000-0000-0000F1010000}"/>
    <cellStyle name="Porcentaje 19 2" xfId="346" xr:uid="{00000000-0005-0000-0000-0000F2010000}"/>
    <cellStyle name="Porcentaje 19 3" xfId="516" xr:uid="{00000000-0005-0000-0000-0000F3010000}"/>
    <cellStyle name="Porcentaje 2" xfId="6" xr:uid="{00000000-0005-0000-0000-0000F4010000}"/>
    <cellStyle name="Porcentaje 2 2" xfId="57" xr:uid="{00000000-0005-0000-0000-0000F5010000}"/>
    <cellStyle name="Porcentaje 2 2 2" xfId="251" xr:uid="{00000000-0005-0000-0000-0000F6010000}"/>
    <cellStyle name="Porcentaje 2 2 3" xfId="420" xr:uid="{00000000-0005-0000-0000-0000F7010000}"/>
    <cellStyle name="Porcentaje 2 3" xfId="163" xr:uid="{00000000-0005-0000-0000-0000F8010000}"/>
    <cellStyle name="Porcentaje 2 4" xfId="205" xr:uid="{00000000-0005-0000-0000-0000F9010000}"/>
    <cellStyle name="Porcentaje 2 5" xfId="374" xr:uid="{00000000-0005-0000-0000-0000FA010000}"/>
    <cellStyle name="Porcentaje 2 6" xfId="575" xr:uid="{611D56AF-1908-42F9-AAD9-A85739C916C9}"/>
    <cellStyle name="Porcentaje 20" xfId="180" xr:uid="{00000000-0005-0000-0000-0000FB010000}"/>
    <cellStyle name="Porcentaje 20 2" xfId="350" xr:uid="{00000000-0005-0000-0000-0000FC010000}"/>
    <cellStyle name="Porcentaje 20 3" xfId="520" xr:uid="{00000000-0005-0000-0000-0000FD010000}"/>
    <cellStyle name="Porcentaje 21" xfId="184" xr:uid="{00000000-0005-0000-0000-0000FE010000}"/>
    <cellStyle name="Porcentaje 21 2" xfId="354" xr:uid="{00000000-0005-0000-0000-0000FF010000}"/>
    <cellStyle name="Porcentaje 21 3" xfId="524" xr:uid="{00000000-0005-0000-0000-000000020000}"/>
    <cellStyle name="Porcentaje 22" xfId="188" xr:uid="{00000000-0005-0000-0000-000001020000}"/>
    <cellStyle name="Porcentaje 22 2" xfId="358" xr:uid="{00000000-0005-0000-0000-000002020000}"/>
    <cellStyle name="Porcentaje 22 3" xfId="528" xr:uid="{00000000-0005-0000-0000-000003020000}"/>
    <cellStyle name="Porcentaje 23" xfId="195" xr:uid="{00000000-0005-0000-0000-000004020000}"/>
    <cellStyle name="Porcentaje 23 2" xfId="363" xr:uid="{00000000-0005-0000-0000-000005020000}"/>
    <cellStyle name="Porcentaje 23 3" xfId="532" xr:uid="{00000000-0005-0000-0000-000006020000}"/>
    <cellStyle name="Porcentaje 24" xfId="199" xr:uid="{00000000-0005-0000-0000-000007020000}"/>
    <cellStyle name="Porcentaje 24 2" xfId="367" xr:uid="{00000000-0005-0000-0000-000008020000}"/>
    <cellStyle name="Porcentaje 24 3" xfId="536" xr:uid="{00000000-0005-0000-0000-000009020000}"/>
    <cellStyle name="Porcentaje 25" xfId="203" xr:uid="{00000000-0005-0000-0000-00000A020000}"/>
    <cellStyle name="Porcentaje 25 2" xfId="371" xr:uid="{00000000-0005-0000-0000-00000B020000}"/>
    <cellStyle name="Porcentaje 25 3" xfId="540" xr:uid="{00000000-0005-0000-0000-00000C020000}"/>
    <cellStyle name="Porcentaje 25 4" xfId="554" xr:uid="{00000000-0005-0000-0000-00000D020000}"/>
    <cellStyle name="Porcentaje 26" xfId="558" xr:uid="{00000000-0005-0000-0000-00000E020000}"/>
    <cellStyle name="Porcentaje 27" xfId="562" xr:uid="{00000000-0005-0000-0000-00000F020000}"/>
    <cellStyle name="Porcentaje 28" xfId="566" xr:uid="{00000000-0005-0000-0000-000010020000}"/>
    <cellStyle name="Porcentaje 29" xfId="573" xr:uid="{A64D9156-FF52-43E9-8A58-688D49EDDB64}"/>
    <cellStyle name="Porcentaje 3" xfId="8" xr:uid="{00000000-0005-0000-0000-000011020000}"/>
    <cellStyle name="Porcentaje 4" xfId="12" xr:uid="{00000000-0005-0000-0000-000012020000}"/>
    <cellStyle name="Porcentaje 4 2" xfId="61" xr:uid="{00000000-0005-0000-0000-000013020000}"/>
    <cellStyle name="Porcentaje 4 2 2" xfId="255" xr:uid="{00000000-0005-0000-0000-000014020000}"/>
    <cellStyle name="Porcentaje 4 2 3" xfId="424" xr:uid="{00000000-0005-0000-0000-000015020000}"/>
    <cellStyle name="Porcentaje 4 3" xfId="209" xr:uid="{00000000-0005-0000-0000-000016020000}"/>
    <cellStyle name="Porcentaje 4 4" xfId="378" xr:uid="{00000000-0005-0000-0000-000017020000}"/>
    <cellStyle name="Porcentaje 5" xfId="29" xr:uid="{00000000-0005-0000-0000-000018020000}"/>
    <cellStyle name="Porcentaje 5 2" xfId="76" xr:uid="{00000000-0005-0000-0000-000019020000}"/>
    <cellStyle name="Porcentaje 5 2 2" xfId="270" xr:uid="{00000000-0005-0000-0000-00001A020000}"/>
    <cellStyle name="Porcentaje 5 2 3" xfId="439" xr:uid="{00000000-0005-0000-0000-00001B020000}"/>
    <cellStyle name="Porcentaje 5 3" xfId="224" xr:uid="{00000000-0005-0000-0000-00001C020000}"/>
    <cellStyle name="Porcentaje 5 4" xfId="393" xr:uid="{00000000-0005-0000-0000-00001D020000}"/>
    <cellStyle name="Porcentaje 6" xfId="33" xr:uid="{00000000-0005-0000-0000-00001E020000}"/>
    <cellStyle name="Porcentaje 6 2" xfId="80" xr:uid="{00000000-0005-0000-0000-00001F020000}"/>
    <cellStyle name="Porcentaje 6 2 2" xfId="274" xr:uid="{00000000-0005-0000-0000-000020020000}"/>
    <cellStyle name="Porcentaje 6 2 3" xfId="443" xr:uid="{00000000-0005-0000-0000-000021020000}"/>
    <cellStyle name="Porcentaje 6 3" xfId="228" xr:uid="{00000000-0005-0000-0000-000022020000}"/>
    <cellStyle name="Porcentaje 6 4" xfId="397" xr:uid="{00000000-0005-0000-0000-000023020000}"/>
    <cellStyle name="Porcentaje 6 5" xfId="548" xr:uid="{00000000-0005-0000-0000-000024020000}"/>
    <cellStyle name="Porcentaje 7" xfId="37" xr:uid="{00000000-0005-0000-0000-000025020000}"/>
    <cellStyle name="Porcentaje 7 2" xfId="84" xr:uid="{00000000-0005-0000-0000-000026020000}"/>
    <cellStyle name="Porcentaje 7 2 2" xfId="278" xr:uid="{00000000-0005-0000-0000-000027020000}"/>
    <cellStyle name="Porcentaje 7 2 3" xfId="447" xr:uid="{00000000-0005-0000-0000-000028020000}"/>
    <cellStyle name="Porcentaje 7 3" xfId="232" xr:uid="{00000000-0005-0000-0000-000029020000}"/>
    <cellStyle name="Porcentaje 7 4" xfId="401" xr:uid="{00000000-0005-0000-0000-00002A020000}"/>
    <cellStyle name="Porcentaje 8" xfId="41" xr:uid="{00000000-0005-0000-0000-00002B020000}"/>
    <cellStyle name="Porcentaje 8 2" xfId="236" xr:uid="{00000000-0005-0000-0000-00002C020000}"/>
    <cellStyle name="Porcentaje 8 3" xfId="405" xr:uid="{00000000-0005-0000-0000-00002D020000}"/>
    <cellStyle name="Porcentaje 9" xfId="45" xr:uid="{00000000-0005-0000-0000-00002E020000}"/>
    <cellStyle name="Porcentaje 9 2" xfId="240" xr:uid="{00000000-0005-0000-0000-00002F020000}"/>
    <cellStyle name="Porcentaje 9 3" xfId="409" xr:uid="{00000000-0005-0000-0000-000030020000}"/>
    <cellStyle name="Porcentual 2" xfId="7" xr:uid="{00000000-0005-0000-0000-000031020000}"/>
    <cellStyle name="Salida" xfId="123" builtinId="21" customBuiltin="1"/>
    <cellStyle name="Texto de advertencia" xfId="127" builtinId="11" customBuiltin="1"/>
    <cellStyle name="Texto explicativo" xfId="128" builtinId="53" customBuiltin="1"/>
    <cellStyle name="Título" xfId="114" builtinId="15" customBuiltin="1"/>
    <cellStyle name="Título 2" xfId="116" builtinId="17" customBuiltin="1"/>
    <cellStyle name="Título 3" xfId="117" builtinId="18" customBuiltin="1"/>
    <cellStyle name="Total" xfId="129" builtinId="25" customBuiltin="1"/>
  </cellStyles>
  <dxfs count="35">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ill>
        <patternFill patternType="solid">
          <fgColor rgb="FF8DB4E2"/>
          <bgColor rgb="FF0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D1AF"/>
      <color rgb="FF318497"/>
      <color rgb="FF338A9F"/>
      <color rgb="FFD7D200"/>
      <color rgb="FF3EA7C0"/>
      <color rgb="FFFEF2E8"/>
      <color rgb="FFFEEFE2"/>
      <color rgb="FFF3DEDD"/>
      <color rgb="FFFCDB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8276758542248243E-2"/>
          <c:y val="0.26966597879932169"/>
          <c:w val="0.92523983884730454"/>
          <c:h val="0.43583444997509285"/>
        </c:manualLayout>
      </c:layout>
      <c:barChart>
        <c:barDir val="col"/>
        <c:grouping val="clustered"/>
        <c:varyColors val="0"/>
        <c:ser>
          <c:idx val="0"/>
          <c:order val="0"/>
          <c:tx>
            <c:strRef>
              <c:f>'GRAFICAS DE TENDENCIA '!$D$3</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F-43E3-827B-64316F45402B}"/>
                </c:ext>
              </c:extLst>
            </c:dLbl>
            <c:dLbl>
              <c:idx val="1"/>
              <c:layout>
                <c:manualLayout>
                  <c:x val="2.7433988854454988E-3"/>
                  <c:y val="0.10529911581907787"/>
                </c:manualLayout>
              </c:layout>
              <c:tx>
                <c:rich>
                  <a:bodyPr/>
                  <a:lstStyle/>
                  <a:p>
                    <a:r>
                      <a:rPr lang="en-US"/>
                      <a:t>98%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FF-43E3-827B-64316F45402B}"/>
                </c:ext>
              </c:extLst>
            </c:dLbl>
            <c:dLbl>
              <c:idx val="2"/>
              <c:layout>
                <c:manualLayout>
                  <c:x val="-2.7433988854455994E-3"/>
                  <c:y val="9.0256384987781033E-2"/>
                </c:manualLayout>
              </c:layout>
              <c:tx>
                <c:rich>
                  <a:bodyPr/>
                  <a:lstStyle/>
                  <a:p>
                    <a:r>
                      <a:rPr lang="en-US"/>
                      <a:t>99%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F-43E3-827B-64316F45402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'!$D$8:$D$10</c:f>
              <c:numCache>
                <c:formatCode>0%</c:formatCode>
                <c:ptCount val="3"/>
              </c:numCache>
            </c:numRef>
          </c:val>
          <c:extLst>
            <c:ext xmlns:c16="http://schemas.microsoft.com/office/drawing/2014/chart" uri="{C3380CC4-5D6E-409C-BE32-E72D297353CC}">
              <c16:uniqueId val="{00000003-6DFF-43E3-827B-64316F45402B}"/>
            </c:ext>
          </c:extLst>
        </c:ser>
        <c:ser>
          <c:idx val="1"/>
          <c:order val="1"/>
          <c:tx>
            <c:strRef>
              <c:f>'GRAFICAS DE TENDENCIA '!$E$3</c:f>
              <c:strCache>
                <c:ptCount val="1"/>
                <c:pt idx="0">
                  <c:v>Ejecutado</c:v>
                </c:pt>
              </c:strCache>
            </c:strRef>
          </c:tx>
          <c:spPr>
            <a:solidFill>
              <a:srgbClr val="C00000"/>
            </a:solidFill>
            <a:ln>
              <a:noFill/>
            </a:ln>
            <a:effectLst/>
          </c:spPr>
          <c:invertIfNegative val="0"/>
          <c:dLbls>
            <c:dLbl>
              <c:idx val="0"/>
              <c:tx>
                <c:rich>
                  <a:bodyPr/>
                  <a:lstStyle/>
                  <a:p>
                    <a:r>
                      <a:rPr lang="en-US" sz="1000" b="1">
                        <a:solidFill>
                          <a:schemeClr val="tx1"/>
                        </a:solidFill>
                      </a:rPr>
                      <a:t>70%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FF-43E3-827B-64316F45402B}"/>
                </c:ext>
              </c:extLst>
            </c:dLbl>
            <c:dLbl>
              <c:idx val="1"/>
              <c:tx>
                <c:rich>
                  <a:bodyPr/>
                  <a:lstStyle/>
                  <a:p>
                    <a:r>
                      <a:rPr lang="en-US" sz="1000" b="1">
                        <a:solidFill>
                          <a:schemeClr val="tx1"/>
                        </a:solidFill>
                      </a:rPr>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FF-43E3-827B-64316F45402B}"/>
                </c:ext>
              </c:extLst>
            </c:dLbl>
            <c:dLbl>
              <c:idx val="2"/>
              <c:tx>
                <c:rich>
                  <a:bodyPr/>
                  <a:lstStyle/>
                  <a:p>
                    <a:r>
                      <a:rPr lang="en-US" sz="1000">
                        <a:solidFill>
                          <a:sysClr val="windowText" lastClr="000000"/>
                        </a:solidFill>
                      </a:rPr>
                      <a:t>92%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FF-43E3-827B-64316F45402B}"/>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'!$E$4:$E$5</c:f>
              <c:numCache>
                <c:formatCode>0%</c:formatCode>
                <c:ptCount val="2"/>
                <c:pt idx="0">
                  <c:v>0.1</c:v>
                </c:pt>
                <c:pt idx="1">
                  <c:v>0.5</c:v>
                </c:pt>
              </c:numCache>
            </c:numRef>
          </c:val>
          <c:extLst>
            <c:ext xmlns:c16="http://schemas.microsoft.com/office/drawing/2014/chart" uri="{C3380CC4-5D6E-409C-BE32-E72D297353CC}">
              <c16:uniqueId val="{00000007-6DFF-43E3-827B-64316F45402B}"/>
            </c:ext>
          </c:extLst>
        </c:ser>
        <c:dLbls>
          <c:showLegendKey val="0"/>
          <c:showVal val="0"/>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5675408615741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3283404088173391E-2"/>
          <c:y val="3.6123842959614502E-2"/>
          <c:w val="0.92523983884730454"/>
          <c:h val="0.67663920166629221"/>
        </c:manualLayout>
      </c:layout>
      <c:barChart>
        <c:barDir val="col"/>
        <c:grouping val="clustered"/>
        <c:varyColors val="0"/>
        <c:ser>
          <c:idx val="0"/>
          <c:order val="0"/>
          <c:tx>
            <c:strRef>
              <c:f>'GRAFICAS DE TENDENCIA '!$F$3</c:f>
              <c:strCache>
                <c:ptCount val="1"/>
                <c:pt idx="0">
                  <c:v>Meta</c:v>
                </c:pt>
              </c:strCache>
            </c:strRef>
          </c:tx>
          <c:spPr>
            <a:solidFill>
              <a:schemeClr val="bg1">
                <a:lumMod val="6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DBD6-4214-B136-41E088D7B44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'!$F$4:$F$5</c:f>
              <c:numCache>
                <c:formatCode>0%</c:formatCode>
                <c:ptCount val="2"/>
                <c:pt idx="0">
                  <c:v>0</c:v>
                </c:pt>
                <c:pt idx="1">
                  <c:v>0.2</c:v>
                </c:pt>
              </c:numCache>
            </c:numRef>
          </c:val>
          <c:extLst>
            <c:ext xmlns:c16="http://schemas.microsoft.com/office/drawing/2014/chart" uri="{C3380CC4-5D6E-409C-BE32-E72D297353CC}">
              <c16:uniqueId val="{00000001-DBD6-4214-B136-41E088D7B44D}"/>
            </c:ext>
          </c:extLst>
        </c:ser>
        <c:ser>
          <c:idx val="1"/>
          <c:order val="1"/>
          <c:tx>
            <c:strRef>
              <c:f>'GRAFICAS DE TENDENCIA '!$G$3</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3-DBD6-4214-B136-41E088D7B44D}"/>
              </c:ext>
            </c:extLst>
          </c:dPt>
          <c:dLbls>
            <c:dLbl>
              <c:idx val="0"/>
              <c:tx>
                <c:rich>
                  <a:bodyPr/>
                  <a:lstStyle/>
                  <a:p>
                    <a:r>
                      <a:rPr lang="en-US"/>
                      <a:t>37%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6-4214-B136-41E088D7B44D}"/>
                </c:ext>
              </c:extLst>
            </c:dLbl>
            <c:dLbl>
              <c:idx val="1"/>
              <c:layout>
                <c:manualLayout>
                  <c:x val="5.1657495031256296E-3"/>
                  <c:y val="0.16767043895636155"/>
                </c:manualLayout>
              </c:layout>
              <c:tx>
                <c:rich>
                  <a:bodyPr/>
                  <a:lstStyle/>
                  <a:p>
                    <a:r>
                      <a:rPr lang="en-US"/>
                      <a:t>44%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6-4214-B136-41E088D7B44D}"/>
                </c:ext>
              </c:extLst>
            </c:dLbl>
            <c:dLbl>
              <c:idx val="2"/>
              <c:tx>
                <c:rich>
                  <a:bodyPr/>
                  <a:lstStyle/>
                  <a:p>
                    <a:r>
                      <a:rPr lang="en-US"/>
                      <a:t>52%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6-4214-B136-41E088D7B44D}"/>
                </c:ext>
              </c:extLst>
            </c:dLbl>
            <c:dLbl>
              <c:idx val="3"/>
              <c:tx>
                <c:rich>
                  <a:bodyPr/>
                  <a:lstStyle/>
                  <a:p>
                    <a:r>
                      <a:rPr lang="en-US"/>
                      <a:t>16%</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6-4214-B136-41E088D7B44D}"/>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'!$G$10:$G$12</c:f>
              <c:numCache>
                <c:formatCode>0%</c:formatCode>
                <c:ptCount val="3"/>
              </c:numCache>
            </c:numRef>
          </c:val>
          <c:extLst>
            <c:ext xmlns:c16="http://schemas.microsoft.com/office/drawing/2014/chart" uri="{C3380CC4-5D6E-409C-BE32-E72D297353CC}">
              <c16:uniqueId val="{00000007-DBD6-4214-B136-41E088D7B44D}"/>
            </c:ext>
          </c:extLst>
        </c:ser>
        <c:dLbls>
          <c:showLegendKey val="0"/>
          <c:showVal val="0"/>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7148258073535193E-2"/>
          <c:y val="0.21184717476353196"/>
          <c:w val="0.92523983884730454"/>
          <c:h val="0.43583444997509285"/>
        </c:manualLayout>
      </c:layout>
      <c:barChart>
        <c:barDir val="col"/>
        <c:grouping val="clustered"/>
        <c:varyColors val="0"/>
        <c:ser>
          <c:idx val="0"/>
          <c:order val="0"/>
          <c:tx>
            <c:strRef>
              <c:f>'GRAFICAS DE TENDENCIA '!$D$28</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3-4E90-B3D3-37DF2F9190C3}"/>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3-4E90-B3D3-37DF2F9190C3}"/>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'!$D$38:$D$40</c:f>
              <c:numCache>
                <c:formatCode>0%</c:formatCode>
                <c:ptCount val="3"/>
              </c:numCache>
            </c:numRef>
          </c:val>
          <c:extLst>
            <c:ext xmlns:c16="http://schemas.microsoft.com/office/drawing/2014/chart" uri="{C3380CC4-5D6E-409C-BE32-E72D297353CC}">
              <c16:uniqueId val="{00000003-EC33-4E90-B3D3-37DF2F9190C3}"/>
            </c:ext>
          </c:extLst>
        </c:ser>
        <c:ser>
          <c:idx val="1"/>
          <c:order val="1"/>
          <c:tx>
            <c:strRef>
              <c:f>'GRAFICAS DE TENDENCIA '!$E$28</c:f>
              <c:strCache>
                <c:ptCount val="1"/>
                <c:pt idx="0">
                  <c:v>Ejecutado</c:v>
                </c:pt>
              </c:strCache>
            </c:strRef>
          </c:tx>
          <c:spPr>
            <a:solidFill>
              <a:srgbClr val="C00000"/>
            </a:solidFill>
            <a:ln>
              <a:noFill/>
            </a:ln>
            <a:effectLst/>
          </c:spPr>
          <c:invertIfNegative val="0"/>
          <c:dLbls>
            <c:dLbl>
              <c:idx val="0"/>
              <c:tx>
                <c:rich>
                  <a:bodyPr/>
                  <a:lstStyle/>
                  <a:p>
                    <a:r>
                      <a:rPr lang="en-US"/>
                      <a:t>60%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3-4E90-B3D3-37DF2F9190C3}"/>
                </c:ext>
              </c:extLst>
            </c:dLbl>
            <c:dLbl>
              <c:idx val="1"/>
              <c:tx>
                <c:rich>
                  <a:bodyPr/>
                  <a:lstStyle/>
                  <a:p>
                    <a:r>
                      <a:rPr lang="en-US"/>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3-4E90-B3D3-37DF2F9190C3}"/>
                </c:ext>
              </c:extLst>
            </c:dLbl>
            <c:dLbl>
              <c:idx val="2"/>
              <c:tx>
                <c:rich>
                  <a:bodyPr/>
                  <a:lstStyle/>
                  <a:p>
                    <a:r>
                      <a:rPr lang="en-US"/>
                      <a:t>94%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'!$E$29:$E$30</c:f>
              <c:numCache>
                <c:formatCode>0%</c:formatCode>
                <c:ptCount val="2"/>
                <c:pt idx="0">
                  <c:v>0.03</c:v>
                </c:pt>
                <c:pt idx="1">
                  <c:v>0.09</c:v>
                </c:pt>
              </c:numCache>
            </c:numRef>
          </c:val>
          <c:extLst>
            <c:ext xmlns:c16="http://schemas.microsoft.com/office/drawing/2014/chart" uri="{C3380CC4-5D6E-409C-BE32-E72D297353CC}">
              <c16:uniqueId val="{00000007-EC33-4E90-B3D3-37DF2F9190C3}"/>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4899145734811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76564982167549E-2"/>
          <c:y val="0.16387921049244772"/>
          <c:w val="0.92523983884730454"/>
          <c:h val="0.54888388945993982"/>
        </c:manualLayout>
      </c:layout>
      <c:barChart>
        <c:barDir val="col"/>
        <c:grouping val="clustered"/>
        <c:varyColors val="0"/>
        <c:ser>
          <c:idx val="0"/>
          <c:order val="0"/>
          <c:tx>
            <c:strRef>
              <c:f>'GRAFICAS DE TENDENCIA '!$F$28</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C5-47CF-9131-7E9006CAB188}"/>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C5-47CF-9131-7E9006CAB188}"/>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'!$F$29:$F$30</c:f>
              <c:numCache>
                <c:formatCode>0%</c:formatCode>
                <c:ptCount val="2"/>
                <c:pt idx="0">
                  <c:v>0</c:v>
                </c:pt>
                <c:pt idx="1">
                  <c:v>0.02</c:v>
                </c:pt>
              </c:numCache>
            </c:numRef>
          </c:val>
          <c:extLst>
            <c:ext xmlns:c16="http://schemas.microsoft.com/office/drawing/2014/chart" uri="{C3380CC4-5D6E-409C-BE32-E72D297353CC}">
              <c16:uniqueId val="{00000003-10C5-47CF-9131-7E9006CAB188}"/>
            </c:ext>
          </c:extLst>
        </c:ser>
        <c:ser>
          <c:idx val="1"/>
          <c:order val="1"/>
          <c:tx>
            <c:strRef>
              <c:f>'GRAFICAS DE TENDENCIA '!$G$28</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10C5-47CF-9131-7E9006CAB188}"/>
              </c:ext>
            </c:extLst>
          </c:dPt>
          <c:dLbls>
            <c:dLbl>
              <c:idx val="0"/>
              <c:tx>
                <c:rich>
                  <a:bodyPr/>
                  <a:lstStyle/>
                  <a:p>
                    <a:r>
                      <a:rPr lang="en-US"/>
                      <a:t>34%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C5-47CF-9131-7E9006CAB188}"/>
                </c:ext>
              </c:extLst>
            </c:dLbl>
            <c:dLbl>
              <c:idx val="1"/>
              <c:tx>
                <c:rich>
                  <a:bodyPr/>
                  <a:lstStyle/>
                  <a:p>
                    <a:r>
                      <a:rPr lang="en-US"/>
                      <a:t>42%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C5-47CF-9131-7E9006CAB188}"/>
                </c:ext>
              </c:extLst>
            </c:dLbl>
            <c:dLbl>
              <c:idx val="2"/>
              <c:tx>
                <c:rich>
                  <a:bodyPr/>
                  <a:lstStyle/>
                  <a:p>
                    <a:r>
                      <a:rPr lang="en-US"/>
                      <a:t>49%</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'!$G$34:$G$36</c:f>
              <c:numCache>
                <c:formatCode>0%</c:formatCode>
                <c:ptCount val="3"/>
              </c:numCache>
            </c:numRef>
          </c:val>
          <c:extLst>
            <c:ext xmlns:c16="http://schemas.microsoft.com/office/drawing/2014/chart" uri="{C3380CC4-5D6E-409C-BE32-E72D297353CC}">
              <c16:uniqueId val="{00000009-10C5-47CF-9131-7E9006CAB188}"/>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r>
              <a:rPr lang="es-CO" sz="1400" b="0" i="0" u="none" strike="noStrike" kern="1200" spc="0" baseline="0">
                <a:solidFill>
                  <a:srgbClr val="C00000"/>
                </a:solidFill>
                <a:latin typeface="Arial" panose="020B0604020202020204" pitchFamily="34" charset="0"/>
                <a:ea typeface="+mn-ea"/>
                <a:cs typeface="Arial" panose="020B0604020202020204" pitchFamily="34" charset="0"/>
              </a:rPr>
              <a:t>Compromisos</a:t>
            </a:r>
          </a:p>
        </c:rich>
      </c:tx>
      <c:layout>
        <c:manualLayout>
          <c:xMode val="edge"/>
          <c:yMode val="edge"/>
          <c:x val="0.37261763557934535"/>
          <c:y val="0"/>
        </c:manualLayout>
      </c:layout>
      <c:overlay val="0"/>
      <c:spPr>
        <a:noFill/>
        <a:ln>
          <a:noFill/>
        </a:ln>
        <a:effectLst/>
      </c:spPr>
      <c:txPr>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070905530678828"/>
          <c:y val="0.1741110975530521"/>
          <c:w val="0.92523983884730454"/>
          <c:h val="0.43583444997509285"/>
        </c:manualLayout>
      </c:layout>
      <c:barChart>
        <c:barDir val="col"/>
        <c:grouping val="clustered"/>
        <c:varyColors val="0"/>
        <c:ser>
          <c:idx val="0"/>
          <c:order val="0"/>
          <c:tx>
            <c:strRef>
              <c:f>'GRAFICAS DE TENDENCIA '!$D$59</c:f>
              <c:strCache>
                <c:ptCount val="1"/>
                <c:pt idx="0">
                  <c:v>Meta</c:v>
                </c:pt>
              </c:strCache>
            </c:strRef>
          </c:tx>
          <c:spPr>
            <a:solidFill>
              <a:schemeClr val="bg1">
                <a:lumMod val="65000"/>
              </a:schemeClr>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92%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A281-4608-B10E-DCD3B4A02507}"/>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1-4608-B10E-DCD3B4A02507}"/>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'!$D$60:$D$61</c:f>
              <c:numCache>
                <c:formatCode>0%</c:formatCode>
                <c:ptCount val="2"/>
                <c:pt idx="0">
                  <c:v>0.38</c:v>
                </c:pt>
                <c:pt idx="1">
                  <c:v>0.5</c:v>
                </c:pt>
              </c:numCache>
            </c:numRef>
          </c:val>
          <c:extLst>
            <c:ext xmlns:c16="http://schemas.microsoft.com/office/drawing/2014/chart" uri="{C3380CC4-5D6E-409C-BE32-E72D297353CC}">
              <c16:uniqueId val="{00000003-A281-4608-B10E-DCD3B4A02507}"/>
            </c:ext>
          </c:extLst>
        </c:ser>
        <c:ser>
          <c:idx val="1"/>
          <c:order val="1"/>
          <c:tx>
            <c:strRef>
              <c:f>'GRAFICAS DE TENDENCIA '!$E$59</c:f>
              <c:strCache>
                <c:ptCount val="1"/>
                <c:pt idx="0">
                  <c:v>Ejecutado</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'!$E$60:$E$61</c:f>
              <c:numCache>
                <c:formatCode>0%</c:formatCode>
                <c:ptCount val="2"/>
                <c:pt idx="0">
                  <c:v>0.9249200078204346</c:v>
                </c:pt>
                <c:pt idx="1">
                  <c:v>0.53554127002633001</c:v>
                </c:pt>
              </c:numCache>
            </c:numRef>
          </c:val>
          <c:extLst>
            <c:ext xmlns:c16="http://schemas.microsoft.com/office/drawing/2014/chart" uri="{C3380CC4-5D6E-409C-BE32-E72D297353CC}">
              <c16:uniqueId val="{00000005-A281-4608-B10E-DCD3B4A02507}"/>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146426706812042"/>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dirty="0">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5294405551446E-2"/>
          <c:y val="0.1816903614878993"/>
          <c:w val="0.92523983884730454"/>
          <c:h val="0.53107236595425578"/>
        </c:manualLayout>
      </c:layout>
      <c:barChart>
        <c:barDir val="col"/>
        <c:grouping val="clustered"/>
        <c:varyColors val="0"/>
        <c:ser>
          <c:idx val="0"/>
          <c:order val="0"/>
          <c:tx>
            <c:strRef>
              <c:f>'GRAFICAS DE TENDENCIA '!$F$59</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B-4E3F-A428-0A333BF934E1}"/>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B-4E3F-A428-0A333BF934E1}"/>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'!$F$60:$F$61</c:f>
              <c:numCache>
                <c:formatCode>0%</c:formatCode>
                <c:ptCount val="2"/>
                <c:pt idx="0">
                  <c:v>0</c:v>
                </c:pt>
                <c:pt idx="1">
                  <c:v>0.02</c:v>
                </c:pt>
              </c:numCache>
            </c:numRef>
          </c:val>
          <c:extLst>
            <c:ext xmlns:c16="http://schemas.microsoft.com/office/drawing/2014/chart" uri="{C3380CC4-5D6E-409C-BE32-E72D297353CC}">
              <c16:uniqueId val="{00000003-3F4B-4E3F-A428-0A333BF934E1}"/>
            </c:ext>
          </c:extLst>
        </c:ser>
        <c:ser>
          <c:idx val="1"/>
          <c:order val="1"/>
          <c:tx>
            <c:strRef>
              <c:f>'GRAFICAS DE TENDENCIA '!$G$59</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3F4B-4E3F-A428-0A333BF934E1}"/>
              </c:ext>
            </c:extLst>
          </c:dPt>
          <c:dLbls>
            <c:dLbl>
              <c:idx val="0"/>
              <c:layout>
                <c:manualLayout>
                  <c:x val="2.5749195134902466E-3"/>
                  <c:y val="0.183607352580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35%</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3F4B-4E3F-A428-0A333BF934E1}"/>
                </c:ext>
              </c:extLst>
            </c:dLbl>
            <c:dLbl>
              <c:idx val="1"/>
              <c:tx>
                <c:rich>
                  <a:bodyPr/>
                  <a:lstStyle/>
                  <a:p>
                    <a:r>
                      <a:rPr lang="en-US"/>
                      <a:t>40%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B-4E3F-A428-0A333BF934E1}"/>
                </c:ext>
              </c:extLst>
            </c:dLbl>
            <c:dLbl>
              <c:idx val="2"/>
              <c:layout>
                <c:manualLayout>
                  <c:x val="5.1498390269804932E-3"/>
                  <c:y val="0.16042695128935119"/>
                </c:manualLayout>
              </c:layout>
              <c:tx>
                <c:rich>
                  <a:bodyPr/>
                  <a:lstStyle/>
                  <a:p>
                    <a:r>
                      <a:rPr lang="en-US"/>
                      <a:t>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'!$G$60:$G$61</c:f>
              <c:numCache>
                <c:formatCode>0.0%</c:formatCode>
                <c:ptCount val="2"/>
                <c:pt idx="0" formatCode="0%">
                  <c:v>0.48251737703203379</c:v>
                </c:pt>
                <c:pt idx="1">
                  <c:v>4.4816979959852307E-3</c:v>
                </c:pt>
              </c:numCache>
            </c:numRef>
          </c:val>
          <c:extLst>
            <c:ext xmlns:c16="http://schemas.microsoft.com/office/drawing/2014/chart" uri="{C3380CC4-5D6E-409C-BE32-E72D297353CC}">
              <c16:uniqueId val="{00000009-3F4B-4E3F-A428-0A333BF934E1}"/>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642937</xdr:colOff>
      <xdr:row>1</xdr:row>
      <xdr:rowOff>130969</xdr:rowOff>
    </xdr:from>
    <xdr:to>
      <xdr:col>3</xdr:col>
      <xdr:colOff>434221</xdr:colOff>
      <xdr:row>5</xdr:row>
      <xdr:rowOff>64293</xdr:rowOff>
    </xdr:to>
    <xdr:pic>
      <xdr:nvPicPr>
        <xdr:cNvPr id="5" name="Imagen 4">
          <a:extLst>
            <a:ext uri="{FF2B5EF4-FFF2-40B4-BE49-F238E27FC236}">
              <a16:creationId xmlns:a16="http://schemas.microsoft.com/office/drawing/2014/main" id="{67E2078B-86EC-4F31-94F7-F1C7D229D3A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309687" y="404813"/>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107156</xdr:colOff>
      <xdr:row>1</xdr:row>
      <xdr:rowOff>119062</xdr:rowOff>
    </xdr:from>
    <xdr:to>
      <xdr:col>0</xdr:col>
      <xdr:colOff>2124909</xdr:colOff>
      <xdr:row>3</xdr:row>
      <xdr:rowOff>290511</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07156" y="309562"/>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248708</xdr:colOff>
      <xdr:row>0</xdr:row>
      <xdr:rowOff>0</xdr:rowOff>
    </xdr:from>
    <xdr:to>
      <xdr:col>1</xdr:col>
      <xdr:colOff>545867</xdr:colOff>
      <xdr:row>3</xdr:row>
      <xdr:rowOff>261936</xdr:rowOff>
    </xdr:to>
    <xdr:pic>
      <xdr:nvPicPr>
        <xdr:cNvPr id="4" name="Imagen 3">
          <a:extLst>
            <a:ext uri="{FF2B5EF4-FFF2-40B4-BE49-F238E27FC236}">
              <a16:creationId xmlns:a16="http://schemas.microsoft.com/office/drawing/2014/main" id="{00000000-0008-0000-0F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248708" y="0"/>
          <a:ext cx="2519659" cy="1055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31750</xdr:rowOff>
    </xdr:from>
    <xdr:to>
      <xdr:col>1</xdr:col>
      <xdr:colOff>588433</xdr:colOff>
      <xdr:row>5</xdr:row>
      <xdr:rowOff>135467</xdr:rowOff>
    </xdr:to>
    <xdr:pic>
      <xdr:nvPicPr>
        <xdr:cNvPr id="4" name="Imagen 3">
          <a:extLst>
            <a:ext uri="{FF2B5EF4-FFF2-40B4-BE49-F238E27FC236}">
              <a16:creationId xmlns:a16="http://schemas.microsoft.com/office/drawing/2014/main" id="{00000000-0008-0000-1000-000004000000}"/>
            </a:ext>
          </a:extLst>
        </xdr:cNvPr>
        <xdr:cNvPicPr/>
      </xdr:nvPicPr>
      <xdr:blipFill rotWithShape="1">
        <a:blip xmlns:r="http://schemas.openxmlformats.org/officeDocument/2006/relationships" r:embed="rId1"/>
        <a:srcRect l="11227" t="20346" r="60761" b="574"/>
        <a:stretch/>
      </xdr:blipFill>
      <xdr:spPr bwMode="auto">
        <a:xfrm>
          <a:off x="0" y="592667"/>
          <a:ext cx="2931583"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359832</xdr:colOff>
      <xdr:row>2</xdr:row>
      <xdr:rowOff>31749</xdr:rowOff>
    </xdr:from>
    <xdr:to>
      <xdr:col>11</xdr:col>
      <xdr:colOff>2472053</xdr:colOff>
      <xdr:row>5</xdr:row>
      <xdr:rowOff>146049</xdr:rowOff>
    </xdr:to>
    <xdr:pic>
      <xdr:nvPicPr>
        <xdr:cNvPr id="5" name="Imagen 4">
          <a:extLst>
            <a:ext uri="{FF2B5EF4-FFF2-40B4-BE49-F238E27FC236}">
              <a16:creationId xmlns:a16="http://schemas.microsoft.com/office/drawing/2014/main" id="{00000000-0008-0000-1000-000005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7111999" y="592666"/>
          <a:ext cx="2112221" cy="994833"/>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8644</xdr:colOff>
      <xdr:row>16</xdr:row>
      <xdr:rowOff>43292</xdr:rowOff>
    </xdr:from>
    <xdr:to>
      <xdr:col>6</xdr:col>
      <xdr:colOff>534250</xdr:colOff>
      <xdr:row>25</xdr:row>
      <xdr:rowOff>368008</xdr:rowOff>
    </xdr:to>
    <xdr:graphicFrame macro="">
      <xdr:nvGraphicFramePr>
        <xdr:cNvPr id="2" name="Gráfico 1">
          <a:extLst>
            <a:ext uri="{FF2B5EF4-FFF2-40B4-BE49-F238E27FC236}">
              <a16:creationId xmlns:a16="http://schemas.microsoft.com/office/drawing/2014/main" id="{54236149-B05F-4A28-9D59-69A7562AB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40415</xdr:colOff>
      <xdr:row>16</xdr:row>
      <xdr:rowOff>69850</xdr:rowOff>
    </xdr:from>
    <xdr:to>
      <xdr:col>12</xdr:col>
      <xdr:colOff>139392</xdr:colOff>
      <xdr:row>25</xdr:row>
      <xdr:rowOff>395091</xdr:rowOff>
    </xdr:to>
    <xdr:graphicFrame macro="">
      <xdr:nvGraphicFramePr>
        <xdr:cNvPr id="3" name="Gráfico 2">
          <a:extLst>
            <a:ext uri="{FF2B5EF4-FFF2-40B4-BE49-F238E27FC236}">
              <a16:creationId xmlns:a16="http://schemas.microsoft.com/office/drawing/2014/main" id="{666BB7E1-0459-4F24-996F-3F1528057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60617</xdr:rowOff>
    </xdr:from>
    <xdr:to>
      <xdr:col>6</xdr:col>
      <xdr:colOff>525606</xdr:colOff>
      <xdr:row>56</xdr:row>
      <xdr:rowOff>12992</xdr:rowOff>
    </xdr:to>
    <xdr:graphicFrame macro="">
      <xdr:nvGraphicFramePr>
        <xdr:cNvPr id="4" name="Gráfico 3">
          <a:extLst>
            <a:ext uri="{FF2B5EF4-FFF2-40B4-BE49-F238E27FC236}">
              <a16:creationId xmlns:a16="http://schemas.microsoft.com/office/drawing/2014/main" id="{FE9EB61E-0896-409B-B228-1C92ACC9A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104775</xdr:colOff>
      <xdr:row>44</xdr:row>
      <xdr:rowOff>19049</xdr:rowOff>
    </xdr:from>
    <xdr:to>
      <xdr:col>12</xdr:col>
      <xdr:colOff>204618</xdr:colOff>
      <xdr:row>55</xdr:row>
      <xdr:rowOff>146918</xdr:rowOff>
    </xdr:to>
    <xdr:graphicFrame macro="">
      <xdr:nvGraphicFramePr>
        <xdr:cNvPr id="5" name="Gráfico 4">
          <a:extLst>
            <a:ext uri="{FF2B5EF4-FFF2-40B4-BE49-F238E27FC236}">
              <a16:creationId xmlns:a16="http://schemas.microsoft.com/office/drawing/2014/main" id="{88B691D3-ABF7-46EB-B12F-0F8E0FD00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6</xdr:col>
      <xdr:colOff>630383</xdr:colOff>
      <xdr:row>87</xdr:row>
      <xdr:rowOff>132628</xdr:rowOff>
    </xdr:to>
    <xdr:graphicFrame macro="">
      <xdr:nvGraphicFramePr>
        <xdr:cNvPr id="6" name="Gráfico 5">
          <a:extLst>
            <a:ext uri="{FF2B5EF4-FFF2-40B4-BE49-F238E27FC236}">
              <a16:creationId xmlns:a16="http://schemas.microsoft.com/office/drawing/2014/main" id="{99006D14-A5DB-4467-9CBF-1B21D507C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74</xdr:row>
      <xdr:rowOff>173182</xdr:rowOff>
    </xdr:from>
    <xdr:to>
      <xdr:col>12</xdr:col>
      <xdr:colOff>99843</xdr:colOff>
      <xdr:row>87</xdr:row>
      <xdr:rowOff>90055</xdr:rowOff>
    </xdr:to>
    <xdr:graphicFrame macro="">
      <xdr:nvGraphicFramePr>
        <xdr:cNvPr id="7" name="Gráfico 6">
          <a:extLst>
            <a:ext uri="{FF2B5EF4-FFF2-40B4-BE49-F238E27FC236}">
              <a16:creationId xmlns:a16="http://schemas.microsoft.com/office/drawing/2014/main" id="{70887106-C4D3-45F7-9C68-E7044C6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433161</xdr:colOff>
      <xdr:row>0</xdr:row>
      <xdr:rowOff>111125</xdr:rowOff>
    </xdr:from>
    <xdr:to>
      <xdr:col>0</xdr:col>
      <xdr:colOff>2405621</xdr:colOff>
      <xdr:row>3</xdr:row>
      <xdr:rowOff>339725</xdr:rowOff>
    </xdr:to>
    <xdr:pic>
      <xdr:nvPicPr>
        <xdr:cNvPr id="8" name="Imagen 7">
          <a:extLst>
            <a:ext uri="{FF2B5EF4-FFF2-40B4-BE49-F238E27FC236}">
              <a16:creationId xmlns:a16="http://schemas.microsoft.com/office/drawing/2014/main" id="{00000000-0008-0000-0D00-000008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433161" y="111125"/>
          <a:ext cx="1972460" cy="97472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8.166\gpgp\VIGENCIA%202020\01.%20Ejecuci&#243;n%20Presupuestal\1.0.%20Regalias\ejeuci&#243;n%20a%20julio%2027%20de%202020%20regali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INTSRV-11x\OAP\gpgp\VIGENCIA%202020\01.%20Ejecuci&#243;n%20Presupuestal\1.0.%20Regalias\ejeuci&#243;n%20a%20mayo%208%20de%202020%20regalia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8.166\gpgp\VIGENCIA%202023\1.%20EJECUCI&#211;N%20PRESUPUESTAL\1.%20SIIF\12.%20DICIEMBRE\EJECUCION%20PRESUPUESTAL%2031%20DICIEMBRE%20DE%202023(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sheetData sheetId="4"/>
      <sheetData sheetId="5"/>
      <sheetData sheetId="6"/>
      <sheetData sheetId="7"/>
      <sheetData sheetId="8"/>
      <sheetData sheetId="9">
        <row r="5">
          <cell r="G5" t="str">
            <v>A</v>
          </cell>
          <cell r="H5" t="str">
            <v>01</v>
          </cell>
          <cell r="I5" t="str">
            <v>01</v>
          </cell>
          <cell r="J5" t="str">
            <v>01</v>
          </cell>
          <cell r="K5"/>
          <cell r="L5"/>
          <cell r="M5"/>
          <cell r="N5"/>
          <cell r="O5"/>
          <cell r="P5" t="str">
            <v>Nación</v>
          </cell>
          <cell r="Q5" t="str">
            <v>10</v>
          </cell>
          <cell r="R5" t="str">
            <v>CSF</v>
          </cell>
          <cell r="S5" t="str">
            <v>SALARIO</v>
          </cell>
          <cell r="T5">
            <v>21478100000</v>
          </cell>
          <cell r="U5">
            <v>0</v>
          </cell>
          <cell r="V5">
            <v>245459864</v>
          </cell>
          <cell r="W5">
            <v>21232640136</v>
          </cell>
          <cell r="X5">
            <v>0</v>
          </cell>
          <cell r="Y5">
            <v>11251664332.9</v>
          </cell>
          <cell r="Z5">
            <v>9980975803.1000004</v>
          </cell>
          <cell r="AA5">
            <v>1541959922</v>
          </cell>
          <cell r="AB5">
            <v>1541959922</v>
          </cell>
          <cell r="AC5">
            <v>1541959922</v>
          </cell>
          <cell r="AD5">
            <v>1533240417</v>
          </cell>
        </row>
        <row r="6">
          <cell r="G6" t="str">
            <v>A</v>
          </cell>
          <cell r="H6" t="str">
            <v>01</v>
          </cell>
          <cell r="I6" t="str">
            <v>01</v>
          </cell>
          <cell r="J6" t="str">
            <v>02</v>
          </cell>
          <cell r="K6"/>
          <cell r="L6"/>
          <cell r="M6"/>
          <cell r="N6"/>
          <cell r="O6"/>
          <cell r="P6" t="str">
            <v>Nación</v>
          </cell>
          <cell r="Q6" t="str">
            <v>10</v>
          </cell>
          <cell r="R6" t="str">
            <v>CSF</v>
          </cell>
          <cell r="S6" t="str">
            <v>CONTRIBUCIONES INHERENTES A LA NÓMINA</v>
          </cell>
          <cell r="T6">
            <v>7523200000</v>
          </cell>
          <cell r="U6">
            <v>0</v>
          </cell>
          <cell r="V6">
            <v>79957883</v>
          </cell>
          <cell r="W6">
            <v>7443242117</v>
          </cell>
          <cell r="X6">
            <v>0</v>
          </cell>
          <cell r="Y6">
            <v>398324526.10000002</v>
          </cell>
          <cell r="Z6">
            <v>7044917590.8999996</v>
          </cell>
          <cell r="AA6">
            <v>10524700</v>
          </cell>
          <cell r="AB6">
            <v>10524700</v>
          </cell>
          <cell r="AC6">
            <v>10524700</v>
          </cell>
          <cell r="AD6">
            <v>10524700</v>
          </cell>
        </row>
        <row r="7">
          <cell r="G7" t="str">
            <v>A</v>
          </cell>
          <cell r="H7" t="str">
            <v>01</v>
          </cell>
          <cell r="I7" t="str">
            <v>01</v>
          </cell>
          <cell r="J7" t="str">
            <v>03</v>
          </cell>
          <cell r="K7"/>
          <cell r="L7"/>
          <cell r="M7"/>
          <cell r="N7"/>
          <cell r="O7"/>
          <cell r="P7" t="str">
            <v>Nación</v>
          </cell>
          <cell r="Q7" t="str">
            <v>10</v>
          </cell>
          <cell r="R7" t="str">
            <v>CSF</v>
          </cell>
          <cell r="S7" t="str">
            <v>REMUNERACIONES NO CONSTITUTIVAS DE FACTOR SALARIAL</v>
          </cell>
          <cell r="T7">
            <v>3098000000</v>
          </cell>
          <cell r="U7">
            <v>0</v>
          </cell>
          <cell r="V7">
            <v>140119082</v>
          </cell>
          <cell r="W7">
            <v>2957880918</v>
          </cell>
          <cell r="X7">
            <v>0</v>
          </cell>
          <cell r="Y7">
            <v>1544492283</v>
          </cell>
          <cell r="Z7">
            <v>1413388635</v>
          </cell>
          <cell r="AA7">
            <v>200425862</v>
          </cell>
          <cell r="AB7">
            <v>200425862</v>
          </cell>
          <cell r="AC7">
            <v>200425862</v>
          </cell>
          <cell r="AD7">
            <v>192480251</v>
          </cell>
        </row>
        <row r="8">
          <cell r="G8" t="str">
            <v>A</v>
          </cell>
          <cell r="H8" t="str">
            <v>02</v>
          </cell>
          <cell r="I8" t="str">
            <v>01</v>
          </cell>
          <cell r="J8"/>
          <cell r="K8"/>
          <cell r="L8"/>
          <cell r="M8"/>
          <cell r="N8"/>
          <cell r="O8"/>
          <cell r="P8" t="str">
            <v>Nación</v>
          </cell>
          <cell r="Q8" t="str">
            <v>10</v>
          </cell>
          <cell r="R8" t="str">
            <v>CSF</v>
          </cell>
          <cell r="S8" t="str">
            <v>ADQUISICIÓN DE ACTIVOS NO FINANCIEROS</v>
          </cell>
          <cell r="T8">
            <v>33000000</v>
          </cell>
          <cell r="U8">
            <v>0</v>
          </cell>
          <cell r="V8">
            <v>0</v>
          </cell>
          <cell r="W8">
            <v>33000000</v>
          </cell>
          <cell r="X8">
            <v>0</v>
          </cell>
          <cell r="Y8">
            <v>15000000</v>
          </cell>
          <cell r="Z8">
            <v>18000000</v>
          </cell>
          <cell r="AA8">
            <v>0</v>
          </cell>
          <cell r="AB8">
            <v>0</v>
          </cell>
          <cell r="AC8">
            <v>0</v>
          </cell>
          <cell r="AD8">
            <v>0</v>
          </cell>
        </row>
        <row r="9">
          <cell r="G9" t="str">
            <v>A</v>
          </cell>
          <cell r="H9" t="str">
            <v>02</v>
          </cell>
          <cell r="I9" t="str">
            <v>02</v>
          </cell>
          <cell r="J9"/>
          <cell r="K9"/>
          <cell r="L9"/>
          <cell r="M9"/>
          <cell r="N9"/>
          <cell r="O9"/>
          <cell r="P9" t="str">
            <v>Nación</v>
          </cell>
          <cell r="Q9" t="str">
            <v>10</v>
          </cell>
          <cell r="R9" t="str">
            <v>CSF</v>
          </cell>
          <cell r="S9" t="str">
            <v>ADQUISICIONES DIFERENTES DE ACTIVOS</v>
          </cell>
          <cell r="T9">
            <v>7322600000</v>
          </cell>
          <cell r="U9">
            <v>100000000</v>
          </cell>
          <cell r="V9">
            <v>0</v>
          </cell>
          <cell r="W9">
            <v>7422600000</v>
          </cell>
          <cell r="X9">
            <v>0</v>
          </cell>
          <cell r="Y9">
            <v>5194900613.4399996</v>
          </cell>
          <cell r="Z9">
            <v>2227699386.5599999</v>
          </cell>
          <cell r="AA9">
            <v>2235553904.4400001</v>
          </cell>
          <cell r="AB9">
            <v>123407133</v>
          </cell>
          <cell r="AC9">
            <v>123407133</v>
          </cell>
          <cell r="AD9">
            <v>123407133</v>
          </cell>
        </row>
        <row r="10">
          <cell r="G10" t="str">
            <v>A</v>
          </cell>
          <cell r="H10" t="str">
            <v>03</v>
          </cell>
          <cell r="I10" t="str">
            <v>03</v>
          </cell>
          <cell r="J10" t="str">
            <v>01</v>
          </cell>
          <cell r="K10" t="str">
            <v>009</v>
          </cell>
          <cell r="L10"/>
          <cell r="M10"/>
          <cell r="N10"/>
          <cell r="O10"/>
          <cell r="P10" t="str">
            <v>Nación</v>
          </cell>
          <cell r="Q10" t="str">
            <v>10</v>
          </cell>
          <cell r="R10" t="str">
            <v>CSF</v>
          </cell>
          <cell r="S10" t="str">
            <v>PROGRAMA DE PROTECCION A PERSONAS QUE SE ENCUENTRAN EN SITUACION DE RIESGO CONTRA SU VIDA, INTEGRIDAD, SEGURIDAD O LIBERTAD, POR CAUSAS RELACIONADAS CON LA VIOLENCIA EN COLOMBIA</v>
          </cell>
          <cell r="T10">
            <v>3000000000</v>
          </cell>
          <cell r="U10">
            <v>0</v>
          </cell>
          <cell r="V10">
            <v>0</v>
          </cell>
          <cell r="W10">
            <v>3000000000</v>
          </cell>
          <cell r="X10">
            <v>0</v>
          </cell>
          <cell r="Y10">
            <v>1058099101</v>
          </cell>
          <cell r="Z10">
            <v>1941900899</v>
          </cell>
          <cell r="AA10">
            <v>444065831.67000002</v>
          </cell>
          <cell r="AB10">
            <v>0</v>
          </cell>
          <cell r="AC10">
            <v>0</v>
          </cell>
          <cell r="AD10">
            <v>0</v>
          </cell>
        </row>
        <row r="11">
          <cell r="G11" t="str">
            <v>A</v>
          </cell>
          <cell r="H11" t="str">
            <v>03</v>
          </cell>
          <cell r="I11" t="str">
            <v>03</v>
          </cell>
          <cell r="J11" t="str">
            <v>01</v>
          </cell>
          <cell r="K11" t="str">
            <v>031</v>
          </cell>
          <cell r="L11"/>
          <cell r="M11"/>
          <cell r="N11"/>
          <cell r="O11"/>
          <cell r="P11" t="str">
            <v>Nación</v>
          </cell>
          <cell r="Q11" t="str">
            <v>10</v>
          </cell>
          <cell r="R11" t="str">
            <v>CSF</v>
          </cell>
          <cell r="S11" t="str">
            <v>APOYO COMITÉ INTERINSTITUCIONAL DE ALERTAS TEMPRANAS CIAT SENTENCIA T-025 DE 2004.</v>
          </cell>
          <cell r="T11">
            <v>280000000</v>
          </cell>
          <cell r="U11">
            <v>0</v>
          </cell>
          <cell r="V11">
            <v>0</v>
          </cell>
          <cell r="W11">
            <v>280000000</v>
          </cell>
          <cell r="X11">
            <v>0</v>
          </cell>
          <cell r="Y11">
            <v>277700000</v>
          </cell>
          <cell r="Z11">
            <v>2300000</v>
          </cell>
          <cell r="AA11">
            <v>6024712</v>
          </cell>
          <cell r="AB11">
            <v>737551</v>
          </cell>
          <cell r="AC11">
            <v>737551</v>
          </cell>
          <cell r="AD11">
            <v>737551</v>
          </cell>
        </row>
        <row r="12">
          <cell r="G12" t="str">
            <v>A</v>
          </cell>
          <cell r="H12" t="str">
            <v>03</v>
          </cell>
          <cell r="I12" t="str">
            <v>03</v>
          </cell>
          <cell r="J12" t="str">
            <v>01</v>
          </cell>
          <cell r="K12" t="str">
            <v>031</v>
          </cell>
          <cell r="L12"/>
          <cell r="M12"/>
          <cell r="N12"/>
          <cell r="O12"/>
          <cell r="P12" t="str">
            <v>Nación</v>
          </cell>
          <cell r="Q12" t="str">
            <v>16</v>
          </cell>
          <cell r="R12" t="str">
            <v>CSF</v>
          </cell>
          <cell r="S12" t="str">
            <v>APOYO COMITÉ INTERINSTITUCIONAL DE ALERTAS TEMPRANAS CIAT SENTENCIA T-025 DE 2004.</v>
          </cell>
          <cell r="T12">
            <v>257900000</v>
          </cell>
          <cell r="U12">
            <v>0</v>
          </cell>
          <cell r="V12">
            <v>0</v>
          </cell>
          <cell r="W12">
            <v>257900000</v>
          </cell>
          <cell r="X12">
            <v>0</v>
          </cell>
          <cell r="Y12">
            <v>212847943</v>
          </cell>
          <cell r="Z12">
            <v>45052057</v>
          </cell>
          <cell r="AA12">
            <v>7162943</v>
          </cell>
          <cell r="AB12">
            <v>0</v>
          </cell>
          <cell r="AC12">
            <v>0</v>
          </cell>
          <cell r="AD12">
            <v>0</v>
          </cell>
        </row>
        <row r="13">
          <cell r="G13" t="str">
            <v>A</v>
          </cell>
          <cell r="H13" t="str">
            <v>03</v>
          </cell>
          <cell r="I13" t="str">
            <v>03</v>
          </cell>
          <cell r="J13" t="str">
            <v>01</v>
          </cell>
          <cell r="K13" t="str">
            <v>032</v>
          </cell>
          <cell r="L13"/>
          <cell r="M13"/>
          <cell r="N13"/>
          <cell r="O13"/>
          <cell r="P13" t="str">
            <v>Nación</v>
          </cell>
          <cell r="Q13" t="str">
            <v>16</v>
          </cell>
          <cell r="R13" t="str">
            <v>CSF</v>
          </cell>
          <cell r="S13" t="str">
            <v>FONDO NACIONAL DE SEGURIDAD Y CONVIVENCIA CIUDADANA -FONSECON</v>
          </cell>
          <cell r="T13">
            <v>250000000000</v>
          </cell>
          <cell r="U13">
            <v>0</v>
          </cell>
          <cell r="V13">
            <v>0</v>
          </cell>
          <cell r="W13">
            <v>250000000000</v>
          </cell>
          <cell r="X13">
            <v>0</v>
          </cell>
          <cell r="Y13">
            <v>155379869554</v>
          </cell>
          <cell r="Z13">
            <v>94620130446</v>
          </cell>
          <cell r="AA13">
            <v>153160595983.79999</v>
          </cell>
          <cell r="AB13">
            <v>374842212.80000001</v>
          </cell>
          <cell r="AC13">
            <v>374842212.80000001</v>
          </cell>
          <cell r="AD13">
            <v>287820000</v>
          </cell>
        </row>
        <row r="14">
          <cell r="G14" t="str">
            <v>A</v>
          </cell>
          <cell r="H14" t="str">
            <v>03</v>
          </cell>
          <cell r="I14" t="str">
            <v>03</v>
          </cell>
          <cell r="J14" t="str">
            <v>01</v>
          </cell>
          <cell r="K14" t="str">
            <v>033</v>
          </cell>
          <cell r="L14"/>
          <cell r="M14"/>
          <cell r="N14"/>
          <cell r="O14"/>
          <cell r="P14" t="str">
            <v>Nación</v>
          </cell>
          <cell r="Q14" t="str">
            <v>10</v>
          </cell>
          <cell r="R14" t="str">
            <v>CSF</v>
          </cell>
          <cell r="S14" t="str">
            <v>FONDO NACIONAL PARA LA LUCHA CONTRA LA TRATA DE PERSONAS. LEY 985 DE 2005 Y DECRETO 4319 DE 2006</v>
          </cell>
          <cell r="T14">
            <v>123900000</v>
          </cell>
          <cell r="U14">
            <v>0</v>
          </cell>
          <cell r="V14">
            <v>0</v>
          </cell>
          <cell r="W14">
            <v>123900000</v>
          </cell>
          <cell r="X14">
            <v>0</v>
          </cell>
          <cell r="Y14">
            <v>123900000</v>
          </cell>
          <cell r="Z14">
            <v>0</v>
          </cell>
          <cell r="AA14">
            <v>0</v>
          </cell>
          <cell r="AB14">
            <v>0</v>
          </cell>
          <cell r="AC14">
            <v>0</v>
          </cell>
          <cell r="AD14">
            <v>0</v>
          </cell>
        </row>
        <row r="15">
          <cell r="G15" t="str">
            <v>A</v>
          </cell>
          <cell r="H15" t="str">
            <v>03</v>
          </cell>
          <cell r="I15" t="str">
            <v>03</v>
          </cell>
          <cell r="J15" t="str">
            <v>01</v>
          </cell>
          <cell r="K15" t="str">
            <v>034</v>
          </cell>
          <cell r="L15"/>
          <cell r="M15"/>
          <cell r="N15"/>
          <cell r="O15"/>
          <cell r="P15" t="str">
            <v>Nación</v>
          </cell>
          <cell r="Q15" t="str">
            <v>10</v>
          </cell>
          <cell r="R15" t="str">
            <v>CSF</v>
          </cell>
          <cell r="S15" t="str">
            <v>FORTALECIMIENTO A LA CONSULTA PREVIA. CONVENIO 169 OIT, LEY 21 DE 1991, LEY 70 DE 1993</v>
          </cell>
          <cell r="T15">
            <v>6800000000</v>
          </cell>
          <cell r="U15">
            <v>0</v>
          </cell>
          <cell r="V15">
            <v>6800000000</v>
          </cell>
          <cell r="W15">
            <v>0</v>
          </cell>
          <cell r="X15">
            <v>0</v>
          </cell>
          <cell r="Y15">
            <v>0</v>
          </cell>
          <cell r="Z15">
            <v>0</v>
          </cell>
          <cell r="AA15">
            <v>0</v>
          </cell>
          <cell r="AB15">
            <v>0</v>
          </cell>
          <cell r="AC15">
            <v>0</v>
          </cell>
          <cell r="AD15">
            <v>0</v>
          </cell>
        </row>
        <row r="16">
          <cell r="G16" t="str">
            <v>A</v>
          </cell>
          <cell r="H16" t="str">
            <v>03</v>
          </cell>
          <cell r="I16" t="str">
            <v>03</v>
          </cell>
          <cell r="J16" t="str">
            <v>01</v>
          </cell>
          <cell r="K16" t="str">
            <v>034</v>
          </cell>
          <cell r="L16"/>
          <cell r="M16"/>
          <cell r="N16"/>
          <cell r="O16"/>
          <cell r="P16" t="str">
            <v>Nación</v>
          </cell>
          <cell r="Q16" t="str">
            <v>16</v>
          </cell>
          <cell r="R16" t="str">
            <v>CSF</v>
          </cell>
          <cell r="S16" t="str">
            <v>FORTALECIMIENTO A LA CONSULTA PREVIA. CONVENIO 169 OIT, LEY 21 DE 1991, LEY 70 DE 1993</v>
          </cell>
          <cell r="T16">
            <v>9682100000</v>
          </cell>
          <cell r="U16">
            <v>0</v>
          </cell>
          <cell r="V16">
            <v>9682100000</v>
          </cell>
          <cell r="W16">
            <v>0</v>
          </cell>
          <cell r="X16">
            <v>0</v>
          </cell>
          <cell r="Y16">
            <v>0</v>
          </cell>
          <cell r="Z16">
            <v>0</v>
          </cell>
          <cell r="AA16">
            <v>0</v>
          </cell>
          <cell r="AB16">
            <v>0</v>
          </cell>
          <cell r="AC16">
            <v>0</v>
          </cell>
          <cell r="AD16">
            <v>0</v>
          </cell>
        </row>
        <row r="17">
          <cell r="G17" t="str">
            <v>A</v>
          </cell>
          <cell r="H17" t="str">
            <v>03</v>
          </cell>
          <cell r="I17" t="str">
            <v>03</v>
          </cell>
          <cell r="J17" t="str">
            <v>01</v>
          </cell>
          <cell r="K17" t="str">
            <v>035</v>
          </cell>
          <cell r="L17"/>
          <cell r="M17"/>
          <cell r="N17"/>
          <cell r="O17"/>
          <cell r="P17" t="str">
            <v>Nación</v>
          </cell>
          <cell r="Q17" t="str">
            <v>10</v>
          </cell>
          <cell r="R17" t="str">
            <v>CSF</v>
          </cell>
          <cell r="S17" t="str">
            <v>FORTALECIMIENTO A LA GESTION TERRITORIAL Y BUEN GOBIERNO LOCAL</v>
          </cell>
          <cell r="T17">
            <v>2878400000</v>
          </cell>
          <cell r="U17">
            <v>0</v>
          </cell>
          <cell r="V17">
            <v>0</v>
          </cell>
          <cell r="W17">
            <v>2878400000</v>
          </cell>
          <cell r="X17">
            <v>0</v>
          </cell>
          <cell r="Y17">
            <v>2554691678</v>
          </cell>
          <cell r="Z17">
            <v>323708322</v>
          </cell>
          <cell r="AA17">
            <v>1274515924</v>
          </cell>
          <cell r="AB17">
            <v>0</v>
          </cell>
          <cell r="AC17">
            <v>0</v>
          </cell>
          <cell r="AD17">
            <v>0</v>
          </cell>
        </row>
        <row r="18">
          <cell r="G18" t="str">
            <v>A</v>
          </cell>
          <cell r="H18" t="str">
            <v>03</v>
          </cell>
          <cell r="I18" t="str">
            <v>03</v>
          </cell>
          <cell r="J18" t="str">
            <v>01</v>
          </cell>
          <cell r="K18" t="str">
            <v>035</v>
          </cell>
          <cell r="L18"/>
          <cell r="M18"/>
          <cell r="N18"/>
          <cell r="O18"/>
          <cell r="P18" t="str">
            <v>Nación</v>
          </cell>
          <cell r="Q18" t="str">
            <v>16</v>
          </cell>
          <cell r="R18" t="str">
            <v>CSF</v>
          </cell>
          <cell r="S18" t="str">
            <v>FORTALECIMIENTO A LA GESTION TERRITORIAL Y BUEN GOBIERNO LOCAL</v>
          </cell>
          <cell r="T18">
            <v>3533600000</v>
          </cell>
          <cell r="U18">
            <v>0</v>
          </cell>
          <cell r="V18">
            <v>0</v>
          </cell>
          <cell r="W18">
            <v>3533600000</v>
          </cell>
          <cell r="X18">
            <v>0</v>
          </cell>
          <cell r="Y18">
            <v>1421214204</v>
          </cell>
          <cell r="Z18">
            <v>2112385796</v>
          </cell>
          <cell r="AA18">
            <v>194008554</v>
          </cell>
          <cell r="AB18">
            <v>2566157</v>
          </cell>
          <cell r="AC18">
            <v>2566157</v>
          </cell>
          <cell r="AD18">
            <v>0</v>
          </cell>
        </row>
        <row r="19">
          <cell r="G19" t="str">
            <v>A</v>
          </cell>
          <cell r="H19" t="str">
            <v>03</v>
          </cell>
          <cell r="I19" t="str">
            <v>03</v>
          </cell>
          <cell r="J19" t="str">
            <v>01</v>
          </cell>
          <cell r="K19" t="str">
            <v>039</v>
          </cell>
          <cell r="L19"/>
          <cell r="M19"/>
          <cell r="N19"/>
          <cell r="O19"/>
          <cell r="P19" t="str">
            <v>Nación</v>
          </cell>
          <cell r="Q19" t="str">
            <v>10</v>
          </cell>
          <cell r="R19" t="str">
            <v>CSF</v>
          </cell>
          <cell r="S19" t="str">
            <v>IMPLEMENTACION LEY 985/05 SOBRE TRATA DE PERSONAS</v>
          </cell>
          <cell r="T19">
            <v>2324600000</v>
          </cell>
          <cell r="U19">
            <v>0</v>
          </cell>
          <cell r="V19">
            <v>0</v>
          </cell>
          <cell r="W19">
            <v>2324600000</v>
          </cell>
          <cell r="X19">
            <v>0</v>
          </cell>
          <cell r="Y19">
            <v>681743723</v>
          </cell>
          <cell r="Z19">
            <v>1642856277</v>
          </cell>
          <cell r="AA19">
            <v>79831456</v>
          </cell>
          <cell r="AB19">
            <v>0</v>
          </cell>
          <cell r="AC19">
            <v>0</v>
          </cell>
          <cell r="AD19">
            <v>0</v>
          </cell>
        </row>
        <row r="20">
          <cell r="G20" t="str">
            <v>A</v>
          </cell>
          <cell r="H20" t="str">
            <v>03</v>
          </cell>
          <cell r="I20" t="str">
            <v>03</v>
          </cell>
          <cell r="J20" t="str">
            <v>01</v>
          </cell>
          <cell r="K20" t="str">
            <v>053</v>
          </cell>
          <cell r="L20"/>
          <cell r="M20"/>
          <cell r="N20"/>
          <cell r="O20"/>
          <cell r="P20" t="str">
            <v>Nación</v>
          </cell>
          <cell r="Q20" t="str">
            <v>10</v>
          </cell>
          <cell r="R20" t="str">
            <v>CSF</v>
          </cell>
          <cell r="S20" t="str">
            <v>FONDO DE PROTECCIÓN DE JUSTICIA. DECRETO 1890/99 Y DECRETO 200/03</v>
          </cell>
          <cell r="T20">
            <v>176800000</v>
          </cell>
          <cell r="U20">
            <v>0</v>
          </cell>
          <cell r="V20">
            <v>0</v>
          </cell>
          <cell r="W20">
            <v>176800000</v>
          </cell>
          <cell r="X20">
            <v>0</v>
          </cell>
          <cell r="Y20">
            <v>0</v>
          </cell>
          <cell r="Z20">
            <v>176800000</v>
          </cell>
          <cell r="AA20">
            <v>0</v>
          </cell>
          <cell r="AB20">
            <v>0</v>
          </cell>
          <cell r="AC20">
            <v>0</v>
          </cell>
          <cell r="AD20">
            <v>0</v>
          </cell>
        </row>
        <row r="21">
          <cell r="G21" t="str">
            <v>A</v>
          </cell>
          <cell r="H21" t="str">
            <v>03</v>
          </cell>
          <cell r="I21" t="str">
            <v>03</v>
          </cell>
          <cell r="J21" t="str">
            <v>01</v>
          </cell>
          <cell r="K21" t="str">
            <v>999</v>
          </cell>
          <cell r="L21"/>
          <cell r="M21"/>
          <cell r="N21"/>
          <cell r="O21"/>
          <cell r="P21" t="str">
            <v>Nación</v>
          </cell>
          <cell r="Q21" t="str">
            <v>10</v>
          </cell>
          <cell r="R21" t="str">
            <v>CSF</v>
          </cell>
          <cell r="S21" t="str">
            <v>OTRAS TRANSFERENCIAS - DISTRIBUCIÓN PREVIO CONCEPTO DGPPN</v>
          </cell>
          <cell r="T21">
            <v>2000000000</v>
          </cell>
          <cell r="U21">
            <v>0</v>
          </cell>
          <cell r="V21">
            <v>0</v>
          </cell>
          <cell r="W21">
            <v>2000000000</v>
          </cell>
          <cell r="X21">
            <v>2000000000</v>
          </cell>
          <cell r="Y21">
            <v>0</v>
          </cell>
          <cell r="Z21">
            <v>0</v>
          </cell>
          <cell r="AA21">
            <v>0</v>
          </cell>
          <cell r="AB21">
            <v>0</v>
          </cell>
          <cell r="AC21">
            <v>0</v>
          </cell>
          <cell r="AD21">
            <v>0</v>
          </cell>
        </row>
        <row r="22">
          <cell r="G22" t="str">
            <v>A</v>
          </cell>
          <cell r="H22" t="str">
            <v>03</v>
          </cell>
          <cell r="I22" t="str">
            <v>03</v>
          </cell>
          <cell r="J22" t="str">
            <v>01</v>
          </cell>
          <cell r="K22" t="str">
            <v>999</v>
          </cell>
          <cell r="L22"/>
          <cell r="M22"/>
          <cell r="N22"/>
          <cell r="O22"/>
          <cell r="P22" t="str">
            <v>Nación</v>
          </cell>
          <cell r="Q22" t="str">
            <v>16</v>
          </cell>
          <cell r="R22" t="str">
            <v>CSF</v>
          </cell>
          <cell r="S22" t="str">
            <v>OTRAS TRANSFERENCIAS - DISTRIBUCIÓN PREVIO CONCEPTO DGPPN</v>
          </cell>
          <cell r="T22">
            <v>35602423429</v>
          </cell>
          <cell r="U22">
            <v>0</v>
          </cell>
          <cell r="V22">
            <v>0</v>
          </cell>
          <cell r="W22">
            <v>35602423429</v>
          </cell>
          <cell r="X22">
            <v>35602423429</v>
          </cell>
          <cell r="Y22">
            <v>0</v>
          </cell>
          <cell r="Z22">
            <v>0</v>
          </cell>
          <cell r="AA22">
            <v>0</v>
          </cell>
          <cell r="AB22">
            <v>0</v>
          </cell>
          <cell r="AC22">
            <v>0</v>
          </cell>
          <cell r="AD22">
            <v>0</v>
          </cell>
        </row>
        <row r="23">
          <cell r="G23" t="str">
            <v>A</v>
          </cell>
          <cell r="H23" t="str">
            <v>03</v>
          </cell>
          <cell r="I23" t="str">
            <v>03</v>
          </cell>
          <cell r="J23" t="str">
            <v>02</v>
          </cell>
          <cell r="K23" t="str">
            <v>014</v>
          </cell>
          <cell r="L23"/>
          <cell r="M23"/>
          <cell r="N23"/>
          <cell r="O23"/>
          <cell r="P23" t="str">
            <v>Nación</v>
          </cell>
          <cell r="Q23" t="str">
            <v>10</v>
          </cell>
          <cell r="R23" t="str">
            <v>CSF</v>
          </cell>
          <cell r="S23" t="str">
            <v>PUEBLO NUKAK MAKU (ARTÍCULO 35 DECRETO 1953 DE 2014)</v>
          </cell>
          <cell r="T23">
            <v>5568800000</v>
          </cell>
          <cell r="U23">
            <v>0</v>
          </cell>
          <cell r="V23">
            <v>0</v>
          </cell>
          <cell r="W23">
            <v>5568800000</v>
          </cell>
          <cell r="X23">
            <v>0</v>
          </cell>
          <cell r="Y23">
            <v>0</v>
          </cell>
          <cell r="Z23">
            <v>5568800000</v>
          </cell>
          <cell r="AA23">
            <v>0</v>
          </cell>
          <cell r="AB23">
            <v>0</v>
          </cell>
          <cell r="AC23">
            <v>0</v>
          </cell>
          <cell r="AD23">
            <v>0</v>
          </cell>
        </row>
        <row r="24">
          <cell r="G24" t="str">
            <v>A</v>
          </cell>
          <cell r="H24" t="str">
            <v>03</v>
          </cell>
          <cell r="I24" t="str">
            <v>03</v>
          </cell>
          <cell r="J24" t="str">
            <v>02</v>
          </cell>
          <cell r="K24" t="str">
            <v>024</v>
          </cell>
          <cell r="L24"/>
          <cell r="M24"/>
          <cell r="N24"/>
          <cell r="O24"/>
          <cell r="P24" t="str">
            <v>Nación</v>
          </cell>
          <cell r="Q24" t="str">
            <v>10</v>
          </cell>
          <cell r="R24" t="str">
            <v>CSF</v>
          </cell>
          <cell r="S24" t="str">
            <v>ORGANIZACIÓN Y FUNCIONAMIENTO DEPARTAMENTO DEL AMAZONAS</v>
          </cell>
          <cell r="T24">
            <v>3963200000</v>
          </cell>
          <cell r="U24">
            <v>0</v>
          </cell>
          <cell r="V24">
            <v>0</v>
          </cell>
          <cell r="W24">
            <v>3963200000</v>
          </cell>
          <cell r="X24">
            <v>0</v>
          </cell>
          <cell r="Y24">
            <v>0</v>
          </cell>
          <cell r="Z24">
            <v>3963200000</v>
          </cell>
          <cell r="AA24">
            <v>0</v>
          </cell>
          <cell r="AB24">
            <v>0</v>
          </cell>
          <cell r="AC24">
            <v>0</v>
          </cell>
          <cell r="AD24">
            <v>0</v>
          </cell>
        </row>
        <row r="25">
          <cell r="G25" t="str">
            <v>A</v>
          </cell>
          <cell r="H25" t="str">
            <v>03</v>
          </cell>
          <cell r="I25" t="str">
            <v>03</v>
          </cell>
          <cell r="J25" t="str">
            <v>02</v>
          </cell>
          <cell r="K25" t="str">
            <v>025</v>
          </cell>
          <cell r="L25"/>
          <cell r="M25"/>
          <cell r="N25"/>
          <cell r="O25"/>
          <cell r="P25" t="str">
            <v>Nación</v>
          </cell>
          <cell r="Q25" t="str">
            <v>10</v>
          </cell>
          <cell r="R25" t="str">
            <v>CSF</v>
          </cell>
          <cell r="S25" t="str">
            <v>ORGANIZACIÓN Y FUNCIONAMIENTO DEPARTAMENTO DEL GUAINÍA</v>
          </cell>
          <cell r="T25">
            <v>2815900000</v>
          </cell>
          <cell r="U25">
            <v>0</v>
          </cell>
          <cell r="V25">
            <v>0</v>
          </cell>
          <cell r="W25">
            <v>2815900000</v>
          </cell>
          <cell r="X25">
            <v>0</v>
          </cell>
          <cell r="Y25">
            <v>0</v>
          </cell>
          <cell r="Z25">
            <v>2815900000</v>
          </cell>
          <cell r="AA25">
            <v>0</v>
          </cell>
          <cell r="AB25">
            <v>0</v>
          </cell>
          <cell r="AC25">
            <v>0</v>
          </cell>
          <cell r="AD25">
            <v>0</v>
          </cell>
        </row>
        <row r="26">
          <cell r="G26" t="str">
            <v>A</v>
          </cell>
          <cell r="H26" t="str">
            <v>03</v>
          </cell>
          <cell r="I26" t="str">
            <v>03</v>
          </cell>
          <cell r="J26" t="str">
            <v>02</v>
          </cell>
          <cell r="K26" t="str">
            <v>026</v>
          </cell>
          <cell r="L26"/>
          <cell r="M26"/>
          <cell r="N26"/>
          <cell r="O26"/>
          <cell r="P26" t="str">
            <v>Nación</v>
          </cell>
          <cell r="Q26" t="str">
            <v>10</v>
          </cell>
          <cell r="R26" t="str">
            <v>CSF</v>
          </cell>
          <cell r="S26" t="str">
            <v>ORGANIZACIÓN Y FUNCIONAMIENTO DEPARTAMENTO DEL GUAVIARE</v>
          </cell>
          <cell r="T26">
            <v>2192000000</v>
          </cell>
          <cell r="U26">
            <v>0</v>
          </cell>
          <cell r="V26">
            <v>0</v>
          </cell>
          <cell r="W26">
            <v>2192000000</v>
          </cell>
          <cell r="X26">
            <v>0</v>
          </cell>
          <cell r="Y26">
            <v>0</v>
          </cell>
          <cell r="Z26">
            <v>2192000000</v>
          </cell>
          <cell r="AA26">
            <v>0</v>
          </cell>
          <cell r="AB26">
            <v>0</v>
          </cell>
          <cell r="AC26">
            <v>0</v>
          </cell>
          <cell r="AD26">
            <v>0</v>
          </cell>
        </row>
        <row r="27">
          <cell r="G27" t="str">
            <v>A</v>
          </cell>
          <cell r="H27" t="str">
            <v>03</v>
          </cell>
          <cell r="I27" t="str">
            <v>03</v>
          </cell>
          <cell r="J27" t="str">
            <v>02</v>
          </cell>
          <cell r="K27" t="str">
            <v>027</v>
          </cell>
          <cell r="L27"/>
          <cell r="M27"/>
          <cell r="N27"/>
          <cell r="O27"/>
          <cell r="P27" t="str">
            <v>Nación</v>
          </cell>
          <cell r="Q27" t="str">
            <v>10</v>
          </cell>
          <cell r="R27" t="str">
            <v>CSF</v>
          </cell>
          <cell r="S27" t="str">
            <v>ORGANIZACIÓN Y FUNCIONAMIENTO DEPARTAMENTO DEL VAUPÉS</v>
          </cell>
          <cell r="T27">
            <v>2812600000</v>
          </cell>
          <cell r="U27">
            <v>0</v>
          </cell>
          <cell r="V27">
            <v>0</v>
          </cell>
          <cell r="W27">
            <v>2812600000</v>
          </cell>
          <cell r="X27">
            <v>0</v>
          </cell>
          <cell r="Y27">
            <v>0</v>
          </cell>
          <cell r="Z27">
            <v>2812600000</v>
          </cell>
          <cell r="AA27">
            <v>0</v>
          </cell>
          <cell r="AB27">
            <v>0</v>
          </cell>
          <cell r="AC27">
            <v>0</v>
          </cell>
          <cell r="AD27">
            <v>0</v>
          </cell>
        </row>
        <row r="28">
          <cell r="G28" t="str">
            <v>A</v>
          </cell>
          <cell r="H28" t="str">
            <v>03</v>
          </cell>
          <cell r="I28" t="str">
            <v>03</v>
          </cell>
          <cell r="J28" t="str">
            <v>02</v>
          </cell>
          <cell r="K28" t="str">
            <v>028</v>
          </cell>
          <cell r="L28"/>
          <cell r="M28"/>
          <cell r="N28"/>
          <cell r="O28"/>
          <cell r="P28" t="str">
            <v>Nación</v>
          </cell>
          <cell r="Q28" t="str">
            <v>10</v>
          </cell>
          <cell r="R28" t="str">
            <v>CSF</v>
          </cell>
          <cell r="S28" t="str">
            <v>ORGANIZACIÓN Y FUNCIONAMIENTO DEPARTAMENTO DEL VICHADA</v>
          </cell>
          <cell r="T28">
            <v>4451700000</v>
          </cell>
          <cell r="U28">
            <v>0</v>
          </cell>
          <cell r="V28">
            <v>0</v>
          </cell>
          <cell r="W28">
            <v>4451700000</v>
          </cell>
          <cell r="X28">
            <v>0</v>
          </cell>
          <cell r="Y28">
            <v>0</v>
          </cell>
          <cell r="Z28">
            <v>4451700000</v>
          </cell>
          <cell r="AA28">
            <v>0</v>
          </cell>
          <cell r="AB28">
            <v>0</v>
          </cell>
          <cell r="AC28">
            <v>0</v>
          </cell>
          <cell r="AD28">
            <v>0</v>
          </cell>
        </row>
        <row r="29">
          <cell r="G29" t="str">
            <v>A</v>
          </cell>
          <cell r="H29" t="str">
            <v>03</v>
          </cell>
          <cell r="I29" t="str">
            <v>03</v>
          </cell>
          <cell r="J29" t="str">
            <v>04</v>
          </cell>
          <cell r="K29" t="str">
            <v>035</v>
          </cell>
          <cell r="L29"/>
          <cell r="M29"/>
          <cell r="N29"/>
          <cell r="O29"/>
          <cell r="P29" t="str">
            <v>Nación</v>
          </cell>
          <cell r="Q29" t="str">
            <v>10</v>
          </cell>
          <cell r="R29" t="str">
            <v>CSF</v>
          </cell>
          <cell r="S29" t="str">
            <v>FONDO PARA LA PARTICIPACION CIUDADANA Y EL FORTALECIMIENTO DE LA DEMOCRACIA. ARTICULO 96 LEY 1757 DE 2015</v>
          </cell>
          <cell r="T29">
            <v>15155100000</v>
          </cell>
          <cell r="U29">
            <v>0</v>
          </cell>
          <cell r="V29">
            <v>0</v>
          </cell>
          <cell r="W29">
            <v>15155100000</v>
          </cell>
          <cell r="X29">
            <v>0</v>
          </cell>
          <cell r="Y29">
            <v>5009449642</v>
          </cell>
          <cell r="Z29">
            <v>10145650358</v>
          </cell>
          <cell r="AA29">
            <v>2402593699.8699999</v>
          </cell>
          <cell r="AB29">
            <v>16815301</v>
          </cell>
          <cell r="AC29">
            <v>9740481</v>
          </cell>
          <cell r="AD29">
            <v>5369735</v>
          </cell>
        </row>
        <row r="30">
          <cell r="G30" t="str">
            <v>A</v>
          </cell>
          <cell r="H30" t="str">
            <v>03</v>
          </cell>
          <cell r="I30" t="str">
            <v>04</v>
          </cell>
          <cell r="J30" t="str">
            <v>01</v>
          </cell>
          <cell r="K30" t="str">
            <v>012</v>
          </cell>
          <cell r="L30"/>
          <cell r="M30"/>
          <cell r="N30"/>
          <cell r="O30"/>
          <cell r="P30" t="str">
            <v>Nación</v>
          </cell>
          <cell r="Q30" t="str">
            <v>10</v>
          </cell>
          <cell r="R30" t="str">
            <v>CSF</v>
          </cell>
          <cell r="S30" t="str">
            <v>ATENCION INTEGRAL A LA POBLACION DESPLAZADA EN CUMPLIMIENTO DE LA SENTENCIA T-025 DE 2004 (NO DE PENSIONES)</v>
          </cell>
          <cell r="T30">
            <v>24420400000</v>
          </cell>
          <cell r="U30">
            <v>0</v>
          </cell>
          <cell r="V30">
            <v>0</v>
          </cell>
          <cell r="W30">
            <v>24420400000</v>
          </cell>
          <cell r="X30">
            <v>0</v>
          </cell>
          <cell r="Y30">
            <v>1517749007</v>
          </cell>
          <cell r="Z30">
            <v>22902650993</v>
          </cell>
          <cell r="AA30">
            <v>560121045</v>
          </cell>
          <cell r="AB30">
            <v>0</v>
          </cell>
          <cell r="AC30">
            <v>0</v>
          </cell>
          <cell r="AD30">
            <v>0</v>
          </cell>
        </row>
        <row r="31">
          <cell r="G31" t="str">
            <v>A</v>
          </cell>
          <cell r="H31" t="str">
            <v>03</v>
          </cell>
          <cell r="I31" t="str">
            <v>06</v>
          </cell>
          <cell r="J31" t="str">
            <v>01</v>
          </cell>
          <cell r="K31" t="str">
            <v>001</v>
          </cell>
          <cell r="L31"/>
          <cell r="M31"/>
          <cell r="N31"/>
          <cell r="O31"/>
          <cell r="P31" t="str">
            <v>Nación</v>
          </cell>
          <cell r="Q31" t="str">
            <v>10</v>
          </cell>
          <cell r="R31" t="str">
            <v>CSF</v>
          </cell>
          <cell r="S31" t="str">
            <v>FORTALECIMIENTO DE LAS ASOCIACIONES Y LIGAS DE CONSUMIDORES (LEY 73 DE 1981 Y DECRETO 1320 DE 1982)</v>
          </cell>
          <cell r="T31">
            <v>912900000</v>
          </cell>
          <cell r="U31">
            <v>0</v>
          </cell>
          <cell r="V31">
            <v>0</v>
          </cell>
          <cell r="W31">
            <v>912900000</v>
          </cell>
          <cell r="X31">
            <v>0</v>
          </cell>
          <cell r="Y31">
            <v>0</v>
          </cell>
          <cell r="Z31">
            <v>912900000</v>
          </cell>
          <cell r="AA31">
            <v>0</v>
          </cell>
          <cell r="AB31">
            <v>0</v>
          </cell>
          <cell r="AC31">
            <v>0</v>
          </cell>
          <cell r="AD31">
            <v>0</v>
          </cell>
        </row>
        <row r="32">
          <cell r="G32" t="str">
            <v>A</v>
          </cell>
          <cell r="H32" t="str">
            <v>03</v>
          </cell>
          <cell r="I32" t="str">
            <v>06</v>
          </cell>
          <cell r="J32" t="str">
            <v>01</v>
          </cell>
          <cell r="K32" t="str">
            <v>012</v>
          </cell>
          <cell r="L32"/>
          <cell r="M32"/>
          <cell r="N32"/>
          <cell r="O32"/>
          <cell r="P32" t="str">
            <v>Nación</v>
          </cell>
          <cell r="Q32" t="str">
            <v>10</v>
          </cell>
          <cell r="R32" t="str">
            <v>CSF</v>
          </cell>
          <cell r="S32" t="str">
            <v>FORTALECIMIENTO A LOS PROCESOS ORGANIZATIVOS Y DE CONCERTACION DE LAS COMUNIDADES NEGRAS, AFROCOLOMBIANAS, RAIZALES Y PALENQUERAS</v>
          </cell>
          <cell r="T32">
            <v>6050000000</v>
          </cell>
          <cell r="U32">
            <v>0</v>
          </cell>
          <cell r="V32">
            <v>0</v>
          </cell>
          <cell r="W32">
            <v>6050000000</v>
          </cell>
          <cell r="X32">
            <v>0</v>
          </cell>
          <cell r="Y32">
            <v>3172099025</v>
          </cell>
          <cell r="Z32">
            <v>2877900975</v>
          </cell>
          <cell r="AA32">
            <v>1477380818.77</v>
          </cell>
          <cell r="AB32">
            <v>7489270</v>
          </cell>
          <cell r="AC32">
            <v>7489270</v>
          </cell>
          <cell r="AD32">
            <v>1015860</v>
          </cell>
        </row>
        <row r="33">
          <cell r="G33" t="str">
            <v>A</v>
          </cell>
          <cell r="H33" t="str">
            <v>03</v>
          </cell>
          <cell r="I33" t="str">
            <v>06</v>
          </cell>
          <cell r="J33" t="str">
            <v>01</v>
          </cell>
          <cell r="K33" t="str">
            <v>012</v>
          </cell>
          <cell r="L33"/>
          <cell r="M33"/>
          <cell r="N33"/>
          <cell r="O33"/>
          <cell r="P33" t="str">
            <v>Nación</v>
          </cell>
          <cell r="Q33" t="str">
            <v>16</v>
          </cell>
          <cell r="R33" t="str">
            <v>CSF</v>
          </cell>
          <cell r="S33" t="str">
            <v>FORTALECIMIENTO A LOS PROCESOS ORGANIZATIVOS Y DE CONCERTACION DE LAS COMUNIDADES NEGRAS, AFROCOLOMBIANAS, RAIZALES Y PALENQUERAS</v>
          </cell>
          <cell r="T33">
            <v>9026400000</v>
          </cell>
          <cell r="U33">
            <v>0</v>
          </cell>
          <cell r="V33">
            <v>0</v>
          </cell>
          <cell r="W33">
            <v>9026400000</v>
          </cell>
          <cell r="X33">
            <v>0</v>
          </cell>
          <cell r="Y33">
            <v>7500000000</v>
          </cell>
          <cell r="Z33">
            <v>1526400000</v>
          </cell>
          <cell r="AA33">
            <v>0</v>
          </cell>
          <cell r="AB33">
            <v>0</v>
          </cell>
          <cell r="AC33">
            <v>0</v>
          </cell>
          <cell r="AD33">
            <v>0</v>
          </cell>
        </row>
        <row r="34">
          <cell r="G34" t="str">
            <v>A</v>
          </cell>
          <cell r="H34" t="str">
            <v>03</v>
          </cell>
          <cell r="I34" t="str">
            <v>06</v>
          </cell>
          <cell r="J34" t="str">
            <v>01</v>
          </cell>
          <cell r="K34" t="str">
            <v>013</v>
          </cell>
          <cell r="L34"/>
          <cell r="M34"/>
          <cell r="N34"/>
          <cell r="O34"/>
          <cell r="P34" t="str">
            <v>Nación</v>
          </cell>
          <cell r="Q34" t="str">
            <v>10</v>
          </cell>
          <cell r="R34" t="str">
            <v>CSF</v>
          </cell>
          <cell r="S34" t="str">
            <v>FORTALECIMIENTO A LOS PROCESOS ORGANIZATIVOS Y DE CONCERTACION DE LAS COMUNIDADES INDIGENAS, MINORIAS Y ROM</v>
          </cell>
          <cell r="T34">
            <v>21150000000</v>
          </cell>
          <cell r="U34">
            <v>0</v>
          </cell>
          <cell r="V34">
            <v>0</v>
          </cell>
          <cell r="W34">
            <v>21150000000</v>
          </cell>
          <cell r="X34">
            <v>0</v>
          </cell>
          <cell r="Y34">
            <v>3799322860</v>
          </cell>
          <cell r="Z34">
            <v>17350677140</v>
          </cell>
          <cell r="AA34">
            <v>1496278276.5</v>
          </cell>
          <cell r="AB34">
            <v>12096298</v>
          </cell>
          <cell r="AC34">
            <v>12096298</v>
          </cell>
          <cell r="AD34">
            <v>1549794</v>
          </cell>
        </row>
        <row r="35">
          <cell r="G35" t="str">
            <v>A</v>
          </cell>
          <cell r="H35" t="str">
            <v>03</v>
          </cell>
          <cell r="I35" t="str">
            <v>06</v>
          </cell>
          <cell r="J35" t="str">
            <v>01</v>
          </cell>
          <cell r="K35" t="str">
            <v>013</v>
          </cell>
          <cell r="L35"/>
          <cell r="M35"/>
          <cell r="N35"/>
          <cell r="O35"/>
          <cell r="P35" t="str">
            <v>Nación</v>
          </cell>
          <cell r="Q35" t="str">
            <v>16</v>
          </cell>
          <cell r="R35" t="str">
            <v>CSF</v>
          </cell>
          <cell r="S35" t="str">
            <v>FORTALECIMIENTO A LOS PROCESOS ORGANIZATIVOS Y DE CONCERTACION DE LAS COMUNIDADES INDIGENAS, MINORIAS Y ROM</v>
          </cell>
          <cell r="T35">
            <v>21210000000</v>
          </cell>
          <cell r="U35">
            <v>0</v>
          </cell>
          <cell r="V35">
            <v>0</v>
          </cell>
          <cell r="W35">
            <v>21210000000</v>
          </cell>
          <cell r="X35">
            <v>0</v>
          </cell>
          <cell r="Y35">
            <v>15463159732</v>
          </cell>
          <cell r="Z35">
            <v>5746840268</v>
          </cell>
          <cell r="AA35">
            <v>463159732</v>
          </cell>
          <cell r="AB35">
            <v>0</v>
          </cell>
          <cell r="AC35">
            <v>0</v>
          </cell>
          <cell r="AD35">
            <v>0</v>
          </cell>
        </row>
        <row r="36">
          <cell r="G36" t="str">
            <v>A</v>
          </cell>
          <cell r="H36" t="str">
            <v>03</v>
          </cell>
          <cell r="I36" t="str">
            <v>06</v>
          </cell>
          <cell r="J36" t="str">
            <v>01</v>
          </cell>
          <cell r="K36" t="str">
            <v>014</v>
          </cell>
          <cell r="L36"/>
          <cell r="M36"/>
          <cell r="N36"/>
          <cell r="O36"/>
          <cell r="P36" t="str">
            <v>Nación</v>
          </cell>
          <cell r="Q36" t="str">
            <v>10</v>
          </cell>
          <cell r="R36" t="str">
            <v>CSF</v>
          </cell>
          <cell r="S36" t="str">
            <v>FORTALECIMIENTO INSTITUCIONAL DE LA MESA PERMANENTE DE CONCERTACION CON LOS PUEBLOS Y ORGANIZACIONES INDIGENAS - DECRETO 1397 DE 1996</v>
          </cell>
          <cell r="T36">
            <v>7292400000</v>
          </cell>
          <cell r="U36">
            <v>0</v>
          </cell>
          <cell r="V36">
            <v>0</v>
          </cell>
          <cell r="W36">
            <v>7292400000</v>
          </cell>
          <cell r="X36">
            <v>0</v>
          </cell>
          <cell r="Y36">
            <v>0</v>
          </cell>
          <cell r="Z36">
            <v>7292400000</v>
          </cell>
          <cell r="AA36">
            <v>0</v>
          </cell>
          <cell r="AB36">
            <v>0</v>
          </cell>
          <cell r="AC36">
            <v>0</v>
          </cell>
          <cell r="AD36">
            <v>0</v>
          </cell>
        </row>
        <row r="37">
          <cell r="G37" t="str">
            <v>A</v>
          </cell>
          <cell r="H37" t="str">
            <v>03</v>
          </cell>
          <cell r="I37" t="str">
            <v>10</v>
          </cell>
          <cell r="J37" t="str">
            <v>01</v>
          </cell>
          <cell r="K37" t="str">
            <v>001</v>
          </cell>
          <cell r="L37"/>
          <cell r="M37"/>
          <cell r="N37"/>
          <cell r="O37"/>
          <cell r="P37" t="str">
            <v>Nación</v>
          </cell>
          <cell r="Q37" t="str">
            <v>10</v>
          </cell>
          <cell r="R37" t="str">
            <v>CSF</v>
          </cell>
          <cell r="S37" t="str">
            <v>SENTENCIAS</v>
          </cell>
          <cell r="T37">
            <v>4691100000</v>
          </cell>
          <cell r="U37">
            <v>0</v>
          </cell>
          <cell r="V37">
            <v>0</v>
          </cell>
          <cell r="W37">
            <v>4691100000</v>
          </cell>
          <cell r="X37">
            <v>0</v>
          </cell>
          <cell r="Y37">
            <v>0</v>
          </cell>
          <cell r="Z37">
            <v>4691100000</v>
          </cell>
          <cell r="AA37">
            <v>0</v>
          </cell>
          <cell r="AB37">
            <v>0</v>
          </cell>
          <cell r="AC37">
            <v>0</v>
          </cell>
          <cell r="AD37">
            <v>0</v>
          </cell>
        </row>
        <row r="38">
          <cell r="G38" t="str">
            <v>A</v>
          </cell>
          <cell r="H38" t="str">
            <v>03</v>
          </cell>
          <cell r="I38" t="str">
            <v>10</v>
          </cell>
          <cell r="J38" t="str">
            <v>01</v>
          </cell>
          <cell r="K38" t="str">
            <v>002</v>
          </cell>
          <cell r="L38"/>
          <cell r="M38"/>
          <cell r="N38"/>
          <cell r="O38"/>
          <cell r="P38" t="str">
            <v>Nación</v>
          </cell>
          <cell r="Q38" t="str">
            <v>10</v>
          </cell>
          <cell r="R38" t="str">
            <v>CSF</v>
          </cell>
          <cell r="S38" t="str">
            <v>CONCILIACIONES</v>
          </cell>
          <cell r="T38">
            <v>321200000</v>
          </cell>
          <cell r="U38">
            <v>0</v>
          </cell>
          <cell r="V38">
            <v>0</v>
          </cell>
          <cell r="W38">
            <v>321200000</v>
          </cell>
          <cell r="X38">
            <v>0</v>
          </cell>
          <cell r="Y38">
            <v>0</v>
          </cell>
          <cell r="Z38">
            <v>321200000</v>
          </cell>
          <cell r="AA38">
            <v>0</v>
          </cell>
          <cell r="AB38">
            <v>0</v>
          </cell>
          <cell r="AC38">
            <v>0</v>
          </cell>
          <cell r="AD38">
            <v>0</v>
          </cell>
        </row>
        <row r="39">
          <cell r="G39" t="str">
            <v>A</v>
          </cell>
          <cell r="H39" t="str">
            <v>03</v>
          </cell>
          <cell r="I39" t="str">
            <v>11</v>
          </cell>
          <cell r="J39" t="str">
            <v>08</v>
          </cell>
          <cell r="K39" t="str">
            <v>001</v>
          </cell>
          <cell r="L39"/>
          <cell r="M39"/>
          <cell r="N39"/>
          <cell r="O39"/>
          <cell r="P39" t="str">
            <v>Nación</v>
          </cell>
          <cell r="Q39" t="str">
            <v>10</v>
          </cell>
          <cell r="R39" t="str">
            <v>CSF</v>
          </cell>
          <cell r="S39" t="str">
            <v>FORTALECIMIENTO ORGANIZACIONAL DE LAS ENTIDADES RELIGIOSAS Y LAS ORGANIZACIONES BASADAS EN LA FE COMO ACTORES SOCIALES TRASCENDENTES EN EL MARCO DE LA LEY 133 DE 1994</v>
          </cell>
          <cell r="T39">
            <v>750000000</v>
          </cell>
          <cell r="U39">
            <v>0</v>
          </cell>
          <cell r="V39">
            <v>0</v>
          </cell>
          <cell r="W39">
            <v>750000000</v>
          </cell>
          <cell r="X39">
            <v>0</v>
          </cell>
          <cell r="Y39">
            <v>553997987</v>
          </cell>
          <cell r="Z39">
            <v>196002013</v>
          </cell>
          <cell r="AA39">
            <v>225063939.56999999</v>
          </cell>
          <cell r="AB39">
            <v>9181288</v>
          </cell>
          <cell r="AC39">
            <v>9181288</v>
          </cell>
          <cell r="AD39">
            <v>0</v>
          </cell>
        </row>
        <row r="40">
          <cell r="G40" t="str">
            <v>A</v>
          </cell>
          <cell r="H40" t="str">
            <v>08</v>
          </cell>
          <cell r="I40" t="str">
            <v>01</v>
          </cell>
          <cell r="J40"/>
          <cell r="K40"/>
          <cell r="L40"/>
          <cell r="M40"/>
          <cell r="N40"/>
          <cell r="O40"/>
          <cell r="P40" t="str">
            <v>Nación</v>
          </cell>
          <cell r="Q40" t="str">
            <v>10</v>
          </cell>
          <cell r="R40" t="str">
            <v>CSF</v>
          </cell>
          <cell r="S40" t="str">
            <v>IMPUESTOS</v>
          </cell>
          <cell r="T40">
            <v>128300000</v>
          </cell>
          <cell r="U40">
            <v>0</v>
          </cell>
          <cell r="V40">
            <v>0</v>
          </cell>
          <cell r="W40">
            <v>128300000</v>
          </cell>
          <cell r="X40">
            <v>0</v>
          </cell>
          <cell r="Y40">
            <v>128300000</v>
          </cell>
          <cell r="Z40">
            <v>0</v>
          </cell>
          <cell r="AA40">
            <v>125413000</v>
          </cell>
          <cell r="AB40">
            <v>125413000</v>
          </cell>
          <cell r="AC40">
            <v>125413000</v>
          </cell>
          <cell r="AD40">
            <v>125413000</v>
          </cell>
        </row>
        <row r="41">
          <cell r="G41" t="str">
            <v>A</v>
          </cell>
          <cell r="H41" t="str">
            <v>08</v>
          </cell>
          <cell r="I41" t="str">
            <v>04</v>
          </cell>
          <cell r="J41" t="str">
            <v>01</v>
          </cell>
          <cell r="K41"/>
          <cell r="L41"/>
          <cell r="M41"/>
          <cell r="N41"/>
          <cell r="O41"/>
          <cell r="P41" t="str">
            <v>Nación</v>
          </cell>
          <cell r="Q41" t="str">
            <v>11</v>
          </cell>
          <cell r="R41" t="str">
            <v>SSF</v>
          </cell>
          <cell r="S41" t="str">
            <v>CUOTA DE FISCALIZACIÓN Y AUDITAJE</v>
          </cell>
          <cell r="T41">
            <v>800000000</v>
          </cell>
          <cell r="U41">
            <v>0</v>
          </cell>
          <cell r="V41">
            <v>0</v>
          </cell>
          <cell r="W41">
            <v>800000000</v>
          </cell>
          <cell r="X41">
            <v>0</v>
          </cell>
          <cell r="Y41">
            <v>0</v>
          </cell>
          <cell r="Z41">
            <v>800000000</v>
          </cell>
          <cell r="AA41">
            <v>0</v>
          </cell>
          <cell r="AB41">
            <v>0</v>
          </cell>
          <cell r="AC41">
            <v>0</v>
          </cell>
          <cell r="AD41">
            <v>0</v>
          </cell>
        </row>
        <row r="42">
          <cell r="G42" t="str">
            <v>C</v>
          </cell>
          <cell r="H42" t="str">
            <v>3701</v>
          </cell>
          <cell r="I42" t="str">
            <v>1000</v>
          </cell>
          <cell r="J42" t="str">
            <v>14</v>
          </cell>
          <cell r="K42"/>
          <cell r="L42"/>
          <cell r="M42"/>
          <cell r="N42"/>
          <cell r="O42"/>
          <cell r="P42" t="str">
            <v>Nación</v>
          </cell>
          <cell r="Q42" t="str">
            <v>10</v>
          </cell>
          <cell r="R42" t="str">
            <v>CSF</v>
          </cell>
          <cell r="S42" t="str">
            <v>FORTALECIMIENTO DE MEDIDAS DE PREVENCIÓN Y PROTECCIÓN DE LOS DERECHOS HUMANOS DE LOS PUEBLOS INDÍGENAS A NIVEL  NACIONAL</v>
          </cell>
          <cell r="T42">
            <v>40000000</v>
          </cell>
          <cell r="U42">
            <v>0</v>
          </cell>
          <cell r="V42">
            <v>0</v>
          </cell>
          <cell r="W42">
            <v>40000000</v>
          </cell>
          <cell r="X42">
            <v>0</v>
          </cell>
          <cell r="Y42">
            <v>0</v>
          </cell>
          <cell r="Z42">
            <v>40000000</v>
          </cell>
          <cell r="AA42">
            <v>0</v>
          </cell>
          <cell r="AB42">
            <v>0</v>
          </cell>
          <cell r="AC42">
            <v>0</v>
          </cell>
          <cell r="AD42">
            <v>0</v>
          </cell>
        </row>
        <row r="43">
          <cell r="G43" t="str">
            <v>C</v>
          </cell>
          <cell r="H43" t="str">
            <v>3701</v>
          </cell>
          <cell r="I43" t="str">
            <v>1000</v>
          </cell>
          <cell r="J43" t="str">
            <v>14</v>
          </cell>
          <cell r="K43"/>
          <cell r="L43"/>
          <cell r="M43"/>
          <cell r="N43"/>
          <cell r="O43"/>
          <cell r="P43" t="str">
            <v>Nación</v>
          </cell>
          <cell r="Q43" t="str">
            <v>11</v>
          </cell>
          <cell r="R43" t="str">
            <v>CSF</v>
          </cell>
          <cell r="S43" t="str">
            <v>FORTALECIMIENTO DE MEDIDAS DE PREVENCIÓN Y PROTECCIÓN DE LOS DERECHOS HUMANOS DE LOS PUEBLOS INDÍGENAS A NIVEL  NACIONAL</v>
          </cell>
          <cell r="T43">
            <v>160000000</v>
          </cell>
          <cell r="U43">
            <v>0</v>
          </cell>
          <cell r="V43">
            <v>0</v>
          </cell>
          <cell r="W43">
            <v>160000000</v>
          </cell>
          <cell r="X43">
            <v>0</v>
          </cell>
          <cell r="Y43">
            <v>20000000</v>
          </cell>
          <cell r="Z43">
            <v>140000000</v>
          </cell>
          <cell r="AA43">
            <v>20000000</v>
          </cell>
          <cell r="AB43">
            <v>0</v>
          </cell>
          <cell r="AC43">
            <v>0</v>
          </cell>
          <cell r="AD43">
            <v>0</v>
          </cell>
        </row>
        <row r="44">
          <cell r="G44" t="str">
            <v>C</v>
          </cell>
          <cell r="H44" t="str">
            <v>3701</v>
          </cell>
          <cell r="I44" t="str">
            <v>1000</v>
          </cell>
          <cell r="J44" t="str">
            <v>15</v>
          </cell>
          <cell r="K44"/>
          <cell r="L44"/>
          <cell r="M44"/>
          <cell r="N44"/>
          <cell r="O44"/>
          <cell r="P44" t="str">
            <v>Nación</v>
          </cell>
          <cell r="Q44" t="str">
            <v>10</v>
          </cell>
          <cell r="R44" t="str">
            <v>CSF</v>
          </cell>
          <cell r="S44" t="str">
            <v>FORTALECIMIENTO A LA GESTIÓN DE LOS CEMENTERIOS COMO RESTITUCIÓN DE DERECHOS DE VÍCTIMAS DE DESAPARICIÓN A NIVEL  NACIONAL</v>
          </cell>
          <cell r="T44">
            <v>140000000</v>
          </cell>
          <cell r="U44">
            <v>0</v>
          </cell>
          <cell r="V44">
            <v>0</v>
          </cell>
          <cell r="W44">
            <v>140000000</v>
          </cell>
          <cell r="X44">
            <v>0</v>
          </cell>
          <cell r="Y44">
            <v>140000000</v>
          </cell>
          <cell r="Z44">
            <v>0</v>
          </cell>
          <cell r="AA44">
            <v>35949400</v>
          </cell>
          <cell r="AB44">
            <v>0</v>
          </cell>
          <cell r="AC44">
            <v>0</v>
          </cell>
          <cell r="AD44">
            <v>0</v>
          </cell>
        </row>
        <row r="45">
          <cell r="G45" t="str">
            <v>C</v>
          </cell>
          <cell r="H45" t="str">
            <v>3701</v>
          </cell>
          <cell r="I45" t="str">
            <v>1000</v>
          </cell>
          <cell r="J45" t="str">
            <v>15</v>
          </cell>
          <cell r="K45"/>
          <cell r="L45"/>
          <cell r="M45"/>
          <cell r="N45"/>
          <cell r="O45"/>
          <cell r="P45" t="str">
            <v>Nación</v>
          </cell>
          <cell r="Q45" t="str">
            <v>11</v>
          </cell>
          <cell r="R45" t="str">
            <v>CSF</v>
          </cell>
          <cell r="S45" t="str">
            <v>FORTALECIMIENTO A LA GESTIÓN DE LOS CEMENTERIOS COMO RESTITUCIÓN DE DERECHOS DE VÍCTIMAS DE DESAPARICIÓN A NIVEL  NACIONAL</v>
          </cell>
          <cell r="T45">
            <v>560000000</v>
          </cell>
          <cell r="U45">
            <v>0</v>
          </cell>
          <cell r="V45">
            <v>0</v>
          </cell>
          <cell r="W45">
            <v>560000000</v>
          </cell>
          <cell r="X45">
            <v>0</v>
          </cell>
          <cell r="Y45">
            <v>0</v>
          </cell>
          <cell r="Z45">
            <v>560000000</v>
          </cell>
          <cell r="AA45">
            <v>0</v>
          </cell>
          <cell r="AB45">
            <v>0</v>
          </cell>
          <cell r="AC45">
            <v>0</v>
          </cell>
          <cell r="AD45">
            <v>0</v>
          </cell>
        </row>
        <row r="46">
          <cell r="G46" t="str">
            <v>C</v>
          </cell>
          <cell r="H46" t="str">
            <v>3701</v>
          </cell>
          <cell r="I46" t="str">
            <v>1000</v>
          </cell>
          <cell r="J46" t="str">
            <v>16</v>
          </cell>
          <cell r="K46"/>
          <cell r="L46"/>
          <cell r="M46"/>
          <cell r="N46"/>
          <cell r="O46"/>
          <cell r="P46" t="str">
            <v>Nación</v>
          </cell>
          <cell r="Q46" t="str">
            <v>10</v>
          </cell>
          <cell r="R46" t="str">
            <v>CSF</v>
          </cell>
          <cell r="S46" t="str">
            <v>FORTALECIMIENTO A LA IMPLEMENTACIÓN DE LA GESTIÓN PREVENTIVA DEL RIESGO DE VIOLACIONES A LOS DERECHOS HUMANOS EN EL TERRITORIO  NACIONAL</v>
          </cell>
          <cell r="T46">
            <v>1000000000</v>
          </cell>
          <cell r="U46">
            <v>0</v>
          </cell>
          <cell r="V46">
            <v>0</v>
          </cell>
          <cell r="W46">
            <v>1000000000</v>
          </cell>
          <cell r="X46">
            <v>0</v>
          </cell>
          <cell r="Y46">
            <v>0</v>
          </cell>
          <cell r="Z46">
            <v>1000000000</v>
          </cell>
          <cell r="AA46">
            <v>0</v>
          </cell>
          <cell r="AB46">
            <v>0</v>
          </cell>
          <cell r="AC46">
            <v>0</v>
          </cell>
          <cell r="AD46">
            <v>0</v>
          </cell>
        </row>
        <row r="47">
          <cell r="G47" t="str">
            <v>C</v>
          </cell>
          <cell r="H47" t="str">
            <v>3701</v>
          </cell>
          <cell r="I47" t="str">
            <v>1000</v>
          </cell>
          <cell r="J47" t="str">
            <v>16</v>
          </cell>
          <cell r="K47"/>
          <cell r="L47"/>
          <cell r="M47"/>
          <cell r="N47"/>
          <cell r="O47"/>
          <cell r="P47" t="str">
            <v>Nación</v>
          </cell>
          <cell r="Q47" t="str">
            <v>11</v>
          </cell>
          <cell r="R47" t="str">
            <v>CSF</v>
          </cell>
          <cell r="S47" t="str">
            <v>FORTALECIMIENTO A LA IMPLEMENTACIÓN DE LA GESTIÓN PREVENTIVA DEL RIESGO DE VIOLACIONES A LOS DERECHOS HUMANOS EN EL TERRITORIO  NACIONAL</v>
          </cell>
          <cell r="T47">
            <v>4000000000</v>
          </cell>
          <cell r="U47">
            <v>0</v>
          </cell>
          <cell r="V47">
            <v>0</v>
          </cell>
          <cell r="W47">
            <v>4000000000</v>
          </cell>
          <cell r="X47">
            <v>0</v>
          </cell>
          <cell r="Y47">
            <v>910252832</v>
          </cell>
          <cell r="Z47">
            <v>3089747168</v>
          </cell>
          <cell r="AA47">
            <v>22984221</v>
          </cell>
          <cell r="AB47">
            <v>0</v>
          </cell>
          <cell r="AC47">
            <v>0</v>
          </cell>
          <cell r="AD47">
            <v>0</v>
          </cell>
        </row>
        <row r="48">
          <cell r="G48" t="str">
            <v>C</v>
          </cell>
          <cell r="H48" t="str">
            <v>3701</v>
          </cell>
          <cell r="I48" t="str">
            <v>1000</v>
          </cell>
          <cell r="J48" t="str">
            <v>18</v>
          </cell>
          <cell r="K48"/>
          <cell r="L48"/>
          <cell r="M48"/>
          <cell r="N48"/>
          <cell r="O48"/>
          <cell r="P48" t="str">
            <v>Nación</v>
          </cell>
          <cell r="Q48" t="str">
            <v>10</v>
          </cell>
          <cell r="R48" t="str">
            <v>CSF</v>
          </cell>
          <cell r="S48" t="str">
            <v>FORTALECIMIENTO DE LA CAPACIDAD ORGANIZATIVA DE LOS PUEBLOS INDÍGENAS EN EL TERRITORIO  NACIONAL</v>
          </cell>
          <cell r="T48">
            <v>9821045822</v>
          </cell>
          <cell r="U48">
            <v>0</v>
          </cell>
          <cell r="V48">
            <v>0</v>
          </cell>
          <cell r="W48">
            <v>9821045822</v>
          </cell>
          <cell r="X48">
            <v>0</v>
          </cell>
          <cell r="Y48">
            <v>0</v>
          </cell>
          <cell r="Z48">
            <v>9821045822</v>
          </cell>
          <cell r="AA48">
            <v>0</v>
          </cell>
          <cell r="AB48">
            <v>0</v>
          </cell>
          <cell r="AC48">
            <v>0</v>
          </cell>
          <cell r="AD48">
            <v>0</v>
          </cell>
        </row>
        <row r="49">
          <cell r="G49" t="str">
            <v>C</v>
          </cell>
          <cell r="H49" t="str">
            <v>3701</v>
          </cell>
          <cell r="I49" t="str">
            <v>1000</v>
          </cell>
          <cell r="J49" t="str">
            <v>18</v>
          </cell>
          <cell r="K49"/>
          <cell r="L49"/>
          <cell r="M49"/>
          <cell r="N49"/>
          <cell r="O49"/>
          <cell r="P49" t="str">
            <v>Nación</v>
          </cell>
          <cell r="Q49" t="str">
            <v>11</v>
          </cell>
          <cell r="R49" t="str">
            <v>CSF</v>
          </cell>
          <cell r="S49" t="str">
            <v>FORTALECIMIENTO DE LA CAPACIDAD ORGANIZATIVA DE LOS PUEBLOS INDÍGENAS EN EL TERRITORIO  NACIONAL</v>
          </cell>
          <cell r="T49">
            <v>39284183286</v>
          </cell>
          <cell r="U49">
            <v>0</v>
          </cell>
          <cell r="V49">
            <v>0</v>
          </cell>
          <cell r="W49">
            <v>39284183286</v>
          </cell>
          <cell r="X49">
            <v>0</v>
          </cell>
          <cell r="Y49">
            <v>0</v>
          </cell>
          <cell r="Z49">
            <v>39284183286</v>
          </cell>
          <cell r="AA49">
            <v>0</v>
          </cell>
          <cell r="AB49">
            <v>0</v>
          </cell>
          <cell r="AC49">
            <v>0</v>
          </cell>
          <cell r="AD49">
            <v>0</v>
          </cell>
        </row>
        <row r="50">
          <cell r="G50" t="str">
            <v>C</v>
          </cell>
          <cell r="H50" t="str">
            <v>3701</v>
          </cell>
          <cell r="I50" t="str">
            <v>1000</v>
          </cell>
          <cell r="J50" t="str">
            <v>18</v>
          </cell>
          <cell r="K50"/>
          <cell r="L50"/>
          <cell r="M50"/>
          <cell r="N50"/>
          <cell r="O50"/>
          <cell r="P50" t="str">
            <v>Nación</v>
          </cell>
          <cell r="Q50" t="str">
            <v>16</v>
          </cell>
          <cell r="R50" t="str">
            <v>CSF</v>
          </cell>
          <cell r="S50" t="str">
            <v>FORTALECIMIENTO DE LA CAPACIDAD ORGANIZATIVA DE LOS PUEBLOS INDÍGENAS EN EL TERRITORIO  NACIONAL</v>
          </cell>
          <cell r="T50">
            <v>2743007154</v>
          </cell>
          <cell r="U50">
            <v>0</v>
          </cell>
          <cell r="V50">
            <v>0</v>
          </cell>
          <cell r="W50">
            <v>2743007154</v>
          </cell>
          <cell r="X50">
            <v>0</v>
          </cell>
          <cell r="Y50">
            <v>0</v>
          </cell>
          <cell r="Z50">
            <v>2743007154</v>
          </cell>
          <cell r="AA50">
            <v>0</v>
          </cell>
          <cell r="AB50">
            <v>0</v>
          </cell>
          <cell r="AC50">
            <v>0</v>
          </cell>
          <cell r="AD50">
            <v>0</v>
          </cell>
        </row>
        <row r="51">
          <cell r="G51" t="str">
            <v>C</v>
          </cell>
          <cell r="H51" t="str">
            <v>3701</v>
          </cell>
          <cell r="I51" t="str">
            <v>1000</v>
          </cell>
          <cell r="J51" t="str">
            <v>20</v>
          </cell>
          <cell r="K51"/>
          <cell r="L51"/>
          <cell r="M51"/>
          <cell r="N51"/>
          <cell r="O51"/>
          <cell r="P51" t="str">
            <v>Nación</v>
          </cell>
          <cell r="Q51" t="str">
            <v>10</v>
          </cell>
          <cell r="R51" t="str">
            <v>CSF</v>
          </cell>
          <cell r="S51" t="str">
            <v>FORTALECIMIENTO DE LA GESTIÓN TERRITORIAL EN LA GARANTÍA, PROMOCIÓN Y GOCE DE LOS DERECHOS HUMANOS  A NIVEL  NACIONAL</v>
          </cell>
          <cell r="T51">
            <v>320000000</v>
          </cell>
          <cell r="U51">
            <v>0</v>
          </cell>
          <cell r="V51">
            <v>0</v>
          </cell>
          <cell r="W51">
            <v>320000000</v>
          </cell>
          <cell r="X51">
            <v>0</v>
          </cell>
          <cell r="Y51">
            <v>183200000</v>
          </cell>
          <cell r="Z51">
            <v>136800000</v>
          </cell>
          <cell r="AA51">
            <v>0</v>
          </cell>
          <cell r="AB51">
            <v>0</v>
          </cell>
          <cell r="AC51">
            <v>0</v>
          </cell>
          <cell r="AD51">
            <v>0</v>
          </cell>
        </row>
        <row r="52">
          <cell r="G52" t="str">
            <v>C</v>
          </cell>
          <cell r="H52" t="str">
            <v>3701</v>
          </cell>
          <cell r="I52" t="str">
            <v>1000</v>
          </cell>
          <cell r="J52" t="str">
            <v>20</v>
          </cell>
          <cell r="K52"/>
          <cell r="L52"/>
          <cell r="M52"/>
          <cell r="N52"/>
          <cell r="O52"/>
          <cell r="P52" t="str">
            <v>Nación</v>
          </cell>
          <cell r="Q52" t="str">
            <v>11</v>
          </cell>
          <cell r="R52" t="str">
            <v>CSF</v>
          </cell>
          <cell r="S52" t="str">
            <v>FORTALECIMIENTO DE LA GESTIÓN TERRITORIAL EN LA GARANTÍA, PROMOCIÓN Y GOCE DE LOS DERECHOS HUMANOS  A NIVEL  NACIONAL</v>
          </cell>
          <cell r="T52">
            <v>1280000000</v>
          </cell>
          <cell r="U52">
            <v>0</v>
          </cell>
          <cell r="V52">
            <v>0</v>
          </cell>
          <cell r="W52">
            <v>1280000000</v>
          </cell>
          <cell r="X52">
            <v>0</v>
          </cell>
          <cell r="Y52">
            <v>334326300</v>
          </cell>
          <cell r="Z52">
            <v>945673700</v>
          </cell>
          <cell r="AA52">
            <v>104630400</v>
          </cell>
          <cell r="AB52">
            <v>0</v>
          </cell>
          <cell r="AC52">
            <v>0</v>
          </cell>
          <cell r="AD52">
            <v>0</v>
          </cell>
        </row>
        <row r="53">
          <cell r="G53" t="str">
            <v>C</v>
          </cell>
          <cell r="H53" t="str">
            <v>3701</v>
          </cell>
          <cell r="I53" t="str">
            <v>1000</v>
          </cell>
          <cell r="J53" t="str">
            <v>23</v>
          </cell>
          <cell r="K53"/>
          <cell r="L53"/>
          <cell r="M53"/>
          <cell r="N53"/>
          <cell r="O53"/>
          <cell r="P53" t="str">
            <v>Nación</v>
          </cell>
          <cell r="Q53" t="str">
            <v>10</v>
          </cell>
          <cell r="R53" t="str">
            <v>CSF</v>
          </cell>
          <cell r="S53" t="str">
            <v>FORTALECIMIENTO PARA CONSEJOS COMUNITARIOS Y EXPRESIONES ORGANIZATIVAS EN LAS ÁREAS RURALES Y URBANAS DE LA COMUNIDAD NARP  NACIONAL-[PREVIO CONCEPTO DNP]</v>
          </cell>
          <cell r="T53">
            <v>5000000000</v>
          </cell>
          <cell r="U53">
            <v>0</v>
          </cell>
          <cell r="V53">
            <v>0</v>
          </cell>
          <cell r="W53">
            <v>5000000000</v>
          </cell>
          <cell r="X53">
            <v>5000000000</v>
          </cell>
          <cell r="Y53">
            <v>0</v>
          </cell>
          <cell r="Z53">
            <v>0</v>
          </cell>
          <cell r="AA53">
            <v>0</v>
          </cell>
          <cell r="AB53">
            <v>0</v>
          </cell>
          <cell r="AC53">
            <v>0</v>
          </cell>
          <cell r="AD53">
            <v>0</v>
          </cell>
        </row>
        <row r="54">
          <cell r="G54" t="str">
            <v>C</v>
          </cell>
          <cell r="H54" t="str">
            <v>3701</v>
          </cell>
          <cell r="I54" t="str">
            <v>1000</v>
          </cell>
          <cell r="J54" t="str">
            <v>23</v>
          </cell>
          <cell r="K54"/>
          <cell r="L54"/>
          <cell r="M54"/>
          <cell r="N54"/>
          <cell r="O54"/>
          <cell r="P54" t="str">
            <v>Nación</v>
          </cell>
          <cell r="Q54" t="str">
            <v>11</v>
          </cell>
          <cell r="R54" t="str">
            <v>CSF</v>
          </cell>
          <cell r="S54" t="str">
            <v>FORTALECIMIENTO PARA CONSEJOS COMUNITARIOS Y EXPRESIONES ORGANIZATIVAS EN LAS ÁREAS RURALES Y URBANAS DE LA COMUNIDAD NARP  NACIONAL-[PREVIO CONCEPTO DNP]</v>
          </cell>
          <cell r="T54">
            <v>20000000000</v>
          </cell>
          <cell r="U54">
            <v>0</v>
          </cell>
          <cell r="V54">
            <v>0</v>
          </cell>
          <cell r="W54">
            <v>20000000000</v>
          </cell>
          <cell r="X54">
            <v>20000000000</v>
          </cell>
          <cell r="Y54">
            <v>0</v>
          </cell>
          <cell r="Z54">
            <v>0</v>
          </cell>
          <cell r="AA54">
            <v>0</v>
          </cell>
          <cell r="AB54">
            <v>0</v>
          </cell>
          <cell r="AC54">
            <v>0</v>
          </cell>
          <cell r="AD54">
            <v>0</v>
          </cell>
        </row>
        <row r="55">
          <cell r="G55" t="str">
            <v>C</v>
          </cell>
          <cell r="H55" t="str">
            <v>3701</v>
          </cell>
          <cell r="I55" t="str">
            <v>1000</v>
          </cell>
          <cell r="J55" t="str">
            <v>24</v>
          </cell>
          <cell r="K55"/>
          <cell r="L55"/>
          <cell r="M55"/>
          <cell r="N55"/>
          <cell r="O55"/>
          <cell r="P55" t="str">
            <v>Nación</v>
          </cell>
          <cell r="Q55" t="str">
            <v>10</v>
          </cell>
          <cell r="R55" t="str">
            <v>CSF</v>
          </cell>
          <cell r="S55" t="str">
            <v>FORTALECIMIENTO DEL MARCO LEGAL Y ORGANIZATIVO DE LAS KUMPANIAS RROM A NIVEL   NACIONAL</v>
          </cell>
          <cell r="T55">
            <v>50000000</v>
          </cell>
          <cell r="U55">
            <v>0</v>
          </cell>
          <cell r="V55">
            <v>0</v>
          </cell>
          <cell r="W55">
            <v>50000000</v>
          </cell>
          <cell r="X55">
            <v>0</v>
          </cell>
          <cell r="Y55">
            <v>0</v>
          </cell>
          <cell r="Z55">
            <v>50000000</v>
          </cell>
          <cell r="AA55">
            <v>0</v>
          </cell>
          <cell r="AB55">
            <v>0</v>
          </cell>
          <cell r="AC55">
            <v>0</v>
          </cell>
          <cell r="AD55">
            <v>0</v>
          </cell>
        </row>
        <row r="56">
          <cell r="G56" t="str">
            <v>C</v>
          </cell>
          <cell r="H56" t="str">
            <v>3701</v>
          </cell>
          <cell r="I56" t="str">
            <v>1000</v>
          </cell>
          <cell r="J56" t="str">
            <v>24</v>
          </cell>
          <cell r="K56"/>
          <cell r="L56"/>
          <cell r="M56"/>
          <cell r="N56"/>
          <cell r="O56"/>
          <cell r="P56" t="str">
            <v>Nación</v>
          </cell>
          <cell r="Q56" t="str">
            <v>11</v>
          </cell>
          <cell r="R56" t="str">
            <v>CSF</v>
          </cell>
          <cell r="S56" t="str">
            <v>FORTALECIMIENTO DEL MARCO LEGAL Y ORGANIZATIVO DE LAS KUMPANIAS RROM A NIVEL   NACIONAL</v>
          </cell>
          <cell r="T56">
            <v>200000000</v>
          </cell>
          <cell r="U56">
            <v>0</v>
          </cell>
          <cell r="V56">
            <v>0</v>
          </cell>
          <cell r="W56">
            <v>200000000</v>
          </cell>
          <cell r="X56">
            <v>0</v>
          </cell>
          <cell r="Y56">
            <v>0</v>
          </cell>
          <cell r="Z56">
            <v>200000000</v>
          </cell>
          <cell r="AA56">
            <v>0</v>
          </cell>
          <cell r="AB56">
            <v>0</v>
          </cell>
          <cell r="AC56">
            <v>0</v>
          </cell>
          <cell r="AD56">
            <v>0</v>
          </cell>
        </row>
        <row r="57">
          <cell r="G57" t="str">
            <v>C</v>
          </cell>
          <cell r="H57" t="str">
            <v>3701</v>
          </cell>
          <cell r="I57" t="str">
            <v>1000</v>
          </cell>
          <cell r="J57" t="str">
            <v>25</v>
          </cell>
          <cell r="K57"/>
          <cell r="L57"/>
          <cell r="M57"/>
          <cell r="N57"/>
          <cell r="O57"/>
          <cell r="P57" t="str">
            <v>Nación</v>
          </cell>
          <cell r="Q57" t="str">
            <v>16</v>
          </cell>
          <cell r="R57" t="str">
            <v>CSF</v>
          </cell>
          <cell r="S57" t="str">
            <v>FORTALECIMIENTO A LA GARANTÍA DE LA LABOR DE DEFENSA DE LOS DERECHOS HUMANOS A NIVEL  NACIONAL</v>
          </cell>
          <cell r="T57">
            <v>5000000000</v>
          </cell>
          <cell r="U57">
            <v>0</v>
          </cell>
          <cell r="V57">
            <v>0</v>
          </cell>
          <cell r="W57">
            <v>5000000000</v>
          </cell>
          <cell r="X57">
            <v>0</v>
          </cell>
          <cell r="Y57">
            <v>900020693</v>
          </cell>
          <cell r="Z57">
            <v>4099979307</v>
          </cell>
          <cell r="AA57">
            <v>423693913</v>
          </cell>
          <cell r="AB57">
            <v>0</v>
          </cell>
          <cell r="AC57">
            <v>0</v>
          </cell>
          <cell r="AD57">
            <v>0</v>
          </cell>
        </row>
        <row r="58">
          <cell r="G58" t="str">
            <v>C</v>
          </cell>
          <cell r="H58" t="str">
            <v>3702</v>
          </cell>
          <cell r="I58" t="str">
            <v>1000</v>
          </cell>
          <cell r="J58" t="str">
            <v>8</v>
          </cell>
          <cell r="K58"/>
          <cell r="L58"/>
          <cell r="M58"/>
          <cell r="N58"/>
          <cell r="O58"/>
          <cell r="P58" t="str">
            <v>Nación</v>
          </cell>
          <cell r="Q58" t="str">
            <v>16</v>
          </cell>
          <cell r="R58" t="str">
            <v>CSF</v>
          </cell>
          <cell r="S58" t="str">
            <v>FORTALECIMIENTO DE LOS SISTEMAS INTEGRADOS DE EMERGENCIA Y SEGURIDAD SIES A NIVEL  NACIONAL</v>
          </cell>
          <cell r="T58">
            <v>20000000000</v>
          </cell>
          <cell r="U58">
            <v>0</v>
          </cell>
          <cell r="V58">
            <v>0</v>
          </cell>
          <cell r="W58">
            <v>20000000000</v>
          </cell>
          <cell r="X58">
            <v>0</v>
          </cell>
          <cell r="Y58">
            <v>290143828</v>
          </cell>
          <cell r="Z58">
            <v>19709856172</v>
          </cell>
          <cell r="AA58">
            <v>65661212</v>
          </cell>
          <cell r="AB58">
            <v>0</v>
          </cell>
          <cell r="AC58">
            <v>0</v>
          </cell>
          <cell r="AD58">
            <v>0</v>
          </cell>
        </row>
        <row r="59">
          <cell r="G59" t="str">
            <v>C</v>
          </cell>
          <cell r="H59" t="str">
            <v>3702</v>
          </cell>
          <cell r="I59" t="str">
            <v>1000</v>
          </cell>
          <cell r="J59" t="str">
            <v>9</v>
          </cell>
          <cell r="K59"/>
          <cell r="L59"/>
          <cell r="M59"/>
          <cell r="N59"/>
          <cell r="O59"/>
          <cell r="P59" t="str">
            <v>Nación</v>
          </cell>
          <cell r="Q59" t="str">
            <v>16</v>
          </cell>
          <cell r="R59" t="str">
            <v>CSF</v>
          </cell>
          <cell r="S59" t="str">
            <v>MEJORAMIENTO EN LA IMPLEMENTACIÓN DE POLÍTICAS PUBLICAS EN MATERIA DE TRATA DE PERSONAS A NIVEL  NACIONAL</v>
          </cell>
          <cell r="T59">
            <v>742140000</v>
          </cell>
          <cell r="U59">
            <v>0</v>
          </cell>
          <cell r="V59">
            <v>0</v>
          </cell>
          <cell r="W59">
            <v>742140000</v>
          </cell>
          <cell r="X59">
            <v>0</v>
          </cell>
          <cell r="Y59">
            <v>80000000</v>
          </cell>
          <cell r="Z59">
            <v>662140000</v>
          </cell>
          <cell r="AA59">
            <v>0</v>
          </cell>
          <cell r="AB59">
            <v>0</v>
          </cell>
          <cell r="AC59">
            <v>0</v>
          </cell>
          <cell r="AD59">
            <v>0</v>
          </cell>
        </row>
        <row r="60">
          <cell r="G60" t="str">
            <v>C</v>
          </cell>
          <cell r="H60" t="str">
            <v>3702</v>
          </cell>
          <cell r="I60" t="str">
            <v>1000</v>
          </cell>
          <cell r="J60" t="str">
            <v>10</v>
          </cell>
          <cell r="K60"/>
          <cell r="L60"/>
          <cell r="M60"/>
          <cell r="N60"/>
          <cell r="O60"/>
          <cell r="P60" t="str">
            <v>Nación</v>
          </cell>
          <cell r="Q60" t="str">
            <v>16</v>
          </cell>
          <cell r="R60" t="str">
            <v>CSF</v>
          </cell>
          <cell r="S60" t="str">
            <v>FORTALECIMIENTO DE LAS CAPACIDADES INSTITUCIONALES EN MATERIA DE SEGURIDAD, CONVIVENCIA CIUDADANA Y ORDEN PÚBLICO A NIVEL  NACIONAL</v>
          </cell>
          <cell r="T60">
            <v>4000000000</v>
          </cell>
          <cell r="U60">
            <v>0</v>
          </cell>
          <cell r="V60">
            <v>0</v>
          </cell>
          <cell r="W60">
            <v>4000000000</v>
          </cell>
          <cell r="X60">
            <v>0</v>
          </cell>
          <cell r="Y60">
            <v>2427511265</v>
          </cell>
          <cell r="Z60">
            <v>1572488735</v>
          </cell>
          <cell r="AA60">
            <v>551045858</v>
          </cell>
          <cell r="AB60">
            <v>0</v>
          </cell>
          <cell r="AC60">
            <v>0</v>
          </cell>
          <cell r="AD60">
            <v>0</v>
          </cell>
        </row>
        <row r="61">
          <cell r="G61" t="str">
            <v>C</v>
          </cell>
          <cell r="H61" t="str">
            <v>3702</v>
          </cell>
          <cell r="I61" t="str">
            <v>1000</v>
          </cell>
          <cell r="J61" t="str">
            <v>11</v>
          </cell>
          <cell r="K61"/>
          <cell r="L61"/>
          <cell r="M61"/>
          <cell r="N61"/>
          <cell r="O61"/>
          <cell r="P61" t="str">
            <v>Nación</v>
          </cell>
          <cell r="Q61" t="str">
            <v>16</v>
          </cell>
          <cell r="R61" t="str">
            <v>CSF</v>
          </cell>
          <cell r="S61" t="str">
            <v>FORTALECIMIENTO INSTITUCIONAL EN DESCENTRALIZACIÓN Y ORDENAMIENTO TERRITORIAL A NIVEL  NACIONAL</v>
          </cell>
          <cell r="T61">
            <v>4000000000</v>
          </cell>
          <cell r="U61">
            <v>0</v>
          </cell>
          <cell r="V61">
            <v>0</v>
          </cell>
          <cell r="W61">
            <v>4000000000</v>
          </cell>
          <cell r="X61">
            <v>0</v>
          </cell>
          <cell r="Y61">
            <v>160000000</v>
          </cell>
          <cell r="Z61">
            <v>3840000000</v>
          </cell>
          <cell r="AA61">
            <v>0</v>
          </cell>
          <cell r="AB61">
            <v>0</v>
          </cell>
          <cell r="AC61">
            <v>0</v>
          </cell>
          <cell r="AD61">
            <v>0</v>
          </cell>
        </row>
        <row r="62">
          <cell r="G62" t="str">
            <v>C</v>
          </cell>
          <cell r="H62" t="str">
            <v>3702</v>
          </cell>
          <cell r="I62" t="str">
            <v>1000</v>
          </cell>
          <cell r="J62" t="str">
            <v>12</v>
          </cell>
          <cell r="K62"/>
          <cell r="L62"/>
          <cell r="M62"/>
          <cell r="N62"/>
          <cell r="O62"/>
          <cell r="P62" t="str">
            <v>Nación</v>
          </cell>
          <cell r="Q62" t="str">
            <v>16</v>
          </cell>
          <cell r="R62" t="str">
            <v>CSF</v>
          </cell>
          <cell r="S62" t="str">
            <v>FORTALECIMIENTO DE LAS ENTIDADES TERRITORIALES EN EL MANEJO DE VIOLENCIA CONTRA LA MUJER A NIVEL  NACIONAL</v>
          </cell>
          <cell r="T62">
            <v>1514852846</v>
          </cell>
          <cell r="U62">
            <v>0</v>
          </cell>
          <cell r="V62">
            <v>0</v>
          </cell>
          <cell r="W62">
            <v>1514852846</v>
          </cell>
          <cell r="X62">
            <v>0</v>
          </cell>
          <cell r="Y62">
            <v>682858430</v>
          </cell>
          <cell r="Z62">
            <v>831994416</v>
          </cell>
          <cell r="AA62">
            <v>0</v>
          </cell>
          <cell r="AB62">
            <v>0</v>
          </cell>
          <cell r="AC62">
            <v>0</v>
          </cell>
          <cell r="AD62">
            <v>0</v>
          </cell>
        </row>
        <row r="63">
          <cell r="G63" t="str">
            <v>C</v>
          </cell>
          <cell r="H63" t="str">
            <v>3703</v>
          </cell>
          <cell r="I63" t="str">
            <v>1000</v>
          </cell>
          <cell r="J63" t="str">
            <v>2</v>
          </cell>
          <cell r="K63"/>
          <cell r="L63"/>
          <cell r="M63"/>
          <cell r="N63"/>
          <cell r="O63"/>
          <cell r="P63" t="str">
            <v>Nación</v>
          </cell>
          <cell r="Q63" t="str">
            <v>10</v>
          </cell>
          <cell r="R63" t="str">
            <v>CSF</v>
          </cell>
          <cell r="S63" t="str">
            <v>FORTALECIMIENTO INSTITUCIONAL PARA LA IMPLEMENTACIÓN DE LA POLÍTICA PÚBLICA DE VÍCTIMAS A NIVEL  NACIONAL</v>
          </cell>
          <cell r="T63">
            <v>1100000000</v>
          </cell>
          <cell r="U63">
            <v>0</v>
          </cell>
          <cell r="V63">
            <v>0</v>
          </cell>
          <cell r="W63">
            <v>1100000000</v>
          </cell>
          <cell r="X63">
            <v>0</v>
          </cell>
          <cell r="Y63">
            <v>0</v>
          </cell>
          <cell r="Z63">
            <v>1100000000</v>
          </cell>
          <cell r="AA63">
            <v>0</v>
          </cell>
          <cell r="AB63">
            <v>0</v>
          </cell>
          <cell r="AC63">
            <v>0</v>
          </cell>
          <cell r="AD63">
            <v>0</v>
          </cell>
        </row>
        <row r="64">
          <cell r="G64" t="str">
            <v>C</v>
          </cell>
          <cell r="H64" t="str">
            <v>3703</v>
          </cell>
          <cell r="I64" t="str">
            <v>1000</v>
          </cell>
          <cell r="J64" t="str">
            <v>2</v>
          </cell>
          <cell r="K64"/>
          <cell r="L64"/>
          <cell r="M64"/>
          <cell r="N64"/>
          <cell r="O64"/>
          <cell r="P64" t="str">
            <v>Nación</v>
          </cell>
          <cell r="Q64" t="str">
            <v>11</v>
          </cell>
          <cell r="R64" t="str">
            <v>CSF</v>
          </cell>
          <cell r="S64" t="str">
            <v>FORTALECIMIENTO INSTITUCIONAL PARA LA IMPLEMENTACIÓN DE LA POLÍTICA PÚBLICA DE VÍCTIMAS A NIVEL  NACIONAL</v>
          </cell>
          <cell r="T64">
            <v>4400000000</v>
          </cell>
          <cell r="U64">
            <v>0</v>
          </cell>
          <cell r="V64">
            <v>0</v>
          </cell>
          <cell r="W64">
            <v>4400000000</v>
          </cell>
          <cell r="X64">
            <v>0</v>
          </cell>
          <cell r="Y64">
            <v>0</v>
          </cell>
          <cell r="Z64">
            <v>4400000000</v>
          </cell>
          <cell r="AA64">
            <v>0</v>
          </cell>
          <cell r="AB64">
            <v>0</v>
          </cell>
          <cell r="AC64">
            <v>0</v>
          </cell>
          <cell r="AD64">
            <v>0</v>
          </cell>
        </row>
        <row r="65">
          <cell r="G65" t="str">
            <v>C</v>
          </cell>
          <cell r="H65" t="str">
            <v>3704</v>
          </cell>
          <cell r="I65" t="str">
            <v>1000</v>
          </cell>
          <cell r="J65" t="str">
            <v>4</v>
          </cell>
          <cell r="K65"/>
          <cell r="L65"/>
          <cell r="M65"/>
          <cell r="N65"/>
          <cell r="O65"/>
          <cell r="P65" t="str">
            <v>Nación</v>
          </cell>
          <cell r="Q65" t="str">
            <v>10</v>
          </cell>
          <cell r="R65" t="str">
            <v>CSF</v>
          </cell>
          <cell r="S65" t="str">
            <v>CARACTERIZACIÓN DEL SECTOR RELIGIOSO EN EL MARCO DE LA POLÍTICA PÚBLICA DE LIBERTAD RELIGIOSA Y DE CULTOS  NACIONAL</v>
          </cell>
          <cell r="T65">
            <v>142400000</v>
          </cell>
          <cell r="U65">
            <v>0</v>
          </cell>
          <cell r="V65">
            <v>0</v>
          </cell>
          <cell r="W65">
            <v>142400000</v>
          </cell>
          <cell r="X65">
            <v>0</v>
          </cell>
          <cell r="Y65">
            <v>0</v>
          </cell>
          <cell r="Z65">
            <v>142400000</v>
          </cell>
          <cell r="AA65">
            <v>0</v>
          </cell>
          <cell r="AB65">
            <v>0</v>
          </cell>
          <cell r="AC65">
            <v>0</v>
          </cell>
          <cell r="AD65">
            <v>0</v>
          </cell>
        </row>
        <row r="66">
          <cell r="G66" t="str">
            <v>C</v>
          </cell>
          <cell r="H66" t="str">
            <v>3704</v>
          </cell>
          <cell r="I66" t="str">
            <v>1000</v>
          </cell>
          <cell r="J66" t="str">
            <v>4</v>
          </cell>
          <cell r="K66"/>
          <cell r="L66"/>
          <cell r="M66"/>
          <cell r="N66"/>
          <cell r="O66"/>
          <cell r="P66" t="str">
            <v>Nación</v>
          </cell>
          <cell r="Q66" t="str">
            <v>11</v>
          </cell>
          <cell r="R66" t="str">
            <v>CSF</v>
          </cell>
          <cell r="S66" t="str">
            <v>CARACTERIZACIÓN DEL SECTOR RELIGIOSO EN EL MARCO DE LA POLÍTICA PÚBLICA DE LIBERTAD RELIGIOSA Y DE CULTOS  NACIONAL</v>
          </cell>
          <cell r="T66">
            <v>569600000</v>
          </cell>
          <cell r="U66">
            <v>0</v>
          </cell>
          <cell r="V66">
            <v>0</v>
          </cell>
          <cell r="W66">
            <v>569600000</v>
          </cell>
          <cell r="X66">
            <v>0</v>
          </cell>
          <cell r="Y66">
            <v>120000000</v>
          </cell>
          <cell r="Z66">
            <v>449600000</v>
          </cell>
          <cell r="AA66">
            <v>0</v>
          </cell>
          <cell r="AB66">
            <v>0</v>
          </cell>
          <cell r="AC66">
            <v>0</v>
          </cell>
          <cell r="AD66">
            <v>0</v>
          </cell>
        </row>
        <row r="67">
          <cell r="G67" t="str">
            <v>C</v>
          </cell>
          <cell r="H67" t="str">
            <v>3704</v>
          </cell>
          <cell r="I67" t="str">
            <v>1000</v>
          </cell>
          <cell r="J67" t="str">
            <v>5</v>
          </cell>
          <cell r="K67"/>
          <cell r="L67"/>
          <cell r="M67"/>
          <cell r="N67"/>
          <cell r="O67"/>
          <cell r="P67" t="str">
            <v>Nación</v>
          </cell>
          <cell r="Q67" t="str">
            <v>16</v>
          </cell>
          <cell r="R67" t="str">
            <v>CSF</v>
          </cell>
          <cell r="S67" t="str">
            <v>FORTALECIMIENTO AL EJERCICIO DE LA ACCIÓN COMUNAL Y SUS ORGANIZACIONES PARA EL DESARROLLO DE SUS EJERCICIOS DE PARTICIPACIÓN CIUDADANA EN EL MARCO DEL CONPES 3955 DE 2018 A NIVEL   NACIONAL</v>
          </cell>
          <cell r="T67">
            <v>16000000000</v>
          </cell>
          <cell r="U67">
            <v>0</v>
          </cell>
          <cell r="V67">
            <v>0</v>
          </cell>
          <cell r="W67">
            <v>16000000000</v>
          </cell>
          <cell r="X67">
            <v>0</v>
          </cell>
          <cell r="Y67">
            <v>0</v>
          </cell>
          <cell r="Z67">
            <v>16000000000</v>
          </cell>
          <cell r="AA67">
            <v>0</v>
          </cell>
          <cell r="AB67">
            <v>0</v>
          </cell>
          <cell r="AC67">
            <v>0</v>
          </cell>
          <cell r="AD67">
            <v>0</v>
          </cell>
        </row>
        <row r="68">
          <cell r="G68" t="str">
            <v>C</v>
          </cell>
          <cell r="H68" t="str">
            <v>3799</v>
          </cell>
          <cell r="I68" t="str">
            <v>1000</v>
          </cell>
          <cell r="J68" t="str">
            <v>7</v>
          </cell>
          <cell r="K68"/>
          <cell r="L68"/>
          <cell r="M68"/>
          <cell r="N68"/>
          <cell r="O68"/>
          <cell r="P68" t="str">
            <v>Nación</v>
          </cell>
          <cell r="Q68" t="str">
            <v>10</v>
          </cell>
          <cell r="R68" t="str">
            <v>CSF</v>
          </cell>
          <cell r="S68" t="str">
            <v>MEJORAMIENTO DE LA INFRAESTRUCTURA TECNOLÓGICA E INTEGRACIÓN DE LOS SISTEMAS DE INFORMACIÓN DEL MINISTERIO DEL INTERIOR  BOGOTÁ</v>
          </cell>
          <cell r="T68">
            <v>300000000</v>
          </cell>
          <cell r="U68">
            <v>0</v>
          </cell>
          <cell r="V68">
            <v>0</v>
          </cell>
          <cell r="W68">
            <v>300000000</v>
          </cell>
          <cell r="X68">
            <v>0</v>
          </cell>
          <cell r="Y68">
            <v>265210867</v>
          </cell>
          <cell r="Z68">
            <v>34789133</v>
          </cell>
          <cell r="AA68">
            <v>107306877</v>
          </cell>
          <cell r="AB68">
            <v>0</v>
          </cell>
          <cell r="AC68">
            <v>0</v>
          </cell>
          <cell r="AD68">
            <v>0</v>
          </cell>
        </row>
        <row r="69">
          <cell r="G69" t="str">
            <v>C</v>
          </cell>
          <cell r="H69" t="str">
            <v>3799</v>
          </cell>
          <cell r="I69" t="str">
            <v>1000</v>
          </cell>
          <cell r="J69" t="str">
            <v>7</v>
          </cell>
          <cell r="K69"/>
          <cell r="L69"/>
          <cell r="M69"/>
          <cell r="N69"/>
          <cell r="O69"/>
          <cell r="P69" t="str">
            <v>Nación</v>
          </cell>
          <cell r="Q69" t="str">
            <v>11</v>
          </cell>
          <cell r="R69" t="str">
            <v>CSF</v>
          </cell>
          <cell r="S69" t="str">
            <v>MEJORAMIENTO DE LA INFRAESTRUCTURA TECNOLÓGICA E INTEGRACIÓN DE LOS SISTEMAS DE INFORMACIÓN DEL MINISTERIO DEL INTERIOR  BOGOTÁ</v>
          </cell>
          <cell r="T69">
            <v>1200000000</v>
          </cell>
          <cell r="U69">
            <v>0</v>
          </cell>
          <cell r="V69">
            <v>0</v>
          </cell>
          <cell r="W69">
            <v>1200000000</v>
          </cell>
          <cell r="X69">
            <v>0</v>
          </cell>
          <cell r="Y69">
            <v>665005519</v>
          </cell>
          <cell r="Z69">
            <v>534994481</v>
          </cell>
          <cell r="AA69">
            <v>83040000</v>
          </cell>
          <cell r="AB69">
            <v>0</v>
          </cell>
          <cell r="AC69">
            <v>0</v>
          </cell>
          <cell r="AD69">
            <v>0</v>
          </cell>
        </row>
        <row r="70">
          <cell r="G70" t="str">
            <v>C</v>
          </cell>
          <cell r="H70" t="str">
            <v>3799</v>
          </cell>
          <cell r="I70" t="str">
            <v>1000</v>
          </cell>
          <cell r="J70" t="str">
            <v>8</v>
          </cell>
          <cell r="K70"/>
          <cell r="L70"/>
          <cell r="M70"/>
          <cell r="N70"/>
          <cell r="O70"/>
          <cell r="P70" t="str">
            <v>Nación</v>
          </cell>
          <cell r="Q70" t="str">
            <v>10</v>
          </cell>
          <cell r="R70" t="str">
            <v>CSF</v>
          </cell>
          <cell r="S70" t="str">
            <v>FORTALECIMIENTO DE LA COMUNICACIÓN Y LOS CANALES DE ATENCION AL CIUDADANO EN EL MINISTERIO DEL INTERIOR A NIVEL  NACIONAL</v>
          </cell>
          <cell r="T70">
            <v>200000000</v>
          </cell>
          <cell r="U70">
            <v>0</v>
          </cell>
          <cell r="V70">
            <v>0</v>
          </cell>
          <cell r="W70">
            <v>200000000</v>
          </cell>
          <cell r="X70">
            <v>0</v>
          </cell>
          <cell r="Y70">
            <v>178686825</v>
          </cell>
          <cell r="Z70">
            <v>21313175</v>
          </cell>
          <cell r="AA70">
            <v>42820960</v>
          </cell>
          <cell r="AB70">
            <v>0</v>
          </cell>
          <cell r="AC70">
            <v>0</v>
          </cell>
          <cell r="AD70">
            <v>0</v>
          </cell>
        </row>
        <row r="71">
          <cell r="G71" t="str">
            <v>C</v>
          </cell>
          <cell r="H71" t="str">
            <v>3799</v>
          </cell>
          <cell r="I71" t="str">
            <v>1000</v>
          </cell>
          <cell r="J71" t="str">
            <v>8</v>
          </cell>
          <cell r="K71"/>
          <cell r="L71"/>
          <cell r="M71"/>
          <cell r="N71"/>
          <cell r="O71"/>
          <cell r="P71" t="str">
            <v>Nación</v>
          </cell>
          <cell r="Q71" t="str">
            <v>11</v>
          </cell>
          <cell r="R71" t="str">
            <v>CSF</v>
          </cell>
          <cell r="S71" t="str">
            <v>FORTALECIMIENTO DE LA COMUNICACIÓN Y LOS CANALES DE ATENCION AL CIUDADANO EN EL MINISTERIO DEL INTERIOR A NIVEL  NACIONAL</v>
          </cell>
          <cell r="T71">
            <v>800000000</v>
          </cell>
          <cell r="U71">
            <v>0</v>
          </cell>
          <cell r="V71">
            <v>0</v>
          </cell>
          <cell r="W71">
            <v>800000000</v>
          </cell>
          <cell r="X71">
            <v>0</v>
          </cell>
          <cell r="Y71">
            <v>783047267</v>
          </cell>
          <cell r="Z71">
            <v>16952733</v>
          </cell>
          <cell r="AA71">
            <v>314955909</v>
          </cell>
          <cell r="AB71">
            <v>0</v>
          </cell>
          <cell r="AC71">
            <v>0</v>
          </cell>
          <cell r="AD71">
            <v>0</v>
          </cell>
        </row>
        <row r="72">
          <cell r="G72" t="str">
            <v>C</v>
          </cell>
          <cell r="H72" t="str">
            <v>3799</v>
          </cell>
          <cell r="I72" t="str">
            <v>1000</v>
          </cell>
          <cell r="J72" t="str">
            <v>9</v>
          </cell>
          <cell r="K72"/>
          <cell r="L72"/>
          <cell r="M72"/>
          <cell r="N72"/>
          <cell r="O72"/>
          <cell r="P72" t="str">
            <v>Nación</v>
          </cell>
          <cell r="Q72" t="str">
            <v>10</v>
          </cell>
          <cell r="R72" t="str">
            <v>CSF</v>
          </cell>
          <cell r="S72" t="str">
            <v>FORTALECIMIENTO DEL SISTEMA INTEGRADO DE GESTIÓN DEL MINISTERIO DEL INTERIOR EN  BOGOTÁ</v>
          </cell>
          <cell r="T72">
            <v>440000000</v>
          </cell>
          <cell r="U72">
            <v>0</v>
          </cell>
          <cell r="V72">
            <v>0</v>
          </cell>
          <cell r="W72">
            <v>440000000</v>
          </cell>
          <cell r="X72">
            <v>0</v>
          </cell>
          <cell r="Y72">
            <v>423516000</v>
          </cell>
          <cell r="Z72">
            <v>16484000</v>
          </cell>
          <cell r="AA72">
            <v>401671400</v>
          </cell>
          <cell r="AB72">
            <v>0</v>
          </cell>
          <cell r="AC72">
            <v>0</v>
          </cell>
          <cell r="AD72">
            <v>0</v>
          </cell>
        </row>
        <row r="73">
          <cell r="G73" t="str">
            <v>C</v>
          </cell>
          <cell r="H73" t="str">
            <v>3799</v>
          </cell>
          <cell r="I73" t="str">
            <v>1000</v>
          </cell>
          <cell r="J73" t="str">
            <v>9</v>
          </cell>
          <cell r="K73"/>
          <cell r="L73"/>
          <cell r="M73"/>
          <cell r="N73"/>
          <cell r="O73"/>
          <cell r="P73" t="str">
            <v>Nación</v>
          </cell>
          <cell r="Q73" t="str">
            <v>11</v>
          </cell>
          <cell r="R73" t="str">
            <v>CSF</v>
          </cell>
          <cell r="S73" t="str">
            <v>FORTALECIMIENTO DEL SISTEMA INTEGRADO DE GESTIÓN DEL MINISTERIO DEL INTERIOR EN  BOGOTÁ</v>
          </cell>
          <cell r="T73">
            <v>1760000000</v>
          </cell>
          <cell r="U73">
            <v>0</v>
          </cell>
          <cell r="V73">
            <v>0</v>
          </cell>
          <cell r="W73">
            <v>1760000000</v>
          </cell>
          <cell r="X73">
            <v>0</v>
          </cell>
          <cell r="Y73">
            <v>928868655</v>
          </cell>
          <cell r="Z73">
            <v>831131345</v>
          </cell>
          <cell r="AA73">
            <v>903331028</v>
          </cell>
          <cell r="AB73">
            <v>0</v>
          </cell>
          <cell r="AC73">
            <v>0</v>
          </cell>
          <cell r="AD73">
            <v>0</v>
          </cell>
        </row>
        <row r="74">
          <cell r="G74" t="str">
            <v>C</v>
          </cell>
          <cell r="H74" t="str">
            <v>3799</v>
          </cell>
          <cell r="I74" t="str">
            <v>1000</v>
          </cell>
          <cell r="J74" t="str">
            <v>11</v>
          </cell>
          <cell r="K74"/>
          <cell r="L74"/>
          <cell r="M74"/>
          <cell r="N74"/>
          <cell r="O74"/>
          <cell r="P74" t="str">
            <v>Nación</v>
          </cell>
          <cell r="Q74" t="str">
            <v>10</v>
          </cell>
          <cell r="R74" t="str">
            <v>CSF</v>
          </cell>
          <cell r="S74" t="str">
            <v>IMPLEMENTACIÓN DE UNA RED DE GESTIÓN DEL CONOCIMIENTO EN EL MINISTERIO DEL INTERIOR-  NACIONAL</v>
          </cell>
          <cell r="T74">
            <v>354910000</v>
          </cell>
          <cell r="U74">
            <v>0</v>
          </cell>
          <cell r="V74">
            <v>0</v>
          </cell>
          <cell r="W74">
            <v>354910000</v>
          </cell>
          <cell r="X74">
            <v>0</v>
          </cell>
          <cell r="Y74">
            <v>354910000</v>
          </cell>
          <cell r="Z74">
            <v>0</v>
          </cell>
          <cell r="AA74">
            <v>0</v>
          </cell>
          <cell r="AB74">
            <v>0</v>
          </cell>
          <cell r="AC74">
            <v>0</v>
          </cell>
          <cell r="AD74">
            <v>0</v>
          </cell>
        </row>
        <row r="75">
          <cell r="G75" t="str">
            <v>C</v>
          </cell>
          <cell r="H75" t="str">
            <v>3799</v>
          </cell>
          <cell r="I75" t="str">
            <v>1000</v>
          </cell>
          <cell r="J75" t="str">
            <v>11</v>
          </cell>
          <cell r="K75"/>
          <cell r="L75"/>
          <cell r="M75"/>
          <cell r="N75"/>
          <cell r="O75"/>
          <cell r="P75" t="str">
            <v>Nación</v>
          </cell>
          <cell r="Q75" t="str">
            <v>11</v>
          </cell>
          <cell r="R75" t="str">
            <v>CSF</v>
          </cell>
          <cell r="S75" t="str">
            <v>IMPLEMENTACIÓN DE UNA RED DE GESTIÓN DEL CONOCIMIENTO EN EL MINISTERIO DEL INTERIOR-  NACIONAL</v>
          </cell>
          <cell r="T75">
            <v>1419640000</v>
          </cell>
          <cell r="U75">
            <v>0</v>
          </cell>
          <cell r="V75">
            <v>0</v>
          </cell>
          <cell r="W75">
            <v>1419640000</v>
          </cell>
          <cell r="X75">
            <v>0</v>
          </cell>
          <cell r="Y75">
            <v>240310000</v>
          </cell>
          <cell r="Z75">
            <v>1179330000</v>
          </cell>
          <cell r="AA75">
            <v>93513333</v>
          </cell>
          <cell r="AB75">
            <v>0</v>
          </cell>
          <cell r="AC75">
            <v>0</v>
          </cell>
          <cell r="AD75">
            <v>0</v>
          </cell>
        </row>
        <row r="76">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v>638368402537</v>
          </cell>
          <cell r="U76">
            <v>100000000</v>
          </cell>
          <cell r="V76">
            <v>16947636829</v>
          </cell>
          <cell r="W76">
            <v>621520765708</v>
          </cell>
          <cell r="X76">
            <v>62602423429</v>
          </cell>
          <cell r="Y76">
            <v>227346394692.44</v>
          </cell>
          <cell r="Z76">
            <v>331571947586.56</v>
          </cell>
          <cell r="AA76">
            <v>169075284815.62</v>
          </cell>
          <cell r="AB76">
            <v>2425458694.8000002</v>
          </cell>
          <cell r="AC76">
            <v>2418383874.8000002</v>
          </cell>
          <cell r="AD76">
            <v>2281558441</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row r="10">
          <cell r="E10">
            <v>19655392846</v>
          </cell>
          <cell r="F10">
            <v>8622467243</v>
          </cell>
          <cell r="H10">
            <v>11032925603</v>
          </cell>
          <cell r="I10">
            <v>2112589447</v>
          </cell>
          <cell r="L10">
            <v>8920336156</v>
          </cell>
          <cell r="M10">
            <v>3303708</v>
          </cell>
        </row>
      </sheetData>
      <sheetData sheetId="4">
        <row r="10">
          <cell r="E10">
            <v>9500000000</v>
          </cell>
          <cell r="F10">
            <v>1046346307</v>
          </cell>
          <cell r="H10">
            <v>8453653693</v>
          </cell>
          <cell r="I10">
            <v>471787712</v>
          </cell>
          <cell r="L10">
            <v>7981865981</v>
          </cell>
          <cell r="M10">
            <v>0</v>
          </cell>
        </row>
      </sheetData>
      <sheetData sheetId="5">
        <row r="10">
          <cell r="E10">
            <v>375519136600</v>
          </cell>
          <cell r="F10">
            <v>178042250270.44</v>
          </cell>
          <cell r="H10">
            <v>159874462900.56</v>
          </cell>
          <cell r="I10">
            <v>159286774091.23999</v>
          </cell>
          <cell r="L10">
            <v>587688809.32001114</v>
          </cell>
          <cell r="M10">
            <v>2376572829.8000002</v>
          </cell>
        </row>
      </sheetData>
      <sheetData sheetId="6"/>
      <sheetData sheetId="7"/>
      <sheetData sheetId="8"/>
      <sheetData sheetId="9">
        <row r="66">
          <cell r="X66">
            <v>0</v>
          </cell>
        </row>
        <row r="76">
          <cell r="V76">
            <v>16947636829</v>
          </cell>
          <cell r="W76">
            <v>621520765708</v>
          </cell>
          <cell r="X76">
            <v>62602423429</v>
          </cell>
          <cell r="Y76">
            <v>227346394692.44</v>
          </cell>
          <cell r="Z76">
            <v>331571947586.56</v>
          </cell>
          <cell r="AA76">
            <v>169075284815.62</v>
          </cell>
          <cell r="AB76">
            <v>2425458694.8000002</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 base inicial"/>
      <sheetName val="base inicial"/>
      <sheetName val="DESAGREGADO MININTERIOR"/>
      <sheetName val="BASE SIIF"/>
      <sheetName val="DATOS SIIF"/>
      <sheetName val="BASE SENTENCIA"/>
      <sheetName val="DATOS SENT"/>
      <sheetName val="DATOS REGALIAS"/>
      <sheetName val="Hoja3"/>
      <sheetName val="ALERTAS DIRECCIONES (2)"/>
      <sheetName val="Comparativo Sector borrador"/>
      <sheetName val="31 de diciembre de 2023"/>
      <sheetName val="Hoja1"/>
      <sheetName val="CONSOLIDADO SECTOR INTERIOR"/>
      <sheetName val="CONSOLIDADO "/>
      <sheetName val="ALERTAS DIRECCIONES"/>
      <sheetName val="POR DIRECCIONES"/>
      <sheetName val="GLOSARIO"/>
      <sheetName val="MEMORANDOS GRAFICAS"/>
      <sheetName val="GRAFICAS DE TENDENCIA "/>
      <sheetName val="grafica 0"/>
      <sheetName val="grafica 1"/>
      <sheetName val="CUADRO SENTENCIA"/>
      <sheetName val="Comparativo Sector"/>
      <sheetName val="ejer 2020-2021"/>
      <sheetName val="NASA KIWE"/>
      <sheetName val="UNP"/>
      <sheetName val="BOMBEROS"/>
      <sheetName val="DER AU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J21">
            <v>0.9249200078204346</v>
          </cell>
        </row>
      </sheetData>
      <sheetData sheetId="15">
        <row r="27">
          <cell r="P27">
            <v>0.48251737703203379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filterMode="1"/>
  <dimension ref="A1:AA52"/>
  <sheetViews>
    <sheetView topLeftCell="P4" zoomScale="140" zoomScaleNormal="140" workbookViewId="0">
      <selection activeCell="X19" sqref="X19"/>
    </sheetView>
  </sheetViews>
  <sheetFormatPr baseColWidth="10" defaultColWidth="9.140625" defaultRowHeight="63.75" customHeight="1" x14ac:dyDescent="0.25"/>
  <cols>
    <col min="1" max="1" width="12" customWidth="1"/>
    <col min="2" max="2" width="19.42578125" customWidth="1"/>
    <col min="3" max="3" width="11" customWidth="1"/>
    <col min="4" max="15" width="0" hidden="1" customWidth="1"/>
    <col min="16" max="16" width="45" customWidth="1"/>
    <col min="17" max="17" width="17.85546875" bestFit="1" customWidth="1"/>
    <col min="18" max="18" width="13.42578125" customWidth="1"/>
    <col min="19" max="19" width="11.42578125" customWidth="1"/>
    <col min="20" max="20" width="13" customWidth="1"/>
    <col min="21" max="21" width="13.140625" customWidth="1"/>
    <col min="22" max="22" width="12" customWidth="1"/>
    <col min="23" max="23" width="14" bestFit="1" customWidth="1"/>
    <col min="24" max="25" width="13.42578125" bestFit="1" customWidth="1"/>
    <col min="26" max="26" width="14.85546875" customWidth="1"/>
    <col min="27" max="27" width="15.85546875" customWidth="1"/>
  </cols>
  <sheetData>
    <row r="1" spans="1:27" ht="22.5" customHeight="1" x14ac:dyDescent="0.25">
      <c r="A1" s="95" t="s">
        <v>0</v>
      </c>
      <c r="B1" s="95">
        <v>2024</v>
      </c>
      <c r="C1" s="96" t="s">
        <v>1</v>
      </c>
      <c r="D1" s="96" t="s">
        <v>1</v>
      </c>
      <c r="E1" s="96" t="s">
        <v>1</v>
      </c>
      <c r="F1" s="96" t="s">
        <v>1</v>
      </c>
      <c r="G1" s="96" t="s">
        <v>1</v>
      </c>
      <c r="H1" s="96" t="s">
        <v>1</v>
      </c>
      <c r="I1" s="96" t="s">
        <v>1</v>
      </c>
      <c r="J1" s="96" t="s">
        <v>1</v>
      </c>
      <c r="K1" s="96" t="s">
        <v>1</v>
      </c>
      <c r="L1" s="96" t="s">
        <v>1</v>
      </c>
      <c r="M1" s="96" t="s">
        <v>1</v>
      </c>
      <c r="N1" s="96" t="s">
        <v>1</v>
      </c>
      <c r="O1" s="96" t="s">
        <v>1</v>
      </c>
      <c r="P1" s="96" t="s">
        <v>1</v>
      </c>
      <c r="Q1" s="1058" t="s">
        <v>382</v>
      </c>
      <c r="R1" s="1058"/>
      <c r="S1" s="1058"/>
      <c r="T1" s="96" t="s">
        <v>1</v>
      </c>
      <c r="U1" s="96" t="s">
        <v>1</v>
      </c>
      <c r="V1" s="96" t="s">
        <v>1</v>
      </c>
      <c r="W1" s="96" t="s">
        <v>1</v>
      </c>
      <c r="X1" s="96" t="s">
        <v>1</v>
      </c>
      <c r="Y1" s="96" t="s">
        <v>1</v>
      </c>
      <c r="Z1" s="96" t="s">
        <v>1</v>
      </c>
      <c r="AA1" s="96" t="s">
        <v>1</v>
      </c>
    </row>
    <row r="2" spans="1:27" ht="14.25" customHeight="1" x14ac:dyDescent="0.25">
      <c r="A2" s="95" t="s">
        <v>2</v>
      </c>
      <c r="B2" s="95" t="s">
        <v>3</v>
      </c>
      <c r="C2" s="96" t="s">
        <v>1</v>
      </c>
      <c r="D2" s="96" t="s">
        <v>1</v>
      </c>
      <c r="E2" s="96" t="s">
        <v>1</v>
      </c>
      <c r="F2" s="96" t="s">
        <v>1</v>
      </c>
      <c r="G2" s="96" t="s">
        <v>1</v>
      </c>
      <c r="H2" s="96" t="s">
        <v>1</v>
      </c>
      <c r="I2" s="96" t="s">
        <v>1</v>
      </c>
      <c r="J2" s="96" t="s">
        <v>1</v>
      </c>
      <c r="K2" s="96" t="s">
        <v>1</v>
      </c>
      <c r="L2" s="96" t="s">
        <v>1</v>
      </c>
      <c r="M2" s="96" t="s">
        <v>1</v>
      </c>
      <c r="N2" s="96" t="s">
        <v>1</v>
      </c>
      <c r="O2" s="96" t="s">
        <v>1</v>
      </c>
      <c r="P2" s="96" t="s">
        <v>1</v>
      </c>
      <c r="Q2" s="96" t="s">
        <v>1</v>
      </c>
      <c r="R2" s="96" t="s">
        <v>1</v>
      </c>
      <c r="S2" s="96" t="s">
        <v>1</v>
      </c>
      <c r="T2" s="96" t="s">
        <v>1</v>
      </c>
      <c r="U2" s="96" t="s">
        <v>1</v>
      </c>
      <c r="V2" s="96" t="s">
        <v>1</v>
      </c>
      <c r="W2" s="96" t="s">
        <v>1</v>
      </c>
      <c r="X2" s="96" t="s">
        <v>1</v>
      </c>
      <c r="Y2" s="96" t="s">
        <v>1</v>
      </c>
      <c r="Z2" s="96" t="s">
        <v>1</v>
      </c>
      <c r="AA2" s="96" t="s">
        <v>1</v>
      </c>
    </row>
    <row r="3" spans="1:27" ht="20.25" customHeight="1" x14ac:dyDescent="0.25">
      <c r="A3" s="95" t="s">
        <v>4</v>
      </c>
      <c r="B3" s="291" t="e">
        <f>+#REF!</f>
        <v>#REF!</v>
      </c>
      <c r="C3" s="96" t="s">
        <v>1</v>
      </c>
      <c r="D3" s="96" t="s">
        <v>1</v>
      </c>
      <c r="E3" s="96" t="s">
        <v>1</v>
      </c>
      <c r="F3" s="96" t="s">
        <v>1</v>
      </c>
      <c r="G3" s="96" t="s">
        <v>1</v>
      </c>
      <c r="H3" s="96" t="s">
        <v>1</v>
      </c>
      <c r="I3" s="96" t="s">
        <v>1</v>
      </c>
      <c r="J3" s="96" t="s">
        <v>1</v>
      </c>
      <c r="K3" s="96" t="s">
        <v>1</v>
      </c>
      <c r="L3" s="96" t="s">
        <v>1</v>
      </c>
      <c r="M3" s="96" t="s">
        <v>1</v>
      </c>
      <c r="N3" s="96" t="s">
        <v>1</v>
      </c>
      <c r="O3" s="96" t="s">
        <v>1</v>
      </c>
      <c r="P3" s="96" t="s">
        <v>1</v>
      </c>
      <c r="Q3" s="147">
        <v>1000000</v>
      </c>
      <c r="R3" s="96" t="s">
        <v>1</v>
      </c>
      <c r="S3" s="96" t="s">
        <v>1</v>
      </c>
      <c r="T3" s="96" t="s">
        <v>1</v>
      </c>
      <c r="U3" s="96" t="s">
        <v>1</v>
      </c>
      <c r="V3" s="96" t="s">
        <v>1</v>
      </c>
      <c r="W3" s="96" t="s">
        <v>1</v>
      </c>
      <c r="X3" s="96" t="s">
        <v>1</v>
      </c>
      <c r="Y3" s="96" t="s">
        <v>1</v>
      </c>
      <c r="Z3" s="96" t="s">
        <v>1</v>
      </c>
      <c r="AA3" s="96" t="s">
        <v>1</v>
      </c>
    </row>
    <row r="4" spans="1:27" ht="37.5" customHeight="1" x14ac:dyDescent="0.25">
      <c r="A4" s="95" t="s">
        <v>5</v>
      </c>
      <c r="B4" s="95" t="s">
        <v>6</v>
      </c>
      <c r="C4" s="95" t="s">
        <v>7</v>
      </c>
      <c r="D4" s="95" t="s">
        <v>8</v>
      </c>
      <c r="E4" s="95" t="s">
        <v>9</v>
      </c>
      <c r="F4" s="95" t="s">
        <v>10</v>
      </c>
      <c r="G4" s="95" t="s">
        <v>11</v>
      </c>
      <c r="H4" s="95" t="s">
        <v>12</v>
      </c>
      <c r="I4" s="95" t="s">
        <v>13</v>
      </c>
      <c r="J4" s="95" t="s">
        <v>14</v>
      </c>
      <c r="K4" s="95" t="s">
        <v>15</v>
      </c>
      <c r="L4" s="95" t="s">
        <v>195</v>
      </c>
      <c r="M4" s="95" t="s">
        <v>16</v>
      </c>
      <c r="N4" s="95" t="s">
        <v>17</v>
      </c>
      <c r="O4" s="95" t="s">
        <v>18</v>
      </c>
      <c r="P4" s="95" t="s">
        <v>19</v>
      </c>
      <c r="Q4" s="95" t="s">
        <v>20</v>
      </c>
      <c r="R4" s="95" t="s">
        <v>21</v>
      </c>
      <c r="S4" s="95" t="s">
        <v>22</v>
      </c>
      <c r="T4" s="95" t="s">
        <v>102</v>
      </c>
      <c r="U4" s="95" t="s">
        <v>23</v>
      </c>
      <c r="V4" s="95" t="s">
        <v>24</v>
      </c>
      <c r="W4" s="95" t="s">
        <v>196</v>
      </c>
      <c r="X4" s="95" t="s">
        <v>25</v>
      </c>
      <c r="Y4" s="95" t="s">
        <v>26</v>
      </c>
      <c r="Z4" s="95" t="s">
        <v>27</v>
      </c>
      <c r="AA4" s="95" t="s">
        <v>28</v>
      </c>
    </row>
    <row r="5" spans="1:27" ht="63.75" hidden="1" customHeight="1" x14ac:dyDescent="0.25">
      <c r="A5" s="97" t="s">
        <v>64</v>
      </c>
      <c r="B5" s="98" t="s">
        <v>65</v>
      </c>
      <c r="C5" s="99" t="s">
        <v>108</v>
      </c>
      <c r="D5" s="97" t="s">
        <v>29</v>
      </c>
      <c r="E5" s="97" t="s">
        <v>197</v>
      </c>
      <c r="F5" s="97" t="s">
        <v>197</v>
      </c>
      <c r="G5" s="97" t="s">
        <v>197</v>
      </c>
      <c r="H5" s="97"/>
      <c r="I5" s="97"/>
      <c r="J5" s="97"/>
      <c r="K5" s="97"/>
      <c r="L5" s="97"/>
      <c r="M5" s="97" t="s">
        <v>30</v>
      </c>
      <c r="N5" s="97" t="s">
        <v>31</v>
      </c>
      <c r="O5" s="97" t="s">
        <v>32</v>
      </c>
      <c r="P5" s="98" t="s">
        <v>109</v>
      </c>
      <c r="Q5" s="100">
        <v>23550.499999</v>
      </c>
      <c r="R5" s="100">
        <v>9.9999999999999995E-7</v>
      </c>
      <c r="S5" s="100">
        <v>0</v>
      </c>
      <c r="T5" s="100">
        <v>23550.5</v>
      </c>
      <c r="U5" s="100">
        <v>0</v>
      </c>
      <c r="V5" s="100">
        <v>13079.841163499999</v>
      </c>
      <c r="W5" s="100">
        <v>10470.658836500001</v>
      </c>
      <c r="X5" s="100">
        <v>1484.369794</v>
      </c>
      <c r="Y5" s="100">
        <v>1444.5872139999999</v>
      </c>
      <c r="Z5" s="100">
        <v>1444.5872139999999</v>
      </c>
      <c r="AA5" s="100">
        <v>1444.5872139999999</v>
      </c>
    </row>
    <row r="6" spans="1:27" ht="63.75" hidden="1" customHeight="1" x14ac:dyDescent="0.25">
      <c r="A6" s="97" t="s">
        <v>64</v>
      </c>
      <c r="B6" s="98" t="s">
        <v>65</v>
      </c>
      <c r="C6" s="99" t="s">
        <v>110</v>
      </c>
      <c r="D6" s="97" t="s">
        <v>29</v>
      </c>
      <c r="E6" s="97" t="s">
        <v>197</v>
      </c>
      <c r="F6" s="97" t="s">
        <v>197</v>
      </c>
      <c r="G6" s="97" t="s">
        <v>198</v>
      </c>
      <c r="H6" s="97"/>
      <c r="I6" s="97"/>
      <c r="J6" s="97"/>
      <c r="K6" s="97"/>
      <c r="L6" s="97"/>
      <c r="M6" s="97" t="s">
        <v>30</v>
      </c>
      <c r="N6" s="97" t="s">
        <v>31</v>
      </c>
      <c r="O6" s="97" t="s">
        <v>32</v>
      </c>
      <c r="P6" s="98" t="s">
        <v>111</v>
      </c>
      <c r="Q6" s="100">
        <v>7317.1</v>
      </c>
      <c r="R6" s="100">
        <v>0</v>
      </c>
      <c r="S6" s="100">
        <v>0</v>
      </c>
      <c r="T6" s="100">
        <v>7317.1</v>
      </c>
      <c r="U6" s="100">
        <v>0</v>
      </c>
      <c r="V6" s="100">
        <v>760.72953199999995</v>
      </c>
      <c r="W6" s="100">
        <v>6556.3704680000001</v>
      </c>
      <c r="X6" s="100">
        <v>0</v>
      </c>
      <c r="Y6" s="100">
        <v>0</v>
      </c>
      <c r="Z6" s="100">
        <v>0</v>
      </c>
      <c r="AA6" s="100">
        <v>0</v>
      </c>
    </row>
    <row r="7" spans="1:27" ht="63.75" hidden="1" customHeight="1" x14ac:dyDescent="0.25">
      <c r="A7" s="97" t="s">
        <v>64</v>
      </c>
      <c r="B7" s="98" t="s">
        <v>65</v>
      </c>
      <c r="C7" s="99" t="s">
        <v>112</v>
      </c>
      <c r="D7" s="97" t="s">
        <v>29</v>
      </c>
      <c r="E7" s="97" t="s">
        <v>197</v>
      </c>
      <c r="F7" s="97" t="s">
        <v>197</v>
      </c>
      <c r="G7" s="97" t="s">
        <v>199</v>
      </c>
      <c r="H7" s="97"/>
      <c r="I7" s="97"/>
      <c r="J7" s="97"/>
      <c r="K7" s="97"/>
      <c r="L7" s="97"/>
      <c r="M7" s="97" t="s">
        <v>30</v>
      </c>
      <c r="N7" s="97" t="s">
        <v>31</v>
      </c>
      <c r="O7" s="97" t="s">
        <v>32</v>
      </c>
      <c r="P7" s="98" t="s">
        <v>113</v>
      </c>
      <c r="Q7" s="100">
        <v>3836.2</v>
      </c>
      <c r="R7" s="100">
        <v>0</v>
      </c>
      <c r="S7" s="100">
        <v>0</v>
      </c>
      <c r="T7" s="100">
        <v>3836.2</v>
      </c>
      <c r="U7" s="100">
        <v>0</v>
      </c>
      <c r="V7" s="100">
        <v>1963.1513445000001</v>
      </c>
      <c r="W7" s="100">
        <v>1873.0486555</v>
      </c>
      <c r="X7" s="100">
        <v>214.901128</v>
      </c>
      <c r="Y7" s="100">
        <v>162.82080999999999</v>
      </c>
      <c r="Z7" s="100">
        <v>162.82080999999999</v>
      </c>
      <c r="AA7" s="100">
        <v>162.82080999999999</v>
      </c>
    </row>
    <row r="8" spans="1:27" ht="63.75" hidden="1" customHeight="1" x14ac:dyDescent="0.25">
      <c r="A8" s="97" t="s">
        <v>64</v>
      </c>
      <c r="B8" s="98" t="s">
        <v>65</v>
      </c>
      <c r="C8" s="99" t="s">
        <v>114</v>
      </c>
      <c r="D8" s="97" t="s">
        <v>29</v>
      </c>
      <c r="E8" s="97" t="s">
        <v>198</v>
      </c>
      <c r="F8" s="97" t="s">
        <v>197</v>
      </c>
      <c r="G8" s="97"/>
      <c r="H8" s="97"/>
      <c r="I8" s="97"/>
      <c r="J8" s="97"/>
      <c r="K8" s="97"/>
      <c r="L8" s="97"/>
      <c r="M8" s="97" t="s">
        <v>30</v>
      </c>
      <c r="N8" s="97" t="s">
        <v>31</v>
      </c>
      <c r="O8" s="97" t="s">
        <v>32</v>
      </c>
      <c r="P8" s="98" t="s">
        <v>115</v>
      </c>
      <c r="Q8" s="100">
        <v>20.2</v>
      </c>
      <c r="R8" s="100">
        <v>7</v>
      </c>
      <c r="S8" s="100">
        <v>7</v>
      </c>
      <c r="T8" s="100">
        <v>20.2</v>
      </c>
      <c r="U8" s="100">
        <v>0</v>
      </c>
      <c r="V8" s="100">
        <v>20.2</v>
      </c>
      <c r="W8" s="100">
        <v>0</v>
      </c>
      <c r="X8" s="100">
        <v>0</v>
      </c>
      <c r="Y8" s="100">
        <v>0</v>
      </c>
      <c r="Z8" s="100">
        <v>0</v>
      </c>
      <c r="AA8" s="100">
        <v>0</v>
      </c>
    </row>
    <row r="9" spans="1:27" ht="63.75" hidden="1" customHeight="1" x14ac:dyDescent="0.25">
      <c r="A9" s="97" t="s">
        <v>64</v>
      </c>
      <c r="B9" s="98" t="s">
        <v>65</v>
      </c>
      <c r="C9" s="99" t="s">
        <v>116</v>
      </c>
      <c r="D9" s="97" t="s">
        <v>29</v>
      </c>
      <c r="E9" s="97" t="s">
        <v>198</v>
      </c>
      <c r="F9" s="97" t="s">
        <v>198</v>
      </c>
      <c r="G9" s="97"/>
      <c r="H9" s="97"/>
      <c r="I9" s="97"/>
      <c r="J9" s="97"/>
      <c r="K9" s="97"/>
      <c r="L9" s="97"/>
      <c r="M9" s="97" t="s">
        <v>30</v>
      </c>
      <c r="N9" s="97" t="s">
        <v>31</v>
      </c>
      <c r="O9" s="97" t="s">
        <v>32</v>
      </c>
      <c r="P9" s="98" t="s">
        <v>117</v>
      </c>
      <c r="Q9" s="100">
        <v>7599.3999990000002</v>
      </c>
      <c r="R9" s="100">
        <v>19.000001000000001</v>
      </c>
      <c r="S9" s="100">
        <v>19</v>
      </c>
      <c r="T9" s="100">
        <v>7599.4</v>
      </c>
      <c r="U9" s="100">
        <v>0</v>
      </c>
      <c r="V9" s="100">
        <v>5966.0640716300004</v>
      </c>
      <c r="W9" s="100">
        <v>1633.3359283699999</v>
      </c>
      <c r="X9" s="100">
        <v>3019.15741063</v>
      </c>
      <c r="Y9" s="100">
        <v>449.402264</v>
      </c>
      <c r="Z9" s="100">
        <v>449.402264</v>
      </c>
      <c r="AA9" s="100">
        <v>432</v>
      </c>
    </row>
    <row r="10" spans="1:27" ht="63.75" hidden="1" customHeight="1" x14ac:dyDescent="0.25">
      <c r="A10" s="97" t="s">
        <v>64</v>
      </c>
      <c r="B10" s="98" t="s">
        <v>65</v>
      </c>
      <c r="C10" s="99" t="s">
        <v>119</v>
      </c>
      <c r="D10" s="97" t="s">
        <v>29</v>
      </c>
      <c r="E10" s="97" t="s">
        <v>199</v>
      </c>
      <c r="F10" s="97" t="s">
        <v>199</v>
      </c>
      <c r="G10" s="97" t="s">
        <v>197</v>
      </c>
      <c r="H10" s="97" t="s">
        <v>200</v>
      </c>
      <c r="I10" s="97"/>
      <c r="J10" s="97"/>
      <c r="K10" s="97"/>
      <c r="L10" s="97"/>
      <c r="M10" s="97" t="s">
        <v>30</v>
      </c>
      <c r="N10" s="97" t="s">
        <v>31</v>
      </c>
      <c r="O10" s="97" t="s">
        <v>32</v>
      </c>
      <c r="P10" s="98" t="s">
        <v>33</v>
      </c>
      <c r="Q10" s="100">
        <v>554.1</v>
      </c>
      <c r="R10" s="100">
        <v>0</v>
      </c>
      <c r="S10" s="100">
        <v>0</v>
      </c>
      <c r="T10" s="100">
        <v>554.1</v>
      </c>
      <c r="U10" s="100">
        <v>0</v>
      </c>
      <c r="V10" s="100">
        <v>373.097734</v>
      </c>
      <c r="W10" s="100">
        <v>181.00226599999999</v>
      </c>
      <c r="X10" s="100">
        <v>190.7534</v>
      </c>
      <c r="Y10" s="100">
        <v>0</v>
      </c>
      <c r="Z10" s="100">
        <v>0</v>
      </c>
      <c r="AA10" s="100">
        <v>0</v>
      </c>
    </row>
    <row r="11" spans="1:27" ht="63.75" hidden="1" customHeight="1" x14ac:dyDescent="0.25">
      <c r="A11" s="97" t="s">
        <v>64</v>
      </c>
      <c r="B11" s="98" t="s">
        <v>65</v>
      </c>
      <c r="C11" s="99" t="s">
        <v>123</v>
      </c>
      <c r="D11" s="97" t="s">
        <v>29</v>
      </c>
      <c r="E11" s="97" t="s">
        <v>199</v>
      </c>
      <c r="F11" s="97" t="s">
        <v>199</v>
      </c>
      <c r="G11" s="97" t="s">
        <v>197</v>
      </c>
      <c r="H11" s="97" t="s">
        <v>202</v>
      </c>
      <c r="I11" s="97"/>
      <c r="J11" s="97"/>
      <c r="K11" s="97"/>
      <c r="L11" s="97"/>
      <c r="M11" s="97" t="s">
        <v>30</v>
      </c>
      <c r="N11" s="97" t="s">
        <v>31</v>
      </c>
      <c r="O11" s="97" t="s">
        <v>32</v>
      </c>
      <c r="P11" s="98" t="s">
        <v>36</v>
      </c>
      <c r="Q11" s="100">
        <v>6604.4</v>
      </c>
      <c r="R11" s="100">
        <v>0</v>
      </c>
      <c r="S11" s="100">
        <v>0</v>
      </c>
      <c r="T11" s="100">
        <v>6604.4</v>
      </c>
      <c r="U11" s="100">
        <v>0</v>
      </c>
      <c r="V11" s="100">
        <v>2165.4143779999999</v>
      </c>
      <c r="W11" s="100">
        <v>4438.9856220000001</v>
      </c>
      <c r="X11" s="100">
        <v>802.63182600000005</v>
      </c>
      <c r="Y11" s="100">
        <v>0</v>
      </c>
      <c r="Z11" s="100">
        <v>0</v>
      </c>
      <c r="AA11" s="100">
        <v>0</v>
      </c>
    </row>
    <row r="12" spans="1:27" ht="63.75" hidden="1" customHeight="1" x14ac:dyDescent="0.25">
      <c r="A12" s="97" t="s">
        <v>64</v>
      </c>
      <c r="B12" s="98" t="s">
        <v>65</v>
      </c>
      <c r="C12" s="99" t="s">
        <v>313</v>
      </c>
      <c r="D12" s="97" t="s">
        <v>29</v>
      </c>
      <c r="E12" s="97" t="s">
        <v>199</v>
      </c>
      <c r="F12" s="97" t="s">
        <v>199</v>
      </c>
      <c r="G12" s="97" t="s">
        <v>197</v>
      </c>
      <c r="H12" s="97" t="s">
        <v>314</v>
      </c>
      <c r="I12" s="97"/>
      <c r="J12" s="97"/>
      <c r="K12" s="97"/>
      <c r="L12" s="97"/>
      <c r="M12" s="97" t="s">
        <v>30</v>
      </c>
      <c r="N12" s="97" t="s">
        <v>31</v>
      </c>
      <c r="O12" s="97" t="s">
        <v>32</v>
      </c>
      <c r="P12" s="98" t="s">
        <v>315</v>
      </c>
      <c r="Q12" s="100">
        <v>1400</v>
      </c>
      <c r="R12" s="100">
        <v>0</v>
      </c>
      <c r="S12" s="100">
        <v>0</v>
      </c>
      <c r="T12" s="100">
        <v>1400</v>
      </c>
      <c r="U12" s="100">
        <v>0</v>
      </c>
      <c r="V12" s="100">
        <v>1167.040197</v>
      </c>
      <c r="W12" s="100">
        <v>232.95980299999999</v>
      </c>
      <c r="X12" s="100">
        <v>277.34826299999997</v>
      </c>
      <c r="Y12" s="100">
        <v>0</v>
      </c>
      <c r="Z12" s="100">
        <v>0</v>
      </c>
      <c r="AA12" s="100">
        <v>0</v>
      </c>
    </row>
    <row r="13" spans="1:27" ht="63.75" hidden="1" customHeight="1" x14ac:dyDescent="0.25">
      <c r="A13" s="97" t="s">
        <v>64</v>
      </c>
      <c r="B13" s="98" t="s">
        <v>65</v>
      </c>
      <c r="C13" s="99" t="s">
        <v>127</v>
      </c>
      <c r="D13" s="97" t="s">
        <v>29</v>
      </c>
      <c r="E13" s="97" t="s">
        <v>199</v>
      </c>
      <c r="F13" s="97" t="s">
        <v>199</v>
      </c>
      <c r="G13" s="97" t="s">
        <v>198</v>
      </c>
      <c r="H13" s="97" t="s">
        <v>204</v>
      </c>
      <c r="I13" s="97"/>
      <c r="J13" s="97"/>
      <c r="K13" s="97"/>
      <c r="L13" s="97"/>
      <c r="M13" s="97" t="s">
        <v>30</v>
      </c>
      <c r="N13" s="97" t="s">
        <v>31</v>
      </c>
      <c r="O13" s="97" t="s">
        <v>32</v>
      </c>
      <c r="P13" s="98" t="s">
        <v>128</v>
      </c>
      <c r="Q13" s="100">
        <v>5735.9</v>
      </c>
      <c r="R13" s="100">
        <v>0</v>
      </c>
      <c r="S13" s="100">
        <v>0</v>
      </c>
      <c r="T13" s="100">
        <v>5735.9</v>
      </c>
      <c r="U13" s="100">
        <v>0</v>
      </c>
      <c r="V13" s="100">
        <v>0</v>
      </c>
      <c r="W13" s="100">
        <v>5735.9</v>
      </c>
      <c r="X13" s="100">
        <v>0</v>
      </c>
      <c r="Y13" s="100">
        <v>0</v>
      </c>
      <c r="Z13" s="100">
        <v>0</v>
      </c>
      <c r="AA13" s="100">
        <v>0</v>
      </c>
    </row>
    <row r="14" spans="1:27" ht="63.75" hidden="1" customHeight="1" x14ac:dyDescent="0.25">
      <c r="A14" s="97" t="s">
        <v>64</v>
      </c>
      <c r="B14" s="98" t="s">
        <v>65</v>
      </c>
      <c r="C14" s="99" t="s">
        <v>129</v>
      </c>
      <c r="D14" s="97" t="s">
        <v>29</v>
      </c>
      <c r="E14" s="97" t="s">
        <v>199</v>
      </c>
      <c r="F14" s="97" t="s">
        <v>199</v>
      </c>
      <c r="G14" s="97" t="s">
        <v>198</v>
      </c>
      <c r="H14" s="97" t="s">
        <v>205</v>
      </c>
      <c r="I14" s="97"/>
      <c r="J14" s="97"/>
      <c r="K14" s="97"/>
      <c r="L14" s="97"/>
      <c r="M14" s="97" t="s">
        <v>30</v>
      </c>
      <c r="N14" s="97" t="s">
        <v>31</v>
      </c>
      <c r="O14" s="97" t="s">
        <v>32</v>
      </c>
      <c r="P14" s="98" t="s">
        <v>130</v>
      </c>
      <c r="Q14" s="100">
        <v>4082.1</v>
      </c>
      <c r="R14" s="100">
        <v>0</v>
      </c>
      <c r="S14" s="100">
        <v>0</v>
      </c>
      <c r="T14" s="100">
        <v>4082.1</v>
      </c>
      <c r="U14" s="100">
        <v>0</v>
      </c>
      <c r="V14" s="100">
        <v>4082.1</v>
      </c>
      <c r="W14" s="100">
        <v>0</v>
      </c>
      <c r="X14" s="100">
        <v>4082.1</v>
      </c>
      <c r="Y14" s="100">
        <v>340.17500000000001</v>
      </c>
      <c r="Z14" s="100">
        <v>340.17500000000001</v>
      </c>
      <c r="AA14" s="100">
        <v>336.88463100000001</v>
      </c>
    </row>
    <row r="15" spans="1:27" ht="63.75" hidden="1" customHeight="1" x14ac:dyDescent="0.25">
      <c r="A15" s="97" t="s">
        <v>64</v>
      </c>
      <c r="B15" s="98" t="s">
        <v>65</v>
      </c>
      <c r="C15" s="99" t="s">
        <v>131</v>
      </c>
      <c r="D15" s="97" t="s">
        <v>29</v>
      </c>
      <c r="E15" s="97" t="s">
        <v>199</v>
      </c>
      <c r="F15" s="97" t="s">
        <v>199</v>
      </c>
      <c r="G15" s="97" t="s">
        <v>198</v>
      </c>
      <c r="H15" s="97" t="s">
        <v>206</v>
      </c>
      <c r="I15" s="97"/>
      <c r="J15" s="97"/>
      <c r="K15" s="97"/>
      <c r="L15" s="97"/>
      <c r="M15" s="97" t="s">
        <v>30</v>
      </c>
      <c r="N15" s="97" t="s">
        <v>31</v>
      </c>
      <c r="O15" s="97" t="s">
        <v>32</v>
      </c>
      <c r="P15" s="98" t="s">
        <v>132</v>
      </c>
      <c r="Q15" s="100">
        <v>2900.4</v>
      </c>
      <c r="R15" s="100">
        <v>0</v>
      </c>
      <c r="S15" s="100">
        <v>0</v>
      </c>
      <c r="T15" s="100">
        <v>2900.4</v>
      </c>
      <c r="U15" s="100">
        <v>0</v>
      </c>
      <c r="V15" s="100">
        <v>0</v>
      </c>
      <c r="W15" s="100">
        <v>2900.4</v>
      </c>
      <c r="X15" s="100">
        <v>0</v>
      </c>
      <c r="Y15" s="100">
        <v>0</v>
      </c>
      <c r="Z15" s="100">
        <v>0</v>
      </c>
      <c r="AA15" s="100">
        <v>0</v>
      </c>
    </row>
    <row r="16" spans="1:27" ht="63.75" hidden="1" customHeight="1" x14ac:dyDescent="0.25">
      <c r="A16" s="97" t="s">
        <v>64</v>
      </c>
      <c r="B16" s="98" t="s">
        <v>65</v>
      </c>
      <c r="C16" s="99" t="s">
        <v>133</v>
      </c>
      <c r="D16" s="97" t="s">
        <v>29</v>
      </c>
      <c r="E16" s="97" t="s">
        <v>199</v>
      </c>
      <c r="F16" s="97" t="s">
        <v>199</v>
      </c>
      <c r="G16" s="97" t="s">
        <v>198</v>
      </c>
      <c r="H16" s="97" t="s">
        <v>207</v>
      </c>
      <c r="I16" s="97"/>
      <c r="J16" s="97"/>
      <c r="K16" s="97"/>
      <c r="L16" s="97"/>
      <c r="M16" s="97" t="s">
        <v>30</v>
      </c>
      <c r="N16" s="97" t="s">
        <v>31</v>
      </c>
      <c r="O16" s="97" t="s">
        <v>32</v>
      </c>
      <c r="P16" s="98" t="s">
        <v>134</v>
      </c>
      <c r="Q16" s="100">
        <v>2257.8000000000002</v>
      </c>
      <c r="R16" s="100">
        <v>0</v>
      </c>
      <c r="S16" s="100">
        <v>0</v>
      </c>
      <c r="T16" s="100">
        <v>2257.8000000000002</v>
      </c>
      <c r="U16" s="100">
        <v>0</v>
      </c>
      <c r="V16" s="100">
        <v>0</v>
      </c>
      <c r="W16" s="100">
        <v>2257.8000000000002</v>
      </c>
      <c r="X16" s="100">
        <v>0</v>
      </c>
      <c r="Y16" s="100">
        <v>0</v>
      </c>
      <c r="Z16" s="100">
        <v>0</v>
      </c>
      <c r="AA16" s="100">
        <v>0</v>
      </c>
    </row>
    <row r="17" spans="1:27" ht="63.75" hidden="1" customHeight="1" x14ac:dyDescent="0.25">
      <c r="A17" s="97" t="s">
        <v>64</v>
      </c>
      <c r="B17" s="98" t="s">
        <v>65</v>
      </c>
      <c r="C17" s="99" t="s">
        <v>135</v>
      </c>
      <c r="D17" s="97" t="s">
        <v>29</v>
      </c>
      <c r="E17" s="97" t="s">
        <v>199</v>
      </c>
      <c r="F17" s="97" t="s">
        <v>199</v>
      </c>
      <c r="G17" s="97" t="s">
        <v>198</v>
      </c>
      <c r="H17" s="97" t="s">
        <v>208</v>
      </c>
      <c r="I17" s="97"/>
      <c r="J17" s="97"/>
      <c r="K17" s="97"/>
      <c r="L17" s="97"/>
      <c r="M17" s="97" t="s">
        <v>30</v>
      </c>
      <c r="N17" s="97" t="s">
        <v>31</v>
      </c>
      <c r="O17" s="97" t="s">
        <v>32</v>
      </c>
      <c r="P17" s="98" t="s">
        <v>136</v>
      </c>
      <c r="Q17" s="100">
        <v>2897</v>
      </c>
      <c r="R17" s="100">
        <v>0</v>
      </c>
      <c r="S17" s="100">
        <v>0</v>
      </c>
      <c r="T17" s="100">
        <v>2897</v>
      </c>
      <c r="U17" s="100">
        <v>0</v>
      </c>
      <c r="V17" s="100">
        <v>0</v>
      </c>
      <c r="W17" s="100">
        <v>2897</v>
      </c>
      <c r="X17" s="100">
        <v>0</v>
      </c>
      <c r="Y17" s="100">
        <v>0</v>
      </c>
      <c r="Z17" s="100">
        <v>0</v>
      </c>
      <c r="AA17" s="100">
        <v>0</v>
      </c>
    </row>
    <row r="18" spans="1:27" ht="63.75" hidden="1" customHeight="1" x14ac:dyDescent="0.25">
      <c r="A18" s="97" t="s">
        <v>64</v>
      </c>
      <c r="B18" s="98" t="s">
        <v>65</v>
      </c>
      <c r="C18" s="99" t="s">
        <v>137</v>
      </c>
      <c r="D18" s="97" t="s">
        <v>29</v>
      </c>
      <c r="E18" s="97" t="s">
        <v>199</v>
      </c>
      <c r="F18" s="97" t="s">
        <v>199</v>
      </c>
      <c r="G18" s="97" t="s">
        <v>198</v>
      </c>
      <c r="H18" s="97" t="s">
        <v>209</v>
      </c>
      <c r="I18" s="97"/>
      <c r="J18" s="97"/>
      <c r="K18" s="97"/>
      <c r="L18" s="97"/>
      <c r="M18" s="97" t="s">
        <v>30</v>
      </c>
      <c r="N18" s="97" t="s">
        <v>31</v>
      </c>
      <c r="O18" s="97" t="s">
        <v>32</v>
      </c>
      <c r="P18" s="98" t="s">
        <v>138</v>
      </c>
      <c r="Q18" s="100">
        <v>4585.3</v>
      </c>
      <c r="R18" s="100">
        <v>0</v>
      </c>
      <c r="S18" s="100">
        <v>0</v>
      </c>
      <c r="T18" s="100">
        <v>4585.3</v>
      </c>
      <c r="U18" s="100">
        <v>0</v>
      </c>
      <c r="V18" s="100">
        <v>0</v>
      </c>
      <c r="W18" s="100">
        <v>4585.3</v>
      </c>
      <c r="X18" s="100">
        <v>0</v>
      </c>
      <c r="Y18" s="100">
        <v>0</v>
      </c>
      <c r="Z18" s="100">
        <v>0</v>
      </c>
      <c r="AA18" s="100">
        <v>0</v>
      </c>
    </row>
    <row r="19" spans="1:27" s="130" customFormat="1" ht="33.75" x14ac:dyDescent="0.25">
      <c r="A19" s="154" t="s">
        <v>64</v>
      </c>
      <c r="B19" s="155" t="s">
        <v>65</v>
      </c>
      <c r="C19" s="156" t="s">
        <v>140</v>
      </c>
      <c r="D19" s="154" t="s">
        <v>29</v>
      </c>
      <c r="E19" s="154" t="s">
        <v>199</v>
      </c>
      <c r="F19" s="154" t="s">
        <v>210</v>
      </c>
      <c r="G19" s="154" t="s">
        <v>197</v>
      </c>
      <c r="H19" s="154" t="s">
        <v>211</v>
      </c>
      <c r="I19" s="154"/>
      <c r="J19" s="154"/>
      <c r="K19" s="154"/>
      <c r="L19" s="154"/>
      <c r="M19" s="154" t="s">
        <v>30</v>
      </c>
      <c r="N19" s="154" t="s">
        <v>31</v>
      </c>
      <c r="O19" s="154" t="s">
        <v>32</v>
      </c>
      <c r="P19" s="292" t="s">
        <v>331</v>
      </c>
      <c r="Q19" s="147" t="e">
        <f>+#REF!/$Q$3</f>
        <v>#REF!</v>
      </c>
      <c r="R19" s="147" t="e">
        <f>+#REF!/$Q$3</f>
        <v>#REF!</v>
      </c>
      <c r="S19" s="147" t="e">
        <f>+#REF!/$Q$3</f>
        <v>#REF!</v>
      </c>
      <c r="T19" s="147" t="e">
        <f>+#REF!/$Q$3</f>
        <v>#REF!</v>
      </c>
      <c r="U19" s="147" t="e">
        <f>+#REF!/$Q$3</f>
        <v>#REF!</v>
      </c>
      <c r="V19" s="147" t="e">
        <f>+#REF!/$Q$3</f>
        <v>#REF!</v>
      </c>
      <c r="W19" s="147" t="e">
        <f>+#REF!/$Q$3</f>
        <v>#REF!</v>
      </c>
      <c r="X19" s="147" t="e">
        <f>+#REF!/$Q$3</f>
        <v>#REF!</v>
      </c>
      <c r="Y19" s="147" t="e">
        <f>+#REF!/$Q$3</f>
        <v>#REF!</v>
      </c>
      <c r="Z19" s="147" t="e">
        <f>+#REF!/$Q$3</f>
        <v>#REF!</v>
      </c>
      <c r="AA19" s="147" t="e">
        <f>+#REF!/$Q$3</f>
        <v>#REF!</v>
      </c>
    </row>
    <row r="20" spans="1:27" ht="63.75" hidden="1" customHeight="1" x14ac:dyDescent="0.25">
      <c r="A20" s="97" t="s">
        <v>64</v>
      </c>
      <c r="B20" s="98" t="s">
        <v>65</v>
      </c>
      <c r="C20" s="99" t="s">
        <v>141</v>
      </c>
      <c r="D20" s="97" t="s">
        <v>29</v>
      </c>
      <c r="E20" s="97" t="s">
        <v>199</v>
      </c>
      <c r="F20" s="97" t="s">
        <v>212</v>
      </c>
      <c r="G20" s="97" t="s">
        <v>197</v>
      </c>
      <c r="H20" s="97" t="s">
        <v>213</v>
      </c>
      <c r="I20" s="97"/>
      <c r="J20" s="97"/>
      <c r="K20" s="97"/>
      <c r="L20" s="97"/>
      <c r="M20" s="97" t="s">
        <v>30</v>
      </c>
      <c r="N20" s="97" t="s">
        <v>31</v>
      </c>
      <c r="O20" s="97" t="s">
        <v>32</v>
      </c>
      <c r="P20" s="98" t="s">
        <v>142</v>
      </c>
      <c r="Q20" s="147">
        <v>9.9999999999999989E-277</v>
      </c>
      <c r="R20" s="147">
        <v>9.9999999999999989E-277</v>
      </c>
      <c r="S20" s="147">
        <v>9.9999999999999989E-277</v>
      </c>
      <c r="T20" s="147">
        <v>9.9999999999999989E-277</v>
      </c>
      <c r="U20" s="147">
        <v>9.9999999999999989E-277</v>
      </c>
      <c r="V20" s="147">
        <v>9.9999999999999989E-277</v>
      </c>
      <c r="W20" s="147">
        <v>9.9999999999999989E-277</v>
      </c>
      <c r="X20" s="147">
        <v>9.9999999999999989E-277</v>
      </c>
      <c r="Y20" s="147">
        <v>9.9999999999999989E-277</v>
      </c>
      <c r="Z20" s="147">
        <v>9.9999999999999989E-277</v>
      </c>
      <c r="AA20" s="147">
        <v>9.9999999999999989E-277</v>
      </c>
    </row>
    <row r="21" spans="1:27" ht="63.75" hidden="1" customHeight="1" x14ac:dyDescent="0.25">
      <c r="A21" s="97" t="s">
        <v>64</v>
      </c>
      <c r="B21" s="98" t="s">
        <v>65</v>
      </c>
      <c r="C21" s="99" t="s">
        <v>143</v>
      </c>
      <c r="D21" s="97" t="s">
        <v>29</v>
      </c>
      <c r="E21" s="97" t="s">
        <v>199</v>
      </c>
      <c r="F21" s="97" t="s">
        <v>212</v>
      </c>
      <c r="G21" s="97" t="s">
        <v>197</v>
      </c>
      <c r="H21" s="97" t="s">
        <v>211</v>
      </c>
      <c r="I21" s="97"/>
      <c r="J21" s="97"/>
      <c r="K21" s="97"/>
      <c r="L21" s="97"/>
      <c r="M21" s="97" t="s">
        <v>30</v>
      </c>
      <c r="N21" s="97" t="s">
        <v>31</v>
      </c>
      <c r="O21" s="97" t="s">
        <v>32</v>
      </c>
      <c r="P21" s="98" t="s">
        <v>144</v>
      </c>
      <c r="Q21" s="147">
        <v>9.9999999999999989E-277</v>
      </c>
      <c r="R21" s="147">
        <v>9.9999999999999989E-277</v>
      </c>
      <c r="S21" s="147">
        <v>9.9999999999999989E-277</v>
      </c>
      <c r="T21" s="147">
        <v>9.9999999999999989E-277</v>
      </c>
      <c r="U21" s="147">
        <v>9.9999999999999989E-277</v>
      </c>
      <c r="V21" s="147">
        <v>9.9999999999999989E-277</v>
      </c>
      <c r="W21" s="147">
        <v>9.9999999999999989E-277</v>
      </c>
      <c r="X21" s="147">
        <v>9.9999999999999989E-277</v>
      </c>
      <c r="Y21" s="147">
        <v>9.9999999999999989E-277</v>
      </c>
      <c r="Z21" s="147">
        <v>9.9999999999999989E-277</v>
      </c>
      <c r="AA21" s="147">
        <v>9.9999999999999989E-277</v>
      </c>
    </row>
    <row r="22" spans="1:27" ht="63.75" hidden="1" customHeight="1" x14ac:dyDescent="0.25">
      <c r="A22" s="97" t="s">
        <v>64</v>
      </c>
      <c r="B22" s="98" t="s">
        <v>65</v>
      </c>
      <c r="C22" s="99" t="s">
        <v>145</v>
      </c>
      <c r="D22" s="97" t="s">
        <v>29</v>
      </c>
      <c r="E22" s="97" t="s">
        <v>199</v>
      </c>
      <c r="F22" s="97" t="s">
        <v>212</v>
      </c>
      <c r="G22" s="97" t="s">
        <v>197</v>
      </c>
      <c r="H22" s="97" t="s">
        <v>214</v>
      </c>
      <c r="I22" s="97"/>
      <c r="J22" s="97"/>
      <c r="K22" s="97"/>
      <c r="L22" s="97"/>
      <c r="M22" s="97" t="s">
        <v>30</v>
      </c>
      <c r="N22" s="97" t="s">
        <v>31</v>
      </c>
      <c r="O22" s="97" t="s">
        <v>32</v>
      </c>
      <c r="P22" s="98" t="s">
        <v>34</v>
      </c>
      <c r="Q22" s="147">
        <v>9.9999999999999989E-277</v>
      </c>
      <c r="R22" s="147">
        <v>9.9999999999999989E-277</v>
      </c>
      <c r="S22" s="147">
        <v>9.9999999999999989E-277</v>
      </c>
      <c r="T22" s="147">
        <v>9.9999999999999989E-277</v>
      </c>
      <c r="U22" s="147">
        <v>9.9999999999999989E-277</v>
      </c>
      <c r="V22" s="147">
        <v>9.9999999999999989E-277</v>
      </c>
      <c r="W22" s="147">
        <v>9.9999999999999989E-277</v>
      </c>
      <c r="X22" s="147">
        <v>9.9999999999999989E-277</v>
      </c>
      <c r="Y22" s="147">
        <v>9.9999999999999989E-277</v>
      </c>
      <c r="Z22" s="147">
        <v>9.9999999999999989E-277</v>
      </c>
      <c r="AA22" s="147">
        <v>9.9999999999999989E-277</v>
      </c>
    </row>
    <row r="23" spans="1:27" ht="63.75" hidden="1" customHeight="1" x14ac:dyDescent="0.25">
      <c r="A23" s="97" t="s">
        <v>64</v>
      </c>
      <c r="B23" s="98" t="s">
        <v>65</v>
      </c>
      <c r="C23" s="99" t="s">
        <v>146</v>
      </c>
      <c r="D23" s="97" t="s">
        <v>29</v>
      </c>
      <c r="E23" s="97" t="s">
        <v>199</v>
      </c>
      <c r="F23" s="97" t="s">
        <v>212</v>
      </c>
      <c r="G23" s="97" t="s">
        <v>197</v>
      </c>
      <c r="H23" s="97" t="s">
        <v>204</v>
      </c>
      <c r="I23" s="97"/>
      <c r="J23" s="97"/>
      <c r="K23" s="97"/>
      <c r="L23" s="97"/>
      <c r="M23" s="97" t="s">
        <v>30</v>
      </c>
      <c r="N23" s="97" t="s">
        <v>31</v>
      </c>
      <c r="O23" s="97" t="s">
        <v>32</v>
      </c>
      <c r="P23" s="98" t="s">
        <v>37</v>
      </c>
      <c r="Q23" s="147">
        <v>9.9999999999999989E-277</v>
      </c>
      <c r="R23" s="147">
        <v>9.9999999999999989E-277</v>
      </c>
      <c r="S23" s="147">
        <v>9.9999999999999989E-277</v>
      </c>
      <c r="T23" s="147">
        <v>9.9999999999999989E-277</v>
      </c>
      <c r="U23" s="147">
        <v>9.9999999999999989E-277</v>
      </c>
      <c r="V23" s="147">
        <v>9.9999999999999989E-277</v>
      </c>
      <c r="W23" s="147">
        <v>9.9999999999999989E-277</v>
      </c>
      <c r="X23" s="147">
        <v>9.9999999999999989E-277</v>
      </c>
      <c r="Y23" s="147">
        <v>9.9999999999999989E-277</v>
      </c>
      <c r="Z23" s="147">
        <v>9.9999999999999989E-277</v>
      </c>
      <c r="AA23" s="147">
        <v>9.9999999999999989E-277</v>
      </c>
    </row>
    <row r="24" spans="1:27" ht="63.75" hidden="1" customHeight="1" x14ac:dyDescent="0.25">
      <c r="A24" s="97" t="s">
        <v>64</v>
      </c>
      <c r="B24" s="98" t="s">
        <v>65</v>
      </c>
      <c r="C24" s="99" t="s">
        <v>147</v>
      </c>
      <c r="D24" s="97" t="s">
        <v>29</v>
      </c>
      <c r="E24" s="97" t="s">
        <v>199</v>
      </c>
      <c r="F24" s="97" t="s">
        <v>31</v>
      </c>
      <c r="G24" s="97" t="s">
        <v>197</v>
      </c>
      <c r="H24" s="97" t="s">
        <v>213</v>
      </c>
      <c r="I24" s="97"/>
      <c r="J24" s="97"/>
      <c r="K24" s="97"/>
      <c r="L24" s="97"/>
      <c r="M24" s="97" t="s">
        <v>30</v>
      </c>
      <c r="N24" s="97" t="s">
        <v>31</v>
      </c>
      <c r="O24" s="97" t="s">
        <v>32</v>
      </c>
      <c r="P24" s="98" t="s">
        <v>148</v>
      </c>
      <c r="Q24" s="147">
        <v>9.9999999999999989E-277</v>
      </c>
      <c r="R24" s="147">
        <v>9.9999999999999989E-277</v>
      </c>
      <c r="S24" s="147">
        <v>9.9999999999999989E-277</v>
      </c>
      <c r="T24" s="147">
        <v>9.9999999999999989E-277</v>
      </c>
      <c r="U24" s="147">
        <v>9.9999999999999989E-277</v>
      </c>
      <c r="V24" s="147">
        <v>9.9999999999999989E-277</v>
      </c>
      <c r="W24" s="147">
        <v>9.9999999999999989E-277</v>
      </c>
      <c r="X24" s="147">
        <v>9.9999999999999989E-277</v>
      </c>
      <c r="Y24" s="147">
        <v>9.9999999999999989E-277</v>
      </c>
      <c r="Z24" s="147">
        <v>9.9999999999999989E-277</v>
      </c>
      <c r="AA24" s="147">
        <v>9.9999999999999989E-277</v>
      </c>
    </row>
    <row r="25" spans="1:27" ht="63.75" hidden="1" customHeight="1" x14ac:dyDescent="0.25">
      <c r="A25" s="97" t="s">
        <v>64</v>
      </c>
      <c r="B25" s="98" t="s">
        <v>65</v>
      </c>
      <c r="C25" s="99" t="s">
        <v>149</v>
      </c>
      <c r="D25" s="97" t="s">
        <v>29</v>
      </c>
      <c r="E25" s="97" t="s">
        <v>199</v>
      </c>
      <c r="F25" s="97" t="s">
        <v>31</v>
      </c>
      <c r="G25" s="97" t="s">
        <v>197</v>
      </c>
      <c r="H25" s="97" t="s">
        <v>216</v>
      </c>
      <c r="I25" s="97"/>
      <c r="J25" s="97"/>
      <c r="K25" s="97"/>
      <c r="L25" s="97"/>
      <c r="M25" s="97" t="s">
        <v>30</v>
      </c>
      <c r="N25" s="97" t="s">
        <v>31</v>
      </c>
      <c r="O25" s="97" t="s">
        <v>32</v>
      </c>
      <c r="P25" s="98" t="s">
        <v>150</v>
      </c>
      <c r="Q25" s="147">
        <v>9.9999999999999989E-277</v>
      </c>
      <c r="R25" s="147">
        <v>9.9999999999999989E-277</v>
      </c>
      <c r="S25" s="147">
        <v>9.9999999999999989E-277</v>
      </c>
      <c r="T25" s="147">
        <v>9.9999999999999989E-277</v>
      </c>
      <c r="U25" s="147">
        <v>9.9999999999999989E-277</v>
      </c>
      <c r="V25" s="147">
        <v>9.9999999999999989E-277</v>
      </c>
      <c r="W25" s="147">
        <v>9.9999999999999989E-277</v>
      </c>
      <c r="X25" s="147">
        <v>9.9999999999999989E-277</v>
      </c>
      <c r="Y25" s="147">
        <v>9.9999999999999989E-277</v>
      </c>
      <c r="Z25" s="147">
        <v>9.9999999999999989E-277</v>
      </c>
      <c r="AA25" s="147">
        <v>9.9999999999999989E-277</v>
      </c>
    </row>
    <row r="26" spans="1:27" ht="63.75" hidden="1" customHeight="1" x14ac:dyDescent="0.25">
      <c r="A26" s="97" t="s">
        <v>64</v>
      </c>
      <c r="B26" s="98" t="s">
        <v>65</v>
      </c>
      <c r="C26" s="99" t="s">
        <v>151</v>
      </c>
      <c r="D26" s="97" t="s">
        <v>29</v>
      </c>
      <c r="E26" s="97" t="s">
        <v>199</v>
      </c>
      <c r="F26" s="97" t="s">
        <v>215</v>
      </c>
      <c r="G26" s="97" t="s">
        <v>217</v>
      </c>
      <c r="H26" s="97" t="s">
        <v>213</v>
      </c>
      <c r="I26" s="97"/>
      <c r="J26" s="97"/>
      <c r="K26" s="97"/>
      <c r="L26" s="97"/>
      <c r="M26" s="97" t="s">
        <v>30</v>
      </c>
      <c r="N26" s="97" t="s">
        <v>31</v>
      </c>
      <c r="O26" s="97" t="s">
        <v>32</v>
      </c>
      <c r="P26" s="98" t="s">
        <v>90</v>
      </c>
      <c r="Q26" s="147">
        <v>9.9999999999999989E-277</v>
      </c>
      <c r="R26" s="147">
        <v>9.9999999999999989E-277</v>
      </c>
      <c r="S26" s="147">
        <v>9.9999999999999989E-277</v>
      </c>
      <c r="T26" s="147">
        <v>9.9999999999999989E-277</v>
      </c>
      <c r="U26" s="147">
        <v>9.9999999999999989E-277</v>
      </c>
      <c r="V26" s="147">
        <v>9.9999999999999989E-277</v>
      </c>
      <c r="W26" s="147">
        <v>9.9999999999999989E-277</v>
      </c>
      <c r="X26" s="147">
        <v>9.9999999999999989E-277</v>
      </c>
      <c r="Y26" s="147">
        <v>9.9999999999999989E-277</v>
      </c>
      <c r="Z26" s="147">
        <v>9.9999999999999989E-277</v>
      </c>
      <c r="AA26" s="147">
        <v>9.9999999999999989E-277</v>
      </c>
    </row>
    <row r="27" spans="1:27" ht="63.75" hidden="1" customHeight="1" x14ac:dyDescent="0.25">
      <c r="A27" s="97" t="s">
        <v>64</v>
      </c>
      <c r="B27" s="98" t="s">
        <v>65</v>
      </c>
      <c r="C27" s="99" t="s">
        <v>152</v>
      </c>
      <c r="D27" s="97" t="s">
        <v>29</v>
      </c>
      <c r="E27" s="97" t="s">
        <v>217</v>
      </c>
      <c r="F27" s="97" t="s">
        <v>197</v>
      </c>
      <c r="G27" s="97"/>
      <c r="H27" s="97"/>
      <c r="I27" s="97"/>
      <c r="J27" s="97"/>
      <c r="K27" s="97"/>
      <c r="L27" s="97"/>
      <c r="M27" s="97" t="s">
        <v>30</v>
      </c>
      <c r="N27" s="97" t="s">
        <v>31</v>
      </c>
      <c r="O27" s="97" t="s">
        <v>32</v>
      </c>
      <c r="P27" s="98" t="s">
        <v>153</v>
      </c>
      <c r="Q27" s="147">
        <v>9.9999999999999989E-277</v>
      </c>
      <c r="R27" s="147">
        <v>9.9999999999999989E-277</v>
      </c>
      <c r="S27" s="147">
        <v>9.9999999999999989E-277</v>
      </c>
      <c r="T27" s="147">
        <v>9.9999999999999989E-277</v>
      </c>
      <c r="U27" s="147">
        <v>9.9999999999999989E-277</v>
      </c>
      <c r="V27" s="147">
        <v>9.9999999999999989E-277</v>
      </c>
      <c r="W27" s="147">
        <v>9.9999999999999989E-277</v>
      </c>
      <c r="X27" s="147">
        <v>9.9999999999999989E-277</v>
      </c>
      <c r="Y27" s="147">
        <v>9.9999999999999989E-277</v>
      </c>
      <c r="Z27" s="147">
        <v>9.9999999999999989E-277</v>
      </c>
      <c r="AA27" s="147">
        <v>9.9999999999999989E-277</v>
      </c>
    </row>
    <row r="28" spans="1:27" ht="63.75" hidden="1" customHeight="1" x14ac:dyDescent="0.25">
      <c r="A28" s="97" t="s">
        <v>64</v>
      </c>
      <c r="B28" s="98" t="s">
        <v>65</v>
      </c>
      <c r="C28" s="99" t="s">
        <v>154</v>
      </c>
      <c r="D28" s="97" t="s">
        <v>29</v>
      </c>
      <c r="E28" s="97" t="s">
        <v>217</v>
      </c>
      <c r="F28" s="97" t="s">
        <v>210</v>
      </c>
      <c r="G28" s="97" t="s">
        <v>197</v>
      </c>
      <c r="H28" s="97"/>
      <c r="I28" s="97"/>
      <c r="J28" s="97"/>
      <c r="K28" s="97"/>
      <c r="L28" s="97"/>
      <c r="M28" s="97" t="s">
        <v>30</v>
      </c>
      <c r="N28" s="97" t="s">
        <v>215</v>
      </c>
      <c r="O28" s="97" t="s">
        <v>218</v>
      </c>
      <c r="P28" s="98" t="s">
        <v>155</v>
      </c>
      <c r="Q28" s="147">
        <v>9.9999999999999989E-277</v>
      </c>
      <c r="R28" s="147">
        <v>9.9999999999999989E-277</v>
      </c>
      <c r="S28" s="147">
        <v>9.9999999999999989E-277</v>
      </c>
      <c r="T28" s="147">
        <v>9.9999999999999989E-277</v>
      </c>
      <c r="U28" s="147">
        <v>9.9999999999999989E-277</v>
      </c>
      <c r="V28" s="147">
        <v>9.9999999999999989E-277</v>
      </c>
      <c r="W28" s="147">
        <v>9.9999999999999989E-277</v>
      </c>
      <c r="X28" s="147">
        <v>9.9999999999999989E-277</v>
      </c>
      <c r="Y28" s="147">
        <v>9.9999999999999989E-277</v>
      </c>
      <c r="Z28" s="147">
        <v>9.9999999999999989E-277</v>
      </c>
      <c r="AA28" s="147">
        <v>9.9999999999999989E-277</v>
      </c>
    </row>
    <row r="29" spans="1:27" ht="63.75" hidden="1" customHeight="1" x14ac:dyDescent="0.25">
      <c r="A29" s="97" t="s">
        <v>64</v>
      </c>
      <c r="B29" s="98" t="s">
        <v>65</v>
      </c>
      <c r="C29" s="99" t="s">
        <v>157</v>
      </c>
      <c r="D29" s="97" t="s">
        <v>219</v>
      </c>
      <c r="E29" s="97" t="s">
        <v>220</v>
      </c>
      <c r="F29" s="97" t="s">
        <v>221</v>
      </c>
      <c r="G29" s="97" t="s">
        <v>222</v>
      </c>
      <c r="H29" s="97"/>
      <c r="I29" s="97"/>
      <c r="J29" s="97"/>
      <c r="K29" s="97"/>
      <c r="L29" s="97"/>
      <c r="M29" s="97" t="s">
        <v>30</v>
      </c>
      <c r="N29" s="97" t="s">
        <v>215</v>
      </c>
      <c r="O29" s="97" t="s">
        <v>32</v>
      </c>
      <c r="P29" s="98" t="s">
        <v>158</v>
      </c>
      <c r="Q29" s="147">
        <v>9.9999999999999989E-277</v>
      </c>
      <c r="R29" s="147">
        <v>9.9999999999999989E-277</v>
      </c>
      <c r="S29" s="147">
        <v>9.9999999999999989E-277</v>
      </c>
      <c r="T29" s="147">
        <v>9.9999999999999989E-277</v>
      </c>
      <c r="U29" s="147">
        <v>9.9999999999999989E-277</v>
      </c>
      <c r="V29" s="147">
        <v>9.9999999999999989E-277</v>
      </c>
      <c r="W29" s="147">
        <v>9.9999999999999989E-277</v>
      </c>
      <c r="X29" s="147">
        <v>9.9999999999999989E-277</v>
      </c>
      <c r="Y29" s="147">
        <v>9.9999999999999989E-277</v>
      </c>
      <c r="Z29" s="147">
        <v>9.9999999999999989E-277</v>
      </c>
      <c r="AA29" s="147">
        <v>9.9999999999999989E-277</v>
      </c>
    </row>
    <row r="30" spans="1:27" ht="63.75" hidden="1" customHeight="1" x14ac:dyDescent="0.25">
      <c r="A30" s="97" t="s">
        <v>64</v>
      </c>
      <c r="B30" s="98" t="s">
        <v>65</v>
      </c>
      <c r="C30" s="99" t="s">
        <v>235</v>
      </c>
      <c r="D30" s="97" t="s">
        <v>219</v>
      </c>
      <c r="E30" s="97" t="s">
        <v>220</v>
      </c>
      <c r="F30" s="97" t="s">
        <v>221</v>
      </c>
      <c r="G30" s="97" t="s">
        <v>236</v>
      </c>
      <c r="H30" s="97"/>
      <c r="I30" s="97"/>
      <c r="J30" s="97"/>
      <c r="K30" s="97"/>
      <c r="L30" s="97"/>
      <c r="M30" s="97" t="s">
        <v>30</v>
      </c>
      <c r="N30" s="97" t="s">
        <v>215</v>
      </c>
      <c r="O30" s="97" t="s">
        <v>32</v>
      </c>
      <c r="P30" s="98" t="s">
        <v>309</v>
      </c>
      <c r="Q30" s="147">
        <v>9.9999999999999989E-277</v>
      </c>
      <c r="R30" s="147">
        <v>9.9999999999999989E-277</v>
      </c>
      <c r="S30" s="147">
        <v>9.9999999999999989E-277</v>
      </c>
      <c r="T30" s="147">
        <v>9.9999999999999989E-277</v>
      </c>
      <c r="U30" s="147">
        <v>9.9999999999999989E-277</v>
      </c>
      <c r="V30" s="147">
        <v>9.9999999999999989E-277</v>
      </c>
      <c r="W30" s="147">
        <v>9.9999999999999989E-277</v>
      </c>
      <c r="X30" s="147">
        <v>9.9999999999999989E-277</v>
      </c>
      <c r="Y30" s="147">
        <v>9.9999999999999989E-277</v>
      </c>
      <c r="Z30" s="147">
        <v>9.9999999999999989E-277</v>
      </c>
      <c r="AA30" s="147">
        <v>9.9999999999999989E-277</v>
      </c>
    </row>
    <row r="31" spans="1:27" ht="63.75" hidden="1" customHeight="1" x14ac:dyDescent="0.25">
      <c r="A31" s="97" t="s">
        <v>64</v>
      </c>
      <c r="B31" s="98" t="s">
        <v>65</v>
      </c>
      <c r="C31" s="99" t="s">
        <v>237</v>
      </c>
      <c r="D31" s="97" t="s">
        <v>219</v>
      </c>
      <c r="E31" s="97" t="s">
        <v>220</v>
      </c>
      <c r="F31" s="97" t="s">
        <v>221</v>
      </c>
      <c r="G31" s="97" t="s">
        <v>238</v>
      </c>
      <c r="H31" s="97"/>
      <c r="I31" s="97"/>
      <c r="J31" s="97"/>
      <c r="K31" s="97"/>
      <c r="L31" s="97"/>
      <c r="M31" s="97" t="s">
        <v>30</v>
      </c>
      <c r="N31" s="97" t="s">
        <v>215</v>
      </c>
      <c r="O31" s="97" t="s">
        <v>32</v>
      </c>
      <c r="P31" s="98" t="s">
        <v>239</v>
      </c>
      <c r="Q31" s="147">
        <v>9.9999999999999989E-277</v>
      </c>
      <c r="R31" s="147">
        <v>9.9999999999999989E-277</v>
      </c>
      <c r="S31" s="147">
        <v>9.9999999999999989E-277</v>
      </c>
      <c r="T31" s="147">
        <v>9.9999999999999989E-277</v>
      </c>
      <c r="U31" s="147">
        <v>9.9999999999999989E-277</v>
      </c>
      <c r="V31" s="147">
        <v>9.9999999999999989E-277</v>
      </c>
      <c r="W31" s="147">
        <v>9.9999999999999989E-277</v>
      </c>
      <c r="X31" s="147">
        <v>9.9999999999999989E-277</v>
      </c>
      <c r="Y31" s="147">
        <v>9.9999999999999989E-277</v>
      </c>
      <c r="Z31" s="147">
        <v>9.9999999999999989E-277</v>
      </c>
      <c r="AA31" s="147">
        <v>9.9999999999999989E-277</v>
      </c>
    </row>
    <row r="32" spans="1:27" ht="63.75" hidden="1" customHeight="1" x14ac:dyDescent="0.25">
      <c r="A32" s="97" t="s">
        <v>64</v>
      </c>
      <c r="B32" s="98" t="s">
        <v>65</v>
      </c>
      <c r="C32" s="99" t="s">
        <v>162</v>
      </c>
      <c r="D32" s="97" t="s">
        <v>219</v>
      </c>
      <c r="E32" s="97" t="s">
        <v>223</v>
      </c>
      <c r="F32" s="97" t="s">
        <v>221</v>
      </c>
      <c r="G32" s="97" t="s">
        <v>31</v>
      </c>
      <c r="H32" s="97"/>
      <c r="I32" s="97"/>
      <c r="J32" s="97"/>
      <c r="K32" s="97"/>
      <c r="L32" s="97"/>
      <c r="M32" s="97" t="s">
        <v>30</v>
      </c>
      <c r="N32" s="97" t="s">
        <v>201</v>
      </c>
      <c r="O32" s="97" t="s">
        <v>32</v>
      </c>
      <c r="P32" s="98" t="s">
        <v>163</v>
      </c>
      <c r="Q32" s="147">
        <v>9.9999999999999989E-277</v>
      </c>
      <c r="R32" s="147">
        <v>9.9999999999999989E-277</v>
      </c>
      <c r="S32" s="147">
        <v>9.9999999999999989E-277</v>
      </c>
      <c r="T32" s="147">
        <v>9.9999999999999989E-277</v>
      </c>
      <c r="U32" s="147">
        <v>9.9999999999999989E-277</v>
      </c>
      <c r="V32" s="147">
        <v>9.9999999999999989E-277</v>
      </c>
      <c r="W32" s="147">
        <v>9.9999999999999989E-277</v>
      </c>
      <c r="X32" s="147">
        <v>9.9999999999999989E-277</v>
      </c>
      <c r="Y32" s="147">
        <v>9.9999999999999989E-277</v>
      </c>
      <c r="Z32" s="147">
        <v>9.9999999999999989E-277</v>
      </c>
      <c r="AA32" s="147">
        <v>9.9999999999999989E-277</v>
      </c>
    </row>
    <row r="33" spans="1:27" ht="63.75" hidden="1" customHeight="1" x14ac:dyDescent="0.25">
      <c r="A33" s="97" t="s">
        <v>64</v>
      </c>
      <c r="B33" s="98" t="s">
        <v>65</v>
      </c>
      <c r="C33" s="99" t="s">
        <v>164</v>
      </c>
      <c r="D33" s="97" t="s">
        <v>219</v>
      </c>
      <c r="E33" s="97" t="s">
        <v>223</v>
      </c>
      <c r="F33" s="97" t="s">
        <v>221</v>
      </c>
      <c r="G33" s="97" t="s">
        <v>215</v>
      </c>
      <c r="H33" s="97"/>
      <c r="I33" s="97"/>
      <c r="J33" s="97"/>
      <c r="K33" s="97"/>
      <c r="L33" s="97"/>
      <c r="M33" s="97" t="s">
        <v>30</v>
      </c>
      <c r="N33" s="97" t="s">
        <v>215</v>
      </c>
      <c r="O33" s="97" t="s">
        <v>32</v>
      </c>
      <c r="P33" s="98" t="s">
        <v>165</v>
      </c>
      <c r="Q33" s="147">
        <v>9.9999999999999989E-277</v>
      </c>
      <c r="R33" s="147">
        <v>9.9999999999999989E-277</v>
      </c>
      <c r="S33" s="147">
        <v>9.9999999999999989E-277</v>
      </c>
      <c r="T33" s="147">
        <v>9.9999999999999989E-277</v>
      </c>
      <c r="U33" s="147">
        <v>9.9999999999999989E-277</v>
      </c>
      <c r="V33" s="147">
        <v>9.9999999999999989E-277</v>
      </c>
      <c r="W33" s="147">
        <v>9.9999999999999989E-277</v>
      </c>
      <c r="X33" s="147">
        <v>9.9999999999999989E-277</v>
      </c>
      <c r="Y33" s="147">
        <v>9.9999999999999989E-277</v>
      </c>
      <c r="Z33" s="147">
        <v>9.9999999999999989E-277</v>
      </c>
      <c r="AA33" s="147">
        <v>9.9999999999999989E-277</v>
      </c>
    </row>
    <row r="34" spans="1:27" ht="63.75" hidden="1" customHeight="1" x14ac:dyDescent="0.25">
      <c r="A34" s="97" t="s">
        <v>64</v>
      </c>
      <c r="B34" s="98" t="s">
        <v>65</v>
      </c>
      <c r="C34" s="99" t="s">
        <v>166</v>
      </c>
      <c r="D34" s="97" t="s">
        <v>219</v>
      </c>
      <c r="E34" s="97" t="s">
        <v>223</v>
      </c>
      <c r="F34" s="97" t="s">
        <v>221</v>
      </c>
      <c r="G34" s="97" t="s">
        <v>226</v>
      </c>
      <c r="H34" s="97"/>
      <c r="I34" s="97"/>
      <c r="J34" s="97"/>
      <c r="K34" s="97"/>
      <c r="L34" s="97"/>
      <c r="M34" s="97" t="s">
        <v>30</v>
      </c>
      <c r="N34" s="97" t="s">
        <v>201</v>
      </c>
      <c r="O34" s="97" t="s">
        <v>32</v>
      </c>
      <c r="P34" s="98" t="s">
        <v>167</v>
      </c>
      <c r="Q34" s="147">
        <v>9.9999999999999989E-277</v>
      </c>
      <c r="R34" s="147">
        <v>9.9999999999999989E-277</v>
      </c>
      <c r="S34" s="147">
        <v>9.9999999999999989E-277</v>
      </c>
      <c r="T34" s="147">
        <v>9.9999999999999989E-277</v>
      </c>
      <c r="U34" s="147">
        <v>9.9999999999999989E-277</v>
      </c>
      <c r="V34" s="147">
        <v>9.9999999999999989E-277</v>
      </c>
      <c r="W34" s="147">
        <v>9.9999999999999989E-277</v>
      </c>
      <c r="X34" s="147">
        <v>9.9999999999999989E-277</v>
      </c>
      <c r="Y34" s="147">
        <v>9.9999999999999989E-277</v>
      </c>
      <c r="Z34" s="147">
        <v>9.9999999999999989E-277</v>
      </c>
      <c r="AA34" s="147">
        <v>9.9999999999999989E-277</v>
      </c>
    </row>
    <row r="35" spans="1:27" ht="63.75" hidden="1" customHeight="1" x14ac:dyDescent="0.25">
      <c r="A35" s="97" t="s">
        <v>64</v>
      </c>
      <c r="B35" s="98" t="s">
        <v>65</v>
      </c>
      <c r="C35" s="99" t="s">
        <v>168</v>
      </c>
      <c r="D35" s="97" t="s">
        <v>219</v>
      </c>
      <c r="E35" s="97" t="s">
        <v>227</v>
      </c>
      <c r="F35" s="97" t="s">
        <v>221</v>
      </c>
      <c r="G35" s="97" t="s">
        <v>228</v>
      </c>
      <c r="H35" s="97"/>
      <c r="I35" s="97"/>
      <c r="J35" s="97"/>
      <c r="K35" s="97"/>
      <c r="L35" s="97"/>
      <c r="M35" s="97" t="s">
        <v>30</v>
      </c>
      <c r="N35" s="97" t="s">
        <v>215</v>
      </c>
      <c r="O35" s="97" t="s">
        <v>32</v>
      </c>
      <c r="P35" s="98" t="s">
        <v>169</v>
      </c>
      <c r="Q35" s="147">
        <v>9.9999999999999989E-277</v>
      </c>
      <c r="R35" s="147">
        <v>9.9999999999999989E-277</v>
      </c>
      <c r="S35" s="147">
        <v>9.9999999999999989E-277</v>
      </c>
      <c r="T35" s="147">
        <v>9.9999999999999989E-277</v>
      </c>
      <c r="U35" s="147">
        <v>9.9999999999999989E-277</v>
      </c>
      <c r="V35" s="147">
        <v>9.9999999999999989E-277</v>
      </c>
      <c r="W35" s="147">
        <v>9.9999999999999989E-277</v>
      </c>
      <c r="X35" s="147">
        <v>9.9999999999999989E-277</v>
      </c>
      <c r="Y35" s="147">
        <v>9.9999999999999989E-277</v>
      </c>
      <c r="Z35" s="147">
        <v>9.9999999999999989E-277</v>
      </c>
      <c r="AA35" s="147">
        <v>9.9999999999999989E-277</v>
      </c>
    </row>
    <row r="36" spans="1:27" ht="63.75" hidden="1" customHeight="1" x14ac:dyDescent="0.25">
      <c r="A36" s="97" t="s">
        <v>64</v>
      </c>
      <c r="B36" s="98" t="s">
        <v>65</v>
      </c>
      <c r="C36" s="99" t="s">
        <v>170</v>
      </c>
      <c r="D36" s="97" t="s">
        <v>219</v>
      </c>
      <c r="E36" s="97" t="s">
        <v>229</v>
      </c>
      <c r="F36" s="97" t="s">
        <v>221</v>
      </c>
      <c r="G36" s="97" t="s">
        <v>230</v>
      </c>
      <c r="H36" s="97"/>
      <c r="I36" s="97"/>
      <c r="J36" s="97"/>
      <c r="K36" s="97"/>
      <c r="L36" s="97"/>
      <c r="M36" s="97" t="s">
        <v>30</v>
      </c>
      <c r="N36" s="97" t="s">
        <v>215</v>
      </c>
      <c r="O36" s="97" t="s">
        <v>32</v>
      </c>
      <c r="P36" s="98" t="s">
        <v>171</v>
      </c>
      <c r="Q36" s="147">
        <v>9.9999999999999989E-277</v>
      </c>
      <c r="R36" s="147">
        <v>9.9999999999999989E-277</v>
      </c>
      <c r="S36" s="147">
        <v>9.9999999999999989E-277</v>
      </c>
      <c r="T36" s="147">
        <v>9.9999999999999989E-277</v>
      </c>
      <c r="U36" s="147">
        <v>9.9999999999999989E-277</v>
      </c>
      <c r="V36" s="147">
        <v>9.9999999999999989E-277</v>
      </c>
      <c r="W36" s="147">
        <v>9.9999999999999989E-277</v>
      </c>
      <c r="X36" s="147">
        <v>9.9999999999999989E-277</v>
      </c>
      <c r="Y36" s="147">
        <v>9.9999999999999989E-277</v>
      </c>
      <c r="Z36" s="147">
        <v>9.9999999999999989E-277</v>
      </c>
      <c r="AA36" s="147">
        <v>9.9999999999999989E-277</v>
      </c>
    </row>
    <row r="37" spans="1:27" ht="63.75" hidden="1" customHeight="1" x14ac:dyDescent="0.25">
      <c r="A37" s="97" t="s">
        <v>64</v>
      </c>
      <c r="B37" s="98" t="s">
        <v>65</v>
      </c>
      <c r="C37" s="99" t="s">
        <v>240</v>
      </c>
      <c r="D37" s="97" t="s">
        <v>219</v>
      </c>
      <c r="E37" s="97" t="s">
        <v>229</v>
      </c>
      <c r="F37" s="97" t="s">
        <v>221</v>
      </c>
      <c r="G37" s="97" t="s">
        <v>233</v>
      </c>
      <c r="H37" s="97"/>
      <c r="I37" s="97"/>
      <c r="J37" s="97"/>
      <c r="K37" s="97"/>
      <c r="L37" s="97"/>
      <c r="M37" s="97" t="s">
        <v>30</v>
      </c>
      <c r="N37" s="97" t="s">
        <v>215</v>
      </c>
      <c r="O37" s="97" t="s">
        <v>32</v>
      </c>
      <c r="P37" s="98" t="s">
        <v>241</v>
      </c>
      <c r="Q37" s="147">
        <v>9.9999999999999989E-277</v>
      </c>
      <c r="R37" s="147">
        <v>9.9999999999999989E-277</v>
      </c>
      <c r="S37" s="147">
        <v>9.9999999999999989E-277</v>
      </c>
      <c r="T37" s="147">
        <v>9.9999999999999989E-277</v>
      </c>
      <c r="U37" s="147">
        <v>9.9999999999999989E-277</v>
      </c>
      <c r="V37" s="147">
        <v>9.9999999999999989E-277</v>
      </c>
      <c r="W37" s="147">
        <v>9.9999999999999989E-277</v>
      </c>
      <c r="X37" s="147">
        <v>9.9999999999999989E-277</v>
      </c>
      <c r="Y37" s="147">
        <v>9.9999999999999989E-277</v>
      </c>
      <c r="Z37" s="147">
        <v>9.9999999999999989E-277</v>
      </c>
      <c r="AA37" s="147">
        <v>9.9999999999999989E-277</v>
      </c>
    </row>
    <row r="38" spans="1:27" ht="63.75" hidden="1" customHeight="1" x14ac:dyDescent="0.25">
      <c r="A38" s="97" t="s">
        <v>64</v>
      </c>
      <c r="B38" s="98" t="s">
        <v>65</v>
      </c>
      <c r="C38" s="99" t="s">
        <v>240</v>
      </c>
      <c r="D38" s="97" t="s">
        <v>219</v>
      </c>
      <c r="E38" s="97" t="s">
        <v>229</v>
      </c>
      <c r="F38" s="97" t="s">
        <v>221</v>
      </c>
      <c r="G38" s="97" t="s">
        <v>233</v>
      </c>
      <c r="H38" s="97"/>
      <c r="I38" s="97"/>
      <c r="J38" s="97"/>
      <c r="K38" s="97"/>
      <c r="L38" s="97"/>
      <c r="M38" s="97" t="s">
        <v>30</v>
      </c>
      <c r="N38" s="97" t="s">
        <v>201</v>
      </c>
      <c r="O38" s="97" t="s">
        <v>32</v>
      </c>
      <c r="P38" s="98" t="s">
        <v>241</v>
      </c>
      <c r="Q38" s="147">
        <v>9.9999999999999989E-277</v>
      </c>
      <c r="R38" s="147">
        <v>9.9999999999999989E-277</v>
      </c>
      <c r="S38" s="147">
        <v>9.9999999999999989E-277</v>
      </c>
      <c r="T38" s="147">
        <v>9.9999999999999989E-277</v>
      </c>
      <c r="U38" s="147">
        <v>9.9999999999999989E-277</v>
      </c>
      <c r="V38" s="147">
        <v>9.9999999999999989E-277</v>
      </c>
      <c r="W38" s="147">
        <v>9.9999999999999989E-277</v>
      </c>
      <c r="X38" s="147">
        <v>9.9999999999999989E-277</v>
      </c>
      <c r="Y38" s="147">
        <v>9.9999999999999989E-277</v>
      </c>
      <c r="Z38" s="147">
        <v>9.9999999999999989E-277</v>
      </c>
      <c r="AA38" s="147">
        <v>9.9999999999999989E-277</v>
      </c>
    </row>
    <row r="39" spans="1:27" ht="63.75" hidden="1" customHeight="1" x14ac:dyDescent="0.25">
      <c r="A39" s="97" t="s">
        <v>64</v>
      </c>
      <c r="B39" s="98" t="s">
        <v>65</v>
      </c>
      <c r="C39" s="99" t="s">
        <v>172</v>
      </c>
      <c r="D39" s="97" t="s">
        <v>219</v>
      </c>
      <c r="E39" s="97" t="s">
        <v>231</v>
      </c>
      <c r="F39" s="97" t="s">
        <v>221</v>
      </c>
      <c r="G39" s="97" t="s">
        <v>232</v>
      </c>
      <c r="H39" s="97"/>
      <c r="I39" s="97"/>
      <c r="J39" s="97"/>
      <c r="K39" s="97"/>
      <c r="L39" s="97"/>
      <c r="M39" s="97" t="s">
        <v>30</v>
      </c>
      <c r="N39" s="97" t="s">
        <v>215</v>
      </c>
      <c r="O39" s="97" t="s">
        <v>32</v>
      </c>
      <c r="P39" s="98" t="s">
        <v>173</v>
      </c>
      <c r="Q39" s="147">
        <v>9.9999999999999989E-277</v>
      </c>
      <c r="R39" s="147">
        <v>9.9999999999999989E-277</v>
      </c>
      <c r="S39" s="147">
        <v>9.9999999999999989E-277</v>
      </c>
      <c r="T39" s="147">
        <v>9.9999999999999989E-277</v>
      </c>
      <c r="U39" s="147">
        <v>9.9999999999999989E-277</v>
      </c>
      <c r="V39" s="147">
        <v>9.9999999999999989E-277</v>
      </c>
      <c r="W39" s="147">
        <v>9.9999999999999989E-277</v>
      </c>
      <c r="X39" s="147">
        <v>9.9999999999999989E-277</v>
      </c>
      <c r="Y39" s="147">
        <v>9.9999999999999989E-277</v>
      </c>
      <c r="Z39" s="147">
        <v>9.9999999999999989E-277</v>
      </c>
      <c r="AA39" s="147">
        <v>9.9999999999999989E-277</v>
      </c>
    </row>
    <row r="40" spans="1:27" ht="63.75" hidden="1" customHeight="1" x14ac:dyDescent="0.25">
      <c r="A40" s="97" t="s">
        <v>64</v>
      </c>
      <c r="B40" s="98" t="s">
        <v>65</v>
      </c>
      <c r="C40" s="99" t="s">
        <v>174</v>
      </c>
      <c r="D40" s="97" t="s">
        <v>219</v>
      </c>
      <c r="E40" s="97" t="s">
        <v>231</v>
      </c>
      <c r="F40" s="97" t="s">
        <v>221</v>
      </c>
      <c r="G40" s="97" t="s">
        <v>224</v>
      </c>
      <c r="H40" s="97"/>
      <c r="I40" s="97"/>
      <c r="J40" s="97"/>
      <c r="K40" s="97"/>
      <c r="L40" s="97"/>
      <c r="M40" s="97" t="s">
        <v>30</v>
      </c>
      <c r="N40" s="97" t="s">
        <v>215</v>
      </c>
      <c r="O40" s="97" t="s">
        <v>32</v>
      </c>
      <c r="P40" s="98" t="s">
        <v>175</v>
      </c>
      <c r="Q40" s="147">
        <v>9.9999999999999989E-277</v>
      </c>
      <c r="R40" s="147">
        <v>9.9999999999999989E-277</v>
      </c>
      <c r="S40" s="147">
        <v>9.9999999999999989E-277</v>
      </c>
      <c r="T40" s="147">
        <v>9.9999999999999989E-277</v>
      </c>
      <c r="U40" s="147">
        <v>9.9999999999999989E-277</v>
      </c>
      <c r="V40" s="147">
        <v>9.9999999999999989E-277</v>
      </c>
      <c r="W40" s="147">
        <v>9.9999999999999989E-277</v>
      </c>
      <c r="X40" s="147">
        <v>9.9999999999999989E-277</v>
      </c>
      <c r="Y40" s="147">
        <v>9.9999999999999989E-277</v>
      </c>
      <c r="Z40" s="147">
        <v>9.9999999999999989E-277</v>
      </c>
      <c r="AA40" s="147">
        <v>9.9999999999999989E-277</v>
      </c>
    </row>
    <row r="41" spans="1:27" ht="63.75" hidden="1" customHeight="1" x14ac:dyDescent="0.25">
      <c r="A41" s="97" t="s">
        <v>64</v>
      </c>
      <c r="B41" s="98" t="s">
        <v>65</v>
      </c>
      <c r="C41" s="99" t="s">
        <v>176</v>
      </c>
      <c r="D41" s="97" t="s">
        <v>219</v>
      </c>
      <c r="E41" s="97" t="s">
        <v>231</v>
      </c>
      <c r="F41" s="97" t="s">
        <v>221</v>
      </c>
      <c r="G41" s="97" t="s">
        <v>225</v>
      </c>
      <c r="H41" s="97"/>
      <c r="I41" s="97"/>
      <c r="J41" s="97"/>
      <c r="K41" s="97"/>
      <c r="L41" s="97"/>
      <c r="M41" s="97" t="s">
        <v>30</v>
      </c>
      <c r="N41" s="97" t="s">
        <v>215</v>
      </c>
      <c r="O41" s="97" t="s">
        <v>32</v>
      </c>
      <c r="P41" s="98" t="s">
        <v>177</v>
      </c>
      <c r="Q41" s="147">
        <v>9.9999999999999989E-277</v>
      </c>
      <c r="R41" s="147">
        <v>9.9999999999999989E-277</v>
      </c>
      <c r="S41" s="147">
        <v>9.9999999999999989E-277</v>
      </c>
      <c r="T41" s="147">
        <v>9.9999999999999989E-277</v>
      </c>
      <c r="U41" s="147">
        <v>9.9999999999999989E-277</v>
      </c>
      <c r="V41" s="147">
        <v>9.9999999999999989E-277</v>
      </c>
      <c r="W41" s="147">
        <v>9.9999999999999989E-277</v>
      </c>
      <c r="X41" s="147">
        <v>9.9999999999999989E-277</v>
      </c>
      <c r="Y41" s="147">
        <v>9.9999999999999989E-277</v>
      </c>
      <c r="Z41" s="147">
        <v>9.9999999999999989E-277</v>
      </c>
      <c r="AA41" s="147">
        <v>9.9999999999999989E-277</v>
      </c>
    </row>
    <row r="42" spans="1:27" ht="63.75" hidden="1" customHeight="1" x14ac:dyDescent="0.25">
      <c r="A42" s="97" t="s">
        <v>64</v>
      </c>
      <c r="B42" s="98" t="s">
        <v>65</v>
      </c>
      <c r="C42" s="99" t="s">
        <v>242</v>
      </c>
      <c r="D42" s="97" t="s">
        <v>219</v>
      </c>
      <c r="E42" s="97" t="s">
        <v>231</v>
      </c>
      <c r="F42" s="97" t="s">
        <v>221</v>
      </c>
      <c r="G42" s="97" t="s">
        <v>215</v>
      </c>
      <c r="H42" s="97"/>
      <c r="I42" s="97"/>
      <c r="J42" s="97"/>
      <c r="K42" s="97"/>
      <c r="L42" s="97"/>
      <c r="M42" s="97" t="s">
        <v>30</v>
      </c>
      <c r="N42" s="97" t="s">
        <v>215</v>
      </c>
      <c r="O42" s="97" t="s">
        <v>32</v>
      </c>
      <c r="P42" s="98" t="s">
        <v>243</v>
      </c>
      <c r="Q42" s="147">
        <v>9.9999999999999989E-277</v>
      </c>
      <c r="R42" s="147">
        <v>9.9999999999999989E-277</v>
      </c>
      <c r="S42" s="147">
        <v>9.9999999999999989E-277</v>
      </c>
      <c r="T42" s="147">
        <v>9.9999999999999989E-277</v>
      </c>
      <c r="U42" s="147">
        <v>9.9999999999999989E-277</v>
      </c>
      <c r="V42" s="147">
        <v>9.9999999999999989E-277</v>
      </c>
      <c r="W42" s="147">
        <v>9.9999999999999989E-277</v>
      </c>
      <c r="X42" s="147">
        <v>9.9999999999999989E-277</v>
      </c>
      <c r="Y42" s="147">
        <v>9.9999999999999989E-277</v>
      </c>
      <c r="Z42" s="147">
        <v>9.9999999999999989E-277</v>
      </c>
      <c r="AA42" s="147">
        <v>9.9999999999999989E-277</v>
      </c>
    </row>
    <row r="43" spans="1:27" ht="63.75" hidden="1" customHeight="1" x14ac:dyDescent="0.25">
      <c r="A43" s="97" t="s">
        <v>64</v>
      </c>
      <c r="B43" s="98" t="s">
        <v>65</v>
      </c>
      <c r="C43" s="99" t="s">
        <v>316</v>
      </c>
      <c r="D43" s="97" t="s">
        <v>219</v>
      </c>
      <c r="E43" s="97" t="s">
        <v>231</v>
      </c>
      <c r="F43" s="97" t="s">
        <v>221</v>
      </c>
      <c r="G43" s="97" t="s">
        <v>226</v>
      </c>
      <c r="H43" s="97" t="s">
        <v>1</v>
      </c>
      <c r="I43" s="97" t="s">
        <v>1</v>
      </c>
      <c r="J43" s="97" t="s">
        <v>1</v>
      </c>
      <c r="K43" s="97" t="s">
        <v>1</v>
      </c>
      <c r="L43" s="97" t="s">
        <v>1</v>
      </c>
      <c r="M43" s="97" t="s">
        <v>30</v>
      </c>
      <c r="N43" s="97" t="s">
        <v>215</v>
      </c>
      <c r="O43" s="97" t="s">
        <v>32</v>
      </c>
      <c r="P43" s="98" t="s">
        <v>317</v>
      </c>
      <c r="Q43" s="147">
        <v>9.9999999999999989E-277</v>
      </c>
      <c r="R43" s="147">
        <v>9.9999999999999989E-277</v>
      </c>
      <c r="S43" s="147">
        <v>9.9999999999999989E-277</v>
      </c>
      <c r="T43" s="147">
        <v>9.9999999999999989E-277</v>
      </c>
      <c r="U43" s="147">
        <v>9.9999999999999989E-277</v>
      </c>
      <c r="V43" s="147">
        <v>9.9999999999999989E-277</v>
      </c>
      <c r="W43" s="147">
        <v>9.9999999999999989E-277</v>
      </c>
      <c r="X43" s="147">
        <v>9.9999999999999989E-277</v>
      </c>
      <c r="Y43" s="147">
        <v>9.9999999999999989E-277</v>
      </c>
      <c r="Z43" s="147">
        <v>9.9999999999999989E-277</v>
      </c>
      <c r="AA43" s="147">
        <v>9.9999999999999989E-277</v>
      </c>
    </row>
    <row r="44" spans="1:27" s="130" customFormat="1" ht="33.75" x14ac:dyDescent="0.25">
      <c r="A44" s="154" t="s">
        <v>62</v>
      </c>
      <c r="B44" s="155" t="s">
        <v>63</v>
      </c>
      <c r="C44" s="156" t="s">
        <v>140</v>
      </c>
      <c r="D44" s="154" t="s">
        <v>29</v>
      </c>
      <c r="E44" s="154" t="s">
        <v>199</v>
      </c>
      <c r="F44" s="154" t="s">
        <v>210</v>
      </c>
      <c r="G44" s="154" t="s">
        <v>197</v>
      </c>
      <c r="H44" s="154" t="s">
        <v>211</v>
      </c>
      <c r="I44" s="154"/>
      <c r="J44" s="154"/>
      <c r="K44" s="154"/>
      <c r="L44" s="154"/>
      <c r="M44" s="154" t="s">
        <v>30</v>
      </c>
      <c r="N44" s="154" t="s">
        <v>31</v>
      </c>
      <c r="O44" s="154" t="s">
        <v>32</v>
      </c>
      <c r="P44" s="292" t="s">
        <v>331</v>
      </c>
      <c r="Q44" s="147" t="e">
        <f>+#REF!/$Q$3</f>
        <v>#REF!</v>
      </c>
      <c r="R44" s="147" t="e">
        <f>+#REF!/$Q$3</f>
        <v>#REF!</v>
      </c>
      <c r="S44" s="147" t="e">
        <f>+#REF!/$Q$3</f>
        <v>#REF!</v>
      </c>
      <c r="T44" s="147" t="e">
        <f>+#REF!/$Q$3</f>
        <v>#REF!</v>
      </c>
      <c r="U44" s="147" t="e">
        <f>+#REF!/$Q$3</f>
        <v>#REF!</v>
      </c>
      <c r="V44" s="147" t="e">
        <f>+#REF!/$Q$3</f>
        <v>#REF!</v>
      </c>
      <c r="W44" s="147" t="e">
        <f>+#REF!/$Q$3</f>
        <v>#REF!</v>
      </c>
      <c r="X44" s="147" t="e">
        <f>+#REF!/$Q$3</f>
        <v>#REF!</v>
      </c>
      <c r="Y44" s="147" t="e">
        <f>+#REF!/$Q$3</f>
        <v>#REF!</v>
      </c>
      <c r="Z44" s="147" t="e">
        <f>+#REF!/$Q$3</f>
        <v>#REF!</v>
      </c>
      <c r="AA44" s="147" t="e">
        <f>+#REF!/$Q$3</f>
        <v>#REF!</v>
      </c>
    </row>
    <row r="45" spans="1:27" s="130" customFormat="1" ht="33.75" x14ac:dyDescent="0.25">
      <c r="A45" s="151" t="s">
        <v>60</v>
      </c>
      <c r="B45" s="155" t="s">
        <v>61</v>
      </c>
      <c r="C45" s="156" t="s">
        <v>140</v>
      </c>
      <c r="D45" s="154" t="s">
        <v>29</v>
      </c>
      <c r="E45" s="154" t="s">
        <v>199</v>
      </c>
      <c r="F45" s="154" t="s">
        <v>210</v>
      </c>
      <c r="G45" s="154" t="s">
        <v>197</v>
      </c>
      <c r="H45" s="154" t="s">
        <v>211</v>
      </c>
      <c r="I45" s="154"/>
      <c r="J45" s="154"/>
      <c r="K45" s="154"/>
      <c r="L45" s="154"/>
      <c r="M45" s="154" t="s">
        <v>30</v>
      </c>
      <c r="N45" s="154" t="s">
        <v>31</v>
      </c>
      <c r="O45" s="154" t="s">
        <v>32</v>
      </c>
      <c r="P45" s="292" t="s">
        <v>331</v>
      </c>
      <c r="Q45" s="147" t="e">
        <f>+#REF!/$Q$3</f>
        <v>#REF!</v>
      </c>
      <c r="R45" s="147" t="e">
        <f>+#REF!/$Q$3</f>
        <v>#REF!</v>
      </c>
      <c r="S45" s="147" t="e">
        <f>+#REF!/$Q$3</f>
        <v>#REF!</v>
      </c>
      <c r="T45" s="147" t="e">
        <f>+#REF!/$Q$3</f>
        <v>#REF!</v>
      </c>
      <c r="U45" s="147" t="e">
        <f>+#REF!/$Q$3</f>
        <v>#REF!</v>
      </c>
      <c r="V45" s="147" t="e">
        <f>+#REF!/$Q$3</f>
        <v>#REF!</v>
      </c>
      <c r="W45" s="147" t="e">
        <f>+#REF!/$Q$3</f>
        <v>#REF!</v>
      </c>
      <c r="X45" s="147" t="e">
        <f>+#REF!/$Q$3</f>
        <v>#REF!</v>
      </c>
      <c r="Y45" s="147" t="e">
        <f>+#REF!/$Q$3</f>
        <v>#REF!</v>
      </c>
      <c r="Z45" s="147" t="e">
        <f>+#REF!/$Q$3</f>
        <v>#REF!</v>
      </c>
      <c r="AA45" s="984" t="e">
        <f>+#REF!/$Q$3</f>
        <v>#REF!</v>
      </c>
    </row>
    <row r="46" spans="1:27" s="130" customFormat="1" ht="33.75" x14ac:dyDescent="0.25">
      <c r="A46" s="154" t="s">
        <v>58</v>
      </c>
      <c r="B46" s="155" t="s">
        <v>59</v>
      </c>
      <c r="C46" s="156" t="s">
        <v>140</v>
      </c>
      <c r="D46" s="154" t="s">
        <v>29</v>
      </c>
      <c r="E46" s="154" t="s">
        <v>199</v>
      </c>
      <c r="F46" s="154" t="s">
        <v>210</v>
      </c>
      <c r="G46" s="154" t="s">
        <v>197</v>
      </c>
      <c r="H46" s="154" t="s">
        <v>211</v>
      </c>
      <c r="I46" s="154"/>
      <c r="J46" s="154"/>
      <c r="K46" s="154"/>
      <c r="L46" s="154"/>
      <c r="M46" s="154" t="s">
        <v>30</v>
      </c>
      <c r="N46" s="154" t="s">
        <v>31</v>
      </c>
      <c r="O46" s="154" t="s">
        <v>32</v>
      </c>
      <c r="P46" s="292" t="s">
        <v>331</v>
      </c>
      <c r="Q46" s="147" t="e">
        <f>+#REF!/$Q$3</f>
        <v>#REF!</v>
      </c>
      <c r="R46" s="147" t="e">
        <f>+#REF!/$Q$3</f>
        <v>#REF!</v>
      </c>
      <c r="S46" s="147" t="e">
        <f>+#REF!/$Q$3</f>
        <v>#REF!</v>
      </c>
      <c r="T46" s="147" t="e">
        <f>+#REF!/$Q$3</f>
        <v>#REF!</v>
      </c>
      <c r="U46" s="147" t="e">
        <f>+#REF!/$Q$3</f>
        <v>#REF!</v>
      </c>
      <c r="V46" s="147" t="e">
        <f>+#REF!/$Q$3</f>
        <v>#REF!</v>
      </c>
      <c r="W46" s="147" t="e">
        <f>+#REF!/$Q$3</f>
        <v>#REF!</v>
      </c>
      <c r="X46" s="147" t="e">
        <f>+#REF!/$Q$3</f>
        <v>#REF!</v>
      </c>
      <c r="Y46" s="147" t="e">
        <f>+#REF!/$Q$3</f>
        <v>#REF!</v>
      </c>
      <c r="Z46" s="147" t="e">
        <f>+#REF!/$Q$3</f>
        <v>#REF!</v>
      </c>
      <c r="AA46" s="984" t="e">
        <f>+#REF!/$Q$3</f>
        <v>#REF!</v>
      </c>
    </row>
    <row r="47" spans="1:27" ht="15" x14ac:dyDescent="0.25">
      <c r="A47" s="102" t="s">
        <v>1</v>
      </c>
      <c r="B47" s="103" t="s">
        <v>1</v>
      </c>
      <c r="C47" s="104" t="s">
        <v>1</v>
      </c>
      <c r="D47" s="102" t="s">
        <v>1</v>
      </c>
      <c r="E47" s="102" t="s">
        <v>1</v>
      </c>
      <c r="F47" s="102" t="s">
        <v>1</v>
      </c>
      <c r="G47" s="102" t="s">
        <v>1</v>
      </c>
      <c r="H47" s="102" t="s">
        <v>1</v>
      </c>
      <c r="I47" s="102" t="s">
        <v>1</v>
      </c>
      <c r="J47" s="102" t="s">
        <v>1</v>
      </c>
      <c r="K47" s="102" t="s">
        <v>1</v>
      </c>
      <c r="L47" s="102" t="s">
        <v>1</v>
      </c>
      <c r="M47" s="102" t="s">
        <v>1</v>
      </c>
      <c r="N47" s="102" t="s">
        <v>1</v>
      </c>
      <c r="O47" s="102" t="s">
        <v>1</v>
      </c>
      <c r="P47" s="103" t="s">
        <v>1</v>
      </c>
      <c r="Q47" s="147" t="e">
        <f>(((((SUM(Q5:Q46))/1000000)/1000000)/1000000)/1000000)/1000000</f>
        <v>#REF!</v>
      </c>
      <c r="R47" s="147" t="e">
        <f t="shared" ref="R47:AA47" si="0">((((((SUM(R5:R46))/1000000)/1000000)/1000000)/1000000)/1000000)/1000000</f>
        <v>#REF!</v>
      </c>
      <c r="S47" s="147" t="e">
        <f t="shared" si="0"/>
        <v>#REF!</v>
      </c>
      <c r="T47" s="147" t="e">
        <f t="shared" si="0"/>
        <v>#REF!</v>
      </c>
      <c r="U47" s="147" t="e">
        <f t="shared" si="0"/>
        <v>#REF!</v>
      </c>
      <c r="V47" s="147" t="e">
        <f t="shared" si="0"/>
        <v>#REF!</v>
      </c>
      <c r="W47" s="147" t="e">
        <f t="shared" si="0"/>
        <v>#REF!</v>
      </c>
      <c r="X47" s="147" t="e">
        <f t="shared" si="0"/>
        <v>#REF!</v>
      </c>
      <c r="Y47" s="147" t="e">
        <f t="shared" si="0"/>
        <v>#REF!</v>
      </c>
      <c r="Z47" s="147" t="e">
        <f t="shared" si="0"/>
        <v>#REF!</v>
      </c>
      <c r="AA47" s="147" t="e">
        <f t="shared" si="0"/>
        <v>#REF!</v>
      </c>
    </row>
    <row r="48" spans="1:27" ht="15" x14ac:dyDescent="0.25">
      <c r="A48" s="97" t="s">
        <v>1</v>
      </c>
      <c r="B48" s="101" t="s">
        <v>1</v>
      </c>
      <c r="C48" s="99" t="s">
        <v>1</v>
      </c>
      <c r="D48" s="97" t="s">
        <v>1</v>
      </c>
      <c r="E48" s="97" t="s">
        <v>1</v>
      </c>
      <c r="F48" s="97" t="s">
        <v>1</v>
      </c>
      <c r="G48" s="97" t="s">
        <v>1</v>
      </c>
      <c r="H48" s="97" t="s">
        <v>1</v>
      </c>
      <c r="I48" s="97" t="s">
        <v>1</v>
      </c>
      <c r="J48" s="97" t="s">
        <v>1</v>
      </c>
      <c r="K48" s="97" t="s">
        <v>1</v>
      </c>
      <c r="L48" s="97" t="s">
        <v>1</v>
      </c>
      <c r="M48" s="97" t="s">
        <v>1</v>
      </c>
      <c r="N48" s="97" t="s">
        <v>1</v>
      </c>
      <c r="O48" s="97" t="s">
        <v>1</v>
      </c>
      <c r="P48" s="98" t="s">
        <v>1</v>
      </c>
      <c r="Q48" s="147" t="s">
        <v>1</v>
      </c>
      <c r="R48" s="147" t="s">
        <v>1</v>
      </c>
      <c r="S48" s="147" t="s">
        <v>1</v>
      </c>
      <c r="T48" s="147" t="s">
        <v>1</v>
      </c>
      <c r="U48" s="147" t="s">
        <v>1</v>
      </c>
      <c r="V48" s="147" t="s">
        <v>1</v>
      </c>
      <c r="W48" s="147" t="s">
        <v>1</v>
      </c>
      <c r="X48" s="147" t="s">
        <v>1</v>
      </c>
      <c r="Y48" s="147" t="s">
        <v>1</v>
      </c>
      <c r="Z48" s="147" t="s">
        <v>1</v>
      </c>
      <c r="AA48" s="147" t="s">
        <v>1</v>
      </c>
    </row>
    <row r="49" spans="16:27" ht="20.25" hidden="1" customHeight="1" x14ac:dyDescent="0.25">
      <c r="P49" s="299" t="s">
        <v>76</v>
      </c>
      <c r="Q49" s="247" t="e">
        <f>SUBTOTAL(9,Q5:Q48)</f>
        <v>#REF!</v>
      </c>
      <c r="R49" s="247" t="e">
        <f t="shared" ref="R49:AA49" si="1">SUBTOTAL(9,R5:R48)</f>
        <v>#REF!</v>
      </c>
      <c r="S49" s="247" t="e">
        <f t="shared" si="1"/>
        <v>#REF!</v>
      </c>
      <c r="T49" s="247" t="e">
        <f>SUBTOTAL(9,T5:T48)</f>
        <v>#REF!</v>
      </c>
      <c r="U49" s="247" t="e">
        <f t="shared" si="1"/>
        <v>#REF!</v>
      </c>
      <c r="V49" s="247" t="e">
        <f>SUBTOTAL(9,V5:V48)</f>
        <v>#REF!</v>
      </c>
      <c r="W49" s="247" t="e">
        <f t="shared" si="1"/>
        <v>#REF!</v>
      </c>
      <c r="X49" s="247" t="e">
        <f t="shared" si="1"/>
        <v>#REF!</v>
      </c>
      <c r="Y49" s="247" t="e">
        <f t="shared" si="1"/>
        <v>#REF!</v>
      </c>
      <c r="Z49" s="247" t="e">
        <f t="shared" si="1"/>
        <v>#REF!</v>
      </c>
      <c r="AA49" s="247" t="e">
        <f t="shared" si="1"/>
        <v>#REF!</v>
      </c>
    </row>
    <row r="50" spans="16:27" ht="15" hidden="1" x14ac:dyDescent="0.25">
      <c r="P50" s="299" t="s">
        <v>365</v>
      </c>
      <c r="Q50" s="147" t="e">
        <f>(+#REF!)/1000000</f>
        <v>#REF!</v>
      </c>
      <c r="R50" s="147" t="e">
        <f>(+#REF!)/1000000</f>
        <v>#REF!</v>
      </c>
      <c r="S50" s="147" t="e">
        <f>(+#REF!)/1000000</f>
        <v>#REF!</v>
      </c>
      <c r="T50" s="147" t="e">
        <f>(+#REF!)/1000000</f>
        <v>#REF!</v>
      </c>
      <c r="U50" s="147" t="e">
        <f>(+#REF!)/1000000</f>
        <v>#REF!</v>
      </c>
      <c r="V50" s="147" t="e">
        <f>(+#REF!)/1000000</f>
        <v>#REF!</v>
      </c>
      <c r="W50" s="147" t="e">
        <f>(+#REF!)/1000000</f>
        <v>#REF!</v>
      </c>
      <c r="X50" s="147" t="e">
        <f>(+#REF!)/1000000</f>
        <v>#REF!</v>
      </c>
      <c r="Y50" s="147" t="e">
        <f>(+#REF!)/1000000</f>
        <v>#REF!</v>
      </c>
      <c r="Z50" s="147" t="e">
        <f>(+#REF!)/1000000</f>
        <v>#REF!</v>
      </c>
      <c r="AA50" s="147" t="e">
        <f>(+#REF!)/1000000</f>
        <v>#REF!</v>
      </c>
    </row>
    <row r="51" spans="16:27" ht="15" hidden="1" x14ac:dyDescent="0.25">
      <c r="P51" s="299" t="s">
        <v>364</v>
      </c>
      <c r="Q51" s="148" t="e">
        <f>+Q49-Q50</f>
        <v>#REF!</v>
      </c>
      <c r="R51" s="148" t="e">
        <f t="shared" ref="R51:Z51" si="2">+R49-R50</f>
        <v>#REF!</v>
      </c>
      <c r="S51" s="148" t="e">
        <f t="shared" si="2"/>
        <v>#REF!</v>
      </c>
      <c r="T51" s="148" t="e">
        <f t="shared" si="2"/>
        <v>#REF!</v>
      </c>
      <c r="U51" s="148" t="e">
        <f t="shared" si="2"/>
        <v>#REF!</v>
      </c>
      <c r="V51" s="148" t="e">
        <f t="shared" si="2"/>
        <v>#REF!</v>
      </c>
      <c r="W51" s="148" t="e">
        <f t="shared" si="2"/>
        <v>#REF!</v>
      </c>
      <c r="X51" s="148" t="e">
        <f t="shared" si="2"/>
        <v>#REF!</v>
      </c>
      <c r="Y51" s="148" t="e">
        <f t="shared" si="2"/>
        <v>#REF!</v>
      </c>
      <c r="Z51" s="148" t="e">
        <f t="shared" si="2"/>
        <v>#REF!</v>
      </c>
      <c r="AA51" s="148" t="e">
        <f>+AA49-AA50</f>
        <v>#REF!</v>
      </c>
    </row>
    <row r="52" spans="16:27" ht="63.75" customHeight="1" x14ac:dyDescent="0.25">
      <c r="Q52" s="149"/>
      <c r="R52" s="149"/>
      <c r="S52" s="149"/>
      <c r="T52" s="149"/>
      <c r="U52" s="149"/>
      <c r="V52" s="149"/>
      <c r="W52" s="149"/>
      <c r="X52" s="149"/>
      <c r="Y52" s="149"/>
      <c r="Z52" s="149"/>
      <c r="AA52" s="149"/>
    </row>
  </sheetData>
  <autoFilter ref="A4:AA48" xr:uid="{00000000-0009-0000-0000-000004000000}">
    <filterColumn colId="15">
      <colorFilter dxfId="34"/>
    </filterColumn>
  </autoFilter>
  <mergeCells count="1">
    <mergeCell ref="Q1:S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dimension ref="A3:L17"/>
  <sheetViews>
    <sheetView zoomScale="60" zoomScaleNormal="60" workbookViewId="0">
      <selection activeCell="G33" sqref="G33"/>
    </sheetView>
  </sheetViews>
  <sheetFormatPr baseColWidth="10" defaultColWidth="9.140625" defaultRowHeight="15" x14ac:dyDescent="0.25"/>
  <cols>
    <col min="1" max="1" width="26.140625" customWidth="1"/>
    <col min="2" max="2" width="21.140625" customWidth="1"/>
    <col min="3" max="3" width="19.5703125" bestFit="1" customWidth="1"/>
    <col min="4" max="7" width="16.42578125" customWidth="1"/>
    <col min="8" max="8" width="22.140625" customWidth="1"/>
    <col min="9" max="9" width="18.42578125" customWidth="1"/>
    <col min="10" max="10" width="17.140625" customWidth="1"/>
    <col min="11" max="11" width="18.42578125" customWidth="1"/>
    <col min="12" max="12" width="16.85546875" customWidth="1"/>
  </cols>
  <sheetData>
    <row r="3" spans="1:12" ht="19.5" thickBot="1" x14ac:dyDescent="0.35">
      <c r="A3" s="108"/>
      <c r="B3" s="108"/>
      <c r="C3" s="108"/>
      <c r="D3" s="108"/>
      <c r="E3" s="108"/>
      <c r="F3" s="108"/>
      <c r="G3" s="108"/>
      <c r="H3" s="108"/>
      <c r="I3" s="108"/>
      <c r="J3" s="108"/>
      <c r="K3" s="108"/>
      <c r="L3" s="108"/>
    </row>
    <row r="4" spans="1:12" ht="42" customHeight="1" thickBot="1" x14ac:dyDescent="0.3">
      <c r="A4" s="1313" t="s">
        <v>77</v>
      </c>
      <c r="B4" s="1314"/>
      <c r="C4" s="1314"/>
      <c r="D4" s="1314"/>
      <c r="E4" s="1314"/>
      <c r="F4" s="1314"/>
      <c r="G4" s="1314"/>
      <c r="H4" s="1314"/>
      <c r="I4" s="1314"/>
      <c r="J4" s="1314"/>
      <c r="K4" s="1314"/>
      <c r="L4" s="1314"/>
    </row>
    <row r="5" spans="1:12" ht="24.75" customHeight="1" thickBot="1" x14ac:dyDescent="0.3">
      <c r="A5" s="1318" t="s">
        <v>66</v>
      </c>
      <c r="B5" s="1318"/>
      <c r="C5" s="83"/>
      <c r="D5" s="83"/>
      <c r="E5" s="83"/>
      <c r="F5" s="83"/>
      <c r="G5" s="83"/>
      <c r="H5" s="83"/>
      <c r="I5" s="83"/>
      <c r="J5" s="83"/>
      <c r="K5" s="83"/>
      <c r="L5" s="83"/>
    </row>
    <row r="6" spans="1:12" ht="48" customHeight="1" thickBot="1" x14ac:dyDescent="0.3">
      <c r="A6" s="903" t="s">
        <v>78</v>
      </c>
      <c r="B6" s="904" t="s">
        <v>19</v>
      </c>
      <c r="C6" s="904" t="s">
        <v>100</v>
      </c>
      <c r="D6" s="904" t="s">
        <v>41</v>
      </c>
      <c r="E6" s="904" t="s">
        <v>24</v>
      </c>
      <c r="F6" s="904" t="s">
        <v>385</v>
      </c>
      <c r="G6" s="904" t="s">
        <v>186</v>
      </c>
      <c r="H6" s="904" t="s">
        <v>79</v>
      </c>
      <c r="I6" s="904" t="s">
        <v>80</v>
      </c>
      <c r="J6" s="904" t="s">
        <v>81</v>
      </c>
      <c r="K6" s="904" t="s">
        <v>26</v>
      </c>
      <c r="L6" s="905" t="s">
        <v>44</v>
      </c>
    </row>
    <row r="7" spans="1:12" ht="87" customHeight="1" x14ac:dyDescent="0.25">
      <c r="A7" s="360" t="s">
        <v>82</v>
      </c>
      <c r="B7" s="1315" t="s">
        <v>77</v>
      </c>
      <c r="C7" s="363">
        <v>8061.6993309999998</v>
      </c>
      <c r="D7" s="363">
        <v>8011.6993309999998</v>
      </c>
      <c r="E7" s="363">
        <v>7944.6097280000004</v>
      </c>
      <c r="F7" s="377">
        <v>0.99162604583269787</v>
      </c>
      <c r="G7" s="367">
        <v>67.089602999999443</v>
      </c>
      <c r="H7" s="363">
        <v>7819.4458930000001</v>
      </c>
      <c r="I7" s="361">
        <v>0.97600341325140527</v>
      </c>
      <c r="J7" s="363">
        <v>192.25343799999973</v>
      </c>
      <c r="K7" s="363">
        <v>5091.2727181999999</v>
      </c>
      <c r="L7" s="362">
        <v>0.63547975377709542</v>
      </c>
    </row>
    <row r="8" spans="1:12" ht="107.25" customHeight="1" x14ac:dyDescent="0.25">
      <c r="A8" s="354" t="s">
        <v>83</v>
      </c>
      <c r="B8" s="1316"/>
      <c r="C8" s="364">
        <v>7094.796609</v>
      </c>
      <c r="D8" s="364">
        <v>7044.796609</v>
      </c>
      <c r="E8" s="365">
        <v>693.25</v>
      </c>
      <c r="F8" s="378">
        <v>9.8405963788130713E-2</v>
      </c>
      <c r="G8" s="368">
        <v>6351.546609</v>
      </c>
      <c r="H8" s="364">
        <v>637.12502800000004</v>
      </c>
      <c r="I8" s="131">
        <v>9.0439094747752996E-2</v>
      </c>
      <c r="J8" s="364">
        <v>6407.6715809999996</v>
      </c>
      <c r="K8" s="364">
        <v>140.914455</v>
      </c>
      <c r="L8" s="355">
        <v>2.0002629290954452E-2</v>
      </c>
    </row>
    <row r="9" spans="1:12" ht="48" customHeight="1" x14ac:dyDescent="0.25">
      <c r="A9" s="354" t="s">
        <v>92</v>
      </c>
      <c r="B9" s="1316"/>
      <c r="C9" s="364">
        <v>10263.157662</v>
      </c>
      <c r="D9" s="364">
        <v>9766.7780079999993</v>
      </c>
      <c r="E9" s="364">
        <v>2200</v>
      </c>
      <c r="F9" s="378">
        <v>0.22525340477667999</v>
      </c>
      <c r="G9" s="368">
        <v>7566.7780079999993</v>
      </c>
      <c r="H9" s="364">
        <v>2199.99999432</v>
      </c>
      <c r="I9" s="131">
        <v>0.22525340419511664</v>
      </c>
      <c r="J9" s="364">
        <v>7566.7780136799993</v>
      </c>
      <c r="K9" s="364">
        <v>1099.9943270000001</v>
      </c>
      <c r="L9" s="355">
        <v>0.11262612154171942</v>
      </c>
    </row>
    <row r="10" spans="1:12" ht="45" customHeight="1" thickBot="1" x14ac:dyDescent="0.3">
      <c r="A10" s="357" t="s">
        <v>84</v>
      </c>
      <c r="B10" s="1317"/>
      <c r="C10" s="366">
        <v>6544.5463980000004</v>
      </c>
      <c r="D10" s="366">
        <v>6494.5463980000004</v>
      </c>
      <c r="E10" s="366">
        <v>6067.1010200000001</v>
      </c>
      <c r="F10" s="379">
        <v>0.93418395191823833</v>
      </c>
      <c r="G10" s="369">
        <v>427.44537800000035</v>
      </c>
      <c r="H10" s="366">
        <v>5862.7617766000003</v>
      </c>
      <c r="I10" s="358">
        <v>0.90272074711875816</v>
      </c>
      <c r="J10" s="366">
        <v>631.78462140000011</v>
      </c>
      <c r="K10" s="366">
        <v>3126.4005080000002</v>
      </c>
      <c r="L10" s="359">
        <v>0.48138858611631091</v>
      </c>
    </row>
    <row r="11" spans="1:12" ht="31.5" customHeight="1" thickBot="1" x14ac:dyDescent="0.3">
      <c r="A11" s="896" t="s">
        <v>67</v>
      </c>
      <c r="B11" s="897"/>
      <c r="C11" s="898">
        <v>31964.199999999997</v>
      </c>
      <c r="D11" s="898">
        <v>31317.820346</v>
      </c>
      <c r="E11" s="898">
        <v>16904.960747999998</v>
      </c>
      <c r="F11" s="899">
        <v>0.53978727003455551</v>
      </c>
      <c r="G11" s="900">
        <v>14412.859598000003</v>
      </c>
      <c r="H11" s="898">
        <v>16519.332691920001</v>
      </c>
      <c r="I11" s="901">
        <v>0.52747389535459466</v>
      </c>
      <c r="J11" s="898">
        <v>14798.48765408</v>
      </c>
      <c r="K11" s="898">
        <v>9458.5820082000009</v>
      </c>
      <c r="L11" s="902">
        <v>0.30201916684179708</v>
      </c>
    </row>
    <row r="12" spans="1:12" x14ac:dyDescent="0.25">
      <c r="A12" t="s">
        <v>580</v>
      </c>
    </row>
    <row r="13" spans="1:12" x14ac:dyDescent="0.25">
      <c r="H13" s="2"/>
    </row>
    <row r="15" spans="1:12" x14ac:dyDescent="0.25">
      <c r="H15" s="2"/>
      <c r="J15" s="157"/>
    </row>
    <row r="16" spans="1:12" x14ac:dyDescent="0.25">
      <c r="J16" s="2"/>
    </row>
    <row r="17" spans="8:8" x14ac:dyDescent="0.25">
      <c r="H17" s="2"/>
    </row>
  </sheetData>
  <mergeCells count="3">
    <mergeCell ref="A4:L4"/>
    <mergeCell ref="B7:B10"/>
    <mergeCell ref="A5:B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tabColor theme="2"/>
  </sheetPr>
  <dimension ref="A1:T317"/>
  <sheetViews>
    <sheetView topLeftCell="A168" zoomScale="90" zoomScaleNormal="90" workbookViewId="0">
      <selection activeCell="D198" sqref="D198"/>
    </sheetView>
  </sheetViews>
  <sheetFormatPr baseColWidth="10" defaultColWidth="9.140625" defaultRowHeight="15" x14ac:dyDescent="0.25"/>
  <cols>
    <col min="1" max="1" width="13" customWidth="1"/>
    <col min="2" max="2" width="15.28515625" style="146" customWidth="1"/>
    <col min="3" max="3" width="12.7109375" customWidth="1"/>
    <col min="4" max="4" width="21.5703125" customWidth="1"/>
    <col min="5" max="5" width="28" customWidth="1"/>
    <col min="6" max="6" width="17.5703125" customWidth="1"/>
    <col min="7" max="7" width="16.7109375" customWidth="1"/>
    <col min="8" max="8" width="12.85546875" customWidth="1"/>
    <col min="9" max="9" width="16.28515625" customWidth="1"/>
    <col min="10" max="10" width="13.7109375" style="137" customWidth="1"/>
    <col min="11" max="11" width="13.28515625" style="730" bestFit="1" customWidth="1"/>
    <col min="12" max="12" width="14" customWidth="1"/>
    <col min="13" max="13" width="12.7109375" customWidth="1"/>
    <col min="14" max="14" width="11.85546875" customWidth="1"/>
    <col min="15" max="15" width="14" customWidth="1"/>
    <col min="16" max="16" width="25.85546875" hidden="1" customWidth="1"/>
    <col min="17" max="17" width="9.42578125" bestFit="1" customWidth="1"/>
  </cols>
  <sheetData>
    <row r="1" spans="1:17" ht="15.75" x14ac:dyDescent="0.25">
      <c r="A1" s="300" t="s">
        <v>107</v>
      </c>
      <c r="B1" s="139">
        <v>2024</v>
      </c>
      <c r="C1" s="1323" t="s">
        <v>259</v>
      </c>
      <c r="D1" s="1323"/>
      <c r="E1" s="1323"/>
      <c r="F1" s="1323"/>
      <c r="G1" s="1323"/>
      <c r="H1" s="1323"/>
      <c r="I1" s="1323"/>
      <c r="J1" s="1323"/>
      <c r="K1" s="1323"/>
      <c r="L1" s="1323"/>
      <c r="M1" s="1323"/>
      <c r="N1" s="1323"/>
      <c r="O1" s="1323"/>
      <c r="P1" s="1323"/>
    </row>
    <row r="2" spans="1:17" ht="15.75" customHeight="1" x14ac:dyDescent="0.25">
      <c r="A2" s="300" t="s">
        <v>2</v>
      </c>
      <c r="B2" s="140" t="s">
        <v>3</v>
      </c>
      <c r="C2" s="1333"/>
      <c r="D2" s="1334"/>
      <c r="E2" s="1334"/>
      <c r="F2" s="1334"/>
      <c r="G2" s="1334"/>
      <c r="H2" s="1334"/>
      <c r="I2" s="1334"/>
      <c r="J2" s="1334"/>
      <c r="K2" s="1334"/>
      <c r="L2" s="1334"/>
      <c r="M2" s="1334"/>
      <c r="N2" s="1334"/>
      <c r="O2" s="1334"/>
    </row>
    <row r="3" spans="1:17" ht="29.25" customHeight="1" thickBot="1" x14ac:dyDescent="0.3">
      <c r="A3" s="301" t="s">
        <v>4</v>
      </c>
      <c r="B3" s="140" t="s">
        <v>251</v>
      </c>
      <c r="C3" s="1321" t="s">
        <v>579</v>
      </c>
      <c r="D3" s="1322"/>
      <c r="E3" s="1322"/>
      <c r="F3" s="1322"/>
      <c r="G3" s="1322"/>
      <c r="H3" s="1322"/>
      <c r="I3" s="1322"/>
      <c r="J3" s="1322"/>
      <c r="K3" s="1322"/>
      <c r="L3" s="1322"/>
      <c r="M3" s="1322"/>
      <c r="N3" s="1322"/>
      <c r="O3" s="1322"/>
      <c r="P3" s="1322"/>
    </row>
    <row r="4" spans="1:17" s="146" customFormat="1" ht="60.75" thickBot="1" x14ac:dyDescent="0.25">
      <c r="A4" s="548" t="s">
        <v>6</v>
      </c>
      <c r="B4" s="549" t="s">
        <v>7</v>
      </c>
      <c r="C4" s="549" t="s">
        <v>247</v>
      </c>
      <c r="D4" s="549" t="s">
        <v>520</v>
      </c>
      <c r="E4" s="549" t="s">
        <v>516</v>
      </c>
      <c r="F4" s="550" t="s">
        <v>101</v>
      </c>
      <c r="G4" s="550" t="s">
        <v>184</v>
      </c>
      <c r="H4" s="550" t="s">
        <v>104</v>
      </c>
      <c r="I4" s="550" t="s">
        <v>318</v>
      </c>
      <c r="J4" s="550" t="s">
        <v>25</v>
      </c>
      <c r="K4" s="550" t="s">
        <v>26</v>
      </c>
      <c r="L4" s="550" t="s">
        <v>24</v>
      </c>
      <c r="M4" s="549" t="s">
        <v>43</v>
      </c>
      <c r="N4" s="549" t="s">
        <v>103</v>
      </c>
      <c r="O4" s="564" t="s">
        <v>186</v>
      </c>
      <c r="P4" s="551" t="s">
        <v>28</v>
      </c>
    </row>
    <row r="5" spans="1:17" ht="24" x14ac:dyDescent="0.25">
      <c r="A5" s="1347" t="s">
        <v>45</v>
      </c>
      <c r="B5" s="731" t="e">
        <f>+#REF!</f>
        <v>#REF!</v>
      </c>
      <c r="C5" s="599" t="s">
        <v>439</v>
      </c>
      <c r="D5" s="599" t="e">
        <f>+#REF!</f>
        <v>#REF!</v>
      </c>
      <c r="E5" s="599" t="e">
        <f>+#REF!</f>
        <v>#REF!</v>
      </c>
      <c r="F5" s="600" t="e">
        <f>+#REF!</f>
        <v>#REF!</v>
      </c>
      <c r="G5" s="600" t="e">
        <f>+#REF!</f>
        <v>#REF!</v>
      </c>
      <c r="H5" s="1024" t="e">
        <f>+#REF!</f>
        <v>#REF!</v>
      </c>
      <c r="I5" s="600" t="e">
        <f t="shared" ref="I5:I11" si="0">+G5-H5</f>
        <v>#REF!</v>
      </c>
      <c r="J5" s="645" t="e">
        <f>+#REF!</f>
        <v>#REF!</v>
      </c>
      <c r="K5" s="645" t="e">
        <f>+#REF!</f>
        <v>#REF!</v>
      </c>
      <c r="L5" s="600" t="e">
        <f>+#REF!</f>
        <v>#REF!</v>
      </c>
      <c r="M5" s="601">
        <f t="shared" ref="M5:M42" si="1">+IF(ISERROR(J5/I5),0,J5/I5)</f>
        <v>0</v>
      </c>
      <c r="N5" s="601">
        <f t="shared" ref="N5:N69" si="2">+IF(ISERROR(K5/I5),0,K5/I5)</f>
        <v>0</v>
      </c>
      <c r="O5" s="602" t="e">
        <f t="shared" ref="O5:O11" si="3">+I5-L5</f>
        <v>#REF!</v>
      </c>
      <c r="P5" s="603" t="e">
        <f>+#REF!</f>
        <v>#REF!</v>
      </c>
    </row>
    <row r="6" spans="1:17" ht="24" x14ac:dyDescent="0.25">
      <c r="A6" s="1348"/>
      <c r="B6" s="731" t="e">
        <f>+#REF!</f>
        <v>#REF!</v>
      </c>
      <c r="C6" s="604" t="str">
        <f t="shared" ref="C6:C11" si="4">+C5</f>
        <v>Sub. Gestión Humana</v>
      </c>
      <c r="D6" s="599" t="e">
        <f>+#REF!</f>
        <v>#REF!</v>
      </c>
      <c r="E6" s="599" t="e">
        <f>+#REF!</f>
        <v>#REF!</v>
      </c>
      <c r="F6" s="600" t="e">
        <f>+#REF!</f>
        <v>#REF!</v>
      </c>
      <c r="G6" s="600" t="e">
        <f>+#REF!</f>
        <v>#REF!</v>
      </c>
      <c r="H6" s="600" t="e">
        <f>+#REF!</f>
        <v>#REF!</v>
      </c>
      <c r="I6" s="605" t="e">
        <f t="shared" si="0"/>
        <v>#REF!</v>
      </c>
      <c r="J6" s="625" t="e">
        <f>+#REF!</f>
        <v>#REF!</v>
      </c>
      <c r="K6" s="625" t="e">
        <f>+#REF!</f>
        <v>#REF!</v>
      </c>
      <c r="L6" s="600" t="e">
        <f>+#REF!</f>
        <v>#REF!</v>
      </c>
      <c r="M6" s="606">
        <f t="shared" si="1"/>
        <v>0</v>
      </c>
      <c r="N6" s="606">
        <f t="shared" si="2"/>
        <v>0</v>
      </c>
      <c r="O6" s="607" t="e">
        <f t="shared" si="3"/>
        <v>#REF!</v>
      </c>
      <c r="P6" s="603" t="e">
        <f>+#REF!</f>
        <v>#REF!</v>
      </c>
    </row>
    <row r="7" spans="1:17" ht="24" x14ac:dyDescent="0.25">
      <c r="A7" s="1348"/>
      <c r="B7" s="731" t="e">
        <f>+#REF!</f>
        <v>#REF!</v>
      </c>
      <c r="C7" s="604" t="str">
        <f t="shared" si="4"/>
        <v>Sub. Gestión Humana</v>
      </c>
      <c r="D7" s="599" t="e">
        <f>+#REF!</f>
        <v>#REF!</v>
      </c>
      <c r="E7" s="599" t="e">
        <f>+#REF!</f>
        <v>#REF!</v>
      </c>
      <c r="F7" s="600" t="e">
        <f>+#REF!</f>
        <v>#REF!</v>
      </c>
      <c r="G7" s="600" t="e">
        <f>+#REF!</f>
        <v>#REF!</v>
      </c>
      <c r="H7" s="600" t="e">
        <f>+#REF!</f>
        <v>#REF!</v>
      </c>
      <c r="I7" s="605" t="e">
        <f t="shared" si="0"/>
        <v>#REF!</v>
      </c>
      <c r="J7" s="625" t="e">
        <f>+#REF!</f>
        <v>#REF!</v>
      </c>
      <c r="K7" s="625" t="e">
        <f>+#REF!</f>
        <v>#REF!</v>
      </c>
      <c r="L7" s="600" t="e">
        <f>+#REF!</f>
        <v>#REF!</v>
      </c>
      <c r="M7" s="606">
        <f t="shared" si="1"/>
        <v>0</v>
      </c>
      <c r="N7" s="606">
        <f t="shared" si="2"/>
        <v>0</v>
      </c>
      <c r="O7" s="607" t="e">
        <f t="shared" si="3"/>
        <v>#REF!</v>
      </c>
      <c r="P7" s="603" t="e">
        <f>+#REF!</f>
        <v>#REF!</v>
      </c>
      <c r="Q7" s="63"/>
    </row>
    <row r="8" spans="1:17" x14ac:dyDescent="0.25">
      <c r="A8" s="1348"/>
      <c r="B8" s="141"/>
      <c r="C8" s="604"/>
      <c r="D8" s="604"/>
      <c r="E8" s="608" t="s">
        <v>46</v>
      </c>
      <c r="F8" s="609" t="e">
        <f>SUM(F5:F7)</f>
        <v>#REF!</v>
      </c>
      <c r="G8" s="609" t="e">
        <f t="shared" ref="G8:K8" si="5">SUM(G5:G7)</f>
        <v>#REF!</v>
      </c>
      <c r="H8" s="609" t="e">
        <f t="shared" si="5"/>
        <v>#REF!</v>
      </c>
      <c r="I8" s="609" t="e">
        <f t="shared" si="5"/>
        <v>#REF!</v>
      </c>
      <c r="J8" s="733" t="e">
        <f t="shared" si="5"/>
        <v>#REF!</v>
      </c>
      <c r="K8" s="733" t="e">
        <f t="shared" si="5"/>
        <v>#REF!</v>
      </c>
      <c r="L8" s="609" t="e">
        <f>SUM(L5:L7)</f>
        <v>#REF!</v>
      </c>
      <c r="M8" s="610">
        <f t="shared" si="1"/>
        <v>0</v>
      </c>
      <c r="N8" s="610">
        <f t="shared" si="2"/>
        <v>0</v>
      </c>
      <c r="O8" s="611" t="e">
        <f t="shared" si="3"/>
        <v>#REF!</v>
      </c>
      <c r="P8" s="612" t="e">
        <f>SUM(P5:P7)</f>
        <v>#REF!</v>
      </c>
    </row>
    <row r="9" spans="1:17" ht="36" x14ac:dyDescent="0.25">
      <c r="A9" s="1348"/>
      <c r="B9" s="141" t="e">
        <f>+#REF!</f>
        <v>#REF!</v>
      </c>
      <c r="C9" s="604" t="s">
        <v>442</v>
      </c>
      <c r="D9" s="599" t="e">
        <f>+#REF!</f>
        <v>#REF!</v>
      </c>
      <c r="E9" s="599" t="e">
        <f>+#REF!</f>
        <v>#REF!</v>
      </c>
      <c r="F9" s="613" t="e">
        <f>+#REF!</f>
        <v>#REF!</v>
      </c>
      <c r="G9" s="600" t="e">
        <f>+#REF!</f>
        <v>#REF!</v>
      </c>
      <c r="H9" s="600" t="e">
        <f>+#REF!</f>
        <v>#REF!</v>
      </c>
      <c r="I9" s="600" t="e">
        <f t="shared" si="0"/>
        <v>#REF!</v>
      </c>
      <c r="J9" s="645" t="e">
        <f>+#REF!</f>
        <v>#REF!</v>
      </c>
      <c r="K9" s="645" t="e">
        <f>+#REF!</f>
        <v>#REF!</v>
      </c>
      <c r="L9" s="600" t="e">
        <f>+#REF!</f>
        <v>#REF!</v>
      </c>
      <c r="M9" s="606">
        <f t="shared" si="1"/>
        <v>0</v>
      </c>
      <c r="N9" s="606">
        <f t="shared" si="2"/>
        <v>0</v>
      </c>
      <c r="O9" s="602" t="e">
        <f t="shared" si="3"/>
        <v>#REF!</v>
      </c>
      <c r="P9" s="603" t="e">
        <f>+#REF!</f>
        <v>#REF!</v>
      </c>
    </row>
    <row r="10" spans="1:17" ht="36" x14ac:dyDescent="0.25">
      <c r="A10" s="1348"/>
      <c r="B10" s="141" t="e">
        <f>+#REF!</f>
        <v>#REF!</v>
      </c>
      <c r="C10" s="604" t="str">
        <f t="shared" si="4"/>
        <v>Sub. Gestión Humana / DANCP</v>
      </c>
      <c r="D10" s="599" t="e">
        <f>+#REF!</f>
        <v>#REF!</v>
      </c>
      <c r="E10" s="599" t="e">
        <f>+#REF!</f>
        <v>#REF!</v>
      </c>
      <c r="F10" s="613" t="e">
        <f>+#REF!</f>
        <v>#REF!</v>
      </c>
      <c r="G10" s="600" t="e">
        <f>+#REF!</f>
        <v>#REF!</v>
      </c>
      <c r="H10" s="600" t="e">
        <f>+#REF!</f>
        <v>#REF!</v>
      </c>
      <c r="I10" s="600" t="e">
        <f t="shared" si="0"/>
        <v>#REF!</v>
      </c>
      <c r="J10" s="645" t="e">
        <f>+#REF!</f>
        <v>#REF!</v>
      </c>
      <c r="K10" s="645" t="e">
        <f>+#REF!</f>
        <v>#REF!</v>
      </c>
      <c r="L10" s="600" t="e">
        <f>+#REF!</f>
        <v>#REF!</v>
      </c>
      <c r="M10" s="606">
        <f t="shared" si="1"/>
        <v>0</v>
      </c>
      <c r="N10" s="606">
        <f t="shared" si="2"/>
        <v>0</v>
      </c>
      <c r="O10" s="602" t="e">
        <f t="shared" si="3"/>
        <v>#REF!</v>
      </c>
      <c r="P10" s="603" t="e">
        <f>+#REF!</f>
        <v>#REF!</v>
      </c>
    </row>
    <row r="11" spans="1:17" ht="36" x14ac:dyDescent="0.25">
      <c r="A11" s="1348"/>
      <c r="B11" s="141" t="e">
        <f>+#REF!</f>
        <v>#REF!</v>
      </c>
      <c r="C11" s="604" t="str">
        <f t="shared" si="4"/>
        <v>Sub. Gestión Humana / DANCP</v>
      </c>
      <c r="D11" s="599" t="e">
        <f>+#REF!</f>
        <v>#REF!</v>
      </c>
      <c r="E11" s="599" t="e">
        <f>+#REF!</f>
        <v>#REF!</v>
      </c>
      <c r="F11" s="613" t="e">
        <f>+#REF!</f>
        <v>#REF!</v>
      </c>
      <c r="G11" s="600" t="e">
        <f>+#REF!</f>
        <v>#REF!</v>
      </c>
      <c r="H11" s="600" t="e">
        <f>+#REF!</f>
        <v>#REF!</v>
      </c>
      <c r="I11" s="600" t="e">
        <f t="shared" si="0"/>
        <v>#REF!</v>
      </c>
      <c r="J11" s="645" t="e">
        <f>+#REF!</f>
        <v>#REF!</v>
      </c>
      <c r="K11" s="645" t="e">
        <f>+#REF!</f>
        <v>#REF!</v>
      </c>
      <c r="L11" s="600" t="e">
        <f>+#REF!</f>
        <v>#REF!</v>
      </c>
      <c r="M11" s="606">
        <f t="shared" si="1"/>
        <v>0</v>
      </c>
      <c r="N11" s="606">
        <f t="shared" si="2"/>
        <v>0</v>
      </c>
      <c r="O11" s="602" t="e">
        <f t="shared" si="3"/>
        <v>#REF!</v>
      </c>
      <c r="P11" s="603" t="e">
        <f>+#REF!</f>
        <v>#REF!</v>
      </c>
    </row>
    <row r="12" spans="1:17" x14ac:dyDescent="0.25">
      <c r="A12" s="1348"/>
      <c r="B12" s="141"/>
      <c r="C12" s="604"/>
      <c r="D12" s="604"/>
      <c r="E12" s="608" t="s">
        <v>358</v>
      </c>
      <c r="F12" s="609" t="e">
        <f>SUM(F9:F11)</f>
        <v>#REF!</v>
      </c>
      <c r="G12" s="609" t="e">
        <f t="shared" ref="G12:K12" si="6">SUM(G9:G11)</f>
        <v>#REF!</v>
      </c>
      <c r="H12" s="609" t="e">
        <f t="shared" si="6"/>
        <v>#REF!</v>
      </c>
      <c r="I12" s="609" t="e">
        <f t="shared" si="6"/>
        <v>#REF!</v>
      </c>
      <c r="J12" s="733" t="e">
        <f t="shared" si="6"/>
        <v>#REF!</v>
      </c>
      <c r="K12" s="733" t="e">
        <f t="shared" si="6"/>
        <v>#REF!</v>
      </c>
      <c r="L12" s="609" t="e">
        <f>SUM(L9:L11)</f>
        <v>#REF!</v>
      </c>
      <c r="M12" s="610">
        <f t="shared" si="1"/>
        <v>0</v>
      </c>
      <c r="N12" s="610">
        <f t="shared" si="2"/>
        <v>0</v>
      </c>
      <c r="O12" s="611" t="e">
        <f>SUM(O9:O11)</f>
        <v>#REF!</v>
      </c>
      <c r="P12" s="612" t="e">
        <f>SUM(P9:P11)</f>
        <v>#REF!</v>
      </c>
    </row>
    <row r="13" spans="1:17" ht="24" x14ac:dyDescent="0.25">
      <c r="A13" s="1348"/>
      <c r="B13" s="141"/>
      <c r="C13" s="604"/>
      <c r="D13" s="604"/>
      <c r="E13" s="608" t="s">
        <v>359</v>
      </c>
      <c r="F13" s="609" t="e">
        <f>F8+F12</f>
        <v>#REF!</v>
      </c>
      <c r="G13" s="609" t="e">
        <f t="shared" ref="G13:K13" si="7">G8+G12</f>
        <v>#REF!</v>
      </c>
      <c r="H13" s="609" t="e">
        <f t="shared" si="7"/>
        <v>#REF!</v>
      </c>
      <c r="I13" s="609" t="e">
        <f>I8+I12</f>
        <v>#REF!</v>
      </c>
      <c r="J13" s="733" t="e">
        <f t="shared" si="7"/>
        <v>#REF!</v>
      </c>
      <c r="K13" s="733" t="e">
        <f t="shared" si="7"/>
        <v>#REF!</v>
      </c>
      <c r="L13" s="609" t="e">
        <f>L8+L12</f>
        <v>#REF!</v>
      </c>
      <c r="M13" s="610">
        <f t="shared" si="1"/>
        <v>0</v>
      </c>
      <c r="N13" s="610">
        <f t="shared" si="2"/>
        <v>0</v>
      </c>
      <c r="O13" s="611" t="e">
        <f>O8+O12</f>
        <v>#REF!</v>
      </c>
      <c r="P13" s="612" t="e">
        <f>+P12+P8</f>
        <v>#REF!</v>
      </c>
      <c r="Q13" s="63"/>
    </row>
    <row r="14" spans="1:17" s="252" customFormat="1" ht="24" x14ac:dyDescent="0.25">
      <c r="A14" s="1348"/>
      <c r="B14" s="142" t="e">
        <f>+#REF!</f>
        <v>#REF!</v>
      </c>
      <c r="C14" s="618" t="s">
        <v>441</v>
      </c>
      <c r="D14" s="618" t="e">
        <f>+#REF!</f>
        <v>#REF!</v>
      </c>
      <c r="E14" s="618" t="e">
        <f>+#REF!</f>
        <v>#REF!</v>
      </c>
      <c r="F14" s="615" t="e">
        <f>+#REF!</f>
        <v>#REF!</v>
      </c>
      <c r="G14" s="615" t="e">
        <f>+#REF!</f>
        <v>#REF!</v>
      </c>
      <c r="H14" s="615" t="e">
        <f>+#REF!</f>
        <v>#REF!</v>
      </c>
      <c r="I14" s="615" t="e">
        <f t="shared" ref="I14:I39" si="8">+G14-H14</f>
        <v>#REF!</v>
      </c>
      <c r="J14" s="952" t="e">
        <f>+#REF!</f>
        <v>#REF!</v>
      </c>
      <c r="K14" s="952" t="e">
        <f>+#REF!</f>
        <v>#REF!</v>
      </c>
      <c r="L14" s="615" t="e">
        <f>+#REF!</f>
        <v>#REF!</v>
      </c>
      <c r="M14" s="616">
        <f t="shared" si="1"/>
        <v>0</v>
      </c>
      <c r="N14" s="616">
        <f t="shared" si="2"/>
        <v>0</v>
      </c>
      <c r="O14" s="617" t="e">
        <f>+I14-L14</f>
        <v>#REF!</v>
      </c>
      <c r="P14" s="624" t="e">
        <f>+#REF!</f>
        <v>#REF!</v>
      </c>
    </row>
    <row r="15" spans="1:17" ht="24" x14ac:dyDescent="0.25">
      <c r="A15" s="1348"/>
      <c r="B15" s="141"/>
      <c r="C15" s="604"/>
      <c r="D15" s="604"/>
      <c r="E15" s="608" t="s">
        <v>179</v>
      </c>
      <c r="F15" s="609" t="e">
        <f>SUM(F14:F14)</f>
        <v>#REF!</v>
      </c>
      <c r="G15" s="609" t="e">
        <f t="shared" ref="G15:K15" si="9">SUM(G14:G14)</f>
        <v>#REF!</v>
      </c>
      <c r="H15" s="609" t="e">
        <f>SUM(H14:H14)</f>
        <v>#REF!</v>
      </c>
      <c r="I15" s="609" t="e">
        <f t="shared" si="9"/>
        <v>#REF!</v>
      </c>
      <c r="J15" s="733" t="e">
        <f t="shared" si="9"/>
        <v>#REF!</v>
      </c>
      <c r="K15" s="733" t="e">
        <f t="shared" si="9"/>
        <v>#REF!</v>
      </c>
      <c r="L15" s="609" t="e">
        <f>SUM(L14:L14)</f>
        <v>#REF!</v>
      </c>
      <c r="M15" s="610">
        <f t="shared" si="1"/>
        <v>0</v>
      </c>
      <c r="N15" s="610">
        <f t="shared" si="2"/>
        <v>0</v>
      </c>
      <c r="O15" s="611" t="e">
        <f t="shared" ref="O15:O78" si="10">+I15-L15</f>
        <v>#REF!</v>
      </c>
      <c r="P15" s="612" t="e">
        <f>+P14</f>
        <v>#REF!</v>
      </c>
    </row>
    <row r="16" spans="1:17" ht="24" x14ac:dyDescent="0.25">
      <c r="A16" s="1348"/>
      <c r="B16" s="141" t="e">
        <f>+#REF!</f>
        <v>#REF!</v>
      </c>
      <c r="C16" s="604" t="s">
        <v>440</v>
      </c>
      <c r="D16" s="604" t="e">
        <f>+#REF!</f>
        <v>#REF!</v>
      </c>
      <c r="E16" s="604" t="e">
        <f>+#REF!</f>
        <v>#REF!</v>
      </c>
      <c r="F16" s="605" t="e">
        <f>+#REF!</f>
        <v>#REF!</v>
      </c>
      <c r="G16" s="605" t="e">
        <f>+#REF!</f>
        <v>#REF!</v>
      </c>
      <c r="H16" s="605" t="e">
        <f>+#REF!</f>
        <v>#REF!</v>
      </c>
      <c r="I16" s="605" t="e">
        <f t="shared" si="8"/>
        <v>#REF!</v>
      </c>
      <c r="J16" s="625" t="e">
        <f>+#REF!</f>
        <v>#REF!</v>
      </c>
      <c r="K16" s="625" t="e">
        <f>+#REF!</f>
        <v>#REF!</v>
      </c>
      <c r="L16" s="605" t="e">
        <f>+#REF!</f>
        <v>#REF!</v>
      </c>
      <c r="M16" s="606">
        <f t="shared" si="1"/>
        <v>0</v>
      </c>
      <c r="N16" s="606">
        <f t="shared" si="2"/>
        <v>0</v>
      </c>
      <c r="O16" s="607" t="e">
        <f t="shared" si="10"/>
        <v>#REF!</v>
      </c>
      <c r="P16" s="614" t="e">
        <f>+#REF!</f>
        <v>#REF!</v>
      </c>
    </row>
    <row r="17" spans="1:16" x14ac:dyDescent="0.25">
      <c r="A17" s="1348"/>
      <c r="B17" s="141" t="e">
        <f>+#REF!</f>
        <v>#REF!</v>
      </c>
      <c r="C17" s="604" t="s">
        <v>438</v>
      </c>
      <c r="D17" s="604" t="e">
        <f>+#REF!</f>
        <v>#REF!</v>
      </c>
      <c r="E17" s="604" t="e">
        <f>+#REF!</f>
        <v>#REF!</v>
      </c>
      <c r="F17" s="605" t="e">
        <f>+#REF!</f>
        <v>#REF!</v>
      </c>
      <c r="G17" s="605" t="e">
        <f>+#REF!</f>
        <v>#REF!</v>
      </c>
      <c r="H17" s="605" t="e">
        <f>+#REF!</f>
        <v>#REF!</v>
      </c>
      <c r="I17" s="605" t="e">
        <f t="shared" si="8"/>
        <v>#REF!</v>
      </c>
      <c r="J17" s="625" t="e">
        <f>+#REF!</f>
        <v>#REF!</v>
      </c>
      <c r="K17" s="625" t="e">
        <f>+#REF!</f>
        <v>#REF!</v>
      </c>
      <c r="L17" s="605" t="e">
        <f>+#REF!</f>
        <v>#REF!</v>
      </c>
      <c r="M17" s="606">
        <f t="shared" si="1"/>
        <v>0</v>
      </c>
      <c r="N17" s="606">
        <f t="shared" si="2"/>
        <v>0</v>
      </c>
      <c r="O17" s="607" t="e">
        <f t="shared" si="10"/>
        <v>#REF!</v>
      </c>
      <c r="P17" s="614" t="e">
        <f>+#REF!</f>
        <v>#REF!</v>
      </c>
    </row>
    <row r="18" spans="1:16" x14ac:dyDescent="0.25">
      <c r="A18" s="1348"/>
      <c r="B18" s="141" t="e">
        <f>+#REF!</f>
        <v>#REF!</v>
      </c>
      <c r="C18" s="604" t="s">
        <v>437</v>
      </c>
      <c r="D18" s="604" t="e">
        <f>+#REF!</f>
        <v>#REF!</v>
      </c>
      <c r="E18" s="604" t="e">
        <f>+#REF!</f>
        <v>#REF!</v>
      </c>
      <c r="F18" s="605" t="e">
        <f>+#REF!</f>
        <v>#REF!</v>
      </c>
      <c r="G18" s="605" t="e">
        <f>+#REF!</f>
        <v>#REF!</v>
      </c>
      <c r="H18" s="605" t="e">
        <f>+#REF!</f>
        <v>#REF!</v>
      </c>
      <c r="I18" s="605" t="e">
        <f t="shared" si="8"/>
        <v>#REF!</v>
      </c>
      <c r="J18" s="625" t="e">
        <f>+#REF!</f>
        <v>#REF!</v>
      </c>
      <c r="K18" s="625" t="e">
        <f>+#REF!</f>
        <v>#REF!</v>
      </c>
      <c r="L18" s="605" t="e">
        <f>+#REF!</f>
        <v>#REF!</v>
      </c>
      <c r="M18" s="606">
        <f t="shared" si="1"/>
        <v>0</v>
      </c>
      <c r="N18" s="606">
        <f t="shared" si="2"/>
        <v>0</v>
      </c>
      <c r="O18" s="607" t="e">
        <f t="shared" si="10"/>
        <v>#REF!</v>
      </c>
      <c r="P18" s="614" t="e">
        <f>+#REF!</f>
        <v>#REF!</v>
      </c>
    </row>
    <row r="19" spans="1:16" x14ac:dyDescent="0.25">
      <c r="A19" s="1348"/>
      <c r="B19" s="141" t="e">
        <f>+#REF!</f>
        <v>#REF!</v>
      </c>
      <c r="C19" s="604" t="s">
        <v>437</v>
      </c>
      <c r="D19" s="604" t="e">
        <f>+#REF!</f>
        <v>#REF!</v>
      </c>
      <c r="E19" s="604" t="e">
        <f>+#REF!</f>
        <v>#REF!</v>
      </c>
      <c r="F19" s="605" t="e">
        <f>+#REF!</f>
        <v>#REF!</v>
      </c>
      <c r="G19" s="605" t="e">
        <f>+#REF!</f>
        <v>#REF!</v>
      </c>
      <c r="H19" s="605" t="e">
        <f>+#REF!</f>
        <v>#REF!</v>
      </c>
      <c r="I19" s="605" t="e">
        <f t="shared" si="8"/>
        <v>#REF!</v>
      </c>
      <c r="J19" s="625" t="e">
        <f>+#REF!</f>
        <v>#REF!</v>
      </c>
      <c r="K19" s="625" t="e">
        <f>+#REF!</f>
        <v>#REF!</v>
      </c>
      <c r="L19" s="605" t="e">
        <f>+#REF!</f>
        <v>#REF!</v>
      </c>
      <c r="M19" s="606">
        <f t="shared" si="1"/>
        <v>0</v>
      </c>
      <c r="N19" s="606">
        <f t="shared" si="2"/>
        <v>0</v>
      </c>
      <c r="O19" s="607" t="e">
        <f t="shared" si="10"/>
        <v>#REF!</v>
      </c>
      <c r="P19" s="614" t="e">
        <f>+#REF!</f>
        <v>#REF!</v>
      </c>
    </row>
    <row r="20" spans="1:16" x14ac:dyDescent="0.25">
      <c r="A20" s="1348"/>
      <c r="B20" s="141" t="e">
        <f>+#REF!</f>
        <v>#REF!</v>
      </c>
      <c r="C20" s="604" t="s">
        <v>437</v>
      </c>
      <c r="D20" s="604" t="e">
        <f>+#REF!</f>
        <v>#REF!</v>
      </c>
      <c r="E20" s="604" t="e">
        <f>+#REF!</f>
        <v>#REF!</v>
      </c>
      <c r="F20" s="605" t="e">
        <f>+#REF!</f>
        <v>#REF!</v>
      </c>
      <c r="G20" s="605" t="e">
        <f>+#REF!</f>
        <v>#REF!</v>
      </c>
      <c r="H20" s="605" t="e">
        <f>+#REF!</f>
        <v>#REF!</v>
      </c>
      <c r="I20" s="605" t="e">
        <f t="shared" si="8"/>
        <v>#REF!</v>
      </c>
      <c r="J20" s="625" t="e">
        <f>+#REF!</f>
        <v>#REF!</v>
      </c>
      <c r="K20" s="625" t="e">
        <f>+#REF!</f>
        <v>#REF!</v>
      </c>
      <c r="L20" s="605" t="e">
        <f>+#REF!</f>
        <v>#REF!</v>
      </c>
      <c r="M20" s="606">
        <f t="shared" si="1"/>
        <v>0</v>
      </c>
      <c r="N20" s="606">
        <f t="shared" si="2"/>
        <v>0</v>
      </c>
      <c r="O20" s="607" t="e">
        <f t="shared" si="10"/>
        <v>#REF!</v>
      </c>
      <c r="P20" s="614" t="e">
        <f>+#REF!</f>
        <v>#REF!</v>
      </c>
    </row>
    <row r="21" spans="1:16" ht="24" x14ac:dyDescent="0.25">
      <c r="A21" s="1348"/>
      <c r="B21" s="141" t="e">
        <f>+#REF!</f>
        <v>#REF!</v>
      </c>
      <c r="C21" s="604" t="s">
        <v>441</v>
      </c>
      <c r="D21" s="604" t="e">
        <f>+#REF!</f>
        <v>#REF!</v>
      </c>
      <c r="E21" s="604" t="e">
        <f>+#REF!</f>
        <v>#REF!</v>
      </c>
      <c r="F21" s="605" t="e">
        <f>+#REF!</f>
        <v>#REF!</v>
      </c>
      <c r="G21" s="605" t="e">
        <f>+#REF!</f>
        <v>#REF!</v>
      </c>
      <c r="H21" s="605" t="e">
        <f>+#REF!</f>
        <v>#REF!</v>
      </c>
      <c r="I21" s="615" t="e">
        <f t="shared" si="8"/>
        <v>#REF!</v>
      </c>
      <c r="J21" s="625" t="e">
        <f>+#REF!</f>
        <v>#REF!</v>
      </c>
      <c r="K21" s="952" t="e">
        <f>+#REF!</f>
        <v>#REF!</v>
      </c>
      <c r="L21" s="605" t="e">
        <f>+#REF!</f>
        <v>#REF!</v>
      </c>
      <c r="M21" s="616">
        <f t="shared" si="1"/>
        <v>0</v>
      </c>
      <c r="N21" s="616">
        <f t="shared" si="2"/>
        <v>0</v>
      </c>
      <c r="O21" s="617" t="e">
        <f t="shared" si="10"/>
        <v>#REF!</v>
      </c>
      <c r="P21" s="614" t="e">
        <f>+#REF!</f>
        <v>#REF!</v>
      </c>
    </row>
    <row r="22" spans="1:16" ht="24" x14ac:dyDescent="0.25">
      <c r="A22" s="1348"/>
      <c r="B22" s="141" t="e">
        <f>+#REF!</f>
        <v>#REF!</v>
      </c>
      <c r="C22" s="604" t="s">
        <v>443</v>
      </c>
      <c r="D22" s="604" t="e">
        <f>+#REF!</f>
        <v>#REF!</v>
      </c>
      <c r="E22" s="604" t="e">
        <f>+#REF!</f>
        <v>#REF!</v>
      </c>
      <c r="F22" s="605" t="e">
        <f>+#REF!</f>
        <v>#REF!</v>
      </c>
      <c r="G22" s="605" t="e">
        <f>+#REF!</f>
        <v>#REF!</v>
      </c>
      <c r="H22" s="605" t="e">
        <f>+#REF!</f>
        <v>#REF!</v>
      </c>
      <c r="I22" s="615" t="e">
        <f t="shared" si="8"/>
        <v>#REF!</v>
      </c>
      <c r="J22" s="625" t="e">
        <f>+#REF!</f>
        <v>#REF!</v>
      </c>
      <c r="K22" s="952" t="e">
        <f>+#REF!</f>
        <v>#REF!</v>
      </c>
      <c r="L22" s="605" t="e">
        <f>+#REF!</f>
        <v>#REF!</v>
      </c>
      <c r="M22" s="616">
        <f t="shared" si="1"/>
        <v>0</v>
      </c>
      <c r="N22" s="616">
        <f t="shared" si="2"/>
        <v>0</v>
      </c>
      <c r="O22" s="617" t="e">
        <f t="shared" si="10"/>
        <v>#REF!</v>
      </c>
      <c r="P22" s="614" t="e">
        <f>+#REF!</f>
        <v>#REF!</v>
      </c>
    </row>
    <row r="23" spans="1:16" s="252" customFormat="1" x14ac:dyDescent="0.25">
      <c r="A23" s="1348"/>
      <c r="B23" s="142" t="e">
        <f>+#REF!</f>
        <v>#REF!</v>
      </c>
      <c r="C23" s="618" t="s">
        <v>531</v>
      </c>
      <c r="D23" s="604" t="e">
        <f>+#REF!</f>
        <v>#REF!</v>
      </c>
      <c r="E23" s="604" t="e">
        <f>+#REF!</f>
        <v>#REF!</v>
      </c>
      <c r="F23" s="605" t="e">
        <f>+#REF!</f>
        <v>#REF!</v>
      </c>
      <c r="G23" s="615" t="e">
        <f>+#REF!</f>
        <v>#REF!</v>
      </c>
      <c r="H23" s="615" t="e">
        <f>+#REF!</f>
        <v>#REF!</v>
      </c>
      <c r="I23" s="615" t="e">
        <f t="shared" si="8"/>
        <v>#REF!</v>
      </c>
      <c r="J23" s="625" t="e">
        <f>+#REF!</f>
        <v>#REF!</v>
      </c>
      <c r="K23" s="952" t="e">
        <f>+#REF!</f>
        <v>#REF!</v>
      </c>
      <c r="L23" s="605" t="e">
        <f>+#REF!</f>
        <v>#REF!</v>
      </c>
      <c r="M23" s="616">
        <f t="shared" si="1"/>
        <v>0</v>
      </c>
      <c r="N23" s="616">
        <f t="shared" si="2"/>
        <v>0</v>
      </c>
      <c r="O23" s="617" t="e">
        <f t="shared" si="10"/>
        <v>#REF!</v>
      </c>
      <c r="P23" s="614" t="e">
        <f>+#REF!</f>
        <v>#REF!</v>
      </c>
    </row>
    <row r="24" spans="1:16" s="252" customFormat="1" ht="36" x14ac:dyDescent="0.25">
      <c r="A24" s="1348"/>
      <c r="B24" s="141" t="e">
        <f>+#REF!</f>
        <v>#REF!</v>
      </c>
      <c r="C24" s="604" t="s">
        <v>448</v>
      </c>
      <c r="D24" s="604" t="e">
        <f>+#REF!</f>
        <v>#REF!</v>
      </c>
      <c r="E24" s="604" t="e">
        <f>+#REF!</f>
        <v>#REF!</v>
      </c>
      <c r="F24" s="605" t="e">
        <f>+#REF!</f>
        <v>#REF!</v>
      </c>
      <c r="G24" s="605" t="e">
        <f>+#REF!</f>
        <v>#REF!</v>
      </c>
      <c r="H24" s="605" t="e">
        <f>+#REF!</f>
        <v>#REF!</v>
      </c>
      <c r="I24" s="605" t="e">
        <f t="shared" si="8"/>
        <v>#REF!</v>
      </c>
      <c r="J24" s="625" t="e">
        <f>+#REF!</f>
        <v>#REF!</v>
      </c>
      <c r="K24" s="625" t="e">
        <f>+#REF!</f>
        <v>#REF!</v>
      </c>
      <c r="L24" s="605" t="e">
        <f>+#REF!</f>
        <v>#REF!</v>
      </c>
      <c r="M24" s="647">
        <f t="shared" si="1"/>
        <v>0</v>
      </c>
      <c r="N24" s="647">
        <f t="shared" si="2"/>
        <v>0</v>
      </c>
      <c r="O24" s="607" t="e">
        <f t="shared" si="10"/>
        <v>#REF!</v>
      </c>
      <c r="P24" s="614" t="e">
        <f>+#REF!</f>
        <v>#REF!</v>
      </c>
    </row>
    <row r="25" spans="1:16" ht="24" x14ac:dyDescent="0.25">
      <c r="A25" s="1348"/>
      <c r="B25" s="141" t="e">
        <f>+#REF!</f>
        <v>#REF!</v>
      </c>
      <c r="C25" s="618" t="s">
        <v>441</v>
      </c>
      <c r="D25" s="604" t="e">
        <f>+#REF!</f>
        <v>#REF!</v>
      </c>
      <c r="E25" s="604" t="e">
        <f>+#REF!</f>
        <v>#REF!</v>
      </c>
      <c r="F25" s="605" t="e">
        <f>+#REF!</f>
        <v>#REF!</v>
      </c>
      <c r="G25" s="605" t="e">
        <f>+#REF!</f>
        <v>#REF!</v>
      </c>
      <c r="H25" s="605" t="e">
        <f>+#REF!</f>
        <v>#REF!</v>
      </c>
      <c r="I25" s="615" t="e">
        <f t="shared" si="8"/>
        <v>#REF!</v>
      </c>
      <c r="J25" s="625" t="e">
        <f>+#REF!</f>
        <v>#REF!</v>
      </c>
      <c r="K25" s="952" t="e">
        <f>+#REF!</f>
        <v>#REF!</v>
      </c>
      <c r="L25" s="605" t="e">
        <f>+#REF!</f>
        <v>#REF!</v>
      </c>
      <c r="M25" s="616">
        <f t="shared" si="1"/>
        <v>0</v>
      </c>
      <c r="N25" s="616">
        <f t="shared" si="2"/>
        <v>0</v>
      </c>
      <c r="O25" s="617" t="e">
        <f t="shared" si="10"/>
        <v>#REF!</v>
      </c>
      <c r="P25" s="614" t="e">
        <f>+#REF!</f>
        <v>#REF!</v>
      </c>
    </row>
    <row r="26" spans="1:16" ht="24" x14ac:dyDescent="0.25">
      <c r="A26" s="1348"/>
      <c r="B26" s="141" t="e">
        <f>+#REF!</f>
        <v>#REF!</v>
      </c>
      <c r="C26" s="618" t="s">
        <v>441</v>
      </c>
      <c r="D26" s="604" t="e">
        <f>+#REF!</f>
        <v>#REF!</v>
      </c>
      <c r="E26" s="604" t="e">
        <f>+#REF!</f>
        <v>#REF!</v>
      </c>
      <c r="F26" s="605" t="e">
        <f>+#REF!</f>
        <v>#REF!</v>
      </c>
      <c r="G26" s="605" t="e">
        <f>+#REF!</f>
        <v>#REF!</v>
      </c>
      <c r="H26" s="605" t="e">
        <f>+#REF!</f>
        <v>#REF!</v>
      </c>
      <c r="I26" s="615" t="e">
        <f t="shared" si="8"/>
        <v>#REF!</v>
      </c>
      <c r="J26" s="625" t="e">
        <f>+#REF!</f>
        <v>#REF!</v>
      </c>
      <c r="K26" s="952" t="e">
        <f>+#REF!</f>
        <v>#REF!</v>
      </c>
      <c r="L26" s="605" t="e">
        <f>+#REF!</f>
        <v>#REF!</v>
      </c>
      <c r="M26" s="616">
        <f t="shared" si="1"/>
        <v>0</v>
      </c>
      <c r="N26" s="616">
        <f t="shared" si="2"/>
        <v>0</v>
      </c>
      <c r="O26" s="617" t="e">
        <f t="shared" si="10"/>
        <v>#REF!</v>
      </c>
      <c r="P26" s="614" t="e">
        <f>+#REF!</f>
        <v>#REF!</v>
      </c>
    </row>
    <row r="27" spans="1:16" ht="24" x14ac:dyDescent="0.25">
      <c r="A27" s="1348"/>
      <c r="B27" s="141" t="e">
        <f>+#REF!</f>
        <v>#REF!</v>
      </c>
      <c r="C27" s="618" t="s">
        <v>441</v>
      </c>
      <c r="D27" s="604" t="e">
        <f>+#REF!</f>
        <v>#REF!</v>
      </c>
      <c r="E27" s="604" t="e">
        <f>+#REF!</f>
        <v>#REF!</v>
      </c>
      <c r="F27" s="605" t="e">
        <f>+#REF!</f>
        <v>#REF!</v>
      </c>
      <c r="G27" s="605" t="e">
        <f>+#REF!</f>
        <v>#REF!</v>
      </c>
      <c r="H27" s="605" t="e">
        <f>+#REF!</f>
        <v>#REF!</v>
      </c>
      <c r="I27" s="615" t="e">
        <f t="shared" si="8"/>
        <v>#REF!</v>
      </c>
      <c r="J27" s="625" t="e">
        <f>+#REF!</f>
        <v>#REF!</v>
      </c>
      <c r="K27" s="952" t="e">
        <f>+#REF!</f>
        <v>#REF!</v>
      </c>
      <c r="L27" s="605" t="e">
        <f>+#REF!</f>
        <v>#REF!</v>
      </c>
      <c r="M27" s="616">
        <f t="shared" si="1"/>
        <v>0</v>
      </c>
      <c r="N27" s="616">
        <f t="shared" si="2"/>
        <v>0</v>
      </c>
      <c r="O27" s="617" t="e">
        <f t="shared" si="10"/>
        <v>#REF!</v>
      </c>
      <c r="P27" s="614" t="e">
        <f>+#REF!</f>
        <v>#REF!</v>
      </c>
    </row>
    <row r="28" spans="1:16" ht="24" x14ac:dyDescent="0.25">
      <c r="A28" s="1348"/>
      <c r="B28" s="141" t="e">
        <f>+#REF!</f>
        <v>#REF!</v>
      </c>
      <c r="C28" s="618" t="s">
        <v>441</v>
      </c>
      <c r="D28" s="604" t="e">
        <f>+#REF!</f>
        <v>#REF!</v>
      </c>
      <c r="E28" s="604" t="e">
        <f>+#REF!</f>
        <v>#REF!</v>
      </c>
      <c r="F28" s="605" t="e">
        <f>+#REF!</f>
        <v>#REF!</v>
      </c>
      <c r="G28" s="605" t="e">
        <f>+#REF!</f>
        <v>#REF!</v>
      </c>
      <c r="H28" s="605" t="e">
        <f>+#REF!</f>
        <v>#REF!</v>
      </c>
      <c r="I28" s="615" t="e">
        <f t="shared" si="8"/>
        <v>#REF!</v>
      </c>
      <c r="J28" s="625" t="e">
        <f>+#REF!</f>
        <v>#REF!</v>
      </c>
      <c r="K28" s="952" t="e">
        <f>+#REF!</f>
        <v>#REF!</v>
      </c>
      <c r="L28" s="605" t="e">
        <f>+#REF!</f>
        <v>#REF!</v>
      </c>
      <c r="M28" s="616">
        <f t="shared" si="1"/>
        <v>0</v>
      </c>
      <c r="N28" s="616">
        <f t="shared" si="2"/>
        <v>0</v>
      </c>
      <c r="O28" s="617" t="e">
        <f t="shared" si="10"/>
        <v>#REF!</v>
      </c>
      <c r="P28" s="614" t="e">
        <f>+#REF!</f>
        <v>#REF!</v>
      </c>
    </row>
    <row r="29" spans="1:16" ht="24" x14ac:dyDescent="0.25">
      <c r="A29" s="1348"/>
      <c r="B29" s="141" t="e">
        <f>+#REF!</f>
        <v>#REF!</v>
      </c>
      <c r="C29" s="618" t="s">
        <v>441</v>
      </c>
      <c r="D29" s="604" t="e">
        <f>+#REF!</f>
        <v>#REF!</v>
      </c>
      <c r="E29" s="604" t="e">
        <f>+#REF!</f>
        <v>#REF!</v>
      </c>
      <c r="F29" s="605" t="e">
        <f>+#REF!</f>
        <v>#REF!</v>
      </c>
      <c r="G29" s="605" t="e">
        <f>+#REF!</f>
        <v>#REF!</v>
      </c>
      <c r="H29" s="605" t="e">
        <f>+#REF!</f>
        <v>#REF!</v>
      </c>
      <c r="I29" s="615" t="e">
        <f t="shared" si="8"/>
        <v>#REF!</v>
      </c>
      <c r="J29" s="625" t="e">
        <f>+#REF!</f>
        <v>#REF!</v>
      </c>
      <c r="K29" s="952" t="e">
        <f>+#REF!</f>
        <v>#REF!</v>
      </c>
      <c r="L29" s="605" t="e">
        <f>+#REF!</f>
        <v>#REF!</v>
      </c>
      <c r="M29" s="616">
        <f t="shared" si="1"/>
        <v>0</v>
      </c>
      <c r="N29" s="616">
        <f t="shared" si="2"/>
        <v>0</v>
      </c>
      <c r="O29" s="617" t="e">
        <f t="shared" si="10"/>
        <v>#REF!</v>
      </c>
      <c r="P29" s="614" t="e">
        <f>+#REF!</f>
        <v>#REF!</v>
      </c>
    </row>
    <row r="30" spans="1:16" s="252" customFormat="1" ht="24" x14ac:dyDescent="0.25">
      <c r="A30" s="1348"/>
      <c r="B30" s="141" t="e">
        <f>+#REF!</f>
        <v>#REF!</v>
      </c>
      <c r="C30" s="618" t="s">
        <v>443</v>
      </c>
      <c r="D30" s="618" t="e">
        <f>+#REF!</f>
        <v>#REF!</v>
      </c>
      <c r="E30" s="618" t="e">
        <f>+#REF!</f>
        <v>#REF!</v>
      </c>
      <c r="F30" s="615" t="e">
        <f>+#REF!</f>
        <v>#REF!</v>
      </c>
      <c r="G30" s="615" t="e">
        <f>+#REF!</f>
        <v>#REF!</v>
      </c>
      <c r="H30" s="615" t="e">
        <f>+#REF!</f>
        <v>#REF!</v>
      </c>
      <c r="I30" s="615" t="e">
        <f t="shared" si="8"/>
        <v>#REF!</v>
      </c>
      <c r="J30" s="625" t="e">
        <f>+#REF!</f>
        <v>#REF!</v>
      </c>
      <c r="K30" s="952" t="e">
        <f>+#REF!</f>
        <v>#REF!</v>
      </c>
      <c r="L30" s="605" t="e">
        <f>+#REF!</f>
        <v>#REF!</v>
      </c>
      <c r="M30" s="616">
        <f t="shared" si="1"/>
        <v>0</v>
      </c>
      <c r="N30" s="616">
        <f t="shared" si="2"/>
        <v>0</v>
      </c>
      <c r="O30" s="617" t="e">
        <f t="shared" si="10"/>
        <v>#REF!</v>
      </c>
      <c r="P30" s="624" t="e">
        <f>+#REF!</f>
        <v>#REF!</v>
      </c>
    </row>
    <row r="31" spans="1:16" x14ac:dyDescent="0.25">
      <c r="A31" s="1348"/>
      <c r="B31" s="142" t="e">
        <f>+#REF!</f>
        <v>#REF!</v>
      </c>
      <c r="C31" s="618" t="s">
        <v>531</v>
      </c>
      <c r="D31" s="604" t="e">
        <f>+#REF!</f>
        <v>#REF!</v>
      </c>
      <c r="E31" s="604" t="e">
        <f>+#REF!</f>
        <v>#REF!</v>
      </c>
      <c r="F31" s="605" t="e">
        <f>+#REF!</f>
        <v>#REF!</v>
      </c>
      <c r="G31" s="605" t="e">
        <f>+#REF!</f>
        <v>#REF!</v>
      </c>
      <c r="H31" s="605" t="e">
        <f>+#REF!</f>
        <v>#REF!</v>
      </c>
      <c r="I31" s="615" t="e">
        <f t="shared" si="8"/>
        <v>#REF!</v>
      </c>
      <c r="J31" s="625" t="e">
        <f>+#REF!</f>
        <v>#REF!</v>
      </c>
      <c r="K31" s="952" t="e">
        <f>+#REF!</f>
        <v>#REF!</v>
      </c>
      <c r="L31" s="605" t="e">
        <f>+#REF!</f>
        <v>#REF!</v>
      </c>
      <c r="M31" s="616">
        <f t="shared" si="1"/>
        <v>0</v>
      </c>
      <c r="N31" s="616">
        <f t="shared" si="2"/>
        <v>0</v>
      </c>
      <c r="O31" s="617" t="e">
        <f t="shared" si="10"/>
        <v>#REF!</v>
      </c>
      <c r="P31" s="614" t="e">
        <f>+#REF!</f>
        <v>#REF!</v>
      </c>
    </row>
    <row r="32" spans="1:16" x14ac:dyDescent="0.25">
      <c r="A32" s="1348"/>
      <c r="B32" s="141" t="e">
        <f>+#REF!</f>
        <v>#REF!</v>
      </c>
      <c r="C32" s="618" t="s">
        <v>445</v>
      </c>
      <c r="D32" s="604" t="e">
        <f>+#REF!</f>
        <v>#REF!</v>
      </c>
      <c r="E32" s="604" t="e">
        <f>+#REF!</f>
        <v>#REF!</v>
      </c>
      <c r="F32" s="605" t="e">
        <f>+#REF!</f>
        <v>#REF!</v>
      </c>
      <c r="G32" s="605" t="e">
        <f>+#REF!</f>
        <v>#REF!</v>
      </c>
      <c r="H32" s="605" t="e">
        <f>+#REF!</f>
        <v>#REF!</v>
      </c>
      <c r="I32" s="615" t="e">
        <f>+G32-H32</f>
        <v>#REF!</v>
      </c>
      <c r="J32" s="625" t="e">
        <f>+#REF!</f>
        <v>#REF!</v>
      </c>
      <c r="K32" s="952" t="e">
        <f>+#REF!</f>
        <v>#REF!</v>
      </c>
      <c r="L32" s="605" t="e">
        <f>+#REF!</f>
        <v>#REF!</v>
      </c>
      <c r="M32" s="616">
        <f t="shared" si="1"/>
        <v>0</v>
      </c>
      <c r="N32" s="616">
        <f t="shared" si="2"/>
        <v>0</v>
      </c>
      <c r="O32" s="617" t="e">
        <f t="shared" si="10"/>
        <v>#REF!</v>
      </c>
      <c r="P32" s="614" t="e">
        <f>+#REF!</f>
        <v>#REF!</v>
      </c>
    </row>
    <row r="33" spans="1:20" ht="24" x14ac:dyDescent="0.25">
      <c r="A33" s="1348"/>
      <c r="B33" s="142" t="e">
        <f>+#REF!</f>
        <v>#REF!</v>
      </c>
      <c r="C33" s="618" t="s">
        <v>449</v>
      </c>
      <c r="D33" s="604" t="e">
        <f>+#REF!</f>
        <v>#REF!</v>
      </c>
      <c r="E33" s="604" t="e">
        <f>+#REF!</f>
        <v>#REF!</v>
      </c>
      <c r="F33" s="605" t="e">
        <f>+#REF!</f>
        <v>#REF!</v>
      </c>
      <c r="G33" s="605" t="e">
        <f>+#REF!</f>
        <v>#REF!</v>
      </c>
      <c r="H33" s="615" t="e">
        <f>+#REF!</f>
        <v>#REF!</v>
      </c>
      <c r="I33" s="605" t="e">
        <f>+G33-H33</f>
        <v>#REF!</v>
      </c>
      <c r="J33" s="625" t="e">
        <f>+#REF!</f>
        <v>#REF!</v>
      </c>
      <c r="K33" s="625" t="e">
        <f>+#REF!</f>
        <v>#REF!</v>
      </c>
      <c r="L33" s="605" t="e">
        <f>+#REF!</f>
        <v>#REF!</v>
      </c>
      <c r="M33" s="606">
        <f t="shared" si="1"/>
        <v>0</v>
      </c>
      <c r="N33" s="606">
        <f t="shared" si="2"/>
        <v>0</v>
      </c>
      <c r="O33" s="607" t="e">
        <f t="shared" si="10"/>
        <v>#REF!</v>
      </c>
      <c r="P33" s="982" t="e">
        <f>+#REF!</f>
        <v>#REF!</v>
      </c>
    </row>
    <row r="34" spans="1:20" ht="24" x14ac:dyDescent="0.25">
      <c r="A34" s="1348"/>
      <c r="B34" s="141" t="e">
        <f>+#REF!</f>
        <v>#REF!</v>
      </c>
      <c r="C34" s="619" t="s">
        <v>443</v>
      </c>
      <c r="D34" s="604" t="e">
        <f>+#REF!</f>
        <v>#REF!</v>
      </c>
      <c r="E34" s="604" t="e">
        <f>+#REF!</f>
        <v>#REF!</v>
      </c>
      <c r="F34" s="605" t="e">
        <f>+#REF!</f>
        <v>#REF!</v>
      </c>
      <c r="G34" s="620" t="e">
        <f>+#REF!</f>
        <v>#REF!</v>
      </c>
      <c r="H34" s="620" t="e">
        <f>+#REF!</f>
        <v>#REF!</v>
      </c>
      <c r="I34" s="621" t="e">
        <f t="shared" si="8"/>
        <v>#REF!</v>
      </c>
      <c r="J34" s="625" t="e">
        <f>+#REF!</f>
        <v>#REF!</v>
      </c>
      <c r="K34" s="952" t="e">
        <f>+#REF!</f>
        <v>#REF!</v>
      </c>
      <c r="L34" s="605" t="e">
        <f>+#REF!</f>
        <v>#REF!</v>
      </c>
      <c r="M34" s="622">
        <f t="shared" si="1"/>
        <v>0</v>
      </c>
      <c r="N34" s="622">
        <f t="shared" si="2"/>
        <v>0</v>
      </c>
      <c r="O34" s="623" t="e">
        <f t="shared" si="10"/>
        <v>#REF!</v>
      </c>
      <c r="P34" s="614" t="e">
        <f>+#REF!</f>
        <v>#REF!</v>
      </c>
    </row>
    <row r="35" spans="1:20" ht="60" x14ac:dyDescent="0.25">
      <c r="A35" s="1348"/>
      <c r="B35" s="141" t="e">
        <f>+#REF!</f>
        <v>#REF!</v>
      </c>
      <c r="C35" s="604" t="s">
        <v>447</v>
      </c>
      <c r="D35" s="604" t="e">
        <f>+#REF!</f>
        <v>#REF!</v>
      </c>
      <c r="E35" s="604" t="e">
        <f>+#REF!</f>
        <v>#REF!</v>
      </c>
      <c r="F35" s="605" t="e">
        <f>+#REF!</f>
        <v>#REF!</v>
      </c>
      <c r="G35" s="605" t="e">
        <f>+#REF!</f>
        <v>#REF!</v>
      </c>
      <c r="H35" s="605" t="e">
        <f>+#REF!</f>
        <v>#REF!</v>
      </c>
      <c r="I35" s="605" t="e">
        <f>+G35-H35</f>
        <v>#REF!</v>
      </c>
      <c r="J35" s="625" t="e">
        <f>+#REF!</f>
        <v>#REF!</v>
      </c>
      <c r="K35" s="625" t="e">
        <f>+#REF!</f>
        <v>#REF!</v>
      </c>
      <c r="L35" s="605" t="e">
        <f>+#REF!</f>
        <v>#REF!</v>
      </c>
      <c r="M35" s="606">
        <f t="shared" si="1"/>
        <v>0</v>
      </c>
      <c r="N35" s="606">
        <f t="shared" si="2"/>
        <v>0</v>
      </c>
      <c r="O35" s="607" t="e">
        <f t="shared" si="10"/>
        <v>#REF!</v>
      </c>
      <c r="P35" s="982" t="e">
        <f>+#REF!</f>
        <v>#REF!</v>
      </c>
    </row>
    <row r="36" spans="1:20" ht="36" x14ac:dyDescent="0.25">
      <c r="A36" s="1348"/>
      <c r="B36" s="141" t="e">
        <f>+#REF!</f>
        <v>#REF!</v>
      </c>
      <c r="C36" s="604" t="s">
        <v>448</v>
      </c>
      <c r="D36" s="604" t="e">
        <f>+#REF!</f>
        <v>#REF!</v>
      </c>
      <c r="E36" s="604" t="e">
        <f>+#REF!</f>
        <v>#REF!</v>
      </c>
      <c r="F36" s="605" t="e">
        <f>+#REF!</f>
        <v>#REF!</v>
      </c>
      <c r="G36" s="605" t="e">
        <f>+#REF!</f>
        <v>#REF!</v>
      </c>
      <c r="H36" s="605" t="e">
        <f>+#REF!</f>
        <v>#REF!</v>
      </c>
      <c r="I36" s="605" t="e">
        <f t="shared" si="8"/>
        <v>#REF!</v>
      </c>
      <c r="J36" s="625" t="e">
        <f>+#REF!</f>
        <v>#REF!</v>
      </c>
      <c r="K36" s="625" t="e">
        <f>+#REF!</f>
        <v>#REF!</v>
      </c>
      <c r="L36" s="605" t="e">
        <f>+#REF!</f>
        <v>#REF!</v>
      </c>
      <c r="M36" s="606">
        <f t="shared" si="1"/>
        <v>0</v>
      </c>
      <c r="N36" s="606">
        <f t="shared" si="2"/>
        <v>0</v>
      </c>
      <c r="O36" s="607" t="e">
        <f t="shared" si="10"/>
        <v>#REF!</v>
      </c>
      <c r="P36" s="614" t="e">
        <f>+#REF!</f>
        <v>#REF!</v>
      </c>
    </row>
    <row r="37" spans="1:20" ht="36" x14ac:dyDescent="0.25">
      <c r="A37" s="1348"/>
      <c r="B37" s="141" t="e">
        <f>+#REF!</f>
        <v>#REF!</v>
      </c>
      <c r="C37" s="604" t="s">
        <v>448</v>
      </c>
      <c r="D37" s="604" t="e">
        <f>+#REF!</f>
        <v>#REF!</v>
      </c>
      <c r="E37" s="604" t="e">
        <f>+#REF!</f>
        <v>#REF!</v>
      </c>
      <c r="F37" s="605" t="e">
        <f>+#REF!</f>
        <v>#REF!</v>
      </c>
      <c r="G37" s="605" t="e">
        <f>+#REF!</f>
        <v>#REF!</v>
      </c>
      <c r="H37" s="605" t="e">
        <f>+#REF!</f>
        <v>#REF!</v>
      </c>
      <c r="I37" s="605" t="e">
        <f t="shared" si="8"/>
        <v>#REF!</v>
      </c>
      <c r="J37" s="625" t="e">
        <f>+#REF!</f>
        <v>#REF!</v>
      </c>
      <c r="K37" s="625" t="e">
        <f>+#REF!</f>
        <v>#REF!</v>
      </c>
      <c r="L37" s="605" t="e">
        <f>+#REF!</f>
        <v>#REF!</v>
      </c>
      <c r="M37" s="606">
        <f t="shared" si="1"/>
        <v>0</v>
      </c>
      <c r="N37" s="606">
        <f t="shared" si="2"/>
        <v>0</v>
      </c>
      <c r="O37" s="607" t="e">
        <f t="shared" si="10"/>
        <v>#REF!</v>
      </c>
      <c r="P37" s="614" t="e">
        <f>+#REF!</f>
        <v>#REF!</v>
      </c>
      <c r="T37" s="1"/>
    </row>
    <row r="38" spans="1:20" ht="36" x14ac:dyDescent="0.25">
      <c r="A38" s="1348"/>
      <c r="B38" s="142" t="e">
        <f>+#REF!</f>
        <v>#REF!</v>
      </c>
      <c r="C38" s="618" t="s">
        <v>357</v>
      </c>
      <c r="D38" s="604" t="e">
        <f>+#REF!</f>
        <v>#REF!</v>
      </c>
      <c r="E38" s="604" t="e">
        <f>+#REF!</f>
        <v>#REF!</v>
      </c>
      <c r="F38" s="605" t="e">
        <f>+#REF!</f>
        <v>#REF!</v>
      </c>
      <c r="G38" s="605" t="e">
        <f>+#REF!</f>
        <v>#REF!</v>
      </c>
      <c r="H38" s="605" t="e">
        <f>+#REF!</f>
        <v>#REF!</v>
      </c>
      <c r="I38" s="605" t="e">
        <f t="shared" si="8"/>
        <v>#REF!</v>
      </c>
      <c r="J38" s="625" t="e">
        <f>+#REF!</f>
        <v>#REF!</v>
      </c>
      <c r="K38" s="625" t="e">
        <f>+#REF!</f>
        <v>#REF!</v>
      </c>
      <c r="L38" s="605" t="e">
        <f>+#REF!</f>
        <v>#REF!</v>
      </c>
      <c r="M38" s="606">
        <f t="shared" si="1"/>
        <v>0</v>
      </c>
      <c r="N38" s="606">
        <f t="shared" si="2"/>
        <v>0</v>
      </c>
      <c r="O38" s="607" t="e">
        <f t="shared" si="10"/>
        <v>#REF!</v>
      </c>
      <c r="P38" s="614" t="e">
        <f>+#REF!</f>
        <v>#REF!</v>
      </c>
      <c r="T38" s="1"/>
    </row>
    <row r="39" spans="1:20" ht="24" x14ac:dyDescent="0.25">
      <c r="A39" s="1348"/>
      <c r="B39" s="141" t="e">
        <f>+#REF!</f>
        <v>#REF!</v>
      </c>
      <c r="C39" s="618" t="s">
        <v>444</v>
      </c>
      <c r="D39" s="604" t="e">
        <f>+#REF!</f>
        <v>#REF!</v>
      </c>
      <c r="E39" s="604" t="e">
        <f>+#REF!</f>
        <v>#REF!</v>
      </c>
      <c r="F39" s="605" t="e">
        <f>+#REF!</f>
        <v>#REF!</v>
      </c>
      <c r="G39" s="605" t="e">
        <f>+#REF!</f>
        <v>#REF!</v>
      </c>
      <c r="H39" s="605" t="e">
        <f>+#REF!</f>
        <v>#REF!</v>
      </c>
      <c r="I39" s="615" t="e">
        <f t="shared" si="8"/>
        <v>#REF!</v>
      </c>
      <c r="J39" s="625" t="e">
        <f>+#REF!</f>
        <v>#REF!</v>
      </c>
      <c r="K39" s="952" t="e">
        <f>+#REF!</f>
        <v>#REF!</v>
      </c>
      <c r="L39" s="605" t="e">
        <f>+#REF!</f>
        <v>#REF!</v>
      </c>
      <c r="M39" s="616">
        <f t="shared" si="1"/>
        <v>0</v>
      </c>
      <c r="N39" s="616">
        <f t="shared" si="2"/>
        <v>0</v>
      </c>
      <c r="O39" s="617" t="e">
        <f t="shared" si="10"/>
        <v>#REF!</v>
      </c>
      <c r="P39" s="614" t="e">
        <f>+#REF!</f>
        <v>#REF!</v>
      </c>
    </row>
    <row r="40" spans="1:20" x14ac:dyDescent="0.25">
      <c r="A40" s="1348"/>
      <c r="B40" s="142" t="e">
        <f>+#REF!</f>
        <v>#REF!</v>
      </c>
      <c r="C40" s="604"/>
      <c r="D40" s="604"/>
      <c r="E40" s="608" t="s">
        <v>74</v>
      </c>
      <c r="F40" s="609" t="e">
        <f>SUM(F16:F39)</f>
        <v>#REF!</v>
      </c>
      <c r="G40" s="609" t="e">
        <f t="shared" ref="G40:K40" si="11">SUM(G16:G39)</f>
        <v>#REF!</v>
      </c>
      <c r="H40" s="609" t="e">
        <f>SUM(H16:H39)</f>
        <v>#REF!</v>
      </c>
      <c r="I40" s="609" t="e">
        <f t="shared" si="11"/>
        <v>#REF!</v>
      </c>
      <c r="J40" s="733" t="e">
        <f t="shared" si="11"/>
        <v>#REF!</v>
      </c>
      <c r="K40" s="733" t="e">
        <f t="shared" si="11"/>
        <v>#REF!</v>
      </c>
      <c r="L40" s="609" t="e">
        <f>SUM(L16:L39)</f>
        <v>#REF!</v>
      </c>
      <c r="M40" s="610">
        <f t="shared" si="1"/>
        <v>0</v>
      </c>
      <c r="N40" s="610">
        <f t="shared" si="2"/>
        <v>0</v>
      </c>
      <c r="O40" s="611" t="e">
        <f t="shared" si="10"/>
        <v>#REF!</v>
      </c>
      <c r="P40" s="612" t="e">
        <f>SUM(P16:P39)</f>
        <v>#REF!</v>
      </c>
    </row>
    <row r="41" spans="1:20" ht="24" x14ac:dyDescent="0.25">
      <c r="A41" s="1348"/>
      <c r="B41" s="142" t="e">
        <f>+#REF!</f>
        <v>#REF!</v>
      </c>
      <c r="C41" s="618" t="s">
        <v>441</v>
      </c>
      <c r="D41" s="618" t="e">
        <f>+#REF!</f>
        <v>#REF!</v>
      </c>
      <c r="E41" s="618" t="e">
        <f>+#REF!</f>
        <v>#REF!</v>
      </c>
      <c r="F41" s="605" t="e">
        <f>+#REF!</f>
        <v>#REF!</v>
      </c>
      <c r="G41" s="615" t="e">
        <f>+#REF!</f>
        <v>#REF!</v>
      </c>
      <c r="H41" s="615" t="e">
        <f>+#REF!</f>
        <v>#REF!</v>
      </c>
      <c r="I41" s="615" t="e">
        <f>+G41-H41</f>
        <v>#REF!</v>
      </c>
      <c r="J41" s="625" t="e">
        <f>+#REF!</f>
        <v>#REF!</v>
      </c>
      <c r="K41" s="952" t="e">
        <f>+#REF!</f>
        <v>#REF!</v>
      </c>
      <c r="L41" s="605" t="e">
        <f>+#REF!</f>
        <v>#REF!</v>
      </c>
      <c r="M41" s="616">
        <f t="shared" si="1"/>
        <v>0</v>
      </c>
      <c r="N41" s="616">
        <f t="shared" si="2"/>
        <v>0</v>
      </c>
      <c r="O41" s="617" t="e">
        <f>+I41-L41</f>
        <v>#REF!</v>
      </c>
      <c r="P41" s="624" t="e">
        <f>+#REF!</f>
        <v>#REF!</v>
      </c>
    </row>
    <row r="42" spans="1:20" ht="24" x14ac:dyDescent="0.25">
      <c r="A42" s="1348"/>
      <c r="B42" s="142" t="e">
        <f>+#REF!</f>
        <v>#REF!</v>
      </c>
      <c r="C42" s="604" t="s">
        <v>441</v>
      </c>
      <c r="D42" s="618" t="e">
        <f>+#REF!</f>
        <v>#REF!</v>
      </c>
      <c r="E42" s="618" t="e">
        <f>+#REF!</f>
        <v>#REF!</v>
      </c>
      <c r="F42" s="605" t="e">
        <f>+#REF!</f>
        <v>#REF!</v>
      </c>
      <c r="G42" s="605" t="e">
        <f>+#REF!</f>
        <v>#REF!</v>
      </c>
      <c r="H42" s="605">
        <v>0</v>
      </c>
      <c r="I42" s="605" t="e">
        <f>+G42-H42</f>
        <v>#REF!</v>
      </c>
      <c r="J42" s="625" t="e">
        <f>+#REF!</f>
        <v>#REF!</v>
      </c>
      <c r="K42" s="625" t="e">
        <f>+#REF!</f>
        <v>#REF!</v>
      </c>
      <c r="L42" s="605" t="e">
        <f>+#REF!</f>
        <v>#REF!</v>
      </c>
      <c r="M42" s="616">
        <f t="shared" si="1"/>
        <v>0</v>
      </c>
      <c r="N42" s="616">
        <f t="shared" si="2"/>
        <v>0</v>
      </c>
      <c r="O42" s="617" t="e">
        <f t="shared" si="10"/>
        <v>#REF!</v>
      </c>
      <c r="P42" s="624" t="e">
        <f>+#REF!</f>
        <v>#REF!</v>
      </c>
    </row>
    <row r="43" spans="1:20" ht="36" x14ac:dyDescent="0.25">
      <c r="A43" s="1348"/>
      <c r="B43" s="142"/>
      <c r="C43" s="604"/>
      <c r="D43" s="604"/>
      <c r="E43" s="608" t="s">
        <v>180</v>
      </c>
      <c r="F43" s="609" t="e">
        <f>+F41+F42</f>
        <v>#REF!</v>
      </c>
      <c r="G43" s="609" t="e">
        <f t="shared" ref="G43:L43" si="12">+G41+G42</f>
        <v>#REF!</v>
      </c>
      <c r="H43" s="609" t="e">
        <f t="shared" si="12"/>
        <v>#REF!</v>
      </c>
      <c r="I43" s="609" t="e">
        <f t="shared" si="12"/>
        <v>#REF!</v>
      </c>
      <c r="J43" s="733" t="e">
        <f t="shared" si="12"/>
        <v>#REF!</v>
      </c>
      <c r="K43" s="733" t="e">
        <f t="shared" si="12"/>
        <v>#REF!</v>
      </c>
      <c r="L43" s="609" t="e">
        <f t="shared" si="12"/>
        <v>#REF!</v>
      </c>
      <c r="M43" s="610" t="e">
        <f>+J43/G43</f>
        <v>#REF!</v>
      </c>
      <c r="N43" s="610" t="e">
        <f>+K43/G43</f>
        <v>#REF!</v>
      </c>
      <c r="O43" s="611" t="e">
        <f>+I43-L43</f>
        <v>#REF!</v>
      </c>
      <c r="P43" s="612" t="e">
        <f>+J43-M43</f>
        <v>#REF!</v>
      </c>
    </row>
    <row r="44" spans="1:20" ht="24" x14ac:dyDescent="0.25">
      <c r="A44" s="1348"/>
      <c r="B44" s="141" t="e">
        <f>+#REF!</f>
        <v>#REF!</v>
      </c>
      <c r="C44" s="604" t="s">
        <v>440</v>
      </c>
      <c r="D44" s="604" t="e">
        <f>+#REF!</f>
        <v>#REF!</v>
      </c>
      <c r="E44" s="604" t="e">
        <f>+#REF!</f>
        <v>#REF!</v>
      </c>
      <c r="F44" s="605" t="e">
        <f>+#REF!</f>
        <v>#REF!</v>
      </c>
      <c r="G44" s="605" t="e">
        <f>+#REF!</f>
        <v>#REF!</v>
      </c>
      <c r="H44" s="625" t="e">
        <f>+#REF!</f>
        <v>#REF!</v>
      </c>
      <c r="I44" s="625" t="e">
        <f t="shared" ref="I44:I84" si="13">+G44-H44</f>
        <v>#REF!</v>
      </c>
      <c r="J44" s="625" t="e">
        <f>+#REF!</f>
        <v>#REF!</v>
      </c>
      <c r="K44" s="625" t="e">
        <f>+#REF!</f>
        <v>#REF!</v>
      </c>
      <c r="L44" s="605" t="e">
        <f>+#REF!</f>
        <v>#REF!</v>
      </c>
      <c r="M44" s="606">
        <f>+IF(ISERROR(J44/I44),0,J44/I44)</f>
        <v>0</v>
      </c>
      <c r="N44" s="606">
        <f t="shared" si="2"/>
        <v>0</v>
      </c>
      <c r="O44" s="607" t="e">
        <f t="shared" si="10"/>
        <v>#REF!</v>
      </c>
      <c r="P44" s="614" t="e">
        <f>+#REF!</f>
        <v>#REF!</v>
      </c>
    </row>
    <row r="45" spans="1:20" ht="36" x14ac:dyDescent="0.25">
      <c r="A45" s="1348"/>
      <c r="B45" s="141" t="e">
        <f>+#REF!</f>
        <v>#REF!</v>
      </c>
      <c r="C45" s="604" t="s">
        <v>448</v>
      </c>
      <c r="D45" s="604" t="e">
        <f>+#REF!</f>
        <v>#REF!</v>
      </c>
      <c r="E45" s="604" t="e">
        <f>+#REF!</f>
        <v>#REF!</v>
      </c>
      <c r="F45" s="605" t="e">
        <f>+#REF!</f>
        <v>#REF!</v>
      </c>
      <c r="G45" s="605" t="e">
        <f>+#REF!</f>
        <v>#REF!</v>
      </c>
      <c r="H45" s="625" t="e">
        <f>+#REF!</f>
        <v>#REF!</v>
      </c>
      <c r="I45" s="625" t="e">
        <f t="shared" si="13"/>
        <v>#REF!</v>
      </c>
      <c r="J45" s="625" t="e">
        <f>+#REF!</f>
        <v>#REF!</v>
      </c>
      <c r="K45" s="625" t="e">
        <f>+#REF!</f>
        <v>#REF!</v>
      </c>
      <c r="L45" s="605" t="e">
        <f>+#REF!</f>
        <v>#REF!</v>
      </c>
      <c r="M45" s="606">
        <f t="shared" ref="M45:M84" si="14">+IF(ISERROR(J45/I45),0,J45/I45)</f>
        <v>0</v>
      </c>
      <c r="N45" s="606">
        <f t="shared" si="2"/>
        <v>0</v>
      </c>
      <c r="O45" s="607" t="e">
        <f t="shared" si="10"/>
        <v>#REF!</v>
      </c>
      <c r="P45" s="614" t="e">
        <f>+#REF!</f>
        <v>#REF!</v>
      </c>
    </row>
    <row r="46" spans="1:20" ht="36" x14ac:dyDescent="0.25">
      <c r="A46" s="1348"/>
      <c r="B46" s="141" t="e">
        <f>+#REF!</f>
        <v>#REF!</v>
      </c>
      <c r="C46" s="604" t="s">
        <v>527</v>
      </c>
      <c r="D46" s="618" t="e">
        <f>+#REF!</f>
        <v>#REF!</v>
      </c>
      <c r="E46" s="618" t="e">
        <f>+#REF!</f>
        <v>#REF!</v>
      </c>
      <c r="F46" s="605" t="e">
        <f>+#REF!</f>
        <v>#REF!</v>
      </c>
      <c r="G46" s="605" t="e">
        <f>+#REF!</f>
        <v>#REF!</v>
      </c>
      <c r="H46" s="625" t="e">
        <f>+#REF!</f>
        <v>#REF!</v>
      </c>
      <c r="I46" s="625" t="e">
        <f t="shared" si="13"/>
        <v>#REF!</v>
      </c>
      <c r="J46" s="625" t="e">
        <f>+#REF!</f>
        <v>#REF!</v>
      </c>
      <c r="K46" s="625" t="e">
        <f>+#REF!</f>
        <v>#REF!</v>
      </c>
      <c r="L46" s="605" t="e">
        <f>+#REF!</f>
        <v>#REF!</v>
      </c>
      <c r="M46" s="606">
        <f t="shared" si="14"/>
        <v>0</v>
      </c>
      <c r="N46" s="606">
        <f t="shared" si="2"/>
        <v>0</v>
      </c>
      <c r="O46" s="607" t="e">
        <f t="shared" si="10"/>
        <v>#REF!</v>
      </c>
      <c r="P46" s="614" t="e">
        <f>+#REF!</f>
        <v>#REF!</v>
      </c>
    </row>
    <row r="47" spans="1:20" ht="36" x14ac:dyDescent="0.25">
      <c r="A47" s="1348"/>
      <c r="B47" s="141" t="e">
        <f>+#REF!</f>
        <v>#REF!</v>
      </c>
      <c r="C47" s="604" t="s">
        <v>448</v>
      </c>
      <c r="D47" s="618" t="e">
        <f>+#REF!</f>
        <v>#REF!</v>
      </c>
      <c r="E47" s="618" t="e">
        <f>+#REF!</f>
        <v>#REF!</v>
      </c>
      <c r="F47" s="605" t="e">
        <f>+#REF!</f>
        <v>#REF!</v>
      </c>
      <c r="G47" s="605" t="e">
        <f>+#REF!</f>
        <v>#REF!</v>
      </c>
      <c r="H47" s="625" t="e">
        <f>+#REF!</f>
        <v>#REF!</v>
      </c>
      <c r="I47" s="625" t="e">
        <f t="shared" si="13"/>
        <v>#REF!</v>
      </c>
      <c r="J47" s="625" t="e">
        <f>+#REF!</f>
        <v>#REF!</v>
      </c>
      <c r="K47" s="625" t="e">
        <f>+#REF!</f>
        <v>#REF!</v>
      </c>
      <c r="L47" s="605" t="e">
        <f>+#REF!</f>
        <v>#REF!</v>
      </c>
      <c r="M47" s="606">
        <f t="shared" si="14"/>
        <v>0</v>
      </c>
      <c r="N47" s="606">
        <f t="shared" si="2"/>
        <v>0</v>
      </c>
      <c r="O47" s="607" t="e">
        <f t="shared" si="10"/>
        <v>#REF!</v>
      </c>
      <c r="P47" s="614" t="e">
        <f>+#REF!</f>
        <v>#REF!</v>
      </c>
    </row>
    <row r="48" spans="1:20" ht="36" x14ac:dyDescent="0.25">
      <c r="A48" s="1348"/>
      <c r="B48" s="141" t="e">
        <f>+#REF!</f>
        <v>#REF!</v>
      </c>
      <c r="C48" s="618" t="s">
        <v>448</v>
      </c>
      <c r="D48" s="618" t="e">
        <f>+#REF!</f>
        <v>#REF!</v>
      </c>
      <c r="E48" s="618" t="e">
        <f>+#REF!</f>
        <v>#REF!</v>
      </c>
      <c r="F48" s="605" t="e">
        <f>+#REF!</f>
        <v>#REF!</v>
      </c>
      <c r="G48" s="605" t="e">
        <f>+#REF!</f>
        <v>#REF!</v>
      </c>
      <c r="H48" s="625" t="e">
        <f>+#REF!</f>
        <v>#REF!</v>
      </c>
      <c r="I48" s="625" t="e">
        <f t="shared" si="13"/>
        <v>#REF!</v>
      </c>
      <c r="J48" s="625" t="e">
        <f>+#REF!</f>
        <v>#REF!</v>
      </c>
      <c r="K48" s="625" t="e">
        <f>+#REF!</f>
        <v>#REF!</v>
      </c>
      <c r="L48" s="605" t="e">
        <f>+#REF!</f>
        <v>#REF!</v>
      </c>
      <c r="M48" s="606">
        <f t="shared" si="14"/>
        <v>0</v>
      </c>
      <c r="N48" s="606">
        <f t="shared" si="2"/>
        <v>0</v>
      </c>
      <c r="O48" s="607" t="e">
        <f t="shared" si="10"/>
        <v>#REF!</v>
      </c>
      <c r="P48" s="614" t="e">
        <f>+#REF!</f>
        <v>#REF!</v>
      </c>
    </row>
    <row r="49" spans="1:17" ht="36" x14ac:dyDescent="0.25">
      <c r="A49" s="1348"/>
      <c r="B49" s="142" t="e">
        <f>+#REF!</f>
        <v>#REF!</v>
      </c>
      <c r="C49" s="618" t="s">
        <v>448</v>
      </c>
      <c r="D49" s="618" t="e">
        <f>+#REF!</f>
        <v>#REF!</v>
      </c>
      <c r="E49" s="618" t="e">
        <f>+#REF!</f>
        <v>#REF!</v>
      </c>
      <c r="F49" s="615" t="e">
        <f>+#REF!</f>
        <v>#REF!</v>
      </c>
      <c r="G49" s="615" t="e">
        <f>+#REF!</f>
        <v>#REF!</v>
      </c>
      <c r="H49" s="952" t="e">
        <f>+#REF!</f>
        <v>#REF!</v>
      </c>
      <c r="I49" s="952" t="e">
        <f t="shared" si="13"/>
        <v>#REF!</v>
      </c>
      <c r="J49" s="952" t="e">
        <f>+#REF!</f>
        <v>#REF!</v>
      </c>
      <c r="K49" s="952" t="e">
        <f>+#REF!</f>
        <v>#REF!</v>
      </c>
      <c r="L49" s="615" t="e">
        <f>+#REF!</f>
        <v>#REF!</v>
      </c>
      <c r="M49" s="616">
        <f t="shared" si="14"/>
        <v>0</v>
      </c>
      <c r="N49" s="616">
        <f t="shared" si="2"/>
        <v>0</v>
      </c>
      <c r="O49" s="617" t="e">
        <f t="shared" si="10"/>
        <v>#REF!</v>
      </c>
      <c r="P49" s="624" t="e">
        <f>+#REF!</f>
        <v>#REF!</v>
      </c>
      <c r="Q49" s="252"/>
    </row>
    <row r="50" spans="1:17" ht="36" x14ac:dyDescent="0.25">
      <c r="A50" s="1348"/>
      <c r="B50" s="142" t="e">
        <f>+#REF!</f>
        <v>#REF!</v>
      </c>
      <c r="C50" s="618" t="s">
        <v>448</v>
      </c>
      <c r="D50" s="618" t="e">
        <f>+#REF!</f>
        <v>#REF!</v>
      </c>
      <c r="E50" s="618" t="e">
        <f>+#REF!</f>
        <v>#REF!</v>
      </c>
      <c r="F50" s="615" t="e">
        <f>+#REF!</f>
        <v>#REF!</v>
      </c>
      <c r="G50" s="615" t="e">
        <f>+#REF!</f>
        <v>#REF!</v>
      </c>
      <c r="H50" s="952" t="e">
        <f>+#REF!</f>
        <v>#REF!</v>
      </c>
      <c r="I50" s="952" t="e">
        <f t="shared" ref="I50" si="15">+G50-H50</f>
        <v>#REF!</v>
      </c>
      <c r="J50" s="952" t="e">
        <f>+#REF!</f>
        <v>#REF!</v>
      </c>
      <c r="K50" s="952" t="e">
        <f>+#REF!</f>
        <v>#REF!</v>
      </c>
      <c r="L50" s="615" t="e">
        <f>+#REF!</f>
        <v>#REF!</v>
      </c>
      <c r="M50" s="616">
        <f t="shared" ref="M50" si="16">+IF(ISERROR(J50/I50),0,J50/I50)</f>
        <v>0</v>
      </c>
      <c r="N50" s="616">
        <f t="shared" ref="N50" si="17">+IF(ISERROR(K50/I50),0,K50/I50)</f>
        <v>0</v>
      </c>
      <c r="O50" s="617" t="e">
        <f t="shared" ref="O50" si="18">+I50-L50</f>
        <v>#REF!</v>
      </c>
      <c r="P50" s="624"/>
      <c r="Q50" s="252"/>
    </row>
    <row r="51" spans="1:17" ht="24" x14ac:dyDescent="0.25">
      <c r="A51" s="1348"/>
      <c r="B51" s="141" t="e">
        <f>+#REF!</f>
        <v>#REF!</v>
      </c>
      <c r="C51" s="604" t="s">
        <v>440</v>
      </c>
      <c r="D51" s="604" t="e">
        <f>+#REF!</f>
        <v>#REF!</v>
      </c>
      <c r="E51" s="604" t="e">
        <f>+#REF!</f>
        <v>#REF!</v>
      </c>
      <c r="F51" s="605" t="e">
        <f>+#REF!</f>
        <v>#REF!</v>
      </c>
      <c r="G51" s="605" t="e">
        <f>+#REF!</f>
        <v>#REF!</v>
      </c>
      <c r="H51" s="625" t="e">
        <f>+#REF!</f>
        <v>#REF!</v>
      </c>
      <c r="I51" s="625" t="e">
        <f t="shared" si="13"/>
        <v>#REF!</v>
      </c>
      <c r="J51" s="625" t="e">
        <f>+#REF!</f>
        <v>#REF!</v>
      </c>
      <c r="K51" s="625" t="e">
        <f>+#REF!</f>
        <v>#REF!</v>
      </c>
      <c r="L51" s="605" t="e">
        <f>+#REF!</f>
        <v>#REF!</v>
      </c>
      <c r="M51" s="606">
        <f t="shared" si="14"/>
        <v>0</v>
      </c>
      <c r="N51" s="606">
        <f t="shared" si="2"/>
        <v>0</v>
      </c>
      <c r="O51" s="607" t="e">
        <f t="shared" si="10"/>
        <v>#REF!</v>
      </c>
      <c r="P51" s="614" t="e">
        <f>+#REF!</f>
        <v>#REF!</v>
      </c>
    </row>
    <row r="52" spans="1:17" ht="24" x14ac:dyDescent="0.25">
      <c r="A52" s="1348"/>
      <c r="B52" s="141" t="e">
        <f>+#REF!</f>
        <v>#REF!</v>
      </c>
      <c r="C52" s="604" t="s">
        <v>440</v>
      </c>
      <c r="D52" s="604" t="e">
        <f>+#REF!</f>
        <v>#REF!</v>
      </c>
      <c r="E52" s="604" t="e">
        <f>+#REF!</f>
        <v>#REF!</v>
      </c>
      <c r="F52" s="605" t="e">
        <f>+#REF!</f>
        <v>#REF!</v>
      </c>
      <c r="G52" s="605" t="e">
        <f>+#REF!</f>
        <v>#REF!</v>
      </c>
      <c r="H52" s="625" t="e">
        <f>+#REF!</f>
        <v>#REF!</v>
      </c>
      <c r="I52" s="625" t="e">
        <f t="shared" si="13"/>
        <v>#REF!</v>
      </c>
      <c r="J52" s="625" t="e">
        <f>+#REF!</f>
        <v>#REF!</v>
      </c>
      <c r="K52" s="625" t="e">
        <f>+#REF!</f>
        <v>#REF!</v>
      </c>
      <c r="L52" s="605" t="e">
        <f>+#REF!</f>
        <v>#REF!</v>
      </c>
      <c r="M52" s="606">
        <f t="shared" si="14"/>
        <v>0</v>
      </c>
      <c r="N52" s="606">
        <f t="shared" si="2"/>
        <v>0</v>
      </c>
      <c r="O52" s="607" t="e">
        <f t="shared" si="10"/>
        <v>#REF!</v>
      </c>
      <c r="P52" s="614" t="e">
        <f>+#REF!</f>
        <v>#REF!</v>
      </c>
    </row>
    <row r="53" spans="1:17" ht="24" x14ac:dyDescent="0.25">
      <c r="A53" s="1348"/>
      <c r="B53" s="141" t="e">
        <f>+#REF!</f>
        <v>#REF!</v>
      </c>
      <c r="C53" s="604" t="s">
        <v>528</v>
      </c>
      <c r="D53" s="618" t="e">
        <f>+#REF!</f>
        <v>#REF!</v>
      </c>
      <c r="E53" s="618" t="e">
        <f>+#REF!</f>
        <v>#REF!</v>
      </c>
      <c r="F53" s="605" t="e">
        <f>+#REF!</f>
        <v>#REF!</v>
      </c>
      <c r="G53" s="605" t="e">
        <f>+#REF!</f>
        <v>#REF!</v>
      </c>
      <c r="H53" s="625" t="e">
        <f>+#REF!</f>
        <v>#REF!</v>
      </c>
      <c r="I53" s="625" t="e">
        <f t="shared" si="13"/>
        <v>#REF!</v>
      </c>
      <c r="J53" s="625" t="e">
        <f>+#REF!</f>
        <v>#REF!</v>
      </c>
      <c r="K53" s="625" t="e">
        <f>+#REF!</f>
        <v>#REF!</v>
      </c>
      <c r="L53" s="605" t="e">
        <f>+#REF!</f>
        <v>#REF!</v>
      </c>
      <c r="M53" s="606">
        <f t="shared" si="14"/>
        <v>0</v>
      </c>
      <c r="N53" s="606">
        <f t="shared" si="2"/>
        <v>0</v>
      </c>
      <c r="O53" s="607" t="e">
        <f t="shared" si="10"/>
        <v>#REF!</v>
      </c>
      <c r="P53" s="614" t="e">
        <f>+#REF!</f>
        <v>#REF!</v>
      </c>
    </row>
    <row r="54" spans="1:17" s="252" customFormat="1" ht="24" x14ac:dyDescent="0.25">
      <c r="A54" s="1348"/>
      <c r="B54" s="141" t="e">
        <f>+#REF!</f>
        <v>#REF!</v>
      </c>
      <c r="C54" s="604" t="s">
        <v>440</v>
      </c>
      <c r="D54" s="604" t="e">
        <f>+#REF!</f>
        <v>#REF!</v>
      </c>
      <c r="E54" s="604" t="e">
        <f>+#REF!</f>
        <v>#REF!</v>
      </c>
      <c r="F54" s="605" t="e">
        <f>+#REF!</f>
        <v>#REF!</v>
      </c>
      <c r="G54" s="605" t="e">
        <f>+#REF!</f>
        <v>#REF!</v>
      </c>
      <c r="H54" s="625" t="e">
        <f>+#REF!</f>
        <v>#REF!</v>
      </c>
      <c r="I54" s="625" t="e">
        <f t="shared" si="13"/>
        <v>#REF!</v>
      </c>
      <c r="J54" s="625" t="e">
        <f>+#REF!</f>
        <v>#REF!</v>
      </c>
      <c r="K54" s="625" t="e">
        <f>+#REF!</f>
        <v>#REF!</v>
      </c>
      <c r="L54" s="605" t="e">
        <f>+#REF!</f>
        <v>#REF!</v>
      </c>
      <c r="M54" s="606">
        <f t="shared" si="14"/>
        <v>0</v>
      </c>
      <c r="N54" s="606">
        <f t="shared" si="2"/>
        <v>0</v>
      </c>
      <c r="O54" s="607" t="e">
        <f t="shared" si="10"/>
        <v>#REF!</v>
      </c>
      <c r="P54" s="614" t="e">
        <f>+#REF!</f>
        <v>#REF!</v>
      </c>
    </row>
    <row r="55" spans="1:17" s="252" customFormat="1" ht="24" x14ac:dyDescent="0.25">
      <c r="A55" s="1348"/>
      <c r="B55" s="141" t="e">
        <f>+#REF!</f>
        <v>#REF!</v>
      </c>
      <c r="C55" s="604" t="s">
        <v>440</v>
      </c>
      <c r="D55" s="604" t="e">
        <f>+#REF!</f>
        <v>#REF!</v>
      </c>
      <c r="E55" s="604" t="e">
        <f>+#REF!</f>
        <v>#REF!</v>
      </c>
      <c r="F55" s="605" t="e">
        <f>+#REF!</f>
        <v>#REF!</v>
      </c>
      <c r="G55" s="605" t="e">
        <f>+#REF!</f>
        <v>#REF!</v>
      </c>
      <c r="H55" s="625" t="e">
        <f>+#REF!</f>
        <v>#REF!</v>
      </c>
      <c r="I55" s="625" t="e">
        <f t="shared" si="13"/>
        <v>#REF!</v>
      </c>
      <c r="J55" s="625" t="e">
        <f>+#REF!</f>
        <v>#REF!</v>
      </c>
      <c r="K55" s="625" t="e">
        <f>+#REF!</f>
        <v>#REF!</v>
      </c>
      <c r="L55" s="605" t="e">
        <f>+#REF!</f>
        <v>#REF!</v>
      </c>
      <c r="M55" s="606">
        <f t="shared" si="14"/>
        <v>0</v>
      </c>
      <c r="N55" s="606">
        <f t="shared" si="2"/>
        <v>0</v>
      </c>
      <c r="O55" s="607" t="e">
        <f t="shared" si="10"/>
        <v>#REF!</v>
      </c>
      <c r="P55" s="614" t="e">
        <f>+#REF!</f>
        <v>#REF!</v>
      </c>
    </row>
    <row r="56" spans="1:17" s="252" customFormat="1" x14ac:dyDescent="0.25">
      <c r="A56" s="1348"/>
      <c r="B56" s="141" t="e">
        <f>+#REF!</f>
        <v>#REF!</v>
      </c>
      <c r="C56" s="618" t="s">
        <v>438</v>
      </c>
      <c r="D56" s="618" t="e">
        <f>+#REF!</f>
        <v>#REF!</v>
      </c>
      <c r="E56" s="618" t="e">
        <f>+#REF!</f>
        <v>#REF!</v>
      </c>
      <c r="F56" s="605" t="e">
        <f>+#REF!</f>
        <v>#REF!</v>
      </c>
      <c r="G56" s="605" t="e">
        <f>+#REF!</f>
        <v>#REF!</v>
      </c>
      <c r="H56" s="625" t="e">
        <f>+#REF!</f>
        <v>#REF!</v>
      </c>
      <c r="I56" s="625" t="e">
        <f t="shared" si="13"/>
        <v>#REF!</v>
      </c>
      <c r="J56" s="625" t="e">
        <f>+#REF!</f>
        <v>#REF!</v>
      </c>
      <c r="K56" s="625" t="e">
        <f>+#REF!</f>
        <v>#REF!</v>
      </c>
      <c r="L56" s="605" t="e">
        <f>+#REF!</f>
        <v>#REF!</v>
      </c>
      <c r="M56" s="606">
        <f t="shared" si="14"/>
        <v>0</v>
      </c>
      <c r="N56" s="606">
        <f t="shared" si="2"/>
        <v>0</v>
      </c>
      <c r="O56" s="607" t="e">
        <f t="shared" si="10"/>
        <v>#REF!</v>
      </c>
      <c r="P56" s="614" t="e">
        <f>+#REF!</f>
        <v>#REF!</v>
      </c>
    </row>
    <row r="57" spans="1:17" x14ac:dyDescent="0.25">
      <c r="A57" s="1348"/>
      <c r="B57" s="141" t="e">
        <f>+#REF!</f>
        <v>#REF!</v>
      </c>
      <c r="C57" s="604" t="s">
        <v>438</v>
      </c>
      <c r="D57" s="618" t="e">
        <f>+#REF!</f>
        <v>#REF!</v>
      </c>
      <c r="E57" s="618" t="e">
        <f>+#REF!</f>
        <v>#REF!</v>
      </c>
      <c r="F57" s="605" t="e">
        <f>+#REF!</f>
        <v>#REF!</v>
      </c>
      <c r="G57" s="605" t="e">
        <f>+#REF!</f>
        <v>#REF!</v>
      </c>
      <c r="H57" s="625" t="e">
        <f>+#REF!</f>
        <v>#REF!</v>
      </c>
      <c r="I57" s="625" t="e">
        <f t="shared" si="13"/>
        <v>#REF!</v>
      </c>
      <c r="J57" s="625" t="e">
        <f>+#REF!</f>
        <v>#REF!</v>
      </c>
      <c r="K57" s="625" t="e">
        <f>+#REF!</f>
        <v>#REF!</v>
      </c>
      <c r="L57" s="605" t="e">
        <f>+#REF!</f>
        <v>#REF!</v>
      </c>
      <c r="M57" s="606">
        <f t="shared" si="14"/>
        <v>0</v>
      </c>
      <c r="N57" s="606">
        <f t="shared" si="2"/>
        <v>0</v>
      </c>
      <c r="O57" s="607" t="e">
        <f t="shared" si="10"/>
        <v>#REF!</v>
      </c>
      <c r="P57" s="614" t="e">
        <f>+#REF!</f>
        <v>#REF!</v>
      </c>
    </row>
    <row r="58" spans="1:17" ht="24" x14ac:dyDescent="0.25">
      <c r="A58" s="1348"/>
      <c r="B58" s="141" t="e">
        <f>+#REF!</f>
        <v>#REF!</v>
      </c>
      <c r="C58" s="604" t="s">
        <v>440</v>
      </c>
      <c r="D58" s="618" t="e">
        <f>+#REF!</f>
        <v>#REF!</v>
      </c>
      <c r="E58" s="618" t="e">
        <f>+#REF!</f>
        <v>#REF!</v>
      </c>
      <c r="F58" s="605" t="e">
        <f>+#REF!</f>
        <v>#REF!</v>
      </c>
      <c r="G58" s="605" t="e">
        <f>+#REF!</f>
        <v>#REF!</v>
      </c>
      <c r="H58" s="625" t="e">
        <f>+#REF!</f>
        <v>#REF!</v>
      </c>
      <c r="I58" s="625" t="e">
        <f t="shared" si="13"/>
        <v>#REF!</v>
      </c>
      <c r="J58" s="625" t="e">
        <f>+#REF!</f>
        <v>#REF!</v>
      </c>
      <c r="K58" s="625" t="e">
        <f>+#REF!</f>
        <v>#REF!</v>
      </c>
      <c r="L58" s="605" t="e">
        <f>+#REF!</f>
        <v>#REF!</v>
      </c>
      <c r="M58" s="606">
        <f t="shared" si="14"/>
        <v>0</v>
      </c>
      <c r="N58" s="606">
        <f t="shared" si="2"/>
        <v>0</v>
      </c>
      <c r="O58" s="607" t="e">
        <f t="shared" si="10"/>
        <v>#REF!</v>
      </c>
      <c r="P58" s="614" t="e">
        <f>+#REF!</f>
        <v>#REF!</v>
      </c>
    </row>
    <row r="59" spans="1:17" s="252" customFormat="1" x14ac:dyDescent="0.25">
      <c r="A59" s="1348"/>
      <c r="B59" s="141" t="e">
        <f>+#REF!</f>
        <v>#REF!</v>
      </c>
      <c r="C59" s="618" t="s">
        <v>526</v>
      </c>
      <c r="D59" s="618" t="e">
        <f>+#REF!</f>
        <v>#REF!</v>
      </c>
      <c r="E59" s="618" t="e">
        <f>+#REF!</f>
        <v>#REF!</v>
      </c>
      <c r="F59" s="605" t="e">
        <f>+#REF!</f>
        <v>#REF!</v>
      </c>
      <c r="G59" s="605" t="e">
        <f>+#REF!</f>
        <v>#REF!</v>
      </c>
      <c r="H59" s="625" t="e">
        <f>+#REF!</f>
        <v>#REF!</v>
      </c>
      <c r="I59" s="625" t="e">
        <f t="shared" si="13"/>
        <v>#REF!</v>
      </c>
      <c r="J59" s="625" t="e">
        <f>+#REF!</f>
        <v>#REF!</v>
      </c>
      <c r="K59" s="625" t="e">
        <f>+#REF!</f>
        <v>#REF!</v>
      </c>
      <c r="L59" s="605" t="e">
        <f>+#REF!</f>
        <v>#REF!</v>
      </c>
      <c r="M59" s="606">
        <f t="shared" si="14"/>
        <v>0</v>
      </c>
      <c r="N59" s="606">
        <f t="shared" si="2"/>
        <v>0</v>
      </c>
      <c r="O59" s="607" t="e">
        <f t="shared" si="10"/>
        <v>#REF!</v>
      </c>
      <c r="P59" s="614" t="e">
        <f>+#REF!</f>
        <v>#REF!</v>
      </c>
    </row>
    <row r="60" spans="1:17" s="252" customFormat="1" x14ac:dyDescent="0.25">
      <c r="A60" s="1348"/>
      <c r="B60" s="141" t="e">
        <f>+#REF!</f>
        <v>#REF!</v>
      </c>
      <c r="C60" s="618" t="s">
        <v>526</v>
      </c>
      <c r="D60" s="618" t="e">
        <f>+#REF!</f>
        <v>#REF!</v>
      </c>
      <c r="E60" s="618" t="e">
        <f>+#REF!</f>
        <v>#REF!</v>
      </c>
      <c r="F60" s="605" t="e">
        <f>+#REF!</f>
        <v>#REF!</v>
      </c>
      <c r="G60" s="605" t="e">
        <f>+#REF!</f>
        <v>#REF!</v>
      </c>
      <c r="H60" s="625" t="e">
        <f>+#REF!</f>
        <v>#REF!</v>
      </c>
      <c r="I60" s="625" t="e">
        <f t="shared" si="13"/>
        <v>#REF!</v>
      </c>
      <c r="J60" s="625" t="e">
        <f>+#REF!</f>
        <v>#REF!</v>
      </c>
      <c r="K60" s="625" t="e">
        <f>+#REF!</f>
        <v>#REF!</v>
      </c>
      <c r="L60" s="605" t="e">
        <f>+#REF!</f>
        <v>#REF!</v>
      </c>
      <c r="M60" s="606">
        <f t="shared" si="14"/>
        <v>0</v>
      </c>
      <c r="N60" s="606">
        <f t="shared" si="2"/>
        <v>0</v>
      </c>
      <c r="O60" s="607" t="e">
        <f t="shared" si="10"/>
        <v>#REF!</v>
      </c>
      <c r="P60" s="614" t="e">
        <f>+#REF!</f>
        <v>#REF!</v>
      </c>
    </row>
    <row r="61" spans="1:17" x14ac:dyDescent="0.25">
      <c r="A61" s="1348"/>
      <c r="B61" s="141" t="e">
        <f>+#REF!</f>
        <v>#REF!</v>
      </c>
      <c r="C61" s="604" t="s">
        <v>526</v>
      </c>
      <c r="D61" s="618" t="e">
        <f>+#REF!</f>
        <v>#REF!</v>
      </c>
      <c r="E61" s="618" t="e">
        <f>+#REF!</f>
        <v>#REF!</v>
      </c>
      <c r="F61" s="605" t="e">
        <f>+#REF!</f>
        <v>#REF!</v>
      </c>
      <c r="G61" s="605" t="e">
        <f>+#REF!</f>
        <v>#REF!</v>
      </c>
      <c r="H61" s="625" t="e">
        <f>+#REF!</f>
        <v>#REF!</v>
      </c>
      <c r="I61" s="625" t="e">
        <f t="shared" si="13"/>
        <v>#REF!</v>
      </c>
      <c r="J61" s="625" t="e">
        <f>+#REF!</f>
        <v>#REF!</v>
      </c>
      <c r="K61" s="625" t="e">
        <f>+#REF!</f>
        <v>#REF!</v>
      </c>
      <c r="L61" s="605" t="e">
        <f>+#REF!</f>
        <v>#REF!</v>
      </c>
      <c r="M61" s="606">
        <f t="shared" si="14"/>
        <v>0</v>
      </c>
      <c r="N61" s="606">
        <f t="shared" si="2"/>
        <v>0</v>
      </c>
      <c r="O61" s="607" t="e">
        <f t="shared" si="10"/>
        <v>#REF!</v>
      </c>
      <c r="P61" s="614" t="e">
        <f>+#REF!</f>
        <v>#REF!</v>
      </c>
    </row>
    <row r="62" spans="1:17" x14ac:dyDescent="0.25">
      <c r="A62" s="1348"/>
      <c r="B62" s="141" t="e">
        <f>+#REF!</f>
        <v>#REF!</v>
      </c>
      <c r="C62" s="604" t="s">
        <v>526</v>
      </c>
      <c r="D62" s="618" t="e">
        <f>+#REF!</f>
        <v>#REF!</v>
      </c>
      <c r="E62" s="618" t="e">
        <f>+#REF!</f>
        <v>#REF!</v>
      </c>
      <c r="F62" s="605" t="e">
        <f>+#REF!</f>
        <v>#REF!</v>
      </c>
      <c r="G62" s="605" t="e">
        <f>+#REF!</f>
        <v>#REF!</v>
      </c>
      <c r="H62" s="625" t="e">
        <f>+#REF!</f>
        <v>#REF!</v>
      </c>
      <c r="I62" s="625" t="e">
        <f t="shared" si="13"/>
        <v>#REF!</v>
      </c>
      <c r="J62" s="625" t="e">
        <f>+#REF!</f>
        <v>#REF!</v>
      </c>
      <c r="K62" s="625" t="e">
        <f>+#REF!</f>
        <v>#REF!</v>
      </c>
      <c r="L62" s="605" t="e">
        <f>+#REF!</f>
        <v>#REF!</v>
      </c>
      <c r="M62" s="606">
        <f t="shared" si="14"/>
        <v>0</v>
      </c>
      <c r="N62" s="606">
        <f t="shared" si="2"/>
        <v>0</v>
      </c>
      <c r="O62" s="607" t="e">
        <f t="shared" si="10"/>
        <v>#REF!</v>
      </c>
      <c r="P62" s="614" t="e">
        <f>+#REF!</f>
        <v>#REF!</v>
      </c>
    </row>
    <row r="63" spans="1:17" x14ac:dyDescent="0.25">
      <c r="A63" s="1348"/>
      <c r="B63" s="141" t="e">
        <f>+#REF!</f>
        <v>#REF!</v>
      </c>
      <c r="C63" s="604" t="s">
        <v>445</v>
      </c>
      <c r="D63" s="618" t="e">
        <f>+#REF!</f>
        <v>#REF!</v>
      </c>
      <c r="E63" s="618" t="e">
        <f>+#REF!</f>
        <v>#REF!</v>
      </c>
      <c r="F63" s="605" t="e">
        <f>+#REF!</f>
        <v>#REF!</v>
      </c>
      <c r="G63" s="605" t="e">
        <f>+#REF!</f>
        <v>#REF!</v>
      </c>
      <c r="H63" s="625" t="e">
        <f>+#REF!</f>
        <v>#REF!</v>
      </c>
      <c r="I63" s="625" t="e">
        <f t="shared" si="13"/>
        <v>#REF!</v>
      </c>
      <c r="J63" s="625" t="e">
        <f>+#REF!</f>
        <v>#REF!</v>
      </c>
      <c r="K63" s="625" t="e">
        <f>+#REF!</f>
        <v>#REF!</v>
      </c>
      <c r="L63" s="605" t="e">
        <f>+#REF!</f>
        <v>#REF!</v>
      </c>
      <c r="M63" s="606">
        <f t="shared" si="14"/>
        <v>0</v>
      </c>
      <c r="N63" s="606">
        <f t="shared" si="2"/>
        <v>0</v>
      </c>
      <c r="O63" s="607" t="e">
        <f t="shared" si="10"/>
        <v>#REF!</v>
      </c>
      <c r="P63" s="614" t="e">
        <f>+#REF!</f>
        <v>#REF!</v>
      </c>
    </row>
    <row r="64" spans="1:17" x14ac:dyDescent="0.25">
      <c r="A64" s="1348"/>
      <c r="B64" s="141" t="e">
        <f>+#REF!</f>
        <v>#REF!</v>
      </c>
      <c r="C64" s="604" t="s">
        <v>445</v>
      </c>
      <c r="D64" s="618" t="e">
        <f>+#REF!</f>
        <v>#REF!</v>
      </c>
      <c r="E64" s="618" t="e">
        <f>+#REF!</f>
        <v>#REF!</v>
      </c>
      <c r="F64" s="605" t="e">
        <f>+#REF!</f>
        <v>#REF!</v>
      </c>
      <c r="G64" s="605" t="e">
        <f>+#REF!</f>
        <v>#REF!</v>
      </c>
      <c r="H64" s="625" t="e">
        <f>+#REF!</f>
        <v>#REF!</v>
      </c>
      <c r="I64" s="625" t="e">
        <f t="shared" si="13"/>
        <v>#REF!</v>
      </c>
      <c r="J64" s="625" t="e">
        <f>+#REF!</f>
        <v>#REF!</v>
      </c>
      <c r="K64" s="625" t="e">
        <f>+#REF!</f>
        <v>#REF!</v>
      </c>
      <c r="L64" s="605" t="e">
        <f>+#REF!</f>
        <v>#REF!</v>
      </c>
      <c r="M64" s="606">
        <f t="shared" si="14"/>
        <v>0</v>
      </c>
      <c r="N64" s="606">
        <f t="shared" si="2"/>
        <v>0</v>
      </c>
      <c r="O64" s="607" t="e">
        <f t="shared" si="10"/>
        <v>#REF!</v>
      </c>
      <c r="P64" s="614" t="e">
        <f>+#REF!</f>
        <v>#REF!</v>
      </c>
    </row>
    <row r="65" spans="1:16" x14ac:dyDescent="0.25">
      <c r="A65" s="1348"/>
      <c r="B65" s="141" t="e">
        <f>+#REF!</f>
        <v>#REF!</v>
      </c>
      <c r="C65" s="604" t="s">
        <v>445</v>
      </c>
      <c r="D65" s="618" t="e">
        <f>+#REF!</f>
        <v>#REF!</v>
      </c>
      <c r="E65" s="618" t="e">
        <f>+#REF!</f>
        <v>#REF!</v>
      </c>
      <c r="F65" s="605" t="e">
        <f>+#REF!</f>
        <v>#REF!</v>
      </c>
      <c r="G65" s="605" t="e">
        <f>+#REF!</f>
        <v>#REF!</v>
      </c>
      <c r="H65" s="625" t="e">
        <f>+#REF!</f>
        <v>#REF!</v>
      </c>
      <c r="I65" s="625" t="e">
        <f t="shared" si="13"/>
        <v>#REF!</v>
      </c>
      <c r="J65" s="625" t="e">
        <f>+#REF!</f>
        <v>#REF!</v>
      </c>
      <c r="K65" s="625" t="e">
        <f>+#REF!</f>
        <v>#REF!</v>
      </c>
      <c r="L65" s="605" t="e">
        <f>+#REF!</f>
        <v>#REF!</v>
      </c>
      <c r="M65" s="606">
        <f t="shared" si="14"/>
        <v>0</v>
      </c>
      <c r="N65" s="606">
        <f t="shared" si="2"/>
        <v>0</v>
      </c>
      <c r="O65" s="607" t="e">
        <f t="shared" si="10"/>
        <v>#REF!</v>
      </c>
      <c r="P65" s="614" t="e">
        <f>+#REF!</f>
        <v>#REF!</v>
      </c>
    </row>
    <row r="66" spans="1:16" x14ac:dyDescent="0.25">
      <c r="A66" s="1348"/>
      <c r="B66" s="141" t="e">
        <f>+#REF!</f>
        <v>#REF!</v>
      </c>
      <c r="C66" s="604" t="s">
        <v>445</v>
      </c>
      <c r="D66" s="618" t="e">
        <f>+#REF!</f>
        <v>#REF!</v>
      </c>
      <c r="E66" s="618" t="e">
        <f>+#REF!</f>
        <v>#REF!</v>
      </c>
      <c r="F66" s="605" t="e">
        <f>+#REF!</f>
        <v>#REF!</v>
      </c>
      <c r="G66" s="605" t="e">
        <f>+#REF!</f>
        <v>#REF!</v>
      </c>
      <c r="H66" s="625" t="e">
        <f>+#REF!</f>
        <v>#REF!</v>
      </c>
      <c r="I66" s="625" t="e">
        <f t="shared" si="13"/>
        <v>#REF!</v>
      </c>
      <c r="J66" s="625" t="e">
        <f>+#REF!</f>
        <v>#REF!</v>
      </c>
      <c r="K66" s="625" t="e">
        <f>+#REF!</f>
        <v>#REF!</v>
      </c>
      <c r="L66" s="605" t="e">
        <f>+#REF!</f>
        <v>#REF!</v>
      </c>
      <c r="M66" s="606">
        <f t="shared" si="14"/>
        <v>0</v>
      </c>
      <c r="N66" s="606">
        <f t="shared" si="2"/>
        <v>0</v>
      </c>
      <c r="O66" s="607" t="e">
        <f t="shared" si="10"/>
        <v>#REF!</v>
      </c>
      <c r="P66" s="614" t="e">
        <f>+#REF!</f>
        <v>#REF!</v>
      </c>
    </row>
    <row r="67" spans="1:16" x14ac:dyDescent="0.25">
      <c r="A67" s="1348"/>
      <c r="B67" s="141" t="e">
        <f>+#REF!</f>
        <v>#REF!</v>
      </c>
      <c r="C67" s="604" t="s">
        <v>437</v>
      </c>
      <c r="D67" s="618" t="e">
        <f>+#REF!</f>
        <v>#REF!</v>
      </c>
      <c r="E67" s="618" t="e">
        <f>+#REF!</f>
        <v>#REF!</v>
      </c>
      <c r="F67" s="605" t="e">
        <f>+#REF!</f>
        <v>#REF!</v>
      </c>
      <c r="G67" s="605" t="e">
        <f>+#REF!</f>
        <v>#REF!</v>
      </c>
      <c r="H67" s="625" t="e">
        <f>+#REF!</f>
        <v>#REF!</v>
      </c>
      <c r="I67" s="625" t="e">
        <f t="shared" si="13"/>
        <v>#REF!</v>
      </c>
      <c r="J67" s="625" t="e">
        <f>+#REF!</f>
        <v>#REF!</v>
      </c>
      <c r="K67" s="625" t="e">
        <f>+#REF!</f>
        <v>#REF!</v>
      </c>
      <c r="L67" s="605" t="e">
        <f>+#REF!</f>
        <v>#REF!</v>
      </c>
      <c r="M67" s="606">
        <f t="shared" si="14"/>
        <v>0</v>
      </c>
      <c r="N67" s="606">
        <f t="shared" si="2"/>
        <v>0</v>
      </c>
      <c r="O67" s="607" t="e">
        <f t="shared" si="10"/>
        <v>#REF!</v>
      </c>
      <c r="P67" s="614" t="e">
        <f>+#REF!</f>
        <v>#REF!</v>
      </c>
    </row>
    <row r="68" spans="1:16" x14ac:dyDescent="0.25">
      <c r="A68" s="1348"/>
      <c r="B68" s="141" t="e">
        <f>+#REF!</f>
        <v>#REF!</v>
      </c>
      <c r="C68" s="604" t="s">
        <v>437</v>
      </c>
      <c r="D68" s="618" t="e">
        <f>+#REF!</f>
        <v>#REF!</v>
      </c>
      <c r="E68" s="618" t="e">
        <f>+#REF!</f>
        <v>#REF!</v>
      </c>
      <c r="F68" s="605" t="e">
        <f>+#REF!</f>
        <v>#REF!</v>
      </c>
      <c r="G68" s="605" t="e">
        <f>+#REF!</f>
        <v>#REF!</v>
      </c>
      <c r="H68" s="625" t="e">
        <f>+#REF!</f>
        <v>#REF!</v>
      </c>
      <c r="I68" s="625" t="e">
        <f t="shared" si="13"/>
        <v>#REF!</v>
      </c>
      <c r="J68" s="625" t="e">
        <f>+#REF!</f>
        <v>#REF!</v>
      </c>
      <c r="K68" s="625" t="e">
        <f>+#REF!</f>
        <v>#REF!</v>
      </c>
      <c r="L68" s="605" t="e">
        <f>+#REF!</f>
        <v>#REF!</v>
      </c>
      <c r="M68" s="606">
        <f t="shared" si="14"/>
        <v>0</v>
      </c>
      <c r="N68" s="606">
        <f t="shared" si="2"/>
        <v>0</v>
      </c>
      <c r="O68" s="607" t="e">
        <f t="shared" si="10"/>
        <v>#REF!</v>
      </c>
      <c r="P68" s="614" t="e">
        <f>+#REF!</f>
        <v>#REF!</v>
      </c>
    </row>
    <row r="69" spans="1:16" x14ac:dyDescent="0.25">
      <c r="A69" s="1348"/>
      <c r="B69" s="141" t="e">
        <f>+#REF!</f>
        <v>#REF!</v>
      </c>
      <c r="C69" s="604" t="s">
        <v>437</v>
      </c>
      <c r="D69" s="618" t="e">
        <f>+#REF!</f>
        <v>#REF!</v>
      </c>
      <c r="E69" s="618" t="e">
        <f>+#REF!</f>
        <v>#REF!</v>
      </c>
      <c r="F69" s="605" t="e">
        <f>+#REF!</f>
        <v>#REF!</v>
      </c>
      <c r="G69" s="605" t="e">
        <f>+#REF!</f>
        <v>#REF!</v>
      </c>
      <c r="H69" s="625" t="e">
        <f>+#REF!</f>
        <v>#REF!</v>
      </c>
      <c r="I69" s="625" t="e">
        <f t="shared" si="13"/>
        <v>#REF!</v>
      </c>
      <c r="J69" s="625" t="e">
        <f>+#REF!</f>
        <v>#REF!</v>
      </c>
      <c r="K69" s="625" t="e">
        <f>+#REF!</f>
        <v>#REF!</v>
      </c>
      <c r="L69" s="605" t="e">
        <f>+#REF!</f>
        <v>#REF!</v>
      </c>
      <c r="M69" s="606">
        <f t="shared" si="14"/>
        <v>0</v>
      </c>
      <c r="N69" s="606">
        <f t="shared" si="2"/>
        <v>0</v>
      </c>
      <c r="O69" s="607" t="e">
        <f t="shared" si="10"/>
        <v>#REF!</v>
      </c>
      <c r="P69" s="614" t="e">
        <f>+#REF!</f>
        <v>#REF!</v>
      </c>
    </row>
    <row r="70" spans="1:16" ht="24" x14ac:dyDescent="0.25">
      <c r="A70" s="1348"/>
      <c r="B70" s="141" t="e">
        <f>+#REF!</f>
        <v>#REF!</v>
      </c>
      <c r="C70" s="604" t="s">
        <v>529</v>
      </c>
      <c r="D70" s="604" t="e">
        <f>+#REF!</f>
        <v>#REF!</v>
      </c>
      <c r="E70" s="604" t="e">
        <f>+#REF!</f>
        <v>#REF!</v>
      </c>
      <c r="F70" s="605" t="e">
        <f>+#REF!</f>
        <v>#REF!</v>
      </c>
      <c r="G70" s="605" t="e">
        <f>+#REF!</f>
        <v>#REF!</v>
      </c>
      <c r="H70" s="1023" t="e">
        <f>+#REF!</f>
        <v>#REF!</v>
      </c>
      <c r="I70" s="625" t="e">
        <f t="shared" si="13"/>
        <v>#REF!</v>
      </c>
      <c r="J70" s="625" t="e">
        <f>+#REF!</f>
        <v>#REF!</v>
      </c>
      <c r="K70" s="625" t="e">
        <f>+#REF!</f>
        <v>#REF!</v>
      </c>
      <c r="L70" s="605" t="e">
        <f>+#REF!</f>
        <v>#REF!</v>
      </c>
      <c r="M70" s="647">
        <f t="shared" si="14"/>
        <v>0</v>
      </c>
      <c r="N70" s="647">
        <f t="shared" ref="N70:N84" si="19">+IF(ISERROR(K70/I70),0,K70/I70)</f>
        <v>0</v>
      </c>
      <c r="O70" s="607" t="e">
        <f t="shared" si="10"/>
        <v>#REF!</v>
      </c>
      <c r="P70" s="614" t="e">
        <f>+#REF!</f>
        <v>#REF!</v>
      </c>
    </row>
    <row r="71" spans="1:16" ht="24" x14ac:dyDescent="0.25">
      <c r="A71" s="1348"/>
      <c r="B71" s="141" t="e">
        <f>+#REF!</f>
        <v>#REF!</v>
      </c>
      <c r="C71" s="604" t="s">
        <v>443</v>
      </c>
      <c r="D71" s="618" t="e">
        <f>+#REF!</f>
        <v>#REF!</v>
      </c>
      <c r="E71" s="618" t="e">
        <f>+#REF!</f>
        <v>#REF!</v>
      </c>
      <c r="F71" s="605" t="e">
        <f>+#REF!</f>
        <v>#REF!</v>
      </c>
      <c r="G71" s="605" t="e">
        <f>+#REF!</f>
        <v>#REF!</v>
      </c>
      <c r="H71" s="625" t="e">
        <f>+#REF!</f>
        <v>#REF!</v>
      </c>
      <c r="I71" s="625" t="e">
        <f t="shared" si="13"/>
        <v>#REF!</v>
      </c>
      <c r="J71" s="625" t="e">
        <f>+#REF!</f>
        <v>#REF!</v>
      </c>
      <c r="K71" s="625" t="e">
        <f>+#REF!</f>
        <v>#REF!</v>
      </c>
      <c r="L71" s="605" t="e">
        <f>+#REF!</f>
        <v>#REF!</v>
      </c>
      <c r="M71" s="606">
        <f t="shared" si="14"/>
        <v>0</v>
      </c>
      <c r="N71" s="606">
        <f t="shared" si="19"/>
        <v>0</v>
      </c>
      <c r="O71" s="607" t="e">
        <f t="shared" si="10"/>
        <v>#REF!</v>
      </c>
      <c r="P71" s="614" t="e">
        <f>+#REF!</f>
        <v>#REF!</v>
      </c>
    </row>
    <row r="72" spans="1:16" ht="24" x14ac:dyDescent="0.25">
      <c r="A72" s="1348"/>
      <c r="B72" s="141" t="e">
        <f>+#REF!</f>
        <v>#REF!</v>
      </c>
      <c r="C72" s="604" t="s">
        <v>443</v>
      </c>
      <c r="D72" s="618" t="e">
        <f>+#REF!</f>
        <v>#REF!</v>
      </c>
      <c r="E72" s="618" t="e">
        <f>+#REF!</f>
        <v>#REF!</v>
      </c>
      <c r="F72" s="615" t="e">
        <f>+#REF!</f>
        <v>#REF!</v>
      </c>
      <c r="G72" s="605" t="e">
        <f>+#REF!</f>
        <v>#REF!</v>
      </c>
      <c r="H72" s="625" t="e">
        <f>+#REF!</f>
        <v>#REF!</v>
      </c>
      <c r="I72" s="625" t="e">
        <f t="shared" si="13"/>
        <v>#REF!</v>
      </c>
      <c r="J72" s="625" t="e">
        <f>+#REF!</f>
        <v>#REF!</v>
      </c>
      <c r="K72" s="625" t="e">
        <f>+#REF!</f>
        <v>#REF!</v>
      </c>
      <c r="L72" s="605" t="e">
        <f>+#REF!</f>
        <v>#REF!</v>
      </c>
      <c r="M72" s="606">
        <f t="shared" si="14"/>
        <v>0</v>
      </c>
      <c r="N72" s="606">
        <f t="shared" si="19"/>
        <v>0</v>
      </c>
      <c r="O72" s="607" t="e">
        <f t="shared" si="10"/>
        <v>#REF!</v>
      </c>
      <c r="P72" s="614" t="e">
        <f>+#REF!</f>
        <v>#REF!</v>
      </c>
    </row>
    <row r="73" spans="1:16" x14ac:dyDescent="0.25">
      <c r="A73" s="1348"/>
      <c r="B73" s="141" t="e">
        <f>+#REF!</f>
        <v>#REF!</v>
      </c>
      <c r="C73" s="604" t="s">
        <v>530</v>
      </c>
      <c r="D73" s="618" t="e">
        <f>+#REF!</f>
        <v>#REF!</v>
      </c>
      <c r="E73" s="618" t="e">
        <f>+#REF!</f>
        <v>#REF!</v>
      </c>
      <c r="F73" s="605" t="e">
        <f>+#REF!</f>
        <v>#REF!</v>
      </c>
      <c r="G73" s="605" t="e">
        <f>+#REF!</f>
        <v>#REF!</v>
      </c>
      <c r="H73" s="625" t="e">
        <f>+#REF!</f>
        <v>#REF!</v>
      </c>
      <c r="I73" s="625" t="e">
        <f t="shared" si="13"/>
        <v>#REF!</v>
      </c>
      <c r="J73" s="625" t="e">
        <f>+#REF!</f>
        <v>#REF!</v>
      </c>
      <c r="K73" s="625" t="e">
        <f>+#REF!</f>
        <v>#REF!</v>
      </c>
      <c r="L73" s="605" t="e">
        <f>+#REF!</f>
        <v>#REF!</v>
      </c>
      <c r="M73" s="606">
        <f t="shared" si="14"/>
        <v>0</v>
      </c>
      <c r="N73" s="606">
        <f t="shared" si="19"/>
        <v>0</v>
      </c>
      <c r="O73" s="607" t="e">
        <f t="shared" si="10"/>
        <v>#REF!</v>
      </c>
      <c r="P73" s="614" t="e">
        <f>+#REF!</f>
        <v>#REF!</v>
      </c>
    </row>
    <row r="74" spans="1:16" ht="24" x14ac:dyDescent="0.25">
      <c r="A74" s="1348"/>
      <c r="B74" s="141" t="e">
        <f>+#REF!</f>
        <v>#REF!</v>
      </c>
      <c r="C74" s="604" t="s">
        <v>441</v>
      </c>
      <c r="D74" s="618" t="e">
        <f>+#REF!</f>
        <v>#REF!</v>
      </c>
      <c r="E74" s="618" t="e">
        <f>+#REF!</f>
        <v>#REF!</v>
      </c>
      <c r="F74" s="605" t="e">
        <f>+#REF!</f>
        <v>#REF!</v>
      </c>
      <c r="G74" s="605" t="e">
        <f>+#REF!</f>
        <v>#REF!</v>
      </c>
      <c r="H74" s="625" t="e">
        <f>+#REF!</f>
        <v>#REF!</v>
      </c>
      <c r="I74" s="625" t="e">
        <f t="shared" si="13"/>
        <v>#REF!</v>
      </c>
      <c r="J74" s="625" t="e">
        <f>+#REF!</f>
        <v>#REF!</v>
      </c>
      <c r="K74" s="625" t="e">
        <f>+#REF!</f>
        <v>#REF!</v>
      </c>
      <c r="L74" s="605" t="e">
        <f>+#REF!</f>
        <v>#REF!</v>
      </c>
      <c r="M74" s="606">
        <f t="shared" si="14"/>
        <v>0</v>
      </c>
      <c r="N74" s="606">
        <f t="shared" si="19"/>
        <v>0</v>
      </c>
      <c r="O74" s="607" t="e">
        <f t="shared" si="10"/>
        <v>#REF!</v>
      </c>
      <c r="P74" s="614" t="e">
        <f>+#REF!</f>
        <v>#REF!</v>
      </c>
    </row>
    <row r="75" spans="1:16" ht="36" x14ac:dyDescent="0.25">
      <c r="A75" s="1348"/>
      <c r="B75" s="141" t="e">
        <f>+#REF!</f>
        <v>#REF!</v>
      </c>
      <c r="C75" s="626" t="s">
        <v>521</v>
      </c>
      <c r="D75" s="618" t="e">
        <f>+#REF!</f>
        <v>#REF!</v>
      </c>
      <c r="E75" s="618" t="e">
        <f>+#REF!</f>
        <v>#REF!</v>
      </c>
      <c r="F75" s="605" t="e">
        <f>+#REF!</f>
        <v>#REF!</v>
      </c>
      <c r="G75" s="605" t="e">
        <f>+#REF!</f>
        <v>#REF!</v>
      </c>
      <c r="H75" s="625" t="e">
        <f>+#REF!</f>
        <v>#REF!</v>
      </c>
      <c r="I75" s="625" t="e">
        <f t="shared" si="13"/>
        <v>#REF!</v>
      </c>
      <c r="J75" s="625" t="e">
        <f>+#REF!</f>
        <v>#REF!</v>
      </c>
      <c r="K75" s="625" t="e">
        <f>+#REF!</f>
        <v>#REF!</v>
      </c>
      <c r="L75" s="605" t="e">
        <f>+#REF!</f>
        <v>#REF!</v>
      </c>
      <c r="M75" s="606">
        <f t="shared" si="14"/>
        <v>0</v>
      </c>
      <c r="N75" s="606">
        <f t="shared" si="19"/>
        <v>0</v>
      </c>
      <c r="O75" s="607" t="e">
        <f t="shared" si="10"/>
        <v>#REF!</v>
      </c>
      <c r="P75" s="614" t="e">
        <f>+#REF!</f>
        <v>#REF!</v>
      </c>
    </row>
    <row r="76" spans="1:16" ht="36" x14ac:dyDescent="0.25">
      <c r="A76" s="1348"/>
      <c r="B76" s="141" t="e">
        <f>+#REF!</f>
        <v>#REF!</v>
      </c>
      <c r="C76" s="626" t="s">
        <v>521</v>
      </c>
      <c r="D76" s="618" t="e">
        <f>+#REF!</f>
        <v>#REF!</v>
      </c>
      <c r="E76" s="618" t="e">
        <f>+#REF!</f>
        <v>#REF!</v>
      </c>
      <c r="F76" s="605" t="e">
        <f>+#REF!</f>
        <v>#REF!</v>
      </c>
      <c r="G76" s="605" t="e">
        <f>+#REF!</f>
        <v>#REF!</v>
      </c>
      <c r="H76" s="625" t="e">
        <f>+#REF!</f>
        <v>#REF!</v>
      </c>
      <c r="I76" s="625" t="e">
        <f t="shared" si="13"/>
        <v>#REF!</v>
      </c>
      <c r="J76" s="625" t="e">
        <f>+#REF!</f>
        <v>#REF!</v>
      </c>
      <c r="K76" s="625" t="e">
        <f>+#REF!</f>
        <v>#REF!</v>
      </c>
      <c r="L76" s="605" t="e">
        <f>+#REF!</f>
        <v>#REF!</v>
      </c>
      <c r="M76" s="606">
        <f t="shared" si="14"/>
        <v>0</v>
      </c>
      <c r="N76" s="606">
        <f t="shared" si="19"/>
        <v>0</v>
      </c>
      <c r="O76" s="607" t="e">
        <f t="shared" si="10"/>
        <v>#REF!</v>
      </c>
      <c r="P76" s="614" t="e">
        <f>+#REF!</f>
        <v>#REF!</v>
      </c>
    </row>
    <row r="77" spans="1:16" ht="24" x14ac:dyDescent="0.25">
      <c r="A77" s="1348"/>
      <c r="B77" s="141" t="e">
        <f>+#REF!</f>
        <v>#REF!</v>
      </c>
      <c r="C77" s="626" t="s">
        <v>522</v>
      </c>
      <c r="D77" s="618" t="e">
        <f>+#REF!</f>
        <v>#REF!</v>
      </c>
      <c r="E77" s="618" t="e">
        <f>+#REF!</f>
        <v>#REF!</v>
      </c>
      <c r="F77" s="605" t="e">
        <f>+#REF!</f>
        <v>#REF!</v>
      </c>
      <c r="G77" s="605" t="e">
        <f>+#REF!</f>
        <v>#REF!</v>
      </c>
      <c r="H77" s="625" t="e">
        <f>+#REF!</f>
        <v>#REF!</v>
      </c>
      <c r="I77" s="625" t="e">
        <f t="shared" si="13"/>
        <v>#REF!</v>
      </c>
      <c r="J77" s="625" t="e">
        <f>+#REF!</f>
        <v>#REF!</v>
      </c>
      <c r="K77" s="625" t="e">
        <f>+#REF!</f>
        <v>#REF!</v>
      </c>
      <c r="L77" s="605" t="e">
        <f>+#REF!</f>
        <v>#REF!</v>
      </c>
      <c r="M77" s="606">
        <f t="shared" si="14"/>
        <v>0</v>
      </c>
      <c r="N77" s="606">
        <f t="shared" si="19"/>
        <v>0</v>
      </c>
      <c r="O77" s="607" t="e">
        <f t="shared" si="10"/>
        <v>#REF!</v>
      </c>
      <c r="P77" s="614" t="e">
        <f>+#REF!</f>
        <v>#REF!</v>
      </c>
    </row>
    <row r="78" spans="1:16" ht="36" x14ac:dyDescent="0.25">
      <c r="A78" s="1348"/>
      <c r="B78" s="141" t="e">
        <f>+#REF!</f>
        <v>#REF!</v>
      </c>
      <c r="C78" s="626" t="s">
        <v>521</v>
      </c>
      <c r="D78" s="618" t="e">
        <f>+#REF!</f>
        <v>#REF!</v>
      </c>
      <c r="E78" s="618" t="e">
        <f>+#REF!</f>
        <v>#REF!</v>
      </c>
      <c r="F78" s="605" t="e">
        <f>+#REF!</f>
        <v>#REF!</v>
      </c>
      <c r="G78" s="605" t="e">
        <f>+#REF!</f>
        <v>#REF!</v>
      </c>
      <c r="H78" s="625" t="e">
        <f>+#REF!</f>
        <v>#REF!</v>
      </c>
      <c r="I78" s="625" t="e">
        <f t="shared" si="13"/>
        <v>#REF!</v>
      </c>
      <c r="J78" s="625" t="e">
        <f>+#REF!</f>
        <v>#REF!</v>
      </c>
      <c r="K78" s="625" t="e">
        <f>+#REF!</f>
        <v>#REF!</v>
      </c>
      <c r="L78" s="605" t="e">
        <f>+#REF!</f>
        <v>#REF!</v>
      </c>
      <c r="M78" s="606">
        <f t="shared" si="14"/>
        <v>0</v>
      </c>
      <c r="N78" s="606">
        <f t="shared" si="19"/>
        <v>0</v>
      </c>
      <c r="O78" s="607" t="e">
        <f t="shared" si="10"/>
        <v>#REF!</v>
      </c>
      <c r="P78" s="614" t="e">
        <f>+#REF!</f>
        <v>#REF!</v>
      </c>
    </row>
    <row r="79" spans="1:16" ht="36" x14ac:dyDescent="0.25">
      <c r="A79" s="1348"/>
      <c r="B79" s="141" t="e">
        <f>+#REF!</f>
        <v>#REF!</v>
      </c>
      <c r="C79" s="626" t="s">
        <v>521</v>
      </c>
      <c r="D79" s="618" t="e">
        <f>+#REF!</f>
        <v>#REF!</v>
      </c>
      <c r="E79" s="618" t="e">
        <f>+#REF!</f>
        <v>#REF!</v>
      </c>
      <c r="F79" s="605" t="e">
        <f>+#REF!</f>
        <v>#REF!</v>
      </c>
      <c r="G79" s="605" t="e">
        <f>+#REF!</f>
        <v>#REF!</v>
      </c>
      <c r="H79" s="625" t="e">
        <f>+#REF!</f>
        <v>#REF!</v>
      </c>
      <c r="I79" s="625" t="e">
        <f t="shared" si="13"/>
        <v>#REF!</v>
      </c>
      <c r="J79" s="625" t="e">
        <f>+#REF!</f>
        <v>#REF!</v>
      </c>
      <c r="K79" s="625" t="e">
        <f>+#REF!</f>
        <v>#REF!</v>
      </c>
      <c r="L79" s="605" t="e">
        <f>+#REF!</f>
        <v>#REF!</v>
      </c>
      <c r="M79" s="606">
        <f t="shared" si="14"/>
        <v>0</v>
      </c>
      <c r="N79" s="606">
        <f t="shared" si="19"/>
        <v>0</v>
      </c>
      <c r="O79" s="607" t="e">
        <f t="shared" ref="O79:O84" si="20">+I79-L79</f>
        <v>#REF!</v>
      </c>
      <c r="P79" s="614" t="e">
        <f>+#REF!</f>
        <v>#REF!</v>
      </c>
    </row>
    <row r="80" spans="1:16" ht="36" x14ac:dyDescent="0.25">
      <c r="A80" s="1348"/>
      <c r="B80" s="141" t="e">
        <f>+#REF!</f>
        <v>#REF!</v>
      </c>
      <c r="C80" s="626" t="s">
        <v>521</v>
      </c>
      <c r="D80" s="618" t="e">
        <f>+#REF!</f>
        <v>#REF!</v>
      </c>
      <c r="E80" s="618" t="e">
        <f>+#REF!</f>
        <v>#REF!</v>
      </c>
      <c r="F80" s="605" t="e">
        <f>+#REF!</f>
        <v>#REF!</v>
      </c>
      <c r="G80" s="605" t="e">
        <f>+#REF!</f>
        <v>#REF!</v>
      </c>
      <c r="H80" s="625" t="e">
        <f>+#REF!</f>
        <v>#REF!</v>
      </c>
      <c r="I80" s="625" t="e">
        <f t="shared" si="13"/>
        <v>#REF!</v>
      </c>
      <c r="J80" s="625" t="e">
        <f>+#REF!</f>
        <v>#REF!</v>
      </c>
      <c r="K80" s="625" t="e">
        <f>+#REF!</f>
        <v>#REF!</v>
      </c>
      <c r="L80" s="605" t="e">
        <f>+#REF!</f>
        <v>#REF!</v>
      </c>
      <c r="M80" s="606">
        <f t="shared" si="14"/>
        <v>0</v>
      </c>
      <c r="N80" s="606">
        <f t="shared" si="19"/>
        <v>0</v>
      </c>
      <c r="O80" s="607" t="e">
        <f t="shared" si="20"/>
        <v>#REF!</v>
      </c>
      <c r="P80" s="614" t="e">
        <f>+#REF!</f>
        <v>#REF!</v>
      </c>
    </row>
    <row r="81" spans="1:19" ht="36" x14ac:dyDescent="0.25">
      <c r="A81" s="1348"/>
      <c r="B81" s="141" t="e">
        <f>+#REF!</f>
        <v>#REF!</v>
      </c>
      <c r="C81" s="626" t="s">
        <v>521</v>
      </c>
      <c r="D81" s="618" t="e">
        <f>+#REF!</f>
        <v>#REF!</v>
      </c>
      <c r="E81" s="618" t="e">
        <f>+#REF!</f>
        <v>#REF!</v>
      </c>
      <c r="F81" s="605" t="e">
        <f>+#REF!</f>
        <v>#REF!</v>
      </c>
      <c r="G81" s="605" t="e">
        <f>+#REF!</f>
        <v>#REF!</v>
      </c>
      <c r="H81" s="625" t="e">
        <f>+#REF!</f>
        <v>#REF!</v>
      </c>
      <c r="I81" s="625" t="e">
        <f t="shared" si="13"/>
        <v>#REF!</v>
      </c>
      <c r="J81" s="625" t="e">
        <f>+#REF!</f>
        <v>#REF!</v>
      </c>
      <c r="K81" s="625" t="e">
        <f>+#REF!</f>
        <v>#REF!</v>
      </c>
      <c r="L81" s="605" t="e">
        <f>+#REF!</f>
        <v>#REF!</v>
      </c>
      <c r="M81" s="606">
        <f t="shared" si="14"/>
        <v>0</v>
      </c>
      <c r="N81" s="606">
        <f t="shared" si="19"/>
        <v>0</v>
      </c>
      <c r="O81" s="607" t="e">
        <f t="shared" si="20"/>
        <v>#REF!</v>
      </c>
      <c r="P81" s="614" t="e">
        <f>+#REF!</f>
        <v>#REF!</v>
      </c>
    </row>
    <row r="82" spans="1:19" ht="24" x14ac:dyDescent="0.25">
      <c r="A82" s="1348"/>
      <c r="B82" s="141" t="e">
        <f>+#REF!</f>
        <v>#REF!</v>
      </c>
      <c r="C82" s="626" t="s">
        <v>523</v>
      </c>
      <c r="D82" s="618" t="e">
        <f>+#REF!</f>
        <v>#REF!</v>
      </c>
      <c r="E82" s="618" t="e">
        <f>+#REF!</f>
        <v>#REF!</v>
      </c>
      <c r="F82" s="605" t="e">
        <f>+#REF!</f>
        <v>#REF!</v>
      </c>
      <c r="G82" s="605" t="e">
        <f>+#REF!</f>
        <v>#REF!</v>
      </c>
      <c r="H82" s="625" t="e">
        <f>+#REF!</f>
        <v>#REF!</v>
      </c>
      <c r="I82" s="625" t="e">
        <f t="shared" si="13"/>
        <v>#REF!</v>
      </c>
      <c r="J82" s="625" t="e">
        <f>+#REF!</f>
        <v>#REF!</v>
      </c>
      <c r="K82" s="625" t="e">
        <f>+#REF!</f>
        <v>#REF!</v>
      </c>
      <c r="L82" s="605" t="e">
        <f>+#REF!</f>
        <v>#REF!</v>
      </c>
      <c r="M82" s="606">
        <f t="shared" si="14"/>
        <v>0</v>
      </c>
      <c r="N82" s="606">
        <f t="shared" si="19"/>
        <v>0</v>
      </c>
      <c r="O82" s="607" t="e">
        <f t="shared" si="20"/>
        <v>#REF!</v>
      </c>
      <c r="P82" s="614" t="e">
        <f>+#REF!</f>
        <v>#REF!</v>
      </c>
    </row>
    <row r="83" spans="1:19" ht="24" x14ac:dyDescent="0.25">
      <c r="A83" s="1348"/>
      <c r="B83" s="141" t="e">
        <f>+#REF!</f>
        <v>#REF!</v>
      </c>
      <c r="C83" s="626" t="s">
        <v>522</v>
      </c>
      <c r="D83" s="618" t="e">
        <f>+#REF!</f>
        <v>#REF!</v>
      </c>
      <c r="E83" s="618" t="e">
        <f>+#REF!</f>
        <v>#REF!</v>
      </c>
      <c r="F83" s="605" t="e">
        <f>+#REF!</f>
        <v>#REF!</v>
      </c>
      <c r="G83" s="605" t="e">
        <f>+#REF!</f>
        <v>#REF!</v>
      </c>
      <c r="H83" s="625" t="e">
        <f>+#REF!</f>
        <v>#REF!</v>
      </c>
      <c r="I83" s="625" t="e">
        <f t="shared" si="13"/>
        <v>#REF!</v>
      </c>
      <c r="J83" s="625" t="e">
        <f>+#REF!</f>
        <v>#REF!</v>
      </c>
      <c r="K83" s="625" t="e">
        <f>+#REF!</f>
        <v>#REF!</v>
      </c>
      <c r="L83" s="605" t="e">
        <f>+#REF!</f>
        <v>#REF!</v>
      </c>
      <c r="M83" s="606">
        <f t="shared" si="14"/>
        <v>0</v>
      </c>
      <c r="N83" s="606">
        <f t="shared" si="19"/>
        <v>0</v>
      </c>
      <c r="O83" s="607" t="e">
        <f t="shared" si="20"/>
        <v>#REF!</v>
      </c>
      <c r="P83" s="614" t="e">
        <f>+#REF!</f>
        <v>#REF!</v>
      </c>
    </row>
    <row r="84" spans="1:19" ht="36" x14ac:dyDescent="0.25">
      <c r="A84" s="1348"/>
      <c r="B84" s="141" t="e">
        <f>+#REF!</f>
        <v>#REF!</v>
      </c>
      <c r="C84" s="626" t="s">
        <v>521</v>
      </c>
      <c r="D84" s="618" t="e">
        <f>+#REF!</f>
        <v>#REF!</v>
      </c>
      <c r="E84" s="618" t="e">
        <f>+#REF!</f>
        <v>#REF!</v>
      </c>
      <c r="F84" s="605" t="e">
        <f>+#REF!</f>
        <v>#REF!</v>
      </c>
      <c r="G84" s="605" t="e">
        <f>+#REF!</f>
        <v>#REF!</v>
      </c>
      <c r="H84" s="625" t="e">
        <f>+#REF!</f>
        <v>#REF!</v>
      </c>
      <c r="I84" s="625" t="e">
        <f t="shared" si="13"/>
        <v>#REF!</v>
      </c>
      <c r="J84" s="625" t="e">
        <f>+#REF!</f>
        <v>#REF!</v>
      </c>
      <c r="K84" s="625" t="e">
        <f>+#REF!</f>
        <v>#REF!</v>
      </c>
      <c r="L84" s="605" t="e">
        <f>+#REF!</f>
        <v>#REF!</v>
      </c>
      <c r="M84" s="606">
        <f t="shared" si="14"/>
        <v>0</v>
      </c>
      <c r="N84" s="606">
        <f t="shared" si="19"/>
        <v>0</v>
      </c>
      <c r="O84" s="607" t="e">
        <f t="shared" si="20"/>
        <v>#REF!</v>
      </c>
      <c r="P84" s="614" t="e">
        <f>+#REF!</f>
        <v>#REF!</v>
      </c>
    </row>
    <row r="85" spans="1:19" x14ac:dyDescent="0.25">
      <c r="A85" s="1348"/>
      <c r="B85" s="1344"/>
      <c r="C85" s="1325"/>
      <c r="D85" s="1326"/>
      <c r="E85" s="569" t="s">
        <v>48</v>
      </c>
      <c r="F85" s="582" t="e">
        <f>SUM(F44:F84)</f>
        <v>#REF!</v>
      </c>
      <c r="G85" s="582" t="e">
        <f>SUM(G44:G84)</f>
        <v>#REF!</v>
      </c>
      <c r="H85" s="582" t="e">
        <f>SUM(H44:H84)</f>
        <v>#REF!</v>
      </c>
      <c r="I85" s="582" t="e">
        <f t="shared" ref="I85:J85" si="21">SUM(I44:I84)</f>
        <v>#REF!</v>
      </c>
      <c r="J85" s="582" t="e">
        <f t="shared" si="21"/>
        <v>#REF!</v>
      </c>
      <c r="K85" s="582" t="e">
        <f>SUM(K44:K84)</f>
        <v>#REF!</v>
      </c>
      <c r="L85" s="582" t="e">
        <f>SUM(L44:L84)</f>
        <v>#REF!</v>
      </c>
      <c r="M85" s="583">
        <f>+IF(ISERROR(J85/I85),0,J85/I85)</f>
        <v>0</v>
      </c>
      <c r="N85" s="583">
        <f>+IF(ISERROR(K85/I85),0,K85/I85)</f>
        <v>0</v>
      </c>
      <c r="O85" s="588" t="e">
        <f>SUM(O44:O84)</f>
        <v>#REF!</v>
      </c>
      <c r="P85" s="584" t="e">
        <f>SUM(P44:P84)</f>
        <v>#REF!</v>
      </c>
    </row>
    <row r="86" spans="1:19" x14ac:dyDescent="0.25">
      <c r="A86" s="1348"/>
      <c r="B86" s="1345"/>
      <c r="C86" s="1328"/>
      <c r="D86" s="1329"/>
      <c r="E86" s="569" t="s">
        <v>49</v>
      </c>
      <c r="F86" s="582" t="e">
        <f>+F13+F15+F40+F43</f>
        <v>#REF!</v>
      </c>
      <c r="G86" s="582" t="e">
        <f t="shared" ref="G86:K86" si="22">+G13+G15+G40+G43</f>
        <v>#REF!</v>
      </c>
      <c r="H86" s="582" t="e">
        <f t="shared" si="22"/>
        <v>#REF!</v>
      </c>
      <c r="I86" s="582" t="e">
        <f t="shared" si="22"/>
        <v>#REF!</v>
      </c>
      <c r="J86" s="582" t="e">
        <f t="shared" si="22"/>
        <v>#REF!</v>
      </c>
      <c r="K86" s="582" t="e">
        <f t="shared" si="22"/>
        <v>#REF!</v>
      </c>
      <c r="L86" s="582" t="e">
        <f>+L13+L15+L40+L43</f>
        <v>#REF!</v>
      </c>
      <c r="M86" s="583">
        <f>+IF(ISERROR(J86/I86),0,J86/I86)</f>
        <v>0</v>
      </c>
      <c r="N86" s="583">
        <f>+IF(ISERROR(K86/I86),0,K86/I86)</f>
        <v>0</v>
      </c>
      <c r="O86" s="588" t="e">
        <f>+O43+O40+O15+O13</f>
        <v>#REF!</v>
      </c>
      <c r="P86" s="584" t="e">
        <f>+P43+P40+P15+P13</f>
        <v>#REF!</v>
      </c>
      <c r="Q86" s="63" t="e">
        <f>+O99</f>
        <v>#REF!</v>
      </c>
    </row>
    <row r="87" spans="1:19" ht="15.75" thickBot="1" x14ac:dyDescent="0.3">
      <c r="A87" s="1349"/>
      <c r="B87" s="1346"/>
      <c r="C87" s="1331"/>
      <c r="D87" s="1332"/>
      <c r="E87" s="571" t="s">
        <v>45</v>
      </c>
      <c r="F87" s="585" t="e">
        <f>+F85+F86</f>
        <v>#REF!</v>
      </c>
      <c r="G87" s="585" t="e">
        <f t="shared" ref="G87:K87" si="23">+G85+G86</f>
        <v>#REF!</v>
      </c>
      <c r="H87" s="585" t="e">
        <f t="shared" si="23"/>
        <v>#REF!</v>
      </c>
      <c r="I87" s="585" t="e">
        <f t="shared" si="23"/>
        <v>#REF!</v>
      </c>
      <c r="J87" s="585" t="e">
        <f t="shared" si="23"/>
        <v>#REF!</v>
      </c>
      <c r="K87" s="585" t="e">
        <f t="shared" si="23"/>
        <v>#REF!</v>
      </c>
      <c r="L87" s="585" t="e">
        <f>+L85+L86</f>
        <v>#REF!</v>
      </c>
      <c r="M87" s="586">
        <f>+IF(ISERROR(J87/I87),0,J87/I87)</f>
        <v>0</v>
      </c>
      <c r="N87" s="586">
        <f>+IF(ISERROR(K87/I87),0,K87/I87)</f>
        <v>0</v>
      </c>
      <c r="O87" s="589" t="e">
        <f>+O85+O86</f>
        <v>#REF!</v>
      </c>
      <c r="P87" s="587" t="e">
        <f>+P85+P86</f>
        <v>#REF!</v>
      </c>
    </row>
    <row r="88" spans="1:19" ht="16.5" thickBot="1" x14ac:dyDescent="0.3">
      <c r="A88" s="555"/>
      <c r="B88" s="556"/>
      <c r="C88" s="557"/>
      <c r="D88" s="570"/>
      <c r="E88" s="547"/>
      <c r="F88" s="559"/>
      <c r="G88" s="559"/>
      <c r="H88" s="559"/>
      <c r="I88" s="559"/>
      <c r="J88" s="559"/>
      <c r="K88" s="559"/>
      <c r="L88" s="559"/>
      <c r="M88" s="554"/>
      <c r="N88" s="554"/>
      <c r="O88" s="559"/>
      <c r="P88" s="559"/>
    </row>
    <row r="89" spans="1:19" s="597" customFormat="1" ht="63.75" x14ac:dyDescent="0.2">
      <c r="A89" s="406" t="s">
        <v>6</v>
      </c>
      <c r="B89" s="407" t="s">
        <v>7</v>
      </c>
      <c r="C89" s="407" t="s">
        <v>247</v>
      </c>
      <c r="D89" s="598" t="s">
        <v>520</v>
      </c>
      <c r="E89" s="575" t="s">
        <v>516</v>
      </c>
      <c r="F89" s="408" t="s">
        <v>101</v>
      </c>
      <c r="G89" s="408" t="s">
        <v>184</v>
      </c>
      <c r="H89" s="408" t="s">
        <v>104</v>
      </c>
      <c r="I89" s="408" t="s">
        <v>318</v>
      </c>
      <c r="J89" s="408" t="s">
        <v>25</v>
      </c>
      <c r="K89" s="408" t="s">
        <v>26</v>
      </c>
      <c r="L89" s="408" t="s">
        <v>24</v>
      </c>
      <c r="M89" s="407" t="s">
        <v>43</v>
      </c>
      <c r="N89" s="407" t="s">
        <v>103</v>
      </c>
      <c r="O89" s="593" t="s">
        <v>186</v>
      </c>
      <c r="P89" s="409" t="s">
        <v>28</v>
      </c>
    </row>
    <row r="90" spans="1:19" ht="48" x14ac:dyDescent="0.25">
      <c r="A90" s="1350" t="s">
        <v>524</v>
      </c>
      <c r="B90" s="732" t="e">
        <f>+#REF!</f>
        <v>#REF!</v>
      </c>
      <c r="C90" s="604" t="s">
        <v>446</v>
      </c>
      <c r="D90" s="604" t="e">
        <f>+#REF!</f>
        <v>#REF!</v>
      </c>
      <c r="E90" s="604" t="e">
        <f>+#REF!</f>
        <v>#REF!</v>
      </c>
      <c r="F90" s="620" t="e">
        <f>+#REF!</f>
        <v>#REF!</v>
      </c>
      <c r="G90" s="620" t="e">
        <f>+#REF!</f>
        <v>#REF!</v>
      </c>
      <c r="H90" s="620" t="e">
        <f>+#REF!</f>
        <v>#REF!</v>
      </c>
      <c r="I90" s="625" t="e">
        <f>+G90-H90</f>
        <v>#REF!</v>
      </c>
      <c r="J90" s="625" t="e">
        <f>+#REF!</f>
        <v>#REF!</v>
      </c>
      <c r="K90" s="625" t="e">
        <f>+#REF!</f>
        <v>#REF!</v>
      </c>
      <c r="L90" s="620" t="e">
        <f>+#REF!</f>
        <v>#REF!</v>
      </c>
      <c r="M90" s="606">
        <f t="shared" ref="M90:M95" si="24">+IF(ISERROR(J90/I90),0,J90/I90)</f>
        <v>0</v>
      </c>
      <c r="N90" s="606">
        <f>+IF(ISERROR(K90/I90),0,K90/I90)</f>
        <v>0</v>
      </c>
      <c r="O90" s="607" t="e">
        <f>+I90-L90</f>
        <v>#REF!</v>
      </c>
      <c r="P90" s="614" t="e">
        <f>+#REF!</f>
        <v>#REF!</v>
      </c>
    </row>
    <row r="91" spans="1:19" ht="24" x14ac:dyDescent="0.25">
      <c r="A91" s="1350"/>
      <c r="B91" s="732"/>
      <c r="C91" s="604"/>
      <c r="D91" s="604"/>
      <c r="E91" s="608" t="s">
        <v>179</v>
      </c>
      <c r="F91" s="609" t="e">
        <f>+F90</f>
        <v>#REF!</v>
      </c>
      <c r="G91" s="609" t="e">
        <f t="shared" ref="G91:K91" si="25">+G90</f>
        <v>#REF!</v>
      </c>
      <c r="H91" s="609" t="e">
        <f>+H90</f>
        <v>#REF!</v>
      </c>
      <c r="I91" s="609" t="e">
        <f t="shared" si="25"/>
        <v>#REF!</v>
      </c>
      <c r="J91" s="733" t="e">
        <f>+J90</f>
        <v>#REF!</v>
      </c>
      <c r="K91" s="733" t="e">
        <f t="shared" si="25"/>
        <v>#REF!</v>
      </c>
      <c r="L91" s="609" t="e">
        <f>+L90</f>
        <v>#REF!</v>
      </c>
      <c r="M91" s="627">
        <f>+IF(ISERROR(J91/I91),0,J91/I91)</f>
        <v>0</v>
      </c>
      <c r="N91" s="627">
        <f>+IF(ISERROR(K91/I91),0,K91/I91)</f>
        <v>0</v>
      </c>
      <c r="O91" s="611" t="e">
        <f>+O90</f>
        <v>#REF!</v>
      </c>
      <c r="P91" s="612" t="e">
        <f>+P90</f>
        <v>#REF!</v>
      </c>
    </row>
    <row r="92" spans="1:19" ht="48" x14ac:dyDescent="0.25">
      <c r="A92" s="1350"/>
      <c r="B92" s="732" t="e">
        <f>+#REF!</f>
        <v>#REF!</v>
      </c>
      <c r="C92" s="604" t="s">
        <v>446</v>
      </c>
      <c r="D92" s="604" t="e">
        <f>+#REF!</f>
        <v>#REF!</v>
      </c>
      <c r="E92" s="604" t="e">
        <f>+#REF!</f>
        <v>#REF!</v>
      </c>
      <c r="F92" s="620" t="e">
        <f>+#REF!</f>
        <v>#REF!</v>
      </c>
      <c r="G92" s="620" t="e">
        <f>+#REF!</f>
        <v>#REF!</v>
      </c>
      <c r="H92" s="620" t="e">
        <f>+#REF!</f>
        <v>#REF!</v>
      </c>
      <c r="I92" s="625" t="e">
        <f>+G92-H92</f>
        <v>#REF!</v>
      </c>
      <c r="J92" s="625" t="e">
        <f>+#REF!</f>
        <v>#REF!</v>
      </c>
      <c r="K92" s="625" t="e">
        <f>+#REF!</f>
        <v>#REF!</v>
      </c>
      <c r="L92" s="620" t="e">
        <f>+#REF!</f>
        <v>#REF!</v>
      </c>
      <c r="M92" s="606">
        <f t="shared" si="24"/>
        <v>0</v>
      </c>
      <c r="N92" s="606">
        <f>+IF(ISERROR(K92/I92),0,K92/I92)</f>
        <v>0</v>
      </c>
      <c r="O92" s="607" t="e">
        <f t="shared" ref="O92:O97" si="26">+I92-L92</f>
        <v>#REF!</v>
      </c>
      <c r="P92" s="614" t="e">
        <f>+#REF!</f>
        <v>#REF!</v>
      </c>
      <c r="S92" s="63"/>
    </row>
    <row r="93" spans="1:19" ht="48" x14ac:dyDescent="0.25">
      <c r="A93" s="1350"/>
      <c r="B93" s="732" t="e">
        <f>+#REF!</f>
        <v>#REF!</v>
      </c>
      <c r="C93" s="604" t="s">
        <v>446</v>
      </c>
      <c r="D93" s="604" t="e">
        <f>+#REF!</f>
        <v>#REF!</v>
      </c>
      <c r="E93" s="604" t="e">
        <f>+#REF!</f>
        <v>#REF!</v>
      </c>
      <c r="F93" s="620" t="e">
        <f>+#REF!</f>
        <v>#REF!</v>
      </c>
      <c r="G93" s="620" t="e">
        <f>+#REF!</f>
        <v>#REF!</v>
      </c>
      <c r="H93" s="620" t="e">
        <f>+#REF!</f>
        <v>#REF!</v>
      </c>
      <c r="I93" s="625" t="e">
        <f>+G93-H93</f>
        <v>#REF!</v>
      </c>
      <c r="J93" s="625" t="e">
        <f>+#REF!</f>
        <v>#REF!</v>
      </c>
      <c r="K93" s="625" t="e">
        <f>+#REF!</f>
        <v>#REF!</v>
      </c>
      <c r="L93" s="620" t="e">
        <f>+#REF!</f>
        <v>#REF!</v>
      </c>
      <c r="M93" s="606">
        <f t="shared" si="24"/>
        <v>0</v>
      </c>
      <c r="N93" s="606">
        <f>+IF(ISERROR(K93/I93),0,K93/I93)</f>
        <v>0</v>
      </c>
      <c r="O93" s="607" t="e">
        <f t="shared" si="26"/>
        <v>#REF!</v>
      </c>
      <c r="P93" s="614" t="e">
        <f>+#REF!</f>
        <v>#REF!</v>
      </c>
    </row>
    <row r="94" spans="1:19" x14ac:dyDescent="0.25">
      <c r="A94" s="1350"/>
      <c r="B94" s="732"/>
      <c r="C94" s="141"/>
      <c r="D94" s="141"/>
      <c r="E94" s="608" t="s">
        <v>74</v>
      </c>
      <c r="F94" s="609" t="e">
        <f t="shared" ref="F94:K94" si="27">SUM(F92:F93)</f>
        <v>#REF!</v>
      </c>
      <c r="G94" s="609" t="e">
        <f t="shared" si="27"/>
        <v>#REF!</v>
      </c>
      <c r="H94" s="609" t="e">
        <f t="shared" si="27"/>
        <v>#REF!</v>
      </c>
      <c r="I94" s="609" t="e">
        <f t="shared" si="27"/>
        <v>#REF!</v>
      </c>
      <c r="J94" s="733" t="e">
        <f>SUM(J92:J93)</f>
        <v>#REF!</v>
      </c>
      <c r="K94" s="733" t="e">
        <f t="shared" si="27"/>
        <v>#REF!</v>
      </c>
      <c r="L94" s="609" t="e">
        <f>SUM(L92:L93)</f>
        <v>#REF!</v>
      </c>
      <c r="M94" s="627">
        <f t="shared" si="24"/>
        <v>0</v>
      </c>
      <c r="N94" s="627">
        <f>+IF(ISERROR(K94/I94),0,K94/I94)</f>
        <v>0</v>
      </c>
      <c r="O94" s="611" t="e">
        <f>SUM(O92:O93)</f>
        <v>#REF!</v>
      </c>
      <c r="P94" s="612" t="e">
        <f>SUM(P92:P93)</f>
        <v>#REF!</v>
      </c>
    </row>
    <row r="95" spans="1:19" ht="48" x14ac:dyDescent="0.25">
      <c r="A95" s="1350"/>
      <c r="B95" s="732" t="e">
        <f>+#REF!</f>
        <v>#REF!</v>
      </c>
      <c r="C95" s="604" t="s">
        <v>446</v>
      </c>
      <c r="D95" s="604" t="e">
        <f>+#REF!</f>
        <v>#REF!</v>
      </c>
      <c r="E95" s="604" t="e">
        <f>+#REF!</f>
        <v>#REF!</v>
      </c>
      <c r="F95" s="620" t="e">
        <f>+#REF!</f>
        <v>#REF!</v>
      </c>
      <c r="G95" s="620" t="e">
        <f>+#REF!</f>
        <v>#REF!</v>
      </c>
      <c r="H95" s="620" t="e">
        <f>+#REF!</f>
        <v>#REF!</v>
      </c>
      <c r="I95" s="625" t="e">
        <f>+G95-H95</f>
        <v>#REF!</v>
      </c>
      <c r="J95" s="625" t="e">
        <f>+#REF!</f>
        <v>#REF!</v>
      </c>
      <c r="K95" s="625" t="e">
        <f>#REF!</f>
        <v>#REF!</v>
      </c>
      <c r="L95" s="620" t="e">
        <f>+#REF!</f>
        <v>#REF!</v>
      </c>
      <c r="M95" s="606">
        <f t="shared" si="24"/>
        <v>0</v>
      </c>
      <c r="N95" s="606">
        <v>0</v>
      </c>
      <c r="O95" s="607" t="e">
        <f t="shared" si="26"/>
        <v>#REF!</v>
      </c>
      <c r="P95" s="614" t="e">
        <f>+#REF!</f>
        <v>#REF!</v>
      </c>
    </row>
    <row r="96" spans="1:19" ht="36" x14ac:dyDescent="0.25">
      <c r="A96" s="1350"/>
      <c r="B96" s="732"/>
      <c r="C96" s="141"/>
      <c r="D96" s="141"/>
      <c r="E96" s="608" t="s">
        <v>180</v>
      </c>
      <c r="F96" s="609" t="e">
        <f t="shared" ref="F96:K96" si="28">+F95</f>
        <v>#REF!</v>
      </c>
      <c r="G96" s="609" t="e">
        <f t="shared" si="28"/>
        <v>#REF!</v>
      </c>
      <c r="H96" s="609" t="e">
        <f t="shared" si="28"/>
        <v>#REF!</v>
      </c>
      <c r="I96" s="609" t="e">
        <f t="shared" si="28"/>
        <v>#REF!</v>
      </c>
      <c r="J96" s="733" t="e">
        <f>+J95</f>
        <v>#REF!</v>
      </c>
      <c r="K96" s="733" t="e">
        <f t="shared" si="28"/>
        <v>#REF!</v>
      </c>
      <c r="L96" s="609" t="e">
        <f>+L95</f>
        <v>#REF!</v>
      </c>
      <c r="M96" s="627">
        <f>+M95</f>
        <v>0</v>
      </c>
      <c r="N96" s="627">
        <f>+N95</f>
        <v>0</v>
      </c>
      <c r="O96" s="611" t="e">
        <f>+O95</f>
        <v>#REF!</v>
      </c>
      <c r="P96" s="612" t="e">
        <f>+P95</f>
        <v>#REF!</v>
      </c>
    </row>
    <row r="97" spans="1:16" ht="48" x14ac:dyDescent="0.25">
      <c r="A97" s="1350"/>
      <c r="B97" s="732" t="e">
        <f>+#REF!</f>
        <v>#REF!</v>
      </c>
      <c r="C97" s="604" t="s">
        <v>446</v>
      </c>
      <c r="D97" s="604" t="e">
        <f>+#REF!</f>
        <v>#REF!</v>
      </c>
      <c r="E97" s="604" t="e">
        <f>+#REF!</f>
        <v>#REF!</v>
      </c>
      <c r="F97" s="620" t="e">
        <f>+#REF!</f>
        <v>#REF!</v>
      </c>
      <c r="G97" s="620" t="e">
        <f>+#REF!</f>
        <v>#REF!</v>
      </c>
      <c r="H97" s="620" t="e">
        <f>+#REF!</f>
        <v>#REF!</v>
      </c>
      <c r="I97" s="625" t="e">
        <f>+G97-H97</f>
        <v>#REF!</v>
      </c>
      <c r="J97" s="625" t="e">
        <f>+#REF!</f>
        <v>#REF!</v>
      </c>
      <c r="K97" s="625" t="e">
        <f>+#REF!</f>
        <v>#REF!</v>
      </c>
      <c r="L97" s="620" t="e">
        <f>+#REF!</f>
        <v>#REF!</v>
      </c>
      <c r="M97" s="606">
        <f>+M96</f>
        <v>0</v>
      </c>
      <c r="N97" s="606">
        <f>+N96</f>
        <v>0</v>
      </c>
      <c r="O97" s="607" t="e">
        <f t="shared" si="26"/>
        <v>#REF!</v>
      </c>
      <c r="P97" s="614" t="e">
        <f>+#REF!</f>
        <v>#REF!</v>
      </c>
    </row>
    <row r="98" spans="1:16" x14ac:dyDescent="0.25">
      <c r="A98" s="1350"/>
      <c r="B98" s="1324"/>
      <c r="C98" s="1325"/>
      <c r="D98" s="1326"/>
      <c r="E98" s="628" t="s">
        <v>88</v>
      </c>
      <c r="F98" s="629" t="e">
        <f>+F97</f>
        <v>#REF!</v>
      </c>
      <c r="G98" s="629" t="e">
        <f t="shared" ref="G98:J98" si="29">+G97</f>
        <v>#REF!</v>
      </c>
      <c r="H98" s="629" t="e">
        <f t="shared" si="29"/>
        <v>#REF!</v>
      </c>
      <c r="I98" s="629" t="e">
        <f t="shared" si="29"/>
        <v>#REF!</v>
      </c>
      <c r="J98" s="629" t="e">
        <f t="shared" si="29"/>
        <v>#REF!</v>
      </c>
      <c r="K98" s="629" t="e">
        <f>+K97</f>
        <v>#REF!</v>
      </c>
      <c r="L98" s="629" t="e">
        <f>+L97</f>
        <v>#REF!</v>
      </c>
      <c r="M98" s="630">
        <f t="shared" ref="M98:M104" si="30">+IF(ISERROR(J98/I98),0,J98/I98)</f>
        <v>0</v>
      </c>
      <c r="N98" s="630">
        <f t="shared" ref="N98:N104" si="31">+IF(ISERROR(K98/I98),0,K98/I98)</f>
        <v>0</v>
      </c>
      <c r="O98" s="631" t="e">
        <f>+O97</f>
        <v>#REF!</v>
      </c>
      <c r="P98" s="632" t="e">
        <f>+P97</f>
        <v>#REF!</v>
      </c>
    </row>
    <row r="99" spans="1:16" x14ac:dyDescent="0.25">
      <c r="A99" s="1350"/>
      <c r="B99" s="1327"/>
      <c r="C99" s="1328"/>
      <c r="D99" s="1329"/>
      <c r="E99" s="628" t="s">
        <v>49</v>
      </c>
      <c r="F99" s="629" t="e">
        <f>+F91+F94+F96</f>
        <v>#REF!</v>
      </c>
      <c r="G99" s="629" t="e">
        <f t="shared" ref="G99:J99" si="32">+G91+G94+G96</f>
        <v>#REF!</v>
      </c>
      <c r="H99" s="629" t="e">
        <f t="shared" si="32"/>
        <v>#REF!</v>
      </c>
      <c r="I99" s="629" t="e">
        <f t="shared" si="32"/>
        <v>#REF!</v>
      </c>
      <c r="J99" s="629" t="e">
        <f t="shared" si="32"/>
        <v>#REF!</v>
      </c>
      <c r="K99" s="629" t="e">
        <f>+K91+K94+K96</f>
        <v>#REF!</v>
      </c>
      <c r="L99" s="629" t="e">
        <f>+L91+L94+L96</f>
        <v>#REF!</v>
      </c>
      <c r="M99" s="630">
        <f t="shared" si="30"/>
        <v>0</v>
      </c>
      <c r="N99" s="630">
        <f t="shared" si="31"/>
        <v>0</v>
      </c>
      <c r="O99" s="631" t="e">
        <f>+O91+O94+O96</f>
        <v>#REF!</v>
      </c>
      <c r="P99" s="632" t="e">
        <f>+P91+P94+P96</f>
        <v>#REF!</v>
      </c>
    </row>
    <row r="100" spans="1:16" ht="36.75" thickBot="1" x14ac:dyDescent="0.3">
      <c r="A100" s="1351"/>
      <c r="B100" s="1330"/>
      <c r="C100" s="1331"/>
      <c r="D100" s="1332"/>
      <c r="E100" s="633" t="s">
        <v>245</v>
      </c>
      <c r="F100" s="634" t="e">
        <f>+F98+F99</f>
        <v>#REF!</v>
      </c>
      <c r="G100" s="634" t="e">
        <f t="shared" ref="G100:K100" si="33">+G98+G99</f>
        <v>#REF!</v>
      </c>
      <c r="H100" s="634" t="e">
        <f t="shared" si="33"/>
        <v>#REF!</v>
      </c>
      <c r="I100" s="634" t="e">
        <f t="shared" si="33"/>
        <v>#REF!</v>
      </c>
      <c r="J100" s="634" t="e">
        <f t="shared" si="33"/>
        <v>#REF!</v>
      </c>
      <c r="K100" s="634" t="e">
        <f t="shared" si="33"/>
        <v>#REF!</v>
      </c>
      <c r="L100" s="634" t="e">
        <f>+L98+L99</f>
        <v>#REF!</v>
      </c>
      <c r="M100" s="635">
        <f t="shared" si="30"/>
        <v>0</v>
      </c>
      <c r="N100" s="635">
        <f t="shared" si="31"/>
        <v>0</v>
      </c>
      <c r="O100" s="636" t="e">
        <f>+O98+O99</f>
        <v>#REF!</v>
      </c>
      <c r="P100" s="637" t="e">
        <f>+P98+P99</f>
        <v>#REF!</v>
      </c>
    </row>
    <row r="101" spans="1:16" ht="16.5" thickBot="1" x14ac:dyDescent="0.3">
      <c r="A101" s="590"/>
      <c r="B101" s="556"/>
      <c r="C101" s="590"/>
      <c r="D101" s="577"/>
      <c r="E101" s="577"/>
      <c r="F101" s="591"/>
      <c r="G101" s="591"/>
      <c r="H101" s="591"/>
      <c r="I101" s="591"/>
      <c r="J101" s="591"/>
      <c r="K101" s="591"/>
      <c r="L101" s="591"/>
      <c r="M101" s="592"/>
      <c r="N101" s="592"/>
      <c r="O101" s="591"/>
      <c r="P101" s="591"/>
    </row>
    <row r="102" spans="1:16" ht="32.25" customHeight="1" x14ac:dyDescent="0.25">
      <c r="A102" s="1335" t="s">
        <v>246</v>
      </c>
      <c r="B102" s="1336"/>
      <c r="C102" s="1336"/>
      <c r="D102" s="1337"/>
      <c r="E102" s="572" t="s">
        <v>88</v>
      </c>
      <c r="F102" s="410" t="e">
        <f>+F98+F85</f>
        <v>#REF!</v>
      </c>
      <c r="G102" s="410" t="e">
        <f t="shared" ref="G102:K102" si="34">+G98+G85</f>
        <v>#REF!</v>
      </c>
      <c r="H102" s="410" t="e">
        <f t="shared" si="34"/>
        <v>#REF!</v>
      </c>
      <c r="I102" s="410" t="e">
        <f t="shared" si="34"/>
        <v>#REF!</v>
      </c>
      <c r="J102" s="965" t="e">
        <f t="shared" si="34"/>
        <v>#REF!</v>
      </c>
      <c r="K102" s="410" t="e">
        <f t="shared" si="34"/>
        <v>#REF!</v>
      </c>
      <c r="L102" s="410" t="e">
        <f>+L98+L85</f>
        <v>#REF!</v>
      </c>
      <c r="M102" s="414">
        <f t="shared" si="30"/>
        <v>0</v>
      </c>
      <c r="N102" s="414">
        <f t="shared" si="31"/>
        <v>0</v>
      </c>
      <c r="O102" s="566" t="e">
        <f>+O98+O85</f>
        <v>#REF!</v>
      </c>
      <c r="P102" s="411" t="e">
        <f>+P98+P85</f>
        <v>#REF!</v>
      </c>
    </row>
    <row r="103" spans="1:16" ht="23.25" customHeight="1" x14ac:dyDescent="0.25">
      <c r="A103" s="1338"/>
      <c r="B103" s="1339"/>
      <c r="C103" s="1339"/>
      <c r="D103" s="1340"/>
      <c r="E103" s="573" t="s">
        <v>49</v>
      </c>
      <c r="F103" s="412" t="e">
        <f>+F99+F86</f>
        <v>#REF!</v>
      </c>
      <c r="G103" s="412" t="e">
        <f t="shared" ref="G103:K103" si="35">+G99+G86</f>
        <v>#REF!</v>
      </c>
      <c r="H103" s="412" t="e">
        <f t="shared" si="35"/>
        <v>#REF!</v>
      </c>
      <c r="I103" s="412" t="e">
        <f t="shared" si="35"/>
        <v>#REF!</v>
      </c>
      <c r="J103" s="966" t="e">
        <f t="shared" si="35"/>
        <v>#REF!</v>
      </c>
      <c r="K103" s="412" t="e">
        <f t="shared" si="35"/>
        <v>#REF!</v>
      </c>
      <c r="L103" s="412" t="e">
        <f>+L99+L86</f>
        <v>#REF!</v>
      </c>
      <c r="M103" s="415">
        <f>+IF(ISERROR(J103/I103),0,J103/I103)</f>
        <v>0</v>
      </c>
      <c r="N103" s="415">
        <f>+IF(ISERROR(K103/I103),0,K103/I103)</f>
        <v>0</v>
      </c>
      <c r="O103" s="567" t="e">
        <f>+O99+O86</f>
        <v>#REF!</v>
      </c>
      <c r="P103" s="413" t="e">
        <f>+P99+P86</f>
        <v>#REF!</v>
      </c>
    </row>
    <row r="104" spans="1:16" ht="38.25" customHeight="1" thickBot="1" x14ac:dyDescent="0.3">
      <c r="A104" s="1341"/>
      <c r="B104" s="1342"/>
      <c r="C104" s="1342"/>
      <c r="D104" s="1343"/>
      <c r="E104" s="571" t="s">
        <v>246</v>
      </c>
      <c r="F104" s="404" t="e">
        <f>+F102+F103</f>
        <v>#REF!</v>
      </c>
      <c r="G104" s="404" t="e">
        <f t="shared" ref="G104:J104" si="36">+G102+G103</f>
        <v>#REF!</v>
      </c>
      <c r="H104" s="404" t="e">
        <f t="shared" si="36"/>
        <v>#REF!</v>
      </c>
      <c r="I104" s="404" t="e">
        <f t="shared" si="36"/>
        <v>#REF!</v>
      </c>
      <c r="J104" s="404" t="e">
        <f t="shared" si="36"/>
        <v>#REF!</v>
      </c>
      <c r="K104" s="404" t="e">
        <f>+K102+K103</f>
        <v>#REF!</v>
      </c>
      <c r="L104" s="404" t="e">
        <f>+L102+L103</f>
        <v>#REF!</v>
      </c>
      <c r="M104" s="416">
        <f t="shared" si="30"/>
        <v>0</v>
      </c>
      <c r="N104" s="416">
        <f t="shared" si="31"/>
        <v>0</v>
      </c>
      <c r="O104" s="565" t="e">
        <f>+O102+O103</f>
        <v>#REF!</v>
      </c>
      <c r="P104" s="405" t="e">
        <f>+P102+P103</f>
        <v>#REF!</v>
      </c>
    </row>
    <row r="105" spans="1:16" s="562" customFormat="1" ht="16.5" thickBot="1" x14ac:dyDescent="0.3">
      <c r="A105" s="558"/>
      <c r="B105" s="560"/>
      <c r="C105" s="558"/>
      <c r="D105" s="547"/>
      <c r="E105" s="547">
        <v>1000000</v>
      </c>
      <c r="F105" s="561">
        <v>786389.147</v>
      </c>
      <c r="G105" s="561">
        <v>862461.66633699997</v>
      </c>
      <c r="H105" s="561">
        <v>0</v>
      </c>
      <c r="I105" s="975"/>
      <c r="J105" s="725"/>
      <c r="K105" s="725"/>
      <c r="L105" s="561">
        <v>774390.44240717008</v>
      </c>
      <c r="M105" s="561">
        <v>0</v>
      </c>
      <c r="N105" s="561">
        <v>0</v>
      </c>
      <c r="O105" s="561">
        <v>0</v>
      </c>
      <c r="P105" s="561"/>
    </row>
    <row r="106" spans="1:16" s="562" customFormat="1" ht="15.75" hidden="1" x14ac:dyDescent="0.25">
      <c r="A106" s="558"/>
      <c r="B106" s="560"/>
      <c r="C106" s="558"/>
      <c r="D106" s="547"/>
      <c r="E106" s="749" t="s">
        <v>536</v>
      </c>
      <c r="F106" s="750" t="e">
        <f>+#REF!</f>
        <v>#REF!</v>
      </c>
      <c r="G106" s="750" t="e">
        <f>+#REF!</f>
        <v>#REF!</v>
      </c>
      <c r="H106" s="750" t="e">
        <f>+#REF!</f>
        <v>#REF!</v>
      </c>
      <c r="I106" s="750" t="e">
        <f>+G106-H106</f>
        <v>#REF!</v>
      </c>
      <c r="J106" s="750" t="e">
        <f>+#REF!</f>
        <v>#REF!</v>
      </c>
      <c r="K106" s="750" t="e">
        <f>+#REF!</f>
        <v>#REF!</v>
      </c>
      <c r="L106" s="750" t="e">
        <f>+#REF!</f>
        <v>#REF!</v>
      </c>
      <c r="M106" s="750"/>
      <c r="N106" s="750"/>
      <c r="O106" s="750" t="e">
        <f>+#REF!</f>
        <v>#REF!</v>
      </c>
      <c r="P106" s="750" t="e">
        <f>+#REF!</f>
        <v>#REF!</v>
      </c>
    </row>
    <row r="107" spans="1:16" s="562" customFormat="1" ht="15.75" hidden="1" x14ac:dyDescent="0.25">
      <c r="A107" s="558"/>
      <c r="B107" s="560"/>
      <c r="C107" s="558"/>
      <c r="D107" s="547"/>
      <c r="E107" s="749" t="s">
        <v>537</v>
      </c>
      <c r="F107" s="750" t="e">
        <f>+F104-F106</f>
        <v>#REF!</v>
      </c>
      <c r="G107" s="750" t="e">
        <f t="shared" ref="G107:L107" si="37">+G104-G106</f>
        <v>#REF!</v>
      </c>
      <c r="H107" s="750" t="e">
        <f t="shared" si="37"/>
        <v>#REF!</v>
      </c>
      <c r="I107" s="750" t="e">
        <f t="shared" si="37"/>
        <v>#REF!</v>
      </c>
      <c r="J107" s="750" t="e">
        <f t="shared" si="37"/>
        <v>#REF!</v>
      </c>
      <c r="K107" s="750" t="e">
        <f t="shared" si="37"/>
        <v>#REF!</v>
      </c>
      <c r="L107" s="750" t="e">
        <f t="shared" si="37"/>
        <v>#REF!</v>
      </c>
      <c r="M107" s="750"/>
      <c r="N107" s="750"/>
      <c r="O107" s="750" t="e">
        <f>+O104-O106</f>
        <v>#REF!</v>
      </c>
      <c r="P107" s="750" t="e">
        <f>+P104-P106</f>
        <v>#REF!</v>
      </c>
    </row>
    <row r="108" spans="1:16" s="597" customFormat="1" ht="60.75" thickBot="1" x14ac:dyDescent="0.25">
      <c r="A108" s="548" t="s">
        <v>6</v>
      </c>
      <c r="B108" s="549" t="s">
        <v>7</v>
      </c>
      <c r="C108" s="549" t="s">
        <v>247</v>
      </c>
      <c r="D108" s="549" t="s">
        <v>520</v>
      </c>
      <c r="E108" s="568" t="s">
        <v>516</v>
      </c>
      <c r="F108" s="550" t="s">
        <v>101</v>
      </c>
      <c r="G108" s="550" t="s">
        <v>184</v>
      </c>
      <c r="H108" s="550" t="s">
        <v>104</v>
      </c>
      <c r="I108" s="550" t="s">
        <v>318</v>
      </c>
      <c r="J108" s="550" t="s">
        <v>25</v>
      </c>
      <c r="K108" s="550" t="s">
        <v>26</v>
      </c>
      <c r="L108" s="550" t="s">
        <v>24</v>
      </c>
      <c r="M108" s="549" t="s">
        <v>43</v>
      </c>
      <c r="N108" s="549" t="s">
        <v>103</v>
      </c>
      <c r="O108" s="564" t="s">
        <v>186</v>
      </c>
      <c r="P108" s="551" t="s">
        <v>28</v>
      </c>
    </row>
    <row r="109" spans="1:16" x14ac:dyDescent="0.25">
      <c r="A109" s="1319" t="s">
        <v>393</v>
      </c>
      <c r="B109" s="324" t="e">
        <f>+#REF!</f>
        <v>#REF!</v>
      </c>
      <c r="C109" s="638"/>
      <c r="D109" s="563" t="e">
        <f>+#REF!</f>
        <v>#REF!</v>
      </c>
      <c r="E109" s="563" t="e">
        <f>+#REF!</f>
        <v>#REF!</v>
      </c>
      <c r="F109" s="600" t="e">
        <f>+#REF!</f>
        <v>#REF!</v>
      </c>
      <c r="G109" s="600" t="e">
        <f>+#REF!</f>
        <v>#REF!</v>
      </c>
      <c r="H109" s="600" t="e">
        <f>+#REF!</f>
        <v>#REF!</v>
      </c>
      <c r="I109" s="600" t="e">
        <f t="shared" ref="I109:I125" si="38">+G109-H109</f>
        <v>#REF!</v>
      </c>
      <c r="J109" s="600" t="e">
        <f>+#REF!</f>
        <v>#REF!</v>
      </c>
      <c r="K109" s="600" t="e">
        <f>+#REF!</f>
        <v>#REF!</v>
      </c>
      <c r="L109" s="600" t="e">
        <f>+#REF!</f>
        <v>#REF!</v>
      </c>
      <c r="M109" s="601">
        <f t="shared" ref="M109:M128" si="39">+IF(ISERROR(J109/I109),0,J109/I109)</f>
        <v>0</v>
      </c>
      <c r="N109" s="601">
        <f t="shared" ref="N109:N128" si="40">+IF(ISERROR(K109/I109),0,K109/I109)</f>
        <v>0</v>
      </c>
      <c r="O109" s="602" t="e">
        <f t="shared" ref="O109:O114" si="41">+I109-L109</f>
        <v>#REF!</v>
      </c>
      <c r="P109" s="603" t="e">
        <f>+#REF!</f>
        <v>#REF!</v>
      </c>
    </row>
    <row r="110" spans="1:16" x14ac:dyDescent="0.25">
      <c r="A110" s="1319"/>
      <c r="B110" s="324" t="e">
        <f>+#REF!</f>
        <v>#REF!</v>
      </c>
      <c r="C110" s="638"/>
      <c r="D110" s="563" t="e">
        <f>+#REF!</f>
        <v>#REF!</v>
      </c>
      <c r="E110" s="563" t="e">
        <f>+#REF!</f>
        <v>#REF!</v>
      </c>
      <c r="F110" s="600" t="e">
        <f>+#REF!</f>
        <v>#REF!</v>
      </c>
      <c r="G110" s="600" t="e">
        <f>+#REF!</f>
        <v>#REF!</v>
      </c>
      <c r="H110" s="600" t="e">
        <f>+#REF!</f>
        <v>#REF!</v>
      </c>
      <c r="I110" s="600" t="e">
        <f t="shared" si="38"/>
        <v>#REF!</v>
      </c>
      <c r="J110" s="600" t="e">
        <f>+#REF!</f>
        <v>#REF!</v>
      </c>
      <c r="K110" s="600" t="e">
        <f>+#REF!</f>
        <v>#REF!</v>
      </c>
      <c r="L110" s="600" t="e">
        <f>+#REF!</f>
        <v>#REF!</v>
      </c>
      <c r="M110" s="606">
        <f t="shared" si="39"/>
        <v>0</v>
      </c>
      <c r="N110" s="606">
        <f t="shared" si="40"/>
        <v>0</v>
      </c>
      <c r="O110" s="602" t="e">
        <f t="shared" si="41"/>
        <v>#REF!</v>
      </c>
      <c r="P110" s="603" t="e">
        <f>+#REF!</f>
        <v>#REF!</v>
      </c>
    </row>
    <row r="111" spans="1:16" x14ac:dyDescent="0.25">
      <c r="A111" s="1319"/>
      <c r="B111" s="324" t="e">
        <f>+#REF!</f>
        <v>#REF!</v>
      </c>
      <c r="C111" s="638"/>
      <c r="D111" s="563" t="e">
        <f>+#REF!</f>
        <v>#REF!</v>
      </c>
      <c r="E111" s="563" t="e">
        <f>+#REF!</f>
        <v>#REF!</v>
      </c>
      <c r="F111" s="600" t="e">
        <f>+#REF!</f>
        <v>#REF!</v>
      </c>
      <c r="G111" s="600" t="e">
        <f>+#REF!</f>
        <v>#REF!</v>
      </c>
      <c r="H111" s="600" t="e">
        <f>+#REF!</f>
        <v>#REF!</v>
      </c>
      <c r="I111" s="600" t="e">
        <f t="shared" si="38"/>
        <v>#REF!</v>
      </c>
      <c r="J111" s="600" t="e">
        <f>+#REF!</f>
        <v>#REF!</v>
      </c>
      <c r="K111" s="600" t="e">
        <f>+#REF!</f>
        <v>#REF!</v>
      </c>
      <c r="L111" s="600" t="e">
        <f>+#REF!</f>
        <v>#REF!</v>
      </c>
      <c r="M111" s="606">
        <f t="shared" si="39"/>
        <v>0</v>
      </c>
      <c r="N111" s="606">
        <f t="shared" si="40"/>
        <v>0</v>
      </c>
      <c r="O111" s="602" t="e">
        <f t="shared" si="41"/>
        <v>#REF!</v>
      </c>
      <c r="P111" s="603" t="e">
        <f>+#REF!</f>
        <v>#REF!</v>
      </c>
    </row>
    <row r="112" spans="1:16" x14ac:dyDescent="0.25">
      <c r="A112" s="1319"/>
      <c r="B112" s="324" t="e">
        <f>+#REF!</f>
        <v>#REF!</v>
      </c>
      <c r="C112" s="638"/>
      <c r="D112" s="563" t="e">
        <f>+#REF!</f>
        <v>#REF!</v>
      </c>
      <c r="E112" s="563" t="e">
        <f>+#REF!</f>
        <v>#REF!</v>
      </c>
      <c r="F112" s="600" t="e">
        <f>+#REF!</f>
        <v>#REF!</v>
      </c>
      <c r="G112" s="600" t="e">
        <f>+#REF!</f>
        <v>#REF!</v>
      </c>
      <c r="H112" s="600" t="e">
        <f>+#REF!</f>
        <v>#REF!</v>
      </c>
      <c r="I112" s="600" t="e">
        <f t="shared" si="38"/>
        <v>#REF!</v>
      </c>
      <c r="J112" s="600" t="e">
        <f>+#REF!</f>
        <v>#REF!</v>
      </c>
      <c r="K112" s="600" t="e">
        <f>+#REF!</f>
        <v>#REF!</v>
      </c>
      <c r="L112" s="600" t="e">
        <f>+#REF!</f>
        <v>#REF!</v>
      </c>
      <c r="M112" s="606">
        <f t="shared" si="39"/>
        <v>0</v>
      </c>
      <c r="N112" s="606">
        <f t="shared" si="40"/>
        <v>0</v>
      </c>
      <c r="O112" s="602" t="e">
        <f t="shared" si="41"/>
        <v>#REF!</v>
      </c>
      <c r="P112" s="603" t="e">
        <f>+#REF!</f>
        <v>#REF!</v>
      </c>
    </row>
    <row r="113" spans="1:16" x14ac:dyDescent="0.25">
      <c r="A113" s="1319"/>
      <c r="B113" s="324" t="e">
        <f>+#REF!</f>
        <v>#REF!</v>
      </c>
      <c r="C113" s="638"/>
      <c r="D113" s="563" t="e">
        <f>+#REF!</f>
        <v>#REF!</v>
      </c>
      <c r="E113" s="563" t="e">
        <f>+#REF!</f>
        <v>#REF!</v>
      </c>
      <c r="F113" s="600" t="e">
        <f>+#REF!</f>
        <v>#REF!</v>
      </c>
      <c r="G113" s="600" t="e">
        <f>+#REF!</f>
        <v>#REF!</v>
      </c>
      <c r="H113" s="600" t="e">
        <f>+#REF!</f>
        <v>#REF!</v>
      </c>
      <c r="I113" s="600" t="e">
        <f t="shared" si="38"/>
        <v>#REF!</v>
      </c>
      <c r="J113" s="600" t="e">
        <f>+#REF!</f>
        <v>#REF!</v>
      </c>
      <c r="K113" s="600" t="e">
        <f>+#REF!</f>
        <v>#REF!</v>
      </c>
      <c r="L113" s="600" t="e">
        <f>+#REF!</f>
        <v>#REF!</v>
      </c>
      <c r="M113" s="606">
        <f t="shared" si="39"/>
        <v>0</v>
      </c>
      <c r="N113" s="606">
        <f t="shared" si="40"/>
        <v>0</v>
      </c>
      <c r="O113" s="602" t="e">
        <f t="shared" si="41"/>
        <v>#REF!</v>
      </c>
      <c r="P113" s="603" t="e">
        <f>+#REF!</f>
        <v>#REF!</v>
      </c>
    </row>
    <row r="114" spans="1:16" x14ac:dyDescent="0.25">
      <c r="A114" s="1319"/>
      <c r="B114" s="324" t="e">
        <f>+#REF!</f>
        <v>#REF!</v>
      </c>
      <c r="C114" s="638"/>
      <c r="D114" s="563" t="e">
        <f>+#REF!</f>
        <v>#REF!</v>
      </c>
      <c r="E114" s="563" t="e">
        <f>+#REF!</f>
        <v>#REF!</v>
      </c>
      <c r="F114" s="600" t="e">
        <f>+#REF!</f>
        <v>#REF!</v>
      </c>
      <c r="G114" s="600" t="e">
        <f>+#REF!</f>
        <v>#REF!</v>
      </c>
      <c r="H114" s="600" t="e">
        <f>+#REF!</f>
        <v>#REF!</v>
      </c>
      <c r="I114" s="600" t="e">
        <f t="shared" si="38"/>
        <v>#REF!</v>
      </c>
      <c r="J114" s="600" t="e">
        <f>+#REF!</f>
        <v>#REF!</v>
      </c>
      <c r="K114" s="600" t="e">
        <f>+#REF!</f>
        <v>#REF!</v>
      </c>
      <c r="L114" s="600" t="e">
        <f>+#REF!</f>
        <v>#REF!</v>
      </c>
      <c r="M114" s="606">
        <f t="shared" si="39"/>
        <v>0</v>
      </c>
      <c r="N114" s="606">
        <f t="shared" si="40"/>
        <v>0</v>
      </c>
      <c r="O114" s="602" t="e">
        <f t="shared" si="41"/>
        <v>#REF!</v>
      </c>
      <c r="P114" s="603" t="e">
        <f>+#REF!</f>
        <v>#REF!</v>
      </c>
    </row>
    <row r="115" spans="1:16" x14ac:dyDescent="0.25">
      <c r="A115" s="1319"/>
      <c r="B115" s="325"/>
      <c r="C115" s="638"/>
      <c r="D115" s="639"/>
      <c r="E115" s="608" t="s">
        <v>46</v>
      </c>
      <c r="F115" s="609" t="e">
        <f t="shared" ref="F115:L115" si="42">SUM(F109:F114)</f>
        <v>#REF!</v>
      </c>
      <c r="G115" s="609" t="e">
        <f t="shared" si="42"/>
        <v>#REF!</v>
      </c>
      <c r="H115" s="609" t="e">
        <f t="shared" si="42"/>
        <v>#REF!</v>
      </c>
      <c r="I115" s="609" t="e">
        <f t="shared" si="42"/>
        <v>#REF!</v>
      </c>
      <c r="J115" s="609" t="e">
        <f t="shared" si="42"/>
        <v>#REF!</v>
      </c>
      <c r="K115" s="609" t="e">
        <f t="shared" si="42"/>
        <v>#REF!</v>
      </c>
      <c r="L115" s="609" t="e">
        <f t="shared" si="42"/>
        <v>#REF!</v>
      </c>
      <c r="M115" s="627">
        <f t="shared" si="39"/>
        <v>0</v>
      </c>
      <c r="N115" s="627">
        <f t="shared" si="40"/>
        <v>0</v>
      </c>
      <c r="O115" s="611" t="e">
        <f t="shared" ref="O115:O120" si="43">+I115-L115</f>
        <v>#REF!</v>
      </c>
      <c r="P115" s="612" t="e">
        <f>SUM(P109:P114)</f>
        <v>#REF!</v>
      </c>
    </row>
    <row r="116" spans="1:16" x14ac:dyDescent="0.25">
      <c r="A116" s="1319"/>
      <c r="B116" s="325" t="s">
        <v>116</v>
      </c>
      <c r="C116" s="638"/>
      <c r="D116" s="604" t="e">
        <f>+#REF!</f>
        <v>#REF!</v>
      </c>
      <c r="E116" s="604" t="e">
        <f>+#REF!</f>
        <v>#REF!</v>
      </c>
      <c r="F116" s="605" t="e">
        <f>+#REF!</f>
        <v>#REF!</v>
      </c>
      <c r="G116" s="605" t="e">
        <f>+#REF!</f>
        <v>#REF!</v>
      </c>
      <c r="H116" s="605" t="e">
        <f>+#REF!</f>
        <v>#REF!</v>
      </c>
      <c r="I116" s="605" t="e">
        <f t="shared" si="38"/>
        <v>#REF!</v>
      </c>
      <c r="J116" s="605" t="e">
        <f>+#REF!</f>
        <v>#REF!</v>
      </c>
      <c r="K116" s="605" t="e">
        <f>+#REF!</f>
        <v>#REF!</v>
      </c>
      <c r="L116" s="605" t="e">
        <f>+#REF!</f>
        <v>#REF!</v>
      </c>
      <c r="M116" s="606">
        <f t="shared" si="39"/>
        <v>0</v>
      </c>
      <c r="N116" s="606">
        <f t="shared" si="40"/>
        <v>0</v>
      </c>
      <c r="O116" s="607" t="e">
        <f t="shared" si="43"/>
        <v>#REF!</v>
      </c>
      <c r="P116" s="614" t="e">
        <f>+#REF!</f>
        <v>#REF!</v>
      </c>
    </row>
    <row r="117" spans="1:16" ht="24" x14ac:dyDescent="0.25">
      <c r="A117" s="1319"/>
      <c r="B117" s="325"/>
      <c r="C117" s="638"/>
      <c r="D117" s="639"/>
      <c r="E117" s="608" t="s">
        <v>179</v>
      </c>
      <c r="F117" s="609" t="e">
        <f t="shared" ref="F117:L117" si="44">SUM(F116:F116)</f>
        <v>#REF!</v>
      </c>
      <c r="G117" s="609" t="e">
        <f t="shared" si="44"/>
        <v>#REF!</v>
      </c>
      <c r="H117" s="609" t="e">
        <f t="shared" si="44"/>
        <v>#REF!</v>
      </c>
      <c r="I117" s="609" t="e">
        <f t="shared" si="44"/>
        <v>#REF!</v>
      </c>
      <c r="J117" s="609" t="e">
        <f t="shared" si="44"/>
        <v>#REF!</v>
      </c>
      <c r="K117" s="609" t="e">
        <f t="shared" si="44"/>
        <v>#REF!</v>
      </c>
      <c r="L117" s="609" t="e">
        <f t="shared" si="44"/>
        <v>#REF!</v>
      </c>
      <c r="M117" s="627">
        <f t="shared" si="39"/>
        <v>0</v>
      </c>
      <c r="N117" s="627">
        <f t="shared" si="40"/>
        <v>0</v>
      </c>
      <c r="O117" s="611" t="e">
        <f t="shared" si="43"/>
        <v>#REF!</v>
      </c>
      <c r="P117" s="612" t="e">
        <f>SUM(P116:P116)</f>
        <v>#REF!</v>
      </c>
    </row>
    <row r="118" spans="1:16" x14ac:dyDescent="0.25">
      <c r="A118" s="1319"/>
      <c r="B118" s="325" t="e">
        <f>+#REF!</f>
        <v>#REF!</v>
      </c>
      <c r="C118" s="638"/>
      <c r="D118" s="604" t="e">
        <f>+#REF!</f>
        <v>#REF!</v>
      </c>
      <c r="E118" s="604" t="e">
        <f>+#REF!</f>
        <v>#REF!</v>
      </c>
      <c r="F118" s="605" t="e">
        <f>+#REF!</f>
        <v>#REF!</v>
      </c>
      <c r="G118" s="605" t="e">
        <f>+#REF!</f>
        <v>#REF!</v>
      </c>
      <c r="H118" s="605" t="e">
        <f>+#REF!</f>
        <v>#REF!</v>
      </c>
      <c r="I118" s="605" t="e">
        <f t="shared" si="38"/>
        <v>#REF!</v>
      </c>
      <c r="J118" s="605" t="e">
        <f>+#REF!</f>
        <v>#REF!</v>
      </c>
      <c r="K118" s="605" t="e">
        <f>+#REF!</f>
        <v>#REF!</v>
      </c>
      <c r="L118" s="605" t="e">
        <f>+#REF!</f>
        <v>#REF!</v>
      </c>
      <c r="M118" s="606">
        <f t="shared" si="39"/>
        <v>0</v>
      </c>
      <c r="N118" s="606">
        <f t="shared" si="40"/>
        <v>0</v>
      </c>
      <c r="O118" s="607" t="e">
        <f t="shared" si="43"/>
        <v>#REF!</v>
      </c>
      <c r="P118" s="614" t="e">
        <f>+#REF!</f>
        <v>#REF!</v>
      </c>
    </row>
    <row r="119" spans="1:16" x14ac:dyDescent="0.25">
      <c r="A119" s="1319"/>
      <c r="B119" s="325" t="e">
        <f>+#REF!</f>
        <v>#REF!</v>
      </c>
      <c r="C119" s="638"/>
      <c r="D119" s="604" t="e">
        <f>+#REF!</f>
        <v>#REF!</v>
      </c>
      <c r="E119" s="604" t="e">
        <f>+#REF!</f>
        <v>#REF!</v>
      </c>
      <c r="F119" s="605" t="e">
        <f>+#REF!</f>
        <v>#REF!</v>
      </c>
      <c r="G119" s="605" t="e">
        <f>+#REF!</f>
        <v>#REF!</v>
      </c>
      <c r="H119" s="605" t="e">
        <f>+#REF!</f>
        <v>#REF!</v>
      </c>
      <c r="I119" s="605" t="e">
        <f t="shared" si="38"/>
        <v>#REF!</v>
      </c>
      <c r="J119" s="605" t="e">
        <f>+#REF!</f>
        <v>#REF!</v>
      </c>
      <c r="K119" s="605" t="e">
        <f>+#REF!</f>
        <v>#REF!</v>
      </c>
      <c r="L119" s="605" t="e">
        <f>+#REF!</f>
        <v>#REF!</v>
      </c>
      <c r="M119" s="606">
        <f t="shared" ref="M119:M124" si="45">+IF(ISERROR(J119/I119),0,J119/I119)</f>
        <v>0</v>
      </c>
      <c r="N119" s="606">
        <f>+IF(ISERROR(K119/I119),0,K119/I119)</f>
        <v>0</v>
      </c>
      <c r="O119" s="607" t="e">
        <f t="shared" si="43"/>
        <v>#REF!</v>
      </c>
      <c r="P119" s="614" t="e">
        <f>+#REF!</f>
        <v>#REF!</v>
      </c>
    </row>
    <row r="120" spans="1:16" x14ac:dyDescent="0.25">
      <c r="A120" s="1319"/>
      <c r="B120" s="325" t="e">
        <f>+#REF!</f>
        <v>#REF!</v>
      </c>
      <c r="C120" s="638"/>
      <c r="D120" s="604" t="e">
        <f>+#REF!</f>
        <v>#REF!</v>
      </c>
      <c r="E120" s="604" t="e">
        <f>+#REF!</f>
        <v>#REF!</v>
      </c>
      <c r="F120" s="605" t="e">
        <f>+#REF!</f>
        <v>#REF!</v>
      </c>
      <c r="G120" s="605" t="e">
        <f>+#REF!</f>
        <v>#REF!</v>
      </c>
      <c r="H120" s="605" t="e">
        <f>+#REF!</f>
        <v>#REF!</v>
      </c>
      <c r="I120" s="605" t="e">
        <f t="shared" si="38"/>
        <v>#REF!</v>
      </c>
      <c r="J120" s="605" t="e">
        <f>+#REF!</f>
        <v>#REF!</v>
      </c>
      <c r="K120" s="605" t="e">
        <f>+#REF!</f>
        <v>#REF!</v>
      </c>
      <c r="L120" s="605" t="e">
        <f>+#REF!</f>
        <v>#REF!</v>
      </c>
      <c r="M120" s="606">
        <f t="shared" si="45"/>
        <v>0</v>
      </c>
      <c r="N120" s="606">
        <f>+IF(ISERROR(K120/I120),0,K120/I120)</f>
        <v>0</v>
      </c>
      <c r="O120" s="607" t="e">
        <f t="shared" si="43"/>
        <v>#REF!</v>
      </c>
      <c r="P120" s="614" t="e">
        <f>+#REF!</f>
        <v>#REF!</v>
      </c>
    </row>
    <row r="121" spans="1:16" x14ac:dyDescent="0.25">
      <c r="A121" s="1319"/>
      <c r="B121" s="325"/>
      <c r="C121" s="638"/>
      <c r="D121" s="639"/>
      <c r="E121" s="608" t="s">
        <v>74</v>
      </c>
      <c r="F121" s="609" t="e">
        <f>SUM(F118:F120)</f>
        <v>#REF!</v>
      </c>
      <c r="G121" s="609" t="e">
        <f t="shared" ref="G121:L121" si="46">SUM(G118:G120)</f>
        <v>#REF!</v>
      </c>
      <c r="H121" s="609" t="e">
        <f t="shared" si="46"/>
        <v>#REF!</v>
      </c>
      <c r="I121" s="609" t="e">
        <f t="shared" si="46"/>
        <v>#REF!</v>
      </c>
      <c r="J121" s="609" t="e">
        <f t="shared" si="46"/>
        <v>#REF!</v>
      </c>
      <c r="K121" s="609" t="e">
        <f t="shared" si="46"/>
        <v>#REF!</v>
      </c>
      <c r="L121" s="609" t="e">
        <f t="shared" si="46"/>
        <v>#REF!</v>
      </c>
      <c r="M121" s="627">
        <f t="shared" si="45"/>
        <v>0</v>
      </c>
      <c r="N121" s="627">
        <f t="shared" si="40"/>
        <v>0</v>
      </c>
      <c r="O121" s="611" t="e">
        <f>SUM(O118:O120)</f>
        <v>#REF!</v>
      </c>
      <c r="P121" s="612" t="e">
        <f>SUM(P118:P120)</f>
        <v>#REF!</v>
      </c>
    </row>
    <row r="122" spans="1:16" x14ac:dyDescent="0.25">
      <c r="A122" s="1319"/>
      <c r="B122" s="325" t="e">
        <f>+#REF!</f>
        <v>#REF!</v>
      </c>
      <c r="C122" s="638"/>
      <c r="D122" s="604" t="e">
        <f>+#REF!</f>
        <v>#REF!</v>
      </c>
      <c r="E122" s="604" t="e">
        <f>+#REF!</f>
        <v>#REF!</v>
      </c>
      <c r="F122" s="620" t="e">
        <f>+#REF!</f>
        <v>#REF!</v>
      </c>
      <c r="G122" s="620" t="e">
        <f>+#REF!</f>
        <v>#REF!</v>
      </c>
      <c r="H122" s="620" t="e">
        <f>+#REF!</f>
        <v>#REF!</v>
      </c>
      <c r="I122" s="620" t="e">
        <f>+G122-H122</f>
        <v>#REF!</v>
      </c>
      <c r="J122" s="620" t="e">
        <f>+#REF!</f>
        <v>#REF!</v>
      </c>
      <c r="K122" s="620" t="e">
        <f>+#REF!</f>
        <v>#REF!</v>
      </c>
      <c r="L122" s="620" t="e">
        <f>+#REF!</f>
        <v>#REF!</v>
      </c>
      <c r="M122" s="640">
        <f t="shared" si="45"/>
        <v>0</v>
      </c>
      <c r="N122" s="640">
        <f>+IF(ISERROR(K122/I122),0,K122/I122)</f>
        <v>0</v>
      </c>
      <c r="O122" s="641" t="e">
        <f>+I122-L122</f>
        <v>#REF!</v>
      </c>
      <c r="P122" s="642" t="e">
        <f>+#REF!</f>
        <v>#REF!</v>
      </c>
    </row>
    <row r="123" spans="1:16" x14ac:dyDescent="0.25">
      <c r="A123" s="1319"/>
      <c r="B123" s="325" t="e">
        <f>+#REF!</f>
        <v>#REF!</v>
      </c>
      <c r="C123" s="638"/>
      <c r="D123" s="604" t="e">
        <f>+#REF!</f>
        <v>#REF!</v>
      </c>
      <c r="E123" s="604" t="e">
        <f>+#REF!</f>
        <v>#REF!</v>
      </c>
      <c r="F123" s="620" t="e">
        <f>+#REF!</f>
        <v>#REF!</v>
      </c>
      <c r="G123" s="620" t="e">
        <f>+#REF!</f>
        <v>#REF!</v>
      </c>
      <c r="H123" s="620" t="e">
        <f>+#REF!</f>
        <v>#REF!</v>
      </c>
      <c r="I123" s="620" t="e">
        <f>+G123-H123</f>
        <v>#REF!</v>
      </c>
      <c r="J123" s="620" t="e">
        <f>+#REF!</f>
        <v>#REF!</v>
      </c>
      <c r="K123" s="620" t="e">
        <f>+#REF!</f>
        <v>#REF!</v>
      </c>
      <c r="L123" s="620" t="e">
        <f>+#REF!</f>
        <v>#REF!</v>
      </c>
      <c r="M123" s="640">
        <f t="shared" si="45"/>
        <v>0</v>
      </c>
      <c r="N123" s="640">
        <f>+IF(ISERROR(K123/I123),0,K123/I123)</f>
        <v>0</v>
      </c>
      <c r="O123" s="641" t="e">
        <f>+I123-L123</f>
        <v>#REF!</v>
      </c>
      <c r="P123" s="642" t="e">
        <f>+#REF!</f>
        <v>#REF!</v>
      </c>
    </row>
    <row r="124" spans="1:16" ht="36" x14ac:dyDescent="0.25">
      <c r="A124" s="1319"/>
      <c r="B124" s="325"/>
      <c r="C124" s="638"/>
      <c r="D124" s="639"/>
      <c r="E124" s="141" t="s">
        <v>180</v>
      </c>
      <c r="F124" s="961" t="e">
        <f>+F122+F123</f>
        <v>#REF!</v>
      </c>
      <c r="G124" s="961" t="e">
        <f t="shared" ref="G124:L124" si="47">+G122+G123</f>
        <v>#REF!</v>
      </c>
      <c r="H124" s="961" t="e">
        <f t="shared" si="47"/>
        <v>#REF!</v>
      </c>
      <c r="I124" s="961" t="e">
        <f t="shared" si="47"/>
        <v>#REF!</v>
      </c>
      <c r="J124" s="961" t="e">
        <f t="shared" si="47"/>
        <v>#REF!</v>
      </c>
      <c r="K124" s="961" t="e">
        <f t="shared" si="47"/>
        <v>#REF!</v>
      </c>
      <c r="L124" s="961" t="e">
        <f t="shared" si="47"/>
        <v>#REF!</v>
      </c>
      <c r="M124" s="968">
        <f t="shared" si="45"/>
        <v>0</v>
      </c>
      <c r="N124" s="968">
        <f>+IF(ISERROR(K124/I124),0,K124/I124)</f>
        <v>0</v>
      </c>
      <c r="O124" s="969" t="e">
        <f>+O122+O123</f>
        <v>#REF!</v>
      </c>
      <c r="P124" s="970" t="e">
        <f>+P122+P123</f>
        <v>#REF!</v>
      </c>
    </row>
    <row r="125" spans="1:16" x14ac:dyDescent="0.25">
      <c r="A125" s="1319"/>
      <c r="B125" s="325" t="e">
        <f>+#REF!</f>
        <v>#REF!</v>
      </c>
      <c r="C125" s="643"/>
      <c r="D125" s="604" t="e">
        <f>+#REF!</f>
        <v>#REF!</v>
      </c>
      <c r="E125" s="604" t="e">
        <f>+#REF!</f>
        <v>#REF!</v>
      </c>
      <c r="F125" s="605" t="e">
        <f>+#REF!</f>
        <v>#REF!</v>
      </c>
      <c r="G125" s="605" t="e">
        <f>+#REF!</f>
        <v>#REF!</v>
      </c>
      <c r="H125" s="605" t="e">
        <f>+#REF!</f>
        <v>#REF!</v>
      </c>
      <c r="I125" s="605" t="e">
        <f t="shared" si="38"/>
        <v>#REF!</v>
      </c>
      <c r="J125" s="605" t="e">
        <f>+#REF!</f>
        <v>#REF!</v>
      </c>
      <c r="K125" s="605" t="e">
        <f>+#REF!</f>
        <v>#REF!</v>
      </c>
      <c r="L125" s="605" t="e">
        <f>+#REF!</f>
        <v>#REF!</v>
      </c>
      <c r="M125" s="606">
        <f t="shared" si="39"/>
        <v>0</v>
      </c>
      <c r="N125" s="606">
        <f t="shared" si="40"/>
        <v>0</v>
      </c>
      <c r="O125" s="607" t="e">
        <f>+I125-L125</f>
        <v>#REF!</v>
      </c>
      <c r="P125" s="614" t="e">
        <f>+#REF!</f>
        <v>#REF!</v>
      </c>
    </row>
    <row r="126" spans="1:16" x14ac:dyDescent="0.25">
      <c r="A126" s="1319"/>
      <c r="B126" s="1327"/>
      <c r="C126" s="1328"/>
      <c r="D126" s="1329"/>
      <c r="E126" s="628" t="s">
        <v>88</v>
      </c>
      <c r="F126" s="629" t="e">
        <f>SUM(F125:F125)</f>
        <v>#REF!</v>
      </c>
      <c r="G126" s="629" t="e">
        <f>SUM(G125:G125)</f>
        <v>#REF!</v>
      </c>
      <c r="H126" s="629" t="e">
        <f>+H125</f>
        <v>#REF!</v>
      </c>
      <c r="I126" s="629" t="e">
        <f>+I125</f>
        <v>#REF!</v>
      </c>
      <c r="J126" s="629" t="e">
        <f>+J125</f>
        <v>#REF!</v>
      </c>
      <c r="K126" s="629" t="e">
        <f>+K125</f>
        <v>#REF!</v>
      </c>
      <c r="L126" s="629" t="e">
        <f>+L125</f>
        <v>#REF!</v>
      </c>
      <c r="M126" s="630">
        <f t="shared" si="39"/>
        <v>0</v>
      </c>
      <c r="N126" s="630">
        <f t="shared" si="40"/>
        <v>0</v>
      </c>
      <c r="O126" s="631" t="e">
        <f>+I126-L126</f>
        <v>#REF!</v>
      </c>
      <c r="P126" s="632" t="e">
        <f>+J126-M126</f>
        <v>#REF!</v>
      </c>
    </row>
    <row r="127" spans="1:16" x14ac:dyDescent="0.25">
      <c r="A127" s="1319"/>
      <c r="B127" s="1327"/>
      <c r="C127" s="1328"/>
      <c r="D127" s="1329"/>
      <c r="E127" s="628" t="s">
        <v>49</v>
      </c>
      <c r="F127" s="629" t="e">
        <f t="shared" ref="F127:L127" si="48">+F115+F117+F121+F124</f>
        <v>#REF!</v>
      </c>
      <c r="G127" s="629" t="e">
        <f t="shared" si="48"/>
        <v>#REF!</v>
      </c>
      <c r="H127" s="629" t="e">
        <f t="shared" si="48"/>
        <v>#REF!</v>
      </c>
      <c r="I127" s="629" t="e">
        <f t="shared" si="48"/>
        <v>#REF!</v>
      </c>
      <c r="J127" s="629" t="e">
        <f t="shared" si="48"/>
        <v>#REF!</v>
      </c>
      <c r="K127" s="629" t="e">
        <f t="shared" si="48"/>
        <v>#REF!</v>
      </c>
      <c r="L127" s="629" t="e">
        <f t="shared" si="48"/>
        <v>#REF!</v>
      </c>
      <c r="M127" s="630">
        <f t="shared" si="39"/>
        <v>0</v>
      </c>
      <c r="N127" s="630">
        <f t="shared" si="40"/>
        <v>0</v>
      </c>
      <c r="O127" s="631" t="e">
        <f>+O115+O117+O121+O124</f>
        <v>#REF!</v>
      </c>
      <c r="P127" s="632" t="e">
        <f>+P115+P117+P121+P124</f>
        <v>#REF!</v>
      </c>
    </row>
    <row r="128" spans="1:16" ht="15.75" thickBot="1" x14ac:dyDescent="0.3">
      <c r="A128" s="1320"/>
      <c r="B128" s="1330"/>
      <c r="C128" s="1331"/>
      <c r="D128" s="1332"/>
      <c r="E128" s="633" t="s">
        <v>182</v>
      </c>
      <c r="F128" s="634" t="e">
        <f t="shared" ref="F128:L128" si="49">+F126+F127</f>
        <v>#REF!</v>
      </c>
      <c r="G128" s="634" t="e">
        <f t="shared" si="49"/>
        <v>#REF!</v>
      </c>
      <c r="H128" s="634" t="e">
        <f t="shared" si="49"/>
        <v>#REF!</v>
      </c>
      <c r="I128" s="634" t="e">
        <f t="shared" si="49"/>
        <v>#REF!</v>
      </c>
      <c r="J128" s="634" t="e">
        <f t="shared" si="49"/>
        <v>#REF!</v>
      </c>
      <c r="K128" s="634" t="e">
        <f t="shared" si="49"/>
        <v>#REF!</v>
      </c>
      <c r="L128" s="634" t="e">
        <f t="shared" si="49"/>
        <v>#REF!</v>
      </c>
      <c r="M128" s="635">
        <f t="shared" si="39"/>
        <v>0</v>
      </c>
      <c r="N128" s="635">
        <f t="shared" si="40"/>
        <v>0</v>
      </c>
      <c r="O128" s="636" t="e">
        <f>+I128-L128</f>
        <v>#REF!</v>
      </c>
      <c r="P128" s="637" t="e">
        <f>+P126+P127</f>
        <v>#REF!</v>
      </c>
    </row>
    <row r="129" spans="1:16" ht="16.5" thickBot="1" x14ac:dyDescent="0.3">
      <c r="A129" s="552"/>
      <c r="B129" s="143"/>
      <c r="C129" s="11"/>
      <c r="D129" s="574"/>
      <c r="E129" s="547"/>
      <c r="F129" s="553"/>
      <c r="G129" s="553"/>
      <c r="H129" s="553"/>
      <c r="I129" s="553"/>
      <c r="J129" s="724"/>
      <c r="K129" s="724"/>
      <c r="L129" s="553"/>
      <c r="M129" s="554"/>
      <c r="N129" s="554"/>
      <c r="O129" s="553"/>
      <c r="P129" s="553"/>
    </row>
    <row r="130" spans="1:16" s="596" customFormat="1" ht="66" customHeight="1" thickBot="1" x14ac:dyDescent="0.25">
      <c r="A130" s="548" t="s">
        <v>6</v>
      </c>
      <c r="B130" s="549" t="s">
        <v>7</v>
      </c>
      <c r="C130" s="549" t="s">
        <v>247</v>
      </c>
      <c r="D130" s="549" t="s">
        <v>520</v>
      </c>
      <c r="E130" s="549" t="s">
        <v>516</v>
      </c>
      <c r="F130" s="550" t="s">
        <v>101</v>
      </c>
      <c r="G130" s="550" t="s">
        <v>184</v>
      </c>
      <c r="H130" s="550" t="s">
        <v>104</v>
      </c>
      <c r="I130" s="550" t="s">
        <v>318</v>
      </c>
      <c r="J130" s="550" t="s">
        <v>25</v>
      </c>
      <c r="K130" s="550" t="s">
        <v>26</v>
      </c>
      <c r="L130" s="550" t="s">
        <v>24</v>
      </c>
      <c r="M130" s="549" t="s">
        <v>43</v>
      </c>
      <c r="N130" s="549" t="s">
        <v>103</v>
      </c>
      <c r="O130" s="564" t="s">
        <v>186</v>
      </c>
      <c r="P130" s="551" t="s">
        <v>28</v>
      </c>
    </row>
    <row r="131" spans="1:16" ht="15" customHeight="1" x14ac:dyDescent="0.25">
      <c r="A131" s="1319" t="s">
        <v>517</v>
      </c>
      <c r="B131" s="324" t="e">
        <f>+#REF!</f>
        <v>#REF!</v>
      </c>
      <c r="C131" s="644"/>
      <c r="D131" s="644" t="e">
        <f>+#REF!</f>
        <v>#REF!</v>
      </c>
      <c r="E131" s="644" t="e">
        <f>+#REF!</f>
        <v>#REF!</v>
      </c>
      <c r="F131" s="600" t="e">
        <f>+#REF!</f>
        <v>#REF!</v>
      </c>
      <c r="G131" s="600" t="e">
        <f>+#REF!</f>
        <v>#REF!</v>
      </c>
      <c r="H131" s="600" t="e">
        <f>+#REF!</f>
        <v>#REF!</v>
      </c>
      <c r="I131" s="645" t="e">
        <f>+G131-H131</f>
        <v>#REF!</v>
      </c>
      <c r="J131" s="645" t="e">
        <f>+#REF!</f>
        <v>#REF!</v>
      </c>
      <c r="K131" s="645" t="e">
        <f>+#REF!</f>
        <v>#REF!</v>
      </c>
      <c r="L131" s="600" t="e">
        <f>+#REF!</f>
        <v>#REF!</v>
      </c>
      <c r="M131" s="601">
        <f t="shared" ref="M131:M155" si="50">+IF(ISERROR(J131/I131),0,J131/I131)</f>
        <v>0</v>
      </c>
      <c r="N131" s="601">
        <f t="shared" ref="N131:N155" si="51">+IF(ISERROR(K131/I131),0,K131/I131)</f>
        <v>0</v>
      </c>
      <c r="O131" s="607" t="e">
        <f t="shared" ref="O131:O152" si="52">+I131-L131</f>
        <v>#REF!</v>
      </c>
      <c r="P131" s="603" t="e">
        <f>+#REF!</f>
        <v>#REF!</v>
      </c>
    </row>
    <row r="132" spans="1:16" x14ac:dyDescent="0.25">
      <c r="A132" s="1319"/>
      <c r="B132" s="324" t="e">
        <f>+#REF!</f>
        <v>#REF!</v>
      </c>
      <c r="C132" s="646"/>
      <c r="D132" s="644" t="e">
        <f>+#REF!</f>
        <v>#REF!</v>
      </c>
      <c r="E132" s="644" t="e">
        <f>+#REF!</f>
        <v>#REF!</v>
      </c>
      <c r="F132" s="600" t="e">
        <f>+#REF!</f>
        <v>#REF!</v>
      </c>
      <c r="G132" s="600" t="e">
        <f>+#REF!</f>
        <v>#REF!</v>
      </c>
      <c r="H132" s="600" t="e">
        <f>+#REF!</f>
        <v>#REF!</v>
      </c>
      <c r="I132" s="625" t="e">
        <f>+G132-H132</f>
        <v>#REF!</v>
      </c>
      <c r="J132" s="625" t="e">
        <f>+#REF!</f>
        <v>#REF!</v>
      </c>
      <c r="K132" s="625" t="e">
        <f>+#REF!</f>
        <v>#REF!</v>
      </c>
      <c r="L132" s="600" t="e">
        <f>+#REF!</f>
        <v>#REF!</v>
      </c>
      <c r="M132" s="606">
        <f t="shared" si="50"/>
        <v>0</v>
      </c>
      <c r="N132" s="606">
        <f t="shared" si="51"/>
        <v>0</v>
      </c>
      <c r="O132" s="607" t="e">
        <f t="shared" si="52"/>
        <v>#REF!</v>
      </c>
      <c r="P132" s="603" t="e">
        <f>+#REF!</f>
        <v>#REF!</v>
      </c>
    </row>
    <row r="133" spans="1:16" x14ac:dyDescent="0.25">
      <c r="A133" s="1319"/>
      <c r="B133" s="324" t="e">
        <f>+#REF!</f>
        <v>#REF!</v>
      </c>
      <c r="C133" s="646"/>
      <c r="D133" s="644" t="e">
        <f>+#REF!</f>
        <v>#REF!</v>
      </c>
      <c r="E133" s="644" t="e">
        <f>+#REF!</f>
        <v>#REF!</v>
      </c>
      <c r="F133" s="600" t="e">
        <f>+#REF!</f>
        <v>#REF!</v>
      </c>
      <c r="G133" s="600" t="e">
        <f>+#REF!</f>
        <v>#REF!</v>
      </c>
      <c r="H133" s="600" t="e">
        <f>+#REF!</f>
        <v>#REF!</v>
      </c>
      <c r="I133" s="625" t="e">
        <f>+G133-H133</f>
        <v>#REF!</v>
      </c>
      <c r="J133" s="625" t="e">
        <f>+#REF!</f>
        <v>#REF!</v>
      </c>
      <c r="K133" s="625" t="e">
        <f>+#REF!</f>
        <v>#REF!</v>
      </c>
      <c r="L133" s="600" t="e">
        <f>+#REF!</f>
        <v>#REF!</v>
      </c>
      <c r="M133" s="606">
        <f t="shared" si="50"/>
        <v>0</v>
      </c>
      <c r="N133" s="606">
        <f t="shared" si="51"/>
        <v>0</v>
      </c>
      <c r="O133" s="607" t="e">
        <f t="shared" si="52"/>
        <v>#REF!</v>
      </c>
      <c r="P133" s="603" t="e">
        <f>+#REF!</f>
        <v>#REF!</v>
      </c>
    </row>
    <row r="134" spans="1:16" x14ac:dyDescent="0.25">
      <c r="A134" s="1319"/>
      <c r="B134" s="325"/>
      <c r="C134" s="646"/>
      <c r="D134" s="646"/>
      <c r="E134" s="608" t="s">
        <v>46</v>
      </c>
      <c r="F134" s="609" t="e">
        <f>SUM(F131:F133)</f>
        <v>#REF!</v>
      </c>
      <c r="G134" s="609" t="e">
        <f t="shared" ref="G134:L134" si="53">SUM(G131:G133)</f>
        <v>#REF!</v>
      </c>
      <c r="H134" s="609" t="e">
        <f t="shared" si="53"/>
        <v>#REF!</v>
      </c>
      <c r="I134" s="609" t="e">
        <f t="shared" si="53"/>
        <v>#REF!</v>
      </c>
      <c r="J134" s="609" t="e">
        <f t="shared" si="53"/>
        <v>#REF!</v>
      </c>
      <c r="K134" s="609" t="e">
        <f>SUM(K131:K133)</f>
        <v>#REF!</v>
      </c>
      <c r="L134" s="609" t="e">
        <f t="shared" si="53"/>
        <v>#REF!</v>
      </c>
      <c r="M134" s="627">
        <f t="shared" si="50"/>
        <v>0</v>
      </c>
      <c r="N134" s="627">
        <f t="shared" si="51"/>
        <v>0</v>
      </c>
      <c r="O134" s="611" t="e">
        <f>+I134-L134</f>
        <v>#REF!</v>
      </c>
      <c r="P134" s="612" t="e">
        <f>+J134-M134</f>
        <v>#REF!</v>
      </c>
    </row>
    <row r="135" spans="1:16" x14ac:dyDescent="0.25">
      <c r="A135" s="1319"/>
      <c r="B135" s="325" t="e">
        <f>+#REF!</f>
        <v>#REF!</v>
      </c>
      <c r="C135" s="646"/>
      <c r="D135" s="646" t="e">
        <f>+#REF!</f>
        <v>#REF!</v>
      </c>
      <c r="E135" s="646" t="e">
        <f>+#REF!</f>
        <v>#REF!</v>
      </c>
      <c r="F135" s="605" t="e">
        <f>+#REF!</f>
        <v>#REF!</v>
      </c>
      <c r="G135" s="605" t="e">
        <f>+#REF!</f>
        <v>#REF!</v>
      </c>
      <c r="H135" s="605" t="e">
        <f>+#REF!</f>
        <v>#REF!</v>
      </c>
      <c r="I135" s="605" t="e">
        <f>+G135-H135</f>
        <v>#REF!</v>
      </c>
      <c r="J135" s="605" t="e">
        <f>+#REF!</f>
        <v>#REF!</v>
      </c>
      <c r="K135" s="605" t="e">
        <f>+#REF!</f>
        <v>#REF!</v>
      </c>
      <c r="L135" s="605" t="e">
        <f>+#REF!</f>
        <v>#REF!</v>
      </c>
      <c r="M135" s="606">
        <f t="shared" si="50"/>
        <v>0</v>
      </c>
      <c r="N135" s="606">
        <f t="shared" si="51"/>
        <v>0</v>
      </c>
      <c r="O135" s="607" t="e">
        <f t="shared" si="52"/>
        <v>#REF!</v>
      </c>
      <c r="P135" s="614" t="e">
        <f>+#REF!</f>
        <v>#REF!</v>
      </c>
    </row>
    <row r="136" spans="1:16" ht="24" x14ac:dyDescent="0.25">
      <c r="A136" s="1319"/>
      <c r="B136" s="325"/>
      <c r="C136" s="646"/>
      <c r="D136" s="646"/>
      <c r="E136" s="608" t="s">
        <v>179</v>
      </c>
      <c r="F136" s="609" t="e">
        <f t="shared" ref="F136:L136" si="54">+F135</f>
        <v>#REF!</v>
      </c>
      <c r="G136" s="609" t="e">
        <f t="shared" si="54"/>
        <v>#REF!</v>
      </c>
      <c r="H136" s="609" t="e">
        <f t="shared" si="54"/>
        <v>#REF!</v>
      </c>
      <c r="I136" s="609" t="e">
        <f t="shared" si="54"/>
        <v>#REF!</v>
      </c>
      <c r="J136" s="609" t="e">
        <f t="shared" si="54"/>
        <v>#REF!</v>
      </c>
      <c r="K136" s="609" t="e">
        <f t="shared" si="54"/>
        <v>#REF!</v>
      </c>
      <c r="L136" s="609" t="e">
        <f t="shared" si="54"/>
        <v>#REF!</v>
      </c>
      <c r="M136" s="627">
        <f t="shared" si="50"/>
        <v>0</v>
      </c>
      <c r="N136" s="627">
        <f t="shared" si="51"/>
        <v>0</v>
      </c>
      <c r="O136" s="611" t="e">
        <f>+I136-L136</f>
        <v>#REF!</v>
      </c>
      <c r="P136" s="612" t="e">
        <f>+P135</f>
        <v>#REF!</v>
      </c>
    </row>
    <row r="137" spans="1:16" x14ac:dyDescent="0.25">
      <c r="A137" s="1319"/>
      <c r="B137" s="325" t="e">
        <f>+#REF!</f>
        <v>#REF!</v>
      </c>
      <c r="C137" s="646"/>
      <c r="D137" s="646" t="e">
        <f>+#REF!</f>
        <v>#REF!</v>
      </c>
      <c r="E137" s="646" t="e">
        <f>+#REF!</f>
        <v>#REF!</v>
      </c>
      <c r="F137" s="605" t="e">
        <f>+#REF!</f>
        <v>#REF!</v>
      </c>
      <c r="G137" s="620" t="e">
        <f>+#REF!</f>
        <v>#REF!</v>
      </c>
      <c r="H137" s="620" t="e">
        <f>+#REF!</f>
        <v>#REF!</v>
      </c>
      <c r="I137" s="620" t="e">
        <f>+G137-H137</f>
        <v>#REF!</v>
      </c>
      <c r="J137" s="620" t="e">
        <f>+#REF!</f>
        <v>#REF!</v>
      </c>
      <c r="K137" s="620" t="e">
        <f>+#REF!</f>
        <v>#REF!</v>
      </c>
      <c r="L137" s="620" t="e">
        <f>+#REF!</f>
        <v>#REF!</v>
      </c>
      <c r="M137" s="647">
        <f t="shared" si="50"/>
        <v>0</v>
      </c>
      <c r="N137" s="647">
        <f t="shared" si="51"/>
        <v>0</v>
      </c>
      <c r="O137" s="641" t="e">
        <f t="shared" si="52"/>
        <v>#REF!</v>
      </c>
      <c r="P137" s="642" t="e">
        <f>+#REF!</f>
        <v>#REF!</v>
      </c>
    </row>
    <row r="138" spans="1:16" x14ac:dyDescent="0.25">
      <c r="A138" s="1319"/>
      <c r="B138" s="325" t="e">
        <f>+#REF!</f>
        <v>#REF!</v>
      </c>
      <c r="C138" s="646"/>
      <c r="D138" s="646" t="e">
        <f>+#REF!</f>
        <v>#REF!</v>
      </c>
      <c r="E138" s="646" t="e">
        <f>+#REF!</f>
        <v>#REF!</v>
      </c>
      <c r="F138" s="605" t="e">
        <f>+#REF!</f>
        <v>#REF!</v>
      </c>
      <c r="G138" s="620" t="e">
        <f>+#REF!</f>
        <v>#REF!</v>
      </c>
      <c r="H138" s="620" t="e">
        <f>+#REF!</f>
        <v>#REF!</v>
      </c>
      <c r="I138" s="620" t="e">
        <f>+G138-H138</f>
        <v>#REF!</v>
      </c>
      <c r="J138" s="620" t="e">
        <f>+#REF!</f>
        <v>#REF!</v>
      </c>
      <c r="K138" s="620" t="e">
        <f>+#REF!</f>
        <v>#REF!</v>
      </c>
      <c r="L138" s="620" t="e">
        <f>+#REF!</f>
        <v>#REF!</v>
      </c>
      <c r="M138" s="648">
        <f t="shared" si="50"/>
        <v>0</v>
      </c>
      <c r="N138" s="606">
        <f t="shared" si="51"/>
        <v>0</v>
      </c>
      <c r="O138" s="641" t="e">
        <f t="shared" si="52"/>
        <v>#REF!</v>
      </c>
      <c r="P138" s="642" t="e">
        <f>+#REF!</f>
        <v>#REF!</v>
      </c>
    </row>
    <row r="139" spans="1:16" x14ac:dyDescent="0.25">
      <c r="A139" s="1319"/>
      <c r="B139" s="325" t="e">
        <f>+#REF!</f>
        <v>#REF!</v>
      </c>
      <c r="C139" s="646"/>
      <c r="D139" s="646" t="e">
        <f>+#REF!</f>
        <v>#REF!</v>
      </c>
      <c r="E139" s="646" t="e">
        <f>+#REF!</f>
        <v>#REF!</v>
      </c>
      <c r="F139" s="605" t="e">
        <f>+#REF!</f>
        <v>#REF!</v>
      </c>
      <c r="G139" s="620" t="e">
        <f>+#REF!</f>
        <v>#REF!</v>
      </c>
      <c r="H139" s="620" t="e">
        <f>+#REF!</f>
        <v>#REF!</v>
      </c>
      <c r="I139" s="620" t="e">
        <f>+G139-H139</f>
        <v>#REF!</v>
      </c>
      <c r="J139" s="620" t="e">
        <f>+#REF!</f>
        <v>#REF!</v>
      </c>
      <c r="K139" s="620" t="e">
        <f>+#REF!</f>
        <v>#REF!</v>
      </c>
      <c r="L139" s="620" t="e">
        <f>+#REF!</f>
        <v>#REF!</v>
      </c>
      <c r="M139" s="648">
        <f t="shared" si="50"/>
        <v>0</v>
      </c>
      <c r="N139" s="606">
        <f t="shared" si="51"/>
        <v>0</v>
      </c>
      <c r="O139" s="641" t="e">
        <f t="shared" si="52"/>
        <v>#REF!</v>
      </c>
      <c r="P139" s="642" t="e">
        <f>+#REF!</f>
        <v>#REF!</v>
      </c>
    </row>
    <row r="140" spans="1:16" ht="27" customHeight="1" x14ac:dyDescent="0.25">
      <c r="A140" s="1319"/>
      <c r="B140" s="325" t="e">
        <f>+#REF!</f>
        <v>#REF!</v>
      </c>
      <c r="C140" s="649"/>
      <c r="D140" s="646" t="e">
        <f>+#REF!</f>
        <v>#REF!</v>
      </c>
      <c r="E140" s="646" t="e">
        <f>+#REF!</f>
        <v>#REF!</v>
      </c>
      <c r="F140" s="605" t="e">
        <f>+#REF!</f>
        <v>#REF!</v>
      </c>
      <c r="G140" s="620" t="e">
        <f>+#REF!</f>
        <v>#REF!</v>
      </c>
      <c r="H140" s="620" t="e">
        <f>+#REF!</f>
        <v>#REF!</v>
      </c>
      <c r="I140" s="620" t="e">
        <f>+G140-H140</f>
        <v>#REF!</v>
      </c>
      <c r="J140" s="620" t="e">
        <f>+#REF!</f>
        <v>#REF!</v>
      </c>
      <c r="K140" s="620" t="e">
        <f>+#REF!</f>
        <v>#REF!</v>
      </c>
      <c r="L140" s="620" t="e">
        <f>+#REF!</f>
        <v>#REF!</v>
      </c>
      <c r="M140" s="606">
        <f t="shared" si="50"/>
        <v>0</v>
      </c>
      <c r="N140" s="606">
        <f t="shared" si="51"/>
        <v>0</v>
      </c>
      <c r="O140" s="641" t="e">
        <f t="shared" si="52"/>
        <v>#REF!</v>
      </c>
      <c r="P140" s="642" t="e">
        <f>+#REF!</f>
        <v>#REF!</v>
      </c>
    </row>
    <row r="141" spans="1:16" x14ac:dyDescent="0.25">
      <c r="A141" s="1319"/>
      <c r="B141" s="325" t="e">
        <f>+#REF!</f>
        <v>#REF!</v>
      </c>
      <c r="C141" s="646"/>
      <c r="D141" s="646" t="e">
        <f>+#REF!</f>
        <v>#REF!</v>
      </c>
      <c r="E141" s="646" t="e">
        <f>+#REF!</f>
        <v>#REF!</v>
      </c>
      <c r="F141" s="605" t="e">
        <f>+#REF!</f>
        <v>#REF!</v>
      </c>
      <c r="G141" s="620" t="e">
        <f>+#REF!</f>
        <v>#REF!</v>
      </c>
      <c r="H141" s="620" t="e">
        <f>+#REF!</f>
        <v>#REF!</v>
      </c>
      <c r="I141" s="620" t="e">
        <f>+G141-H141</f>
        <v>#REF!</v>
      </c>
      <c r="J141" s="620" t="e">
        <f>+#REF!</f>
        <v>#REF!</v>
      </c>
      <c r="K141" s="620" t="e">
        <f>+#REF!</f>
        <v>#REF!</v>
      </c>
      <c r="L141" s="620" t="e">
        <f>+#REF!</f>
        <v>#REF!</v>
      </c>
      <c r="M141" s="606">
        <f t="shared" si="50"/>
        <v>0</v>
      </c>
      <c r="N141" s="606">
        <f t="shared" si="51"/>
        <v>0</v>
      </c>
      <c r="O141" s="641" t="e">
        <f t="shared" si="52"/>
        <v>#REF!</v>
      </c>
      <c r="P141" s="642" t="e">
        <f>+#REF!</f>
        <v>#REF!</v>
      </c>
    </row>
    <row r="142" spans="1:16" x14ac:dyDescent="0.25">
      <c r="A142" s="1319"/>
      <c r="B142" s="325"/>
      <c r="C142" s="646"/>
      <c r="D142" s="646"/>
      <c r="E142" s="608" t="s">
        <v>74</v>
      </c>
      <c r="F142" s="609" t="e">
        <f t="shared" ref="F142:L142" si="55">SUM(F137:F141)</f>
        <v>#REF!</v>
      </c>
      <c r="G142" s="609" t="e">
        <f t="shared" si="55"/>
        <v>#REF!</v>
      </c>
      <c r="H142" s="609" t="e">
        <f t="shared" si="55"/>
        <v>#REF!</v>
      </c>
      <c r="I142" s="609" t="e">
        <f t="shared" si="55"/>
        <v>#REF!</v>
      </c>
      <c r="J142" s="609" t="e">
        <f t="shared" si="55"/>
        <v>#REF!</v>
      </c>
      <c r="K142" s="609" t="e">
        <f t="shared" si="55"/>
        <v>#REF!</v>
      </c>
      <c r="L142" s="609" t="e">
        <f t="shared" si="55"/>
        <v>#REF!</v>
      </c>
      <c r="M142" s="627">
        <f t="shared" si="50"/>
        <v>0</v>
      </c>
      <c r="N142" s="627">
        <f t="shared" si="51"/>
        <v>0</v>
      </c>
      <c r="O142" s="611" t="e">
        <f>+I142-L142</f>
        <v>#REF!</v>
      </c>
      <c r="P142" s="612" t="e">
        <f>SUM(P137:P141)</f>
        <v>#REF!</v>
      </c>
    </row>
    <row r="143" spans="1:16" x14ac:dyDescent="0.25">
      <c r="A143" s="1319"/>
      <c r="B143" s="325" t="e">
        <f>+#REF!</f>
        <v>#REF!</v>
      </c>
      <c r="C143" s="646"/>
      <c r="D143" s="646" t="e">
        <f>+#REF!</f>
        <v>#REF!</v>
      </c>
      <c r="E143" s="646" t="e">
        <f>+#REF!</f>
        <v>#REF!</v>
      </c>
      <c r="F143" s="605" t="e">
        <f>+#REF!</f>
        <v>#REF!</v>
      </c>
      <c r="G143" s="620" t="e">
        <f>+#REF!</f>
        <v>#REF!</v>
      </c>
      <c r="H143" s="620" t="e">
        <f>+#REF!</f>
        <v>#REF!</v>
      </c>
      <c r="I143" s="620" t="e">
        <f>+G143-H143</f>
        <v>#REF!</v>
      </c>
      <c r="J143" s="620" t="e">
        <f>+#REF!</f>
        <v>#REF!</v>
      </c>
      <c r="K143" s="620" t="e">
        <f>+#REF!</f>
        <v>#REF!</v>
      </c>
      <c r="L143" s="620" t="e">
        <f>+#REF!</f>
        <v>#REF!</v>
      </c>
      <c r="M143" s="606">
        <f t="shared" si="50"/>
        <v>0</v>
      </c>
      <c r="N143" s="606">
        <f t="shared" si="51"/>
        <v>0</v>
      </c>
      <c r="O143" s="641" t="e">
        <f t="shared" si="52"/>
        <v>#REF!</v>
      </c>
      <c r="P143" s="642" t="e">
        <f>+#REF!</f>
        <v>#REF!</v>
      </c>
    </row>
    <row r="144" spans="1:16" ht="24" x14ac:dyDescent="0.25">
      <c r="A144" s="1319"/>
      <c r="B144" s="325"/>
      <c r="C144" s="646"/>
      <c r="D144" s="646"/>
      <c r="E144" s="608" t="s">
        <v>181</v>
      </c>
      <c r="F144" s="609" t="e">
        <f t="shared" ref="F144:L144" si="56">SUM(F143:F143)</f>
        <v>#REF!</v>
      </c>
      <c r="G144" s="609" t="e">
        <f t="shared" si="56"/>
        <v>#REF!</v>
      </c>
      <c r="H144" s="609" t="e">
        <f t="shared" si="56"/>
        <v>#REF!</v>
      </c>
      <c r="I144" s="609" t="e">
        <f t="shared" si="56"/>
        <v>#REF!</v>
      </c>
      <c r="J144" s="609" t="e">
        <f t="shared" si="56"/>
        <v>#REF!</v>
      </c>
      <c r="K144" s="609" t="e">
        <f t="shared" si="56"/>
        <v>#REF!</v>
      </c>
      <c r="L144" s="609" t="e">
        <f t="shared" si="56"/>
        <v>#REF!</v>
      </c>
      <c r="M144" s="627">
        <f t="shared" si="50"/>
        <v>0</v>
      </c>
      <c r="N144" s="627">
        <f t="shared" si="51"/>
        <v>0</v>
      </c>
      <c r="O144" s="611" t="e">
        <f>+I144-L144</f>
        <v>#REF!</v>
      </c>
      <c r="P144" s="612" t="e">
        <f>SUM(P143:P143)</f>
        <v>#REF!</v>
      </c>
    </row>
    <row r="145" spans="1:16" x14ac:dyDescent="0.25">
      <c r="A145" s="1319"/>
      <c r="B145" s="325" t="e">
        <f>+#REF!</f>
        <v>#REF!</v>
      </c>
      <c r="C145" s="646"/>
      <c r="D145" s="646" t="e">
        <f>+#REF!</f>
        <v>#REF!</v>
      </c>
      <c r="E145" s="646" t="e">
        <f>+#REF!</f>
        <v>#REF!</v>
      </c>
      <c r="F145" s="605" t="e">
        <f>+#REF!</f>
        <v>#REF!</v>
      </c>
      <c r="G145" s="620" t="e">
        <f>+#REF!</f>
        <v>#REF!</v>
      </c>
      <c r="H145" s="620" t="e">
        <f>+#REF!</f>
        <v>#REF!</v>
      </c>
      <c r="I145" s="620" t="e">
        <f>+G145-H145</f>
        <v>#REF!</v>
      </c>
      <c r="J145" s="620" t="e">
        <f>+#REF!</f>
        <v>#REF!</v>
      </c>
      <c r="K145" s="620" t="e">
        <f>+#REF!</f>
        <v>#REF!</v>
      </c>
      <c r="L145" s="620" t="e">
        <f>+#REF!</f>
        <v>#REF!</v>
      </c>
      <c r="M145" s="647">
        <f t="shared" si="50"/>
        <v>0</v>
      </c>
      <c r="N145" s="647">
        <f t="shared" si="51"/>
        <v>0</v>
      </c>
      <c r="O145" s="641" t="e">
        <f t="shared" si="52"/>
        <v>#REF!</v>
      </c>
      <c r="P145" s="642" t="e">
        <f>+-#REF!</f>
        <v>#REF!</v>
      </c>
    </row>
    <row r="146" spans="1:16" x14ac:dyDescent="0.25">
      <c r="A146" s="1319"/>
      <c r="B146" s="325" t="e">
        <f>+#REF!</f>
        <v>#REF!</v>
      </c>
      <c r="C146" s="646"/>
      <c r="D146" s="646" t="e">
        <f>+#REF!</f>
        <v>#REF!</v>
      </c>
      <c r="E146" s="646" t="e">
        <f>+#REF!</f>
        <v>#REF!</v>
      </c>
      <c r="F146" s="605" t="e">
        <f>+#REF!</f>
        <v>#REF!</v>
      </c>
      <c r="G146" s="620" t="e">
        <f>+#REF!</f>
        <v>#REF!</v>
      </c>
      <c r="H146" s="620" t="e">
        <f>+#REF!</f>
        <v>#REF!</v>
      </c>
      <c r="I146" s="620" t="e">
        <f>+G146-H146</f>
        <v>#REF!</v>
      </c>
      <c r="J146" s="620" t="e">
        <f>+#REF!</f>
        <v>#REF!</v>
      </c>
      <c r="K146" s="620" t="e">
        <f>+#REF!</f>
        <v>#REF!</v>
      </c>
      <c r="L146" s="620" t="e">
        <f>+#REF!</f>
        <v>#REF!</v>
      </c>
      <c r="M146" s="647">
        <f t="shared" si="50"/>
        <v>0</v>
      </c>
      <c r="N146" s="647">
        <f t="shared" si="51"/>
        <v>0</v>
      </c>
      <c r="O146" s="641" t="e">
        <f t="shared" si="52"/>
        <v>#REF!</v>
      </c>
      <c r="P146" s="642" t="e">
        <f>+-#REF!</f>
        <v>#REF!</v>
      </c>
    </row>
    <row r="147" spans="1:16" x14ac:dyDescent="0.25">
      <c r="A147" s="1319"/>
      <c r="B147" s="325" t="e">
        <f>+#REF!</f>
        <v>#REF!</v>
      </c>
      <c r="C147" s="646"/>
      <c r="D147" s="646" t="e">
        <f>+#REF!</f>
        <v>#REF!</v>
      </c>
      <c r="E147" s="646" t="e">
        <f>+#REF!</f>
        <v>#REF!</v>
      </c>
      <c r="F147" s="605" t="e">
        <f>+#REF!</f>
        <v>#REF!</v>
      </c>
      <c r="G147" s="620" t="e">
        <f>+#REF!</f>
        <v>#REF!</v>
      </c>
      <c r="H147" s="620" t="e">
        <f>+#REF!</f>
        <v>#REF!</v>
      </c>
      <c r="I147" s="620" t="e">
        <f>+G147-H147</f>
        <v>#REF!</v>
      </c>
      <c r="J147" s="620" t="e">
        <f>+#REF!</f>
        <v>#REF!</v>
      </c>
      <c r="K147" s="620" t="e">
        <f>+#REF!</f>
        <v>#REF!</v>
      </c>
      <c r="L147" s="620" t="e">
        <f>+#REF!</f>
        <v>#REF!</v>
      </c>
      <c r="M147" s="647">
        <f t="shared" si="50"/>
        <v>0</v>
      </c>
      <c r="N147" s="647">
        <f t="shared" si="51"/>
        <v>0</v>
      </c>
      <c r="O147" s="641" t="e">
        <f t="shared" si="52"/>
        <v>#REF!</v>
      </c>
      <c r="P147" s="642" t="e">
        <f>+-#REF!</f>
        <v>#REF!</v>
      </c>
    </row>
    <row r="148" spans="1:16" x14ac:dyDescent="0.25">
      <c r="A148" s="1319"/>
      <c r="B148" s="325" t="e">
        <f>+#REF!</f>
        <v>#REF!</v>
      </c>
      <c r="C148" s="646"/>
      <c r="D148" s="646" t="e">
        <f>+#REF!</f>
        <v>#REF!</v>
      </c>
      <c r="E148" s="646" t="e">
        <f>+#REF!</f>
        <v>#REF!</v>
      </c>
      <c r="F148" s="605" t="e">
        <f>+#REF!</f>
        <v>#REF!</v>
      </c>
      <c r="G148" s="620" t="e">
        <f>+#REF!</f>
        <v>#REF!</v>
      </c>
      <c r="H148" s="620" t="e">
        <f>+#REF!</f>
        <v>#REF!</v>
      </c>
      <c r="I148" s="620" t="e">
        <f>+G148-H148</f>
        <v>#REF!</v>
      </c>
      <c r="J148" s="620" t="e">
        <f>+#REF!</f>
        <v>#REF!</v>
      </c>
      <c r="K148" s="620" t="e">
        <f>+#REF!</f>
        <v>#REF!</v>
      </c>
      <c r="L148" s="620" t="e">
        <f>+#REF!</f>
        <v>#REF!</v>
      </c>
      <c r="M148" s="647">
        <f t="shared" si="50"/>
        <v>0</v>
      </c>
      <c r="N148" s="647">
        <f t="shared" si="51"/>
        <v>0</v>
      </c>
      <c r="O148" s="641" t="e">
        <f t="shared" si="52"/>
        <v>#REF!</v>
      </c>
      <c r="P148" s="642" t="e">
        <f>+-#REF!</f>
        <v>#REF!</v>
      </c>
    </row>
    <row r="149" spans="1:16" ht="36" x14ac:dyDescent="0.25">
      <c r="A149" s="1319"/>
      <c r="B149" s="325"/>
      <c r="C149" s="646"/>
      <c r="D149" s="646"/>
      <c r="E149" s="608" t="s">
        <v>180</v>
      </c>
      <c r="F149" s="609" t="e">
        <f t="shared" ref="F149:L149" si="57">SUM(F145:F148)</f>
        <v>#REF!</v>
      </c>
      <c r="G149" s="609" t="e">
        <f t="shared" si="57"/>
        <v>#REF!</v>
      </c>
      <c r="H149" s="609" t="e">
        <f t="shared" si="57"/>
        <v>#REF!</v>
      </c>
      <c r="I149" s="609" t="e">
        <f t="shared" si="57"/>
        <v>#REF!</v>
      </c>
      <c r="J149" s="609" t="e">
        <f t="shared" si="57"/>
        <v>#REF!</v>
      </c>
      <c r="K149" s="609" t="e">
        <f t="shared" si="57"/>
        <v>#REF!</v>
      </c>
      <c r="L149" s="609" t="e">
        <f t="shared" si="57"/>
        <v>#REF!</v>
      </c>
      <c r="M149" s="627">
        <f t="shared" si="50"/>
        <v>0</v>
      </c>
      <c r="N149" s="627">
        <f t="shared" si="51"/>
        <v>0</v>
      </c>
      <c r="O149" s="611" t="e">
        <f>+I149-L149</f>
        <v>#REF!</v>
      </c>
      <c r="P149" s="612" t="e">
        <f>SUM(P145:P148)</f>
        <v>#REF!</v>
      </c>
    </row>
    <row r="150" spans="1:16" x14ac:dyDescent="0.25">
      <c r="A150" s="1319"/>
      <c r="B150" s="325" t="e">
        <f>+#REF!</f>
        <v>#REF!</v>
      </c>
      <c r="C150" s="646"/>
      <c r="D150" s="646" t="e">
        <f>+#REF!</f>
        <v>#REF!</v>
      </c>
      <c r="E150" s="646" t="e">
        <f>+#REF!</f>
        <v>#REF!</v>
      </c>
      <c r="F150" s="605" t="e">
        <f>+#REF!</f>
        <v>#REF!</v>
      </c>
      <c r="G150" s="620" t="e">
        <f>+#REF!</f>
        <v>#REF!</v>
      </c>
      <c r="H150" s="620" t="e">
        <f>+#REF!</f>
        <v>#REF!</v>
      </c>
      <c r="I150" s="620" t="e">
        <f>+G150-H150</f>
        <v>#REF!</v>
      </c>
      <c r="J150" s="620" t="e">
        <f>+#REF!</f>
        <v>#REF!</v>
      </c>
      <c r="K150" s="620" t="e">
        <f>+#REF!</f>
        <v>#REF!</v>
      </c>
      <c r="L150" s="620" t="e">
        <f>+#REF!</f>
        <v>#REF!</v>
      </c>
      <c r="M150" s="647">
        <f>+IF(ISERROR(J150/I150),0,J150/I150)</f>
        <v>0</v>
      </c>
      <c r="N150" s="647">
        <f>+IF(ISERROR(K150/I150),0,K150/I150)</f>
        <v>0</v>
      </c>
      <c r="O150" s="641" t="e">
        <f t="shared" si="52"/>
        <v>#REF!</v>
      </c>
      <c r="P150" s="642" t="e">
        <f>+#REF!</f>
        <v>#REF!</v>
      </c>
    </row>
    <row r="151" spans="1:16" x14ac:dyDescent="0.25">
      <c r="A151" s="1319"/>
      <c r="B151" s="325"/>
      <c r="C151" s="646"/>
      <c r="D151" s="646"/>
      <c r="E151" s="608" t="s">
        <v>402</v>
      </c>
      <c r="F151" s="609" t="e">
        <f t="shared" ref="F151:L151" si="58">+F150</f>
        <v>#REF!</v>
      </c>
      <c r="G151" s="609" t="e">
        <f t="shared" si="58"/>
        <v>#REF!</v>
      </c>
      <c r="H151" s="609" t="e">
        <f t="shared" si="58"/>
        <v>#REF!</v>
      </c>
      <c r="I151" s="609" t="e">
        <f t="shared" si="58"/>
        <v>#REF!</v>
      </c>
      <c r="J151" s="609" t="e">
        <f t="shared" si="58"/>
        <v>#REF!</v>
      </c>
      <c r="K151" s="609" t="e">
        <f t="shared" si="58"/>
        <v>#REF!</v>
      </c>
      <c r="L151" s="609" t="e">
        <f t="shared" si="58"/>
        <v>#REF!</v>
      </c>
      <c r="M151" s="627">
        <f>+IF(ISERROR(J151/I151),0,J151/I151)</f>
        <v>0</v>
      </c>
      <c r="N151" s="627">
        <f>+IF(ISERROR(K151/I151),0,K151/I151)</f>
        <v>0</v>
      </c>
      <c r="O151" s="611" t="e">
        <f>+I151-L151</f>
        <v>#REF!</v>
      </c>
      <c r="P151" s="612" t="e">
        <f>+P150</f>
        <v>#REF!</v>
      </c>
    </row>
    <row r="152" spans="1:16" s="137" customFormat="1" x14ac:dyDescent="0.25">
      <c r="A152" s="1319"/>
      <c r="B152" s="383" t="e">
        <f>+#REF!</f>
        <v>#REF!</v>
      </c>
      <c r="C152" s="650"/>
      <c r="D152" s="650" t="e">
        <f>+#REF!</f>
        <v>#REF!</v>
      </c>
      <c r="E152" s="650" t="e">
        <f>+#REF!</f>
        <v>#REF!</v>
      </c>
      <c r="F152" s="620" t="e">
        <f>+#REF!</f>
        <v>#REF!</v>
      </c>
      <c r="G152" s="620" t="e">
        <f>+#REF!</f>
        <v>#REF!</v>
      </c>
      <c r="H152" s="620" t="e">
        <f>+#REF!</f>
        <v>#REF!</v>
      </c>
      <c r="I152" s="620" t="e">
        <f>+G152-H152</f>
        <v>#REF!</v>
      </c>
      <c r="J152" s="620" t="e">
        <f>+#REF!</f>
        <v>#REF!</v>
      </c>
      <c r="K152" s="620" t="e">
        <f>+#REF!</f>
        <v>#REF!</v>
      </c>
      <c r="L152" s="620" t="e">
        <f>+#REF!</f>
        <v>#REF!</v>
      </c>
      <c r="M152" s="651">
        <f>+IF(ISERROR(J152/I152),0,J152/I152)</f>
        <v>0</v>
      </c>
      <c r="N152" s="651">
        <f>+IF(ISERROR(K152/I152),0,K152/I152)</f>
        <v>0</v>
      </c>
      <c r="O152" s="641" t="e">
        <f t="shared" si="52"/>
        <v>#REF!</v>
      </c>
      <c r="P152" s="642" t="e">
        <f>+#REF!</f>
        <v>#REF!</v>
      </c>
    </row>
    <row r="153" spans="1:16" x14ac:dyDescent="0.25">
      <c r="A153" s="1319"/>
      <c r="B153" s="1324"/>
      <c r="C153" s="1325"/>
      <c r="D153" s="1326"/>
      <c r="E153" s="628" t="s">
        <v>48</v>
      </c>
      <c r="F153" s="629" t="e">
        <f>SUM(F152:F152)</f>
        <v>#REF!</v>
      </c>
      <c r="G153" s="629" t="e">
        <f>SUM(G152:G152)</f>
        <v>#REF!</v>
      </c>
      <c r="H153" s="629" t="e">
        <f>SUM(H152:H152)</f>
        <v>#REF!</v>
      </c>
      <c r="I153" s="629" t="e">
        <f>+G153-H153</f>
        <v>#REF!</v>
      </c>
      <c r="J153" s="629" t="e">
        <f>SUM(J152:J152)</f>
        <v>#REF!</v>
      </c>
      <c r="K153" s="629" t="e">
        <f>SUM(K152:K152)</f>
        <v>#REF!</v>
      </c>
      <c r="L153" s="629" t="e">
        <f>SUM(L152:L152)</f>
        <v>#REF!</v>
      </c>
      <c r="M153" s="630">
        <f t="shared" si="50"/>
        <v>0</v>
      </c>
      <c r="N153" s="630">
        <f t="shared" si="51"/>
        <v>0</v>
      </c>
      <c r="O153" s="631" t="e">
        <f>SUM(O152:O152)</f>
        <v>#REF!</v>
      </c>
      <c r="P153" s="632" t="e">
        <f>+N153-O153</f>
        <v>#REF!</v>
      </c>
    </row>
    <row r="154" spans="1:16" x14ac:dyDescent="0.25">
      <c r="A154" s="1319"/>
      <c r="B154" s="1327"/>
      <c r="C154" s="1328"/>
      <c r="D154" s="1329"/>
      <c r="E154" s="628" t="s">
        <v>49</v>
      </c>
      <c r="F154" s="629" t="e">
        <f t="shared" ref="F154:L154" si="59">+F134+F136+F142+F149+F144+F151</f>
        <v>#REF!</v>
      </c>
      <c r="G154" s="629" t="e">
        <f t="shared" si="59"/>
        <v>#REF!</v>
      </c>
      <c r="H154" s="629" t="e">
        <f t="shared" si="59"/>
        <v>#REF!</v>
      </c>
      <c r="I154" s="629" t="e">
        <f t="shared" si="59"/>
        <v>#REF!</v>
      </c>
      <c r="J154" s="629" t="e">
        <f t="shared" si="59"/>
        <v>#REF!</v>
      </c>
      <c r="K154" s="629" t="e">
        <f t="shared" si="59"/>
        <v>#REF!</v>
      </c>
      <c r="L154" s="629" t="e">
        <f t="shared" si="59"/>
        <v>#REF!</v>
      </c>
      <c r="M154" s="630">
        <f t="shared" si="50"/>
        <v>0</v>
      </c>
      <c r="N154" s="630">
        <f t="shared" si="51"/>
        <v>0</v>
      </c>
      <c r="O154" s="631" t="e">
        <f>+O134+O136+O142+O149+O144+O151</f>
        <v>#REF!</v>
      </c>
      <c r="P154" s="632" t="e">
        <f>+P134+P136+P142+P149+P144+P151</f>
        <v>#REF!</v>
      </c>
    </row>
    <row r="155" spans="1:16" ht="15.75" thickBot="1" x14ac:dyDescent="0.3">
      <c r="A155" s="1320"/>
      <c r="B155" s="1330"/>
      <c r="C155" s="1331"/>
      <c r="D155" s="1332"/>
      <c r="E155" s="633" t="s">
        <v>51</v>
      </c>
      <c r="F155" s="634" t="e">
        <f t="shared" ref="F155:L155" si="60">SUM(F153+F154)</f>
        <v>#REF!</v>
      </c>
      <c r="G155" s="634" t="e">
        <f t="shared" si="60"/>
        <v>#REF!</v>
      </c>
      <c r="H155" s="634" t="e">
        <f t="shared" si="60"/>
        <v>#REF!</v>
      </c>
      <c r="I155" s="634" t="e">
        <f t="shared" si="60"/>
        <v>#REF!</v>
      </c>
      <c r="J155" s="634" t="e">
        <f t="shared" si="60"/>
        <v>#REF!</v>
      </c>
      <c r="K155" s="634" t="e">
        <f t="shared" si="60"/>
        <v>#REF!</v>
      </c>
      <c r="L155" s="634" t="e">
        <f t="shared" si="60"/>
        <v>#REF!</v>
      </c>
      <c r="M155" s="635">
        <f t="shared" si="50"/>
        <v>0</v>
      </c>
      <c r="N155" s="635">
        <f t="shared" si="51"/>
        <v>0</v>
      </c>
      <c r="O155" s="636" t="e">
        <f>SUM(O153+O154)</f>
        <v>#REF!</v>
      </c>
      <c r="P155" s="637" t="e">
        <f>SUM(P153+P154)</f>
        <v>#REF!</v>
      </c>
    </row>
    <row r="156" spans="1:16" ht="16.5" thickBot="1" x14ac:dyDescent="0.3">
      <c r="A156" s="552"/>
      <c r="B156" s="143"/>
      <c r="C156" s="11"/>
      <c r="D156" s="574"/>
      <c r="E156" s="547"/>
      <c r="F156" s="553"/>
      <c r="G156" s="553"/>
      <c r="H156" s="553"/>
      <c r="I156" s="553"/>
      <c r="J156" s="724"/>
      <c r="K156" s="724"/>
      <c r="L156" s="553"/>
      <c r="M156" s="554"/>
      <c r="N156" s="554"/>
      <c r="O156" s="553"/>
      <c r="P156" s="553"/>
    </row>
    <row r="157" spans="1:16" s="138" customFormat="1" ht="60" customHeight="1" thickBot="1" x14ac:dyDescent="0.25">
      <c r="A157" s="548" t="s">
        <v>6</v>
      </c>
      <c r="B157" s="549" t="s">
        <v>7</v>
      </c>
      <c r="C157" s="549" t="s">
        <v>247</v>
      </c>
      <c r="D157" s="549" t="s">
        <v>520</v>
      </c>
      <c r="E157" s="549" t="s">
        <v>516</v>
      </c>
      <c r="F157" s="550" t="s">
        <v>101</v>
      </c>
      <c r="G157" s="550" t="s">
        <v>184</v>
      </c>
      <c r="H157" s="550" t="s">
        <v>104</v>
      </c>
      <c r="I157" s="550" t="s">
        <v>318</v>
      </c>
      <c r="J157" s="550" t="s">
        <v>25</v>
      </c>
      <c r="K157" s="550" t="s">
        <v>26</v>
      </c>
      <c r="L157" s="550" t="s">
        <v>24</v>
      </c>
      <c r="M157" s="549" t="s">
        <v>43</v>
      </c>
      <c r="N157" s="549" t="s">
        <v>103</v>
      </c>
      <c r="O157" s="564" t="s">
        <v>186</v>
      </c>
      <c r="P157" s="551" t="s">
        <v>28</v>
      </c>
    </row>
    <row r="158" spans="1:16" s="146" customFormat="1" ht="12" x14ac:dyDescent="0.2">
      <c r="A158" s="1364" t="s">
        <v>518</v>
      </c>
      <c r="B158" s="713" t="e">
        <f>+#REF!</f>
        <v>#REF!</v>
      </c>
      <c r="C158" s="953"/>
      <c r="D158" s="953" t="e">
        <f>+#REF!</f>
        <v>#REF!</v>
      </c>
      <c r="E158" s="953" t="e">
        <f>+#REF!</f>
        <v>#REF!</v>
      </c>
      <c r="F158" s="954" t="e">
        <f>+#REF!</f>
        <v>#REF!</v>
      </c>
      <c r="G158" s="954" t="e">
        <f>+#REF!</f>
        <v>#REF!</v>
      </c>
      <c r="H158" s="954" t="e">
        <f>+#REF!</f>
        <v>#REF!</v>
      </c>
      <c r="I158" s="954" t="e">
        <f>+G158-H158</f>
        <v>#REF!</v>
      </c>
      <c r="J158" s="954" t="e">
        <f>+#REF!</f>
        <v>#REF!</v>
      </c>
      <c r="K158" s="954" t="e">
        <f>+#REF!</f>
        <v>#REF!</v>
      </c>
      <c r="L158" s="954" t="e">
        <f>+#REF!</f>
        <v>#REF!</v>
      </c>
      <c r="M158" s="955">
        <f t="shared" ref="M158:M172" si="61">+IF(ISERROR(J158/I158),0,J158/I158)</f>
        <v>0</v>
      </c>
      <c r="N158" s="955">
        <f t="shared" ref="N158:N172" si="62">+IF(ISERROR(K158/I158),0,K158/I158)</f>
        <v>0</v>
      </c>
      <c r="O158" s="956" t="e">
        <f>+#REF!</f>
        <v>#REF!</v>
      </c>
      <c r="P158" s="957" t="e">
        <f>+#REF!</f>
        <v>#REF!</v>
      </c>
    </row>
    <row r="159" spans="1:16" s="146" customFormat="1" ht="12" x14ac:dyDescent="0.2">
      <c r="A159" s="1365"/>
      <c r="B159" s="714" t="e">
        <f>+#REF!</f>
        <v>#REF!</v>
      </c>
      <c r="C159" s="646"/>
      <c r="D159" s="646" t="e">
        <f>+#REF!</f>
        <v>#REF!</v>
      </c>
      <c r="E159" s="646" t="e">
        <f>+#REF!</f>
        <v>#REF!</v>
      </c>
      <c r="F159" s="605" t="e">
        <f>+#REF!</f>
        <v>#REF!</v>
      </c>
      <c r="G159" s="605" t="e">
        <f>+#REF!</f>
        <v>#REF!</v>
      </c>
      <c r="H159" s="605" t="e">
        <f>+#REF!</f>
        <v>#REF!</v>
      </c>
      <c r="I159" s="605" t="e">
        <f>+G159-H159</f>
        <v>#REF!</v>
      </c>
      <c r="J159" s="605" t="e">
        <f>+#REF!</f>
        <v>#REF!</v>
      </c>
      <c r="K159" s="605" t="e">
        <f>+#REF!</f>
        <v>#REF!</v>
      </c>
      <c r="L159" s="605" t="e">
        <f>+#REF!</f>
        <v>#REF!</v>
      </c>
      <c r="M159" s="606">
        <f t="shared" si="61"/>
        <v>0</v>
      </c>
      <c r="N159" s="606">
        <f t="shared" si="62"/>
        <v>0</v>
      </c>
      <c r="O159" s="607" t="e">
        <f>+#REF!</f>
        <v>#REF!</v>
      </c>
      <c r="P159" s="614" t="e">
        <f>+#REF!</f>
        <v>#REF!</v>
      </c>
    </row>
    <row r="160" spans="1:16" s="146" customFormat="1" ht="12" x14ac:dyDescent="0.2">
      <c r="A160" s="1365"/>
      <c r="B160" s="324" t="e">
        <f>+#REF!</f>
        <v>#REF!</v>
      </c>
      <c r="C160" s="644"/>
      <c r="D160" s="644" t="e">
        <f>+#REF!</f>
        <v>#REF!</v>
      </c>
      <c r="E160" s="644" t="e">
        <f>+#REF!</f>
        <v>#REF!</v>
      </c>
      <c r="F160" s="600" t="e">
        <f>+#REF!</f>
        <v>#REF!</v>
      </c>
      <c r="G160" s="600" t="e">
        <f>+#REF!</f>
        <v>#REF!</v>
      </c>
      <c r="H160" s="600" t="e">
        <f>+#REF!</f>
        <v>#REF!</v>
      </c>
      <c r="I160" s="600" t="e">
        <f>+G160-H160</f>
        <v>#REF!</v>
      </c>
      <c r="J160" s="600" t="e">
        <f>+#REF!</f>
        <v>#REF!</v>
      </c>
      <c r="K160" s="600" t="e">
        <f>+#REF!</f>
        <v>#REF!</v>
      </c>
      <c r="L160" s="600" t="e">
        <f>+#REF!</f>
        <v>#REF!</v>
      </c>
      <c r="M160" s="601">
        <f t="shared" si="61"/>
        <v>0</v>
      </c>
      <c r="N160" s="601">
        <f t="shared" si="62"/>
        <v>0</v>
      </c>
      <c r="O160" s="602" t="e">
        <f>+#REF!</f>
        <v>#REF!</v>
      </c>
      <c r="P160" s="603" t="e">
        <f>+#REF!</f>
        <v>#REF!</v>
      </c>
    </row>
    <row r="161" spans="1:16" s="146" customFormat="1" ht="18" customHeight="1" x14ac:dyDescent="0.2">
      <c r="A161" s="1365"/>
      <c r="B161" s="325"/>
      <c r="C161" s="646"/>
      <c r="D161" s="646"/>
      <c r="E161" s="608" t="s">
        <v>46</v>
      </c>
      <c r="F161" s="609" t="e">
        <f>SUM(F158:F160)</f>
        <v>#REF!</v>
      </c>
      <c r="G161" s="609" t="e">
        <f>SUM(G158:G160)</f>
        <v>#REF!</v>
      </c>
      <c r="H161" s="609" t="e">
        <f>SUM(H158:H160)</f>
        <v>#REF!</v>
      </c>
      <c r="I161" s="609" t="e">
        <f>SUM(I158:I160)</f>
        <v>#REF!</v>
      </c>
      <c r="J161" s="609" t="e">
        <f>SUM(J158:J160)</f>
        <v>#REF!</v>
      </c>
      <c r="K161" s="609" t="e">
        <f>+K158+K159+K160</f>
        <v>#REF!</v>
      </c>
      <c r="L161" s="609" t="e">
        <f>+L158+L159+L160</f>
        <v>#REF!</v>
      </c>
      <c r="M161" s="627">
        <f t="shared" si="61"/>
        <v>0</v>
      </c>
      <c r="N161" s="627">
        <f t="shared" si="62"/>
        <v>0</v>
      </c>
      <c r="O161" s="611" t="e">
        <f>+I161-L161</f>
        <v>#REF!</v>
      </c>
      <c r="P161" s="612" t="e">
        <f>+P158+P159+P160</f>
        <v>#REF!</v>
      </c>
    </row>
    <row r="162" spans="1:16" s="146" customFormat="1" ht="24.75" customHeight="1" x14ac:dyDescent="0.2">
      <c r="A162" s="1365"/>
      <c r="B162" s="325" t="e">
        <f>+#REF!</f>
        <v>#REF!</v>
      </c>
      <c r="C162" s="646"/>
      <c r="D162" s="646" t="e">
        <f>+#REF!</f>
        <v>#REF!</v>
      </c>
      <c r="E162" s="646" t="e">
        <f>+#REF!</f>
        <v>#REF!</v>
      </c>
      <c r="F162" s="605" t="e">
        <f>+#REF!</f>
        <v>#REF!</v>
      </c>
      <c r="G162" s="605" t="e">
        <f>+#REF!</f>
        <v>#REF!</v>
      </c>
      <c r="H162" s="605" t="e">
        <f>+#REF!</f>
        <v>#REF!</v>
      </c>
      <c r="I162" s="605" t="e">
        <f>+G162-H162</f>
        <v>#REF!</v>
      </c>
      <c r="J162" s="605" t="e">
        <f>+#REF!</f>
        <v>#REF!</v>
      </c>
      <c r="K162" s="605" t="e">
        <f>+#REF!</f>
        <v>#REF!</v>
      </c>
      <c r="L162" s="605" t="e">
        <f>+#REF!</f>
        <v>#REF!</v>
      </c>
      <c r="M162" s="606">
        <f t="shared" si="61"/>
        <v>0</v>
      </c>
      <c r="N162" s="606">
        <f t="shared" si="62"/>
        <v>0</v>
      </c>
      <c r="O162" s="607" t="e">
        <f>+#REF!</f>
        <v>#REF!</v>
      </c>
      <c r="P162" s="614" t="e">
        <f>+#REF!</f>
        <v>#REF!</v>
      </c>
    </row>
    <row r="163" spans="1:16" s="146" customFormat="1" ht="24" x14ac:dyDescent="0.2">
      <c r="A163" s="1365"/>
      <c r="B163" s="325"/>
      <c r="C163" s="646"/>
      <c r="D163" s="646"/>
      <c r="E163" s="608" t="s">
        <v>179</v>
      </c>
      <c r="F163" s="609" t="e">
        <f t="shared" ref="F163:L163" si="63">SUM(F162:F162)</f>
        <v>#REF!</v>
      </c>
      <c r="G163" s="609" t="e">
        <f t="shared" si="63"/>
        <v>#REF!</v>
      </c>
      <c r="H163" s="609" t="e">
        <f t="shared" si="63"/>
        <v>#REF!</v>
      </c>
      <c r="I163" s="609" t="e">
        <f t="shared" si="63"/>
        <v>#REF!</v>
      </c>
      <c r="J163" s="609" t="e">
        <f t="shared" si="63"/>
        <v>#REF!</v>
      </c>
      <c r="K163" s="609" t="e">
        <f t="shared" si="63"/>
        <v>#REF!</v>
      </c>
      <c r="L163" s="609" t="e">
        <f t="shared" si="63"/>
        <v>#REF!</v>
      </c>
      <c r="M163" s="627">
        <f t="shared" si="61"/>
        <v>0</v>
      </c>
      <c r="N163" s="627">
        <f t="shared" si="62"/>
        <v>0</v>
      </c>
      <c r="O163" s="611" t="e">
        <f>+I163-L163</f>
        <v>#REF!</v>
      </c>
      <c r="P163" s="612" t="e">
        <f>+P162</f>
        <v>#REF!</v>
      </c>
    </row>
    <row r="164" spans="1:16" s="146" customFormat="1" ht="12" x14ac:dyDescent="0.2">
      <c r="A164" s="1365"/>
      <c r="B164" s="325" t="s">
        <v>178</v>
      </c>
      <c r="C164" s="646"/>
      <c r="D164" s="646" t="e">
        <f>+#REF!</f>
        <v>#REF!</v>
      </c>
      <c r="E164" s="646" t="e">
        <f>+#REF!</f>
        <v>#REF!</v>
      </c>
      <c r="F164" s="605" t="e">
        <f>+#REF!</f>
        <v>#REF!</v>
      </c>
      <c r="G164" s="605" t="e">
        <f>+#REF!</f>
        <v>#REF!</v>
      </c>
      <c r="H164" s="605" t="e">
        <f>+#REF!</f>
        <v>#REF!</v>
      </c>
      <c r="I164" s="605" t="e">
        <f>+G164-H164</f>
        <v>#REF!</v>
      </c>
      <c r="J164" s="605" t="e">
        <f>+#REF!</f>
        <v>#REF!</v>
      </c>
      <c r="K164" s="605" t="e">
        <f>+#REF!</f>
        <v>#REF!</v>
      </c>
      <c r="L164" s="605" t="e">
        <f>+#REF!</f>
        <v>#REF!</v>
      </c>
      <c r="M164" s="606">
        <f t="shared" si="61"/>
        <v>0</v>
      </c>
      <c r="N164" s="606">
        <f t="shared" si="62"/>
        <v>0</v>
      </c>
      <c r="O164" s="607" t="e">
        <f>+I164-L164</f>
        <v>#REF!</v>
      </c>
      <c r="P164" s="614" t="e">
        <f>+#REF!</f>
        <v>#REF!</v>
      </c>
    </row>
    <row r="165" spans="1:16" s="146" customFormat="1" ht="12" x14ac:dyDescent="0.2">
      <c r="A165" s="1365"/>
      <c r="B165" s="325"/>
      <c r="C165" s="646"/>
      <c r="D165" s="646"/>
      <c r="E165" s="608" t="s">
        <v>47</v>
      </c>
      <c r="F165" s="609" t="e">
        <f t="shared" ref="F165:L165" si="64">SUM(F164:F164)</f>
        <v>#REF!</v>
      </c>
      <c r="G165" s="609" t="e">
        <f t="shared" si="64"/>
        <v>#REF!</v>
      </c>
      <c r="H165" s="609" t="e">
        <f t="shared" si="64"/>
        <v>#REF!</v>
      </c>
      <c r="I165" s="609" t="e">
        <f t="shared" si="64"/>
        <v>#REF!</v>
      </c>
      <c r="J165" s="609" t="e">
        <f t="shared" si="64"/>
        <v>#REF!</v>
      </c>
      <c r="K165" s="609" t="e">
        <f t="shared" si="64"/>
        <v>#REF!</v>
      </c>
      <c r="L165" s="609" t="e">
        <f t="shared" si="64"/>
        <v>#REF!</v>
      </c>
      <c r="M165" s="627">
        <f t="shared" si="61"/>
        <v>0</v>
      </c>
      <c r="N165" s="627">
        <f t="shared" si="62"/>
        <v>0</v>
      </c>
      <c r="O165" s="611" t="e">
        <f>+I165-L165</f>
        <v>#REF!</v>
      </c>
      <c r="P165" s="612"/>
    </row>
    <row r="166" spans="1:16" s="146" customFormat="1" ht="27.75" customHeight="1" x14ac:dyDescent="0.2">
      <c r="A166" s="1365"/>
      <c r="B166" s="325" t="e">
        <f>+#REF!</f>
        <v>#REF!</v>
      </c>
      <c r="C166" s="646"/>
      <c r="D166" s="646" t="e">
        <f>+#REF!</f>
        <v>#REF!</v>
      </c>
      <c r="E166" s="604" t="e">
        <f>+D166</f>
        <v>#REF!</v>
      </c>
      <c r="F166" s="605" t="e">
        <f>+#REF!</f>
        <v>#REF!</v>
      </c>
      <c r="G166" s="605" t="e">
        <f>+#REF!</f>
        <v>#REF!</v>
      </c>
      <c r="H166" s="625" t="e">
        <f>+#REF!</f>
        <v>#REF!</v>
      </c>
      <c r="I166" s="625" t="e">
        <f>+G166-H166</f>
        <v>#REF!</v>
      </c>
      <c r="J166" s="625" t="e">
        <f>+#REF!</f>
        <v>#REF!</v>
      </c>
      <c r="K166" s="625" t="e">
        <f>+#REF!</f>
        <v>#REF!</v>
      </c>
      <c r="L166" s="605" t="e">
        <f>+#REF!</f>
        <v>#REF!</v>
      </c>
      <c r="M166" s="606">
        <f>+IF(ISERROR(J166/I166),0,J166/I166)</f>
        <v>0</v>
      </c>
      <c r="N166" s="606">
        <f>+IF(ISERROR(K166/I166),0,K166/I166)</f>
        <v>0</v>
      </c>
      <c r="O166" s="607" t="e">
        <f>+#REF!</f>
        <v>#REF!</v>
      </c>
      <c r="P166" s="614" t="e">
        <f>+#REF!</f>
        <v>#REF!</v>
      </c>
    </row>
    <row r="167" spans="1:16" s="146" customFormat="1" ht="12" x14ac:dyDescent="0.2">
      <c r="A167" s="1365"/>
      <c r="B167" s="325" t="e">
        <f>+#REF!</f>
        <v>#REF!</v>
      </c>
      <c r="C167" s="646"/>
      <c r="D167" s="646" t="e">
        <f>+#REF!</f>
        <v>#REF!</v>
      </c>
      <c r="E167" s="646" t="e">
        <f>+#REF!</f>
        <v>#REF!</v>
      </c>
      <c r="F167" s="605" t="e">
        <f>+#REF!</f>
        <v>#REF!</v>
      </c>
      <c r="G167" s="605" t="e">
        <f>+#REF!</f>
        <v>#REF!</v>
      </c>
      <c r="H167" s="605" t="e">
        <f>+#REF!</f>
        <v>#REF!</v>
      </c>
      <c r="I167" s="625" t="e">
        <f>+G167-H167</f>
        <v>#REF!</v>
      </c>
      <c r="J167" s="625" t="e">
        <f>+#REF!</f>
        <v>#REF!</v>
      </c>
      <c r="K167" s="625" t="e">
        <f>+#REF!</f>
        <v>#REF!</v>
      </c>
      <c r="L167" s="605" t="e">
        <f>+#REF!</f>
        <v>#REF!</v>
      </c>
      <c r="M167" s="606">
        <f t="shared" si="61"/>
        <v>0</v>
      </c>
      <c r="N167" s="606">
        <f t="shared" si="62"/>
        <v>0</v>
      </c>
      <c r="O167" s="607" t="e">
        <f>+I167-L167</f>
        <v>#REF!</v>
      </c>
      <c r="P167" s="614" t="e">
        <f>+#REF!</f>
        <v>#REF!</v>
      </c>
    </row>
    <row r="168" spans="1:16" s="146" customFormat="1" ht="24" x14ac:dyDescent="0.2">
      <c r="A168" s="1365"/>
      <c r="B168" s="325"/>
      <c r="C168" s="958"/>
      <c r="D168" s="646"/>
      <c r="E168" s="608" t="s">
        <v>573</v>
      </c>
      <c r="F168" s="609" t="e">
        <f>+F166+F167</f>
        <v>#REF!</v>
      </c>
      <c r="G168" s="609" t="e">
        <f t="shared" ref="G168:L168" si="65">+G166+G167</f>
        <v>#REF!</v>
      </c>
      <c r="H168" s="609" t="e">
        <f t="shared" si="65"/>
        <v>#REF!</v>
      </c>
      <c r="I168" s="609" t="e">
        <f t="shared" si="65"/>
        <v>#REF!</v>
      </c>
      <c r="J168" s="609" t="e">
        <f t="shared" si="65"/>
        <v>#REF!</v>
      </c>
      <c r="K168" s="609" t="e">
        <f t="shared" si="65"/>
        <v>#REF!</v>
      </c>
      <c r="L168" s="609" t="e">
        <f t="shared" si="65"/>
        <v>#REF!</v>
      </c>
      <c r="M168" s="627">
        <f>+IF(ISERROR(J168/I168),0,J168/I168)</f>
        <v>0</v>
      </c>
      <c r="N168" s="627">
        <f>+IF(ISERROR(K168/I168),0,K168/I168)</f>
        <v>0</v>
      </c>
      <c r="O168" s="611" t="e">
        <f>+I168-L168</f>
        <v>#REF!</v>
      </c>
      <c r="P168" s="612" t="e">
        <f>+P166+P167</f>
        <v>#REF!</v>
      </c>
    </row>
    <row r="169" spans="1:16" s="146" customFormat="1" ht="12" x14ac:dyDescent="0.2">
      <c r="A169" s="1365"/>
      <c r="B169" s="325" t="e">
        <f>+#REF!</f>
        <v>#REF!</v>
      </c>
      <c r="C169" s="958"/>
      <c r="D169" s="646" t="e">
        <f>+#REF!</f>
        <v>#REF!</v>
      </c>
      <c r="E169" s="646" t="e">
        <f>+#REF!</f>
        <v>#REF!</v>
      </c>
      <c r="F169" s="605" t="e">
        <f>+#REF!</f>
        <v>#REF!</v>
      </c>
      <c r="G169" s="605" t="e">
        <f>+#REF!</f>
        <v>#REF!</v>
      </c>
      <c r="H169" s="605" t="e">
        <f>+#REF!</f>
        <v>#REF!</v>
      </c>
      <c r="I169" s="625" t="e">
        <f>+G169-H169</f>
        <v>#REF!</v>
      </c>
      <c r="J169" s="625" t="e">
        <f>+#REF!</f>
        <v>#REF!</v>
      </c>
      <c r="K169" s="625" t="e">
        <f>+#REF!</f>
        <v>#REF!</v>
      </c>
      <c r="L169" s="605" t="e">
        <f>+#REF!</f>
        <v>#REF!</v>
      </c>
      <c r="M169" s="606">
        <f t="shared" si="61"/>
        <v>0</v>
      </c>
      <c r="N169" s="606">
        <f t="shared" si="62"/>
        <v>0</v>
      </c>
      <c r="O169" s="607" t="e">
        <f>+I169-L169</f>
        <v>#REF!</v>
      </c>
      <c r="P169" s="614" t="e">
        <f>+#REF!</f>
        <v>#REF!</v>
      </c>
    </row>
    <row r="170" spans="1:16" s="146" customFormat="1" ht="12" x14ac:dyDescent="0.2">
      <c r="A170" s="1365"/>
      <c r="B170" s="1324"/>
      <c r="C170" s="1325"/>
      <c r="D170" s="1326"/>
      <c r="E170" s="628" t="s">
        <v>88</v>
      </c>
      <c r="F170" s="629" t="e">
        <f>+F169</f>
        <v>#REF!</v>
      </c>
      <c r="G170" s="629" t="e">
        <f t="shared" ref="G170:L170" si="66">+G169</f>
        <v>#REF!</v>
      </c>
      <c r="H170" s="629" t="e">
        <f t="shared" si="66"/>
        <v>#REF!</v>
      </c>
      <c r="I170" s="629" t="e">
        <f t="shared" si="66"/>
        <v>#REF!</v>
      </c>
      <c r="J170" s="629" t="e">
        <f t="shared" si="66"/>
        <v>#REF!</v>
      </c>
      <c r="K170" s="629" t="e">
        <f t="shared" si="66"/>
        <v>#REF!</v>
      </c>
      <c r="L170" s="629" t="e">
        <f t="shared" si="66"/>
        <v>#REF!</v>
      </c>
      <c r="M170" s="630">
        <f t="shared" si="61"/>
        <v>0</v>
      </c>
      <c r="N170" s="630">
        <f t="shared" si="62"/>
        <v>0</v>
      </c>
      <c r="O170" s="631" t="e">
        <f>+O169</f>
        <v>#REF!</v>
      </c>
      <c r="P170" s="632" t="e">
        <f>+P169</f>
        <v>#REF!</v>
      </c>
    </row>
    <row r="171" spans="1:16" s="146" customFormat="1" ht="12" x14ac:dyDescent="0.2">
      <c r="A171" s="1365"/>
      <c r="B171" s="1327"/>
      <c r="C171" s="1328"/>
      <c r="D171" s="1329"/>
      <c r="E171" s="628" t="s">
        <v>49</v>
      </c>
      <c r="F171" s="629" t="e">
        <f>+F168+F165+F163+F161</f>
        <v>#REF!</v>
      </c>
      <c r="G171" s="629" t="e">
        <f t="shared" ref="G171:L171" si="67">+G168+G165+G163+G161</f>
        <v>#REF!</v>
      </c>
      <c r="H171" s="629" t="e">
        <f t="shared" si="67"/>
        <v>#REF!</v>
      </c>
      <c r="I171" s="629" t="e">
        <f t="shared" si="67"/>
        <v>#REF!</v>
      </c>
      <c r="J171" s="629" t="e">
        <f t="shared" si="67"/>
        <v>#REF!</v>
      </c>
      <c r="K171" s="629" t="e">
        <f t="shared" si="67"/>
        <v>#REF!</v>
      </c>
      <c r="L171" s="629" t="e">
        <f t="shared" si="67"/>
        <v>#REF!</v>
      </c>
      <c r="M171" s="630">
        <f t="shared" si="61"/>
        <v>0</v>
      </c>
      <c r="N171" s="630">
        <f t="shared" si="62"/>
        <v>0</v>
      </c>
      <c r="O171" s="631" t="e">
        <f>+O168+O165+O163+O161</f>
        <v>#REF!</v>
      </c>
      <c r="P171" s="632" t="e">
        <f>+P168+P165+P163+P161</f>
        <v>#REF!</v>
      </c>
    </row>
    <row r="172" spans="1:16" s="146" customFormat="1" ht="12.75" thickBot="1" x14ac:dyDescent="0.25">
      <c r="A172" s="1366"/>
      <c r="B172" s="1330"/>
      <c r="C172" s="1331"/>
      <c r="D172" s="1332"/>
      <c r="E172" s="633" t="s">
        <v>50</v>
      </c>
      <c r="F172" s="634" t="e">
        <f>+F170+F171</f>
        <v>#REF!</v>
      </c>
      <c r="G172" s="634" t="e">
        <f t="shared" ref="G172:L172" si="68">+G170+G171</f>
        <v>#REF!</v>
      </c>
      <c r="H172" s="634" t="e">
        <f t="shared" si="68"/>
        <v>#REF!</v>
      </c>
      <c r="I172" s="634" t="e">
        <f t="shared" si="68"/>
        <v>#REF!</v>
      </c>
      <c r="J172" s="634" t="e">
        <f t="shared" si="68"/>
        <v>#REF!</v>
      </c>
      <c r="K172" s="634" t="e">
        <f t="shared" si="68"/>
        <v>#REF!</v>
      </c>
      <c r="L172" s="634" t="e">
        <f t="shared" si="68"/>
        <v>#REF!</v>
      </c>
      <c r="M172" s="635">
        <f t="shared" si="61"/>
        <v>0</v>
      </c>
      <c r="N172" s="635">
        <f t="shared" si="62"/>
        <v>0</v>
      </c>
      <c r="O172" s="636" t="e">
        <f>+O170+O171</f>
        <v>#REF!</v>
      </c>
      <c r="P172" s="637" t="e">
        <f>+P170+P171</f>
        <v>#REF!</v>
      </c>
    </row>
    <row r="173" spans="1:16" ht="16.5" customHeight="1" thickBot="1" x14ac:dyDescent="0.3">
      <c r="A173" s="594"/>
      <c r="B173" s="595"/>
      <c r="C173" s="12"/>
      <c r="D173" s="576"/>
      <c r="E173" s="547"/>
      <c r="F173" s="553"/>
      <c r="G173" s="553"/>
      <c r="H173" s="553"/>
      <c r="I173" s="553"/>
      <c r="J173" s="724"/>
      <c r="K173" s="724"/>
      <c r="L173" s="553"/>
      <c r="M173" s="554"/>
      <c r="N173" s="554"/>
      <c r="O173" s="553"/>
      <c r="P173" s="553"/>
    </row>
    <row r="174" spans="1:16" s="161" customFormat="1" ht="60.75" thickBot="1" x14ac:dyDescent="0.25">
      <c r="A174" s="548" t="s">
        <v>6</v>
      </c>
      <c r="B174" s="549" t="s">
        <v>7</v>
      </c>
      <c r="C174" s="549" t="s">
        <v>247</v>
      </c>
      <c r="D174" s="549" t="s">
        <v>520</v>
      </c>
      <c r="E174" s="549" t="s">
        <v>516</v>
      </c>
      <c r="F174" s="550" t="s">
        <v>101</v>
      </c>
      <c r="G174" s="550" t="s">
        <v>184</v>
      </c>
      <c r="H174" s="550" t="s">
        <v>104</v>
      </c>
      <c r="I174" s="550" t="s">
        <v>318</v>
      </c>
      <c r="J174" s="550" t="s">
        <v>25</v>
      </c>
      <c r="K174" s="550" t="s">
        <v>26</v>
      </c>
      <c r="L174" s="550" t="s">
        <v>24</v>
      </c>
      <c r="M174" s="549" t="s">
        <v>43</v>
      </c>
      <c r="N174" s="549" t="s">
        <v>103</v>
      </c>
      <c r="O174" s="564" t="s">
        <v>186</v>
      </c>
      <c r="P174" s="551" t="s">
        <v>28</v>
      </c>
    </row>
    <row r="175" spans="1:16" ht="15" customHeight="1" x14ac:dyDescent="0.25">
      <c r="A175" s="1350" t="s">
        <v>519</v>
      </c>
      <c r="B175" s="324" t="e">
        <f>+#REF!</f>
        <v>#REF!</v>
      </c>
      <c r="C175" s="644"/>
      <c r="D175" s="644" t="e">
        <f>+#REF!</f>
        <v>#REF!</v>
      </c>
      <c r="E175" s="644" t="e">
        <f>+#REF!</f>
        <v>#REF!</v>
      </c>
      <c r="F175" s="600" t="e">
        <f>+#REF!</f>
        <v>#REF!</v>
      </c>
      <c r="G175" s="600" t="e">
        <f>+#REF!</f>
        <v>#REF!</v>
      </c>
      <c r="H175" s="1025" t="e">
        <f>+#REF!</f>
        <v>#REF!</v>
      </c>
      <c r="I175" s="600" t="e">
        <f>+G175-H175</f>
        <v>#REF!</v>
      </c>
      <c r="J175" s="600" t="e">
        <f>+#REF!</f>
        <v>#REF!</v>
      </c>
      <c r="K175" s="600" t="e">
        <f>+#REF!</f>
        <v>#REF!</v>
      </c>
      <c r="L175" s="600" t="e">
        <f>+#REF!</f>
        <v>#REF!</v>
      </c>
      <c r="M175" s="601">
        <f t="shared" ref="M175:M180" si="69">+IF(ISERROR(J175/I175),0,J175/I175)</f>
        <v>0</v>
      </c>
      <c r="N175" s="601">
        <f t="shared" ref="N175:N189" si="70">+IF(ISERROR(K175/I175),0,K175/I175)</f>
        <v>0</v>
      </c>
      <c r="O175" s="600" t="e">
        <f>+I175-L175</f>
        <v>#REF!</v>
      </c>
      <c r="P175" s="600" t="e">
        <f>+#REF!</f>
        <v>#REF!</v>
      </c>
    </row>
    <row r="176" spans="1:16" ht="39.75" customHeight="1" x14ac:dyDescent="0.25">
      <c r="A176" s="1350"/>
      <c r="B176" s="324" t="e">
        <f>+#REF!</f>
        <v>#REF!</v>
      </c>
      <c r="C176" s="646"/>
      <c r="D176" s="644" t="e">
        <f>+#REF!</f>
        <v>#REF!</v>
      </c>
      <c r="E176" s="644" t="e">
        <f>+#REF!</f>
        <v>#REF!</v>
      </c>
      <c r="F176" s="600" t="e">
        <f>+#REF!</f>
        <v>#REF!</v>
      </c>
      <c r="G176" s="600" t="e">
        <f>+#REF!</f>
        <v>#REF!</v>
      </c>
      <c r="H176" s="600" t="e">
        <f>+#REF!</f>
        <v>#REF!</v>
      </c>
      <c r="I176" s="605" t="e">
        <f>+G176-H176</f>
        <v>#REF!</v>
      </c>
      <c r="J176" s="600" t="e">
        <f>+#REF!</f>
        <v>#REF!</v>
      </c>
      <c r="K176" s="605" t="e">
        <f>+#REF!</f>
        <v>#REF!</v>
      </c>
      <c r="L176" s="600" t="e">
        <f>+#REF!</f>
        <v>#REF!</v>
      </c>
      <c r="M176" s="606">
        <f t="shared" si="69"/>
        <v>0</v>
      </c>
      <c r="N176" s="606">
        <f t="shared" si="70"/>
        <v>0</v>
      </c>
      <c r="O176" s="605" t="e">
        <f>+I176-L176</f>
        <v>#REF!</v>
      </c>
      <c r="P176" s="600" t="e">
        <f>+#REF!</f>
        <v>#REF!</v>
      </c>
    </row>
    <row r="177" spans="1:17" ht="34.5" customHeight="1" x14ac:dyDescent="0.25">
      <c r="A177" s="1350"/>
      <c r="B177" s="324" t="e">
        <f>+#REF!</f>
        <v>#REF!</v>
      </c>
      <c r="C177" s="646"/>
      <c r="D177" s="644" t="e">
        <f>+#REF!</f>
        <v>#REF!</v>
      </c>
      <c r="E177" s="644" t="e">
        <f>+#REF!</f>
        <v>#REF!</v>
      </c>
      <c r="F177" s="600" t="e">
        <f>+#REF!</f>
        <v>#REF!</v>
      </c>
      <c r="G177" s="600" t="e">
        <f>+#REF!</f>
        <v>#REF!</v>
      </c>
      <c r="H177" s="600" t="e">
        <f>+#REF!</f>
        <v>#REF!</v>
      </c>
      <c r="I177" s="605" t="e">
        <f>+G177-H177</f>
        <v>#REF!</v>
      </c>
      <c r="J177" s="600" t="e">
        <f>+#REF!</f>
        <v>#REF!</v>
      </c>
      <c r="K177" s="605" t="e">
        <f>+#REF!</f>
        <v>#REF!</v>
      </c>
      <c r="L177" s="600" t="e">
        <f>+#REF!</f>
        <v>#REF!</v>
      </c>
      <c r="M177" s="606">
        <f t="shared" si="69"/>
        <v>0</v>
      </c>
      <c r="N177" s="606">
        <f t="shared" si="70"/>
        <v>0</v>
      </c>
      <c r="O177" s="605" t="e">
        <f>+I177-L177</f>
        <v>#REF!</v>
      </c>
      <c r="P177" s="600" t="e">
        <f>+#REF!</f>
        <v>#REF!</v>
      </c>
    </row>
    <row r="178" spans="1:17" x14ac:dyDescent="0.25">
      <c r="A178" s="1350"/>
      <c r="B178" s="325"/>
      <c r="C178" s="646"/>
      <c r="D178" s="646"/>
      <c r="E178" s="715" t="s">
        <v>46</v>
      </c>
      <c r="F178" s="716" t="e">
        <f t="shared" ref="F178:L178" si="71">SUM(F175:F177)</f>
        <v>#REF!</v>
      </c>
      <c r="G178" s="716" t="e">
        <f t="shared" si="71"/>
        <v>#REF!</v>
      </c>
      <c r="H178" s="716" t="e">
        <f t="shared" si="71"/>
        <v>#REF!</v>
      </c>
      <c r="I178" s="716" t="e">
        <f t="shared" si="71"/>
        <v>#REF!</v>
      </c>
      <c r="J178" s="716" t="e">
        <f t="shared" si="71"/>
        <v>#REF!</v>
      </c>
      <c r="K178" s="716" t="e">
        <f t="shared" si="71"/>
        <v>#REF!</v>
      </c>
      <c r="L178" s="716" t="e">
        <f t="shared" si="71"/>
        <v>#REF!</v>
      </c>
      <c r="M178" s="717">
        <f t="shared" si="69"/>
        <v>0</v>
      </c>
      <c r="N178" s="717">
        <f>+IF(ISERROR(K178/I178),0,K178/I178)</f>
        <v>0</v>
      </c>
      <c r="O178" s="959" t="e">
        <f t="shared" ref="O178:P186" si="72">+I178-L178</f>
        <v>#REF!</v>
      </c>
      <c r="P178" s="718" t="e">
        <f>SUM(P175:P177)</f>
        <v>#REF!</v>
      </c>
    </row>
    <row r="179" spans="1:17" x14ac:dyDescent="0.25">
      <c r="A179" s="1350"/>
      <c r="B179" s="325" t="e">
        <f>+#REF!</f>
        <v>#REF!</v>
      </c>
      <c r="C179" s="646"/>
      <c r="D179" s="646" t="e">
        <f>+#REF!</f>
        <v>#REF!</v>
      </c>
      <c r="E179" s="646" t="e">
        <f>+#REF!</f>
        <v>#REF!</v>
      </c>
      <c r="F179" s="605" t="e">
        <f>+#REF!</f>
        <v>#REF!</v>
      </c>
      <c r="G179" s="605" t="e">
        <f>+#REF!</f>
        <v>#REF!</v>
      </c>
      <c r="H179" s="625" t="e">
        <f>+#REF!</f>
        <v>#REF!</v>
      </c>
      <c r="I179" s="625" t="e">
        <f>+G179-H179</f>
        <v>#REF!</v>
      </c>
      <c r="J179" s="625" t="e">
        <f>+#REF!</f>
        <v>#REF!</v>
      </c>
      <c r="K179" s="625" t="e">
        <f>+#REF!</f>
        <v>#REF!</v>
      </c>
      <c r="L179" s="605" t="e">
        <f>+#REF!</f>
        <v>#REF!</v>
      </c>
      <c r="M179" s="606">
        <f t="shared" si="69"/>
        <v>0</v>
      </c>
      <c r="N179" s="606">
        <f>+IF(ISERROR(K179/I179),0,K179/I179)</f>
        <v>0</v>
      </c>
      <c r="O179" s="605" t="e">
        <f t="shared" si="72"/>
        <v>#REF!</v>
      </c>
      <c r="P179" s="605" t="e">
        <f>+#REF!</f>
        <v>#REF!</v>
      </c>
    </row>
    <row r="180" spans="1:17" ht="24" x14ac:dyDescent="0.25">
      <c r="A180" s="1350"/>
      <c r="B180" s="325"/>
      <c r="C180" s="646"/>
      <c r="D180" s="646"/>
      <c r="E180" s="715" t="s">
        <v>179</v>
      </c>
      <c r="F180" s="716" t="e">
        <f>+F179</f>
        <v>#REF!</v>
      </c>
      <c r="G180" s="716" t="e">
        <f t="shared" ref="G180:L180" si="73">+G179</f>
        <v>#REF!</v>
      </c>
      <c r="H180" s="716" t="e">
        <f t="shared" si="73"/>
        <v>#REF!</v>
      </c>
      <c r="I180" s="716" t="e">
        <f t="shared" si="73"/>
        <v>#REF!</v>
      </c>
      <c r="J180" s="716" t="e">
        <f t="shared" si="73"/>
        <v>#REF!</v>
      </c>
      <c r="K180" s="716" t="e">
        <f t="shared" si="73"/>
        <v>#REF!</v>
      </c>
      <c r="L180" s="716" t="e">
        <f t="shared" si="73"/>
        <v>#REF!</v>
      </c>
      <c r="M180" s="717">
        <f t="shared" si="69"/>
        <v>0</v>
      </c>
      <c r="N180" s="717">
        <f>+IF(ISERROR(K180/I180),0,K180/I180)</f>
        <v>0</v>
      </c>
      <c r="O180" s="959" t="e">
        <f t="shared" si="72"/>
        <v>#REF!</v>
      </c>
      <c r="P180" s="718" t="e">
        <f>+P179</f>
        <v>#REF!</v>
      </c>
    </row>
    <row r="181" spans="1:17" x14ac:dyDescent="0.25">
      <c r="A181" s="1350"/>
      <c r="B181" s="325" t="e">
        <f>+#REF!</f>
        <v>#REF!</v>
      </c>
      <c r="C181" s="646"/>
      <c r="D181" s="646" t="e">
        <f>+#REF!</f>
        <v>#REF!</v>
      </c>
      <c r="E181" s="646" t="e">
        <f>+#REF!</f>
        <v>#REF!</v>
      </c>
      <c r="F181" s="605" t="e">
        <f>+#REF!</f>
        <v>#REF!</v>
      </c>
      <c r="G181" s="605" t="e">
        <f>+#REF!</f>
        <v>#REF!</v>
      </c>
      <c r="H181" s="625" t="e">
        <f>+#REF!</f>
        <v>#REF!</v>
      </c>
      <c r="I181" s="625" t="e">
        <f>+G181-H181</f>
        <v>#REF!</v>
      </c>
      <c r="J181" s="625" t="e">
        <f>+#REF!</f>
        <v>#REF!</v>
      </c>
      <c r="K181" s="625" t="e">
        <f>+#REF!</f>
        <v>#REF!</v>
      </c>
      <c r="L181" s="605" t="e">
        <f>+#REF!</f>
        <v>#REF!</v>
      </c>
      <c r="M181" s="606">
        <f t="shared" ref="M181:M182" si="74">+IF(ISERROR(J181/I181),0,J181/I181)</f>
        <v>0</v>
      </c>
      <c r="N181" s="606">
        <f>+IF(ISERROR(K181/I181),0,K181/I181)</f>
        <v>0</v>
      </c>
      <c r="O181" s="605" t="e">
        <f t="shared" ref="O181:O182" si="75">+I181-L181</f>
        <v>#REF!</v>
      </c>
      <c r="P181" s="959"/>
    </row>
    <row r="182" spans="1:17" x14ac:dyDescent="0.25">
      <c r="A182" s="1350"/>
      <c r="B182" s="325"/>
      <c r="C182" s="646"/>
      <c r="D182" s="646"/>
      <c r="E182" s="715" t="e">
        <f>+E181</f>
        <v>#REF!</v>
      </c>
      <c r="F182" s="716" t="e">
        <f>+F181</f>
        <v>#REF!</v>
      </c>
      <c r="G182" s="716" t="e">
        <f t="shared" ref="G182:L182" si="76">+G181</f>
        <v>#REF!</v>
      </c>
      <c r="H182" s="716" t="e">
        <f t="shared" si="76"/>
        <v>#REF!</v>
      </c>
      <c r="I182" s="716" t="e">
        <f t="shared" si="76"/>
        <v>#REF!</v>
      </c>
      <c r="J182" s="716" t="e">
        <f>+J181</f>
        <v>#REF!</v>
      </c>
      <c r="K182" s="716" t="e">
        <f t="shared" si="76"/>
        <v>#REF!</v>
      </c>
      <c r="L182" s="716" t="e">
        <f t="shared" si="76"/>
        <v>#REF!</v>
      </c>
      <c r="M182" s="717">
        <f t="shared" si="74"/>
        <v>0</v>
      </c>
      <c r="N182" s="717">
        <f>+IF(ISERROR(K182/I182),0,K182/I182)</f>
        <v>0</v>
      </c>
      <c r="O182" s="959" t="e">
        <f t="shared" si="75"/>
        <v>#REF!</v>
      </c>
      <c r="P182" s="959"/>
    </row>
    <row r="183" spans="1:17" x14ac:dyDescent="0.25">
      <c r="A183" s="1350"/>
      <c r="B183" s="325" t="e">
        <f>+#REF!</f>
        <v>#REF!</v>
      </c>
      <c r="C183" s="646"/>
      <c r="D183" s="646" t="e">
        <f>+#REF!</f>
        <v>#REF!</v>
      </c>
      <c r="E183" s="646" t="e">
        <f>+#REF!</f>
        <v>#REF!</v>
      </c>
      <c r="F183" s="605" t="e">
        <f>+#REF!</f>
        <v>#REF!</v>
      </c>
      <c r="G183" s="605" t="e">
        <f>+#REF!</f>
        <v>#REF!</v>
      </c>
      <c r="H183" s="605" t="e">
        <f>+#REF!</f>
        <v>#REF!</v>
      </c>
      <c r="I183" s="620" t="e">
        <f>+G183-H183</f>
        <v>#REF!</v>
      </c>
      <c r="J183" s="605" t="e">
        <f>+#REF!</f>
        <v>#REF!</v>
      </c>
      <c r="K183" s="620" t="e">
        <f>+#REF!</f>
        <v>#REF!</v>
      </c>
      <c r="L183" s="620" t="e">
        <f>+#REF!</f>
        <v>#REF!</v>
      </c>
      <c r="M183" s="606">
        <f t="shared" ref="M183:M189" si="77">+IF(ISERROR(J183/I183),0,J183/I183)</f>
        <v>0</v>
      </c>
      <c r="N183" s="606">
        <f t="shared" si="70"/>
        <v>0</v>
      </c>
      <c r="O183" s="620" t="e">
        <f t="shared" si="72"/>
        <v>#REF!</v>
      </c>
      <c r="P183" s="620" t="e">
        <f>+#REF!</f>
        <v>#REF!</v>
      </c>
    </row>
    <row r="184" spans="1:17" x14ac:dyDescent="0.25">
      <c r="A184" s="1350"/>
      <c r="B184" s="325" t="e">
        <f>+#REF!</f>
        <v>#REF!</v>
      </c>
      <c r="C184" s="646"/>
      <c r="D184" s="646" t="e">
        <f>+#REF!</f>
        <v>#REF!</v>
      </c>
      <c r="E184" s="646" t="e">
        <f>+#REF!</f>
        <v>#REF!</v>
      </c>
      <c r="F184" s="605" t="e">
        <f>+#REF!</f>
        <v>#REF!</v>
      </c>
      <c r="G184" s="605" t="e">
        <f>+#REF!</f>
        <v>#REF!</v>
      </c>
      <c r="H184" s="605" t="e">
        <f>+#REF!</f>
        <v>#REF!</v>
      </c>
      <c r="I184" s="620" t="e">
        <f>+G184-H184</f>
        <v>#REF!</v>
      </c>
      <c r="J184" s="605" t="e">
        <f>+#REF!</f>
        <v>#REF!</v>
      </c>
      <c r="K184" s="620" t="e">
        <f>+#REF!</f>
        <v>#REF!</v>
      </c>
      <c r="L184" s="620" t="e">
        <f>+#REF!</f>
        <v>#REF!</v>
      </c>
      <c r="M184" s="606">
        <f t="shared" si="77"/>
        <v>0</v>
      </c>
      <c r="N184" s="606">
        <f t="shared" si="70"/>
        <v>0</v>
      </c>
      <c r="O184" s="620" t="e">
        <f t="shared" si="72"/>
        <v>#REF!</v>
      </c>
      <c r="P184" s="620" t="e">
        <f>+#REF!</f>
        <v>#REF!</v>
      </c>
    </row>
    <row r="185" spans="1:17" ht="36" x14ac:dyDescent="0.25">
      <c r="A185" s="1350"/>
      <c r="B185" s="325"/>
      <c r="C185" s="646"/>
      <c r="D185" s="646"/>
      <c r="E185" s="715" t="s">
        <v>180</v>
      </c>
      <c r="F185" s="716" t="e">
        <f t="shared" ref="F185:L185" si="78">SUM(F183:F184)</f>
        <v>#REF!</v>
      </c>
      <c r="G185" s="716" t="e">
        <f t="shared" si="78"/>
        <v>#REF!</v>
      </c>
      <c r="H185" s="716" t="e">
        <f t="shared" si="78"/>
        <v>#REF!</v>
      </c>
      <c r="I185" s="716" t="e">
        <f t="shared" si="78"/>
        <v>#REF!</v>
      </c>
      <c r="J185" s="716" t="e">
        <f>SUM(J183:J184)</f>
        <v>#REF!</v>
      </c>
      <c r="K185" s="716" t="e">
        <f t="shared" si="78"/>
        <v>#REF!</v>
      </c>
      <c r="L185" s="716" t="e">
        <f t="shared" si="78"/>
        <v>#REF!</v>
      </c>
      <c r="M185" s="717">
        <f t="shared" si="77"/>
        <v>0</v>
      </c>
      <c r="N185" s="717">
        <f t="shared" si="70"/>
        <v>0</v>
      </c>
      <c r="O185" s="959" t="e">
        <f t="shared" si="72"/>
        <v>#REF!</v>
      </c>
      <c r="P185" s="718" t="e">
        <f t="shared" si="72"/>
        <v>#REF!</v>
      </c>
    </row>
    <row r="186" spans="1:17" ht="24" x14ac:dyDescent="0.25">
      <c r="A186" s="1350"/>
      <c r="B186" s="325" t="s">
        <v>525</v>
      </c>
      <c r="C186" s="646"/>
      <c r="D186" s="646" t="e">
        <f>+#REF!</f>
        <v>#REF!</v>
      </c>
      <c r="E186" s="646" t="e">
        <f>+#REF!</f>
        <v>#REF!</v>
      </c>
      <c r="F186" s="605" t="e">
        <f>+#REF!</f>
        <v>#REF!</v>
      </c>
      <c r="G186" s="620" t="e">
        <f>+#REF!</f>
        <v>#REF!</v>
      </c>
      <c r="H186" s="625" t="e">
        <f>+#REF!</f>
        <v>#REF!</v>
      </c>
      <c r="I186" s="625" t="e">
        <f>+G186-H186</f>
        <v>#REF!</v>
      </c>
      <c r="J186" s="625" t="e">
        <f>+#REF!</f>
        <v>#REF!</v>
      </c>
      <c r="K186" s="625" t="e">
        <f>+#REF!</f>
        <v>#REF!</v>
      </c>
      <c r="L186" s="620" t="e">
        <f>+#REF!</f>
        <v>#REF!</v>
      </c>
      <c r="M186" s="606">
        <f t="shared" si="77"/>
        <v>0</v>
      </c>
      <c r="N186" s="606">
        <f t="shared" si="70"/>
        <v>0</v>
      </c>
      <c r="O186" s="620" t="e">
        <f t="shared" si="72"/>
        <v>#REF!</v>
      </c>
      <c r="P186" s="620" t="e">
        <f>+#REF!</f>
        <v>#REF!</v>
      </c>
    </row>
    <row r="187" spans="1:17" x14ac:dyDescent="0.25">
      <c r="A187" s="1350"/>
      <c r="B187" s="1324"/>
      <c r="C187" s="1325"/>
      <c r="D187" s="1326"/>
      <c r="E187" s="628" t="s">
        <v>88</v>
      </c>
      <c r="F187" s="629" t="e">
        <f t="shared" ref="F187:K187" si="79">SUM(F186:F186)</f>
        <v>#REF!</v>
      </c>
      <c r="G187" s="629" t="e">
        <f t="shared" si="79"/>
        <v>#REF!</v>
      </c>
      <c r="H187" s="629" t="e">
        <f>SUM(H186:H186)</f>
        <v>#REF!</v>
      </c>
      <c r="I187" s="629" t="e">
        <f t="shared" si="79"/>
        <v>#REF!</v>
      </c>
      <c r="J187" s="629" t="e">
        <f>SUM(J186:J186)</f>
        <v>#REF!</v>
      </c>
      <c r="K187" s="629" t="e">
        <f t="shared" si="79"/>
        <v>#REF!</v>
      </c>
      <c r="L187" s="629" t="e">
        <f>SUM(L186:L186)</f>
        <v>#REF!</v>
      </c>
      <c r="M187" s="630">
        <f>+IF(ISERROR(J187/I187),0,J187/I187)</f>
        <v>0</v>
      </c>
      <c r="N187" s="630">
        <f>+IF(ISERROR(K187/I187),0,K187/I187)</f>
        <v>0</v>
      </c>
      <c r="O187" s="629" t="e">
        <f>SUM(O186:O186)</f>
        <v>#REF!</v>
      </c>
      <c r="P187" s="629" t="e">
        <f>+P186</f>
        <v>#REF!</v>
      </c>
    </row>
    <row r="188" spans="1:17" x14ac:dyDescent="0.25">
      <c r="A188" s="1350"/>
      <c r="B188" s="1327"/>
      <c r="C188" s="1328"/>
      <c r="D188" s="1329"/>
      <c r="E188" s="628" t="s">
        <v>49</v>
      </c>
      <c r="F188" s="629" t="e">
        <f>+F178+F180+F185+F182</f>
        <v>#REF!</v>
      </c>
      <c r="G188" s="629" t="e">
        <f t="shared" ref="G188:L188" si="80">+G178+G180+G185+G182</f>
        <v>#REF!</v>
      </c>
      <c r="H188" s="629" t="e">
        <f t="shared" si="80"/>
        <v>#REF!</v>
      </c>
      <c r="I188" s="629" t="e">
        <f t="shared" si="80"/>
        <v>#REF!</v>
      </c>
      <c r="J188" s="629" t="e">
        <f>+J178+J180+J185+J182</f>
        <v>#REF!</v>
      </c>
      <c r="K188" s="629" t="e">
        <f t="shared" si="80"/>
        <v>#REF!</v>
      </c>
      <c r="L188" s="629" t="e">
        <f t="shared" si="80"/>
        <v>#REF!</v>
      </c>
      <c r="M188" s="630">
        <f t="shared" si="77"/>
        <v>0</v>
      </c>
      <c r="N188" s="630">
        <f t="shared" si="70"/>
        <v>0</v>
      </c>
      <c r="O188" s="629" t="e">
        <f>+O178+O180+O185+O182</f>
        <v>#REF!</v>
      </c>
      <c r="P188" s="629" t="e">
        <f>+P178+P180+P185</f>
        <v>#REF!</v>
      </c>
    </row>
    <row r="189" spans="1:17" ht="15.75" thickBot="1" x14ac:dyDescent="0.3">
      <c r="A189" s="1351"/>
      <c r="B189" s="1330"/>
      <c r="C189" s="1331"/>
      <c r="D189" s="1332"/>
      <c r="E189" s="633" t="s">
        <v>52</v>
      </c>
      <c r="F189" s="634" t="e">
        <f>+F187+F188</f>
        <v>#REF!</v>
      </c>
      <c r="G189" s="634" t="e">
        <f t="shared" ref="G189:L189" si="81">+G187+G188</f>
        <v>#REF!</v>
      </c>
      <c r="H189" s="634" t="e">
        <f t="shared" si="81"/>
        <v>#REF!</v>
      </c>
      <c r="I189" s="634" t="e">
        <f t="shared" si="81"/>
        <v>#REF!</v>
      </c>
      <c r="J189" s="634" t="e">
        <f t="shared" si="81"/>
        <v>#REF!</v>
      </c>
      <c r="K189" s="634" t="e">
        <f t="shared" si="81"/>
        <v>#REF!</v>
      </c>
      <c r="L189" s="634" t="e">
        <f t="shared" si="81"/>
        <v>#REF!</v>
      </c>
      <c r="M189" s="635">
        <f t="shared" si="77"/>
        <v>0</v>
      </c>
      <c r="N189" s="635">
        <f t="shared" si="70"/>
        <v>0</v>
      </c>
      <c r="O189" s="634" t="e">
        <f>+O187+O188</f>
        <v>#REF!</v>
      </c>
      <c r="P189" s="634" t="e">
        <f>+P187+P188</f>
        <v>#REF!</v>
      </c>
      <c r="Q189" s="63"/>
    </row>
    <row r="190" spans="1:17" ht="15.75" x14ac:dyDescent="0.25">
      <c r="A190" s="11"/>
      <c r="B190" s="144"/>
      <c r="C190" s="12"/>
      <c r="D190" s="576"/>
      <c r="E190" s="577"/>
      <c r="F190" s="13"/>
      <c r="G190" s="13"/>
      <c r="H190" s="13"/>
      <c r="I190" s="13"/>
      <c r="J190" s="724"/>
      <c r="K190" s="726"/>
      <c r="L190" s="14"/>
      <c r="M190" s="15"/>
      <c r="N190" s="15"/>
      <c r="O190" s="16"/>
      <c r="P190" s="16"/>
    </row>
    <row r="191" spans="1:17" ht="15.75" x14ac:dyDescent="0.25">
      <c r="A191" s="11"/>
      <c r="B191" s="144"/>
      <c r="C191" s="12"/>
      <c r="D191" s="576"/>
      <c r="E191" s="577"/>
      <c r="F191" s="13"/>
      <c r="G191" s="13"/>
      <c r="H191" s="13"/>
      <c r="I191" s="13"/>
      <c r="J191" s="724"/>
      <c r="K191" s="726"/>
      <c r="L191" s="14"/>
      <c r="M191" s="15"/>
      <c r="N191" s="15"/>
      <c r="O191" s="16"/>
      <c r="P191" s="16"/>
    </row>
    <row r="192" spans="1:17" ht="26.25" customHeight="1" thickBot="1" x14ac:dyDescent="0.3">
      <c r="A192" s="1367" t="s">
        <v>53</v>
      </c>
      <c r="B192" s="1368"/>
      <c r="C192" s="1368"/>
      <c r="D192" s="1368"/>
      <c r="E192" s="1368"/>
      <c r="F192" s="1368"/>
      <c r="G192" s="1368"/>
      <c r="H192" s="1368"/>
      <c r="I192" s="1368"/>
      <c r="J192" s="1368"/>
      <c r="K192" s="1368"/>
      <c r="L192" s="1368"/>
      <c r="M192" s="1368"/>
      <c r="N192" s="1368"/>
      <c r="O192" s="1368"/>
      <c r="P192" s="1368"/>
    </row>
    <row r="193" spans="1:17" s="138" customFormat="1" ht="43.5" customHeight="1" thickBot="1" x14ac:dyDescent="0.25">
      <c r="A193" s="1352" t="s">
        <v>6</v>
      </c>
      <c r="B193" s="1353"/>
      <c r="C193" s="1353"/>
      <c r="D193" s="1354"/>
      <c r="E193" s="549" t="s">
        <v>185</v>
      </c>
      <c r="F193" s="550" t="s">
        <v>101</v>
      </c>
      <c r="G193" s="550" t="s">
        <v>184</v>
      </c>
      <c r="H193" s="550" t="s">
        <v>104</v>
      </c>
      <c r="I193" s="550" t="s">
        <v>318</v>
      </c>
      <c r="J193" s="550" t="s">
        <v>25</v>
      </c>
      <c r="K193" s="550" t="s">
        <v>86</v>
      </c>
      <c r="L193" s="550" t="s">
        <v>24</v>
      </c>
      <c r="M193" s="549" t="s">
        <v>43</v>
      </c>
      <c r="N193" s="549" t="s">
        <v>44</v>
      </c>
      <c r="O193" s="564" t="s">
        <v>186</v>
      </c>
      <c r="P193" s="550" t="s">
        <v>28</v>
      </c>
    </row>
    <row r="194" spans="1:17" ht="30" customHeight="1" x14ac:dyDescent="0.25">
      <c r="A194" s="1355" t="s">
        <v>54</v>
      </c>
      <c r="B194" s="1356"/>
      <c r="C194" s="1356"/>
      <c r="D194" s="1357"/>
      <c r="E194" s="578" t="s">
        <v>88</v>
      </c>
      <c r="F194" s="1000" t="e">
        <f t="shared" ref="F194:L195" si="82">+F187+F170+F153+F126+F102</f>
        <v>#REF!</v>
      </c>
      <c r="G194" s="1000" t="e">
        <f t="shared" si="82"/>
        <v>#REF!</v>
      </c>
      <c r="H194" s="1000" t="e">
        <f>+H187+H170+H153+H126+H102</f>
        <v>#REF!</v>
      </c>
      <c r="I194" s="1000" t="e">
        <f t="shared" si="82"/>
        <v>#REF!</v>
      </c>
      <c r="J194" s="1000" t="e">
        <f t="shared" si="82"/>
        <v>#REF!</v>
      </c>
      <c r="K194" s="1000" t="e">
        <f t="shared" si="82"/>
        <v>#REF!</v>
      </c>
      <c r="L194" s="1000" t="e">
        <f t="shared" si="82"/>
        <v>#REF!</v>
      </c>
      <c r="M194" s="1001">
        <f>+IF(ISERROR(J194/I194),0,J194/I194)</f>
        <v>0</v>
      </c>
      <c r="N194" s="1001">
        <f>+IF(ISERROR(K194/I194),0,K194/I194)</f>
        <v>0</v>
      </c>
      <c r="O194" s="1002" t="e">
        <f>+I194-L194</f>
        <v>#REF!</v>
      </c>
      <c r="P194" s="410" t="e">
        <f>+P187+P170+P153+P126+P102</f>
        <v>#REF!</v>
      </c>
      <c r="Q194" s="63" t="e">
        <f>+H194-'POR DIRECCIONES'!G198</f>
        <v>#REF!</v>
      </c>
    </row>
    <row r="195" spans="1:17" ht="19.5" customHeight="1" x14ac:dyDescent="0.25">
      <c r="A195" s="1358"/>
      <c r="B195" s="1359"/>
      <c r="C195" s="1359"/>
      <c r="D195" s="1360"/>
      <c r="E195" s="579" t="s">
        <v>49</v>
      </c>
      <c r="F195" s="1003" t="e">
        <f t="shared" si="82"/>
        <v>#REF!</v>
      </c>
      <c r="G195" s="1003" t="e">
        <f t="shared" si="82"/>
        <v>#REF!</v>
      </c>
      <c r="H195" s="1003" t="e">
        <f t="shared" si="82"/>
        <v>#REF!</v>
      </c>
      <c r="I195" s="1003" t="e">
        <f t="shared" si="82"/>
        <v>#REF!</v>
      </c>
      <c r="J195" s="1003" t="e">
        <f t="shared" si="82"/>
        <v>#REF!</v>
      </c>
      <c r="K195" s="1003" t="e">
        <f t="shared" si="82"/>
        <v>#REF!</v>
      </c>
      <c r="L195" s="1003" t="e">
        <f t="shared" si="82"/>
        <v>#REF!</v>
      </c>
      <c r="M195" s="1004">
        <f>+IF(ISERROR(J195/I195),0,J195/I195)</f>
        <v>0</v>
      </c>
      <c r="N195" s="1004">
        <f>+IF(ISERROR(K195/I195),0,K195/I195)</f>
        <v>0</v>
      </c>
      <c r="O195" s="1005" t="e">
        <f>+O188+O171+O154+O127+O103</f>
        <v>#REF!</v>
      </c>
      <c r="P195" s="413" t="e">
        <f>+P188+P171+P154+P127+P103</f>
        <v>#REF!</v>
      </c>
      <c r="Q195" s="63" t="e">
        <f>+H195-'POR DIRECCIONES'!G198</f>
        <v>#REF!</v>
      </c>
    </row>
    <row r="196" spans="1:17" ht="21" customHeight="1" thickBot="1" x14ac:dyDescent="0.3">
      <c r="A196" s="1361"/>
      <c r="B196" s="1362"/>
      <c r="C196" s="1362"/>
      <c r="D196" s="1363"/>
      <c r="E196" s="580" t="s">
        <v>54</v>
      </c>
      <c r="F196" s="585" t="e">
        <f t="shared" ref="F196:L196" si="83">+F194+F195</f>
        <v>#REF!</v>
      </c>
      <c r="G196" s="585" t="e">
        <f t="shared" si="83"/>
        <v>#REF!</v>
      </c>
      <c r="H196" s="585" t="e">
        <f t="shared" si="83"/>
        <v>#REF!</v>
      </c>
      <c r="I196" s="585" t="e">
        <f t="shared" si="83"/>
        <v>#REF!</v>
      </c>
      <c r="J196" s="585" t="e">
        <f t="shared" si="83"/>
        <v>#REF!</v>
      </c>
      <c r="K196" s="585" t="e">
        <f t="shared" si="83"/>
        <v>#REF!</v>
      </c>
      <c r="L196" s="585" t="e">
        <f t="shared" si="83"/>
        <v>#REF!</v>
      </c>
      <c r="M196" s="586">
        <f>+IF(ISERROR(J196/I196),0,J196/I196)</f>
        <v>0</v>
      </c>
      <c r="N196" s="586">
        <f>+IF(ISERROR(K196/I196),0,K196/I196)</f>
        <v>0</v>
      </c>
      <c r="O196" s="589" t="e">
        <f>+O194+O195</f>
        <v>#REF!</v>
      </c>
      <c r="P196" s="405" t="e">
        <f>+P194+P195</f>
        <v>#REF!</v>
      </c>
    </row>
    <row r="197" spans="1:17" ht="15.75" x14ac:dyDescent="0.25">
      <c r="A197" s="10"/>
      <c r="B197" s="143"/>
      <c r="C197" s="17"/>
      <c r="D197" s="581"/>
      <c r="E197" s="577"/>
      <c r="F197" s="13"/>
      <c r="G197" s="13"/>
      <c r="H197" s="13"/>
      <c r="I197" s="13"/>
      <c r="J197" s="724"/>
      <c r="K197" s="723"/>
      <c r="L197" s="13"/>
      <c r="M197" s="15"/>
      <c r="N197" s="15"/>
      <c r="O197" s="16"/>
      <c r="P197" s="16"/>
    </row>
    <row r="198" spans="1:17" ht="15.75" x14ac:dyDescent="0.25">
      <c r="A198" s="10"/>
      <c r="B198" s="143"/>
      <c r="C198" s="17"/>
      <c r="D198" s="581"/>
      <c r="E198" s="557" t="s">
        <v>538</v>
      </c>
      <c r="F198" s="859" t="e">
        <f>+#REF!</f>
        <v>#REF!</v>
      </c>
      <c r="G198" s="859" t="e">
        <f>+#REF!</f>
        <v>#REF!</v>
      </c>
      <c r="H198" s="859" t="e">
        <f>+#REF!</f>
        <v>#REF!</v>
      </c>
      <c r="I198" s="859" t="e">
        <f>+G198-H198</f>
        <v>#REF!</v>
      </c>
      <c r="J198" s="859" t="e">
        <f>+#REF!</f>
        <v>#REF!</v>
      </c>
      <c r="K198" s="859" t="e">
        <f>+#REF!</f>
        <v>#REF!</v>
      </c>
      <c r="L198" s="859" t="e">
        <f>+#REF!</f>
        <v>#REF!</v>
      </c>
      <c r="M198" s="860"/>
      <c r="N198" s="860"/>
      <c r="O198" s="861" t="e">
        <f>+#REF!</f>
        <v>#REF!</v>
      </c>
      <c r="P198" s="861" t="e">
        <f>+#REF!</f>
        <v>#REF!</v>
      </c>
    </row>
    <row r="199" spans="1:17" ht="15.75" x14ac:dyDescent="0.25">
      <c r="A199" s="10"/>
      <c r="B199" s="143"/>
      <c r="C199" s="17"/>
      <c r="D199" s="581"/>
      <c r="E199" s="557" t="s">
        <v>537</v>
      </c>
      <c r="F199" s="859" t="e">
        <f t="shared" ref="F199:K199" si="84">+F196-F198</f>
        <v>#REF!</v>
      </c>
      <c r="G199" s="859" t="e">
        <f t="shared" si="84"/>
        <v>#REF!</v>
      </c>
      <c r="H199" s="859" t="e">
        <f t="shared" si="84"/>
        <v>#REF!</v>
      </c>
      <c r="I199" s="859" t="e">
        <f t="shared" si="84"/>
        <v>#REF!</v>
      </c>
      <c r="J199" s="859" t="e">
        <f t="shared" si="84"/>
        <v>#REF!</v>
      </c>
      <c r="K199" s="859" t="e">
        <f t="shared" si="84"/>
        <v>#REF!</v>
      </c>
      <c r="L199" s="1021" t="e">
        <f>+L196-L198</f>
        <v>#REF!</v>
      </c>
      <c r="M199" s="860"/>
      <c r="N199" s="860"/>
      <c r="O199" s="861" t="e">
        <f>+O196-O198</f>
        <v>#REF!</v>
      </c>
      <c r="P199" s="861" t="e">
        <f>+P196-P198</f>
        <v>#REF!</v>
      </c>
    </row>
    <row r="200" spans="1:17" ht="16.5" thickBot="1" x14ac:dyDescent="0.3">
      <c r="A200" s="10"/>
      <c r="B200" s="143"/>
      <c r="C200" s="17"/>
      <c r="D200" s="581"/>
      <c r="E200" s="577"/>
      <c r="F200" s="13"/>
      <c r="G200" s="13"/>
      <c r="H200" s="13"/>
      <c r="I200" s="13"/>
      <c r="J200" s="724"/>
      <c r="K200" s="723"/>
      <c r="L200" s="13"/>
      <c r="M200" s="15"/>
      <c r="N200" s="15"/>
      <c r="O200" s="16"/>
      <c r="P200" s="16"/>
    </row>
    <row r="201" spans="1:17" ht="16.5" thickBot="1" x14ac:dyDescent="0.3">
      <c r="A201" s="10"/>
      <c r="B201" s="143"/>
      <c r="C201" s="17"/>
      <c r="D201" s="581"/>
      <c r="E201" s="652" t="s">
        <v>55</v>
      </c>
      <c r="F201" s="653"/>
      <c r="G201" s="653"/>
      <c r="H201" s="653"/>
      <c r="I201" s="653"/>
      <c r="J201" s="967"/>
      <c r="K201" s="727"/>
      <c r="L201" s="653"/>
      <c r="M201" s="654"/>
      <c r="N201" s="654"/>
      <c r="O201" s="655"/>
      <c r="P201" s="655"/>
    </row>
    <row r="202" spans="1:17" s="161" customFormat="1" ht="62.25" customHeight="1" thickBot="1" x14ac:dyDescent="0.25">
      <c r="A202" s="264"/>
      <c r="B202" s="264"/>
      <c r="C202" s="265"/>
      <c r="D202" s="581"/>
      <c r="E202" s="656" t="s">
        <v>185</v>
      </c>
      <c r="F202" s="657" t="s">
        <v>101</v>
      </c>
      <c r="G202" s="657" t="s">
        <v>184</v>
      </c>
      <c r="H202" s="657" t="s">
        <v>104</v>
      </c>
      <c r="I202" s="657" t="s">
        <v>318</v>
      </c>
      <c r="J202" s="550" t="s">
        <v>25</v>
      </c>
      <c r="K202" s="550" t="s">
        <v>86</v>
      </c>
      <c r="L202" s="657" t="s">
        <v>24</v>
      </c>
      <c r="M202" s="658" t="s">
        <v>43</v>
      </c>
      <c r="N202" s="658" t="s">
        <v>44</v>
      </c>
      <c r="O202" s="657" t="s">
        <v>186</v>
      </c>
      <c r="P202" s="674" t="s">
        <v>28</v>
      </c>
    </row>
    <row r="203" spans="1:17" x14ac:dyDescent="0.25">
      <c r="A203" s="17"/>
      <c r="B203" s="145"/>
      <c r="C203" s="17"/>
      <c r="D203" s="581"/>
      <c r="E203" s="680" t="s">
        <v>56</v>
      </c>
      <c r="F203" s="659" t="e">
        <f t="shared" ref="F203:L203" si="85">+F178+F161+F134+F115+F13</f>
        <v>#REF!</v>
      </c>
      <c r="G203" s="659" t="e">
        <f t="shared" si="85"/>
        <v>#REF!</v>
      </c>
      <c r="H203" s="659" t="e">
        <f t="shared" si="85"/>
        <v>#REF!</v>
      </c>
      <c r="I203" s="659" t="e">
        <f t="shared" si="85"/>
        <v>#REF!</v>
      </c>
      <c r="J203" s="962" t="e">
        <f t="shared" si="85"/>
        <v>#REF!</v>
      </c>
      <c r="K203" s="659" t="e">
        <f t="shared" si="85"/>
        <v>#REF!</v>
      </c>
      <c r="L203" s="659" t="e">
        <f t="shared" si="85"/>
        <v>#REF!</v>
      </c>
      <c r="M203" s="660">
        <f t="shared" ref="M203:M210" si="86">+IF(ISERROR(J203/I203),0,J203/I203)</f>
        <v>0</v>
      </c>
      <c r="N203" s="660">
        <f t="shared" ref="N203:N210" si="87">+IF(ISERROR(K203/I203),0,K203/I203)</f>
        <v>0</v>
      </c>
      <c r="O203" s="661" t="e">
        <f>+O178+O161+O134+O115+O13</f>
        <v>#REF!</v>
      </c>
      <c r="P203" s="675" t="e">
        <f>+P178+P161+P134+P115+P13</f>
        <v>#REF!</v>
      </c>
    </row>
    <row r="204" spans="1:17" ht="24" x14ac:dyDescent="0.25">
      <c r="A204" s="17"/>
      <c r="B204" s="145"/>
      <c r="C204" s="17"/>
      <c r="D204" s="581"/>
      <c r="E204" s="681" t="s">
        <v>179</v>
      </c>
      <c r="F204" s="621" t="e">
        <f t="shared" ref="F204:L204" si="88">+F180+F163+F136+F117+F91+F15</f>
        <v>#REF!</v>
      </c>
      <c r="G204" s="621" t="e">
        <f t="shared" si="88"/>
        <v>#REF!</v>
      </c>
      <c r="H204" s="621" t="e">
        <f t="shared" si="88"/>
        <v>#REF!</v>
      </c>
      <c r="I204" s="621" t="e">
        <f t="shared" si="88"/>
        <v>#REF!</v>
      </c>
      <c r="J204" s="620" t="e">
        <f t="shared" si="88"/>
        <v>#REF!</v>
      </c>
      <c r="K204" s="621" t="e">
        <f t="shared" si="88"/>
        <v>#REF!</v>
      </c>
      <c r="L204" s="621" t="e">
        <f t="shared" si="88"/>
        <v>#REF!</v>
      </c>
      <c r="M204" s="622">
        <f t="shared" si="86"/>
        <v>0</v>
      </c>
      <c r="N204" s="622">
        <f t="shared" si="87"/>
        <v>0</v>
      </c>
      <c r="O204" s="662" t="e">
        <f>+O180+O163+O136+O117+O91+O15</f>
        <v>#REF!</v>
      </c>
      <c r="P204" s="676" t="e">
        <f>+P180+P163+P136+P117+P91+P15</f>
        <v>#REF!</v>
      </c>
    </row>
    <row r="205" spans="1:17" x14ac:dyDescent="0.25">
      <c r="A205" s="17"/>
      <c r="B205" s="145"/>
      <c r="C205" s="17"/>
      <c r="D205" s="581"/>
      <c r="E205" s="681" t="s">
        <v>74</v>
      </c>
      <c r="F205" s="621" t="e">
        <f t="shared" ref="F205:L205" si="89">+F165+F142+F121+F94+F40</f>
        <v>#REF!</v>
      </c>
      <c r="G205" s="621" t="e">
        <f t="shared" si="89"/>
        <v>#REF!</v>
      </c>
      <c r="H205" s="621" t="e">
        <f t="shared" si="89"/>
        <v>#REF!</v>
      </c>
      <c r="I205" s="621" t="e">
        <f t="shared" si="89"/>
        <v>#REF!</v>
      </c>
      <c r="J205" s="620" t="e">
        <f t="shared" si="89"/>
        <v>#REF!</v>
      </c>
      <c r="K205" s="621" t="e">
        <f t="shared" si="89"/>
        <v>#REF!</v>
      </c>
      <c r="L205" s="621" t="e">
        <f t="shared" si="89"/>
        <v>#REF!</v>
      </c>
      <c r="M205" s="622">
        <f t="shared" si="86"/>
        <v>0</v>
      </c>
      <c r="N205" s="622">
        <f t="shared" si="87"/>
        <v>0</v>
      </c>
      <c r="O205" s="662" t="e">
        <f>+O165+O142+O121+O94+O40</f>
        <v>#REF!</v>
      </c>
      <c r="P205" s="676" t="e">
        <f>+P165+P142+P121+P94+P40</f>
        <v>#REF!</v>
      </c>
    </row>
    <row r="206" spans="1:17" ht="27" customHeight="1" x14ac:dyDescent="0.25">
      <c r="A206" s="17"/>
      <c r="B206" s="145"/>
      <c r="C206" s="17"/>
      <c r="D206" s="581"/>
      <c r="E206" s="681" t="s">
        <v>183</v>
      </c>
      <c r="F206" s="621" t="e">
        <f t="shared" ref="F206:L206" si="90">+F144</f>
        <v>#REF!</v>
      </c>
      <c r="G206" s="621" t="e">
        <f t="shared" si="90"/>
        <v>#REF!</v>
      </c>
      <c r="H206" s="621" t="e">
        <f t="shared" si="90"/>
        <v>#REF!</v>
      </c>
      <c r="I206" s="621" t="e">
        <f t="shared" si="90"/>
        <v>#REF!</v>
      </c>
      <c r="J206" s="620" t="e">
        <f t="shared" si="90"/>
        <v>#REF!</v>
      </c>
      <c r="K206" s="621" t="e">
        <f t="shared" si="90"/>
        <v>#REF!</v>
      </c>
      <c r="L206" s="621" t="e">
        <f t="shared" si="90"/>
        <v>#REF!</v>
      </c>
      <c r="M206" s="622">
        <f t="shared" si="86"/>
        <v>0</v>
      </c>
      <c r="N206" s="622">
        <f t="shared" si="87"/>
        <v>0</v>
      </c>
      <c r="O206" s="662" t="e">
        <f>+O144</f>
        <v>#REF!</v>
      </c>
      <c r="P206" s="676" t="e">
        <f>+P144</f>
        <v>#REF!</v>
      </c>
    </row>
    <row r="207" spans="1:17" ht="39" customHeight="1" x14ac:dyDescent="0.25">
      <c r="A207" s="17"/>
      <c r="B207" s="145"/>
      <c r="C207" s="17"/>
      <c r="D207" s="581"/>
      <c r="E207" s="681" t="s">
        <v>180</v>
      </c>
      <c r="F207" s="621" t="e">
        <f t="shared" ref="F207:L207" si="91">+F185+F168+F149+F124+F96+F43</f>
        <v>#REF!</v>
      </c>
      <c r="G207" s="621" t="e">
        <f t="shared" si="91"/>
        <v>#REF!</v>
      </c>
      <c r="H207" s="621" t="e">
        <f t="shared" si="91"/>
        <v>#REF!</v>
      </c>
      <c r="I207" s="621" t="e">
        <f t="shared" si="91"/>
        <v>#REF!</v>
      </c>
      <c r="J207" s="621" t="e">
        <f t="shared" si="91"/>
        <v>#REF!</v>
      </c>
      <c r="K207" s="621" t="e">
        <f t="shared" si="91"/>
        <v>#REF!</v>
      </c>
      <c r="L207" s="621" t="e">
        <f t="shared" si="91"/>
        <v>#REF!</v>
      </c>
      <c r="M207" s="622">
        <f t="shared" si="86"/>
        <v>0</v>
      </c>
      <c r="N207" s="622">
        <f t="shared" si="87"/>
        <v>0</v>
      </c>
      <c r="O207" s="622">
        <f t="shared" ref="O207" si="92">+IF(ISERROR(L207/J207),0,L207/J207)</f>
        <v>0</v>
      </c>
      <c r="P207" s="622">
        <f t="shared" ref="P207" si="93">+IF(ISERROR(M207/K207),0,M207/K207)</f>
        <v>0</v>
      </c>
    </row>
    <row r="208" spans="1:17" ht="19.5" customHeight="1" x14ac:dyDescent="0.25">
      <c r="A208" s="17"/>
      <c r="B208" s="145"/>
      <c r="C208" s="17"/>
      <c r="D208" s="581"/>
      <c r="E208" s="681" t="s">
        <v>57</v>
      </c>
      <c r="F208" s="621" t="e">
        <f t="shared" ref="F208:L208" si="94">+F187+F170+F153+F126+F98+F85</f>
        <v>#REF!</v>
      </c>
      <c r="G208" s="621" t="e">
        <f t="shared" si="94"/>
        <v>#REF!</v>
      </c>
      <c r="H208" s="621" t="e">
        <f t="shared" si="94"/>
        <v>#REF!</v>
      </c>
      <c r="I208" s="621" t="e">
        <f t="shared" si="94"/>
        <v>#REF!</v>
      </c>
      <c r="J208" s="620" t="e">
        <f t="shared" si="94"/>
        <v>#REF!</v>
      </c>
      <c r="K208" s="621" t="e">
        <f t="shared" si="94"/>
        <v>#REF!</v>
      </c>
      <c r="L208" s="621" t="e">
        <f t="shared" si="94"/>
        <v>#REF!</v>
      </c>
      <c r="M208" s="622">
        <f t="shared" si="86"/>
        <v>0</v>
      </c>
      <c r="N208" s="622">
        <f t="shared" si="87"/>
        <v>0</v>
      </c>
      <c r="O208" s="663" t="e">
        <f>+O187+O170+O153+O126+O98+O85</f>
        <v>#REF!</v>
      </c>
      <c r="P208" s="677" t="e">
        <f>+P187+P170+P153+P126+P98+P85</f>
        <v>#REF!</v>
      </c>
    </row>
    <row r="209" spans="1:16" ht="18.75" customHeight="1" x14ac:dyDescent="0.25">
      <c r="A209" s="17"/>
      <c r="B209" s="145"/>
      <c r="C209" s="17"/>
      <c r="D209" s="581"/>
      <c r="E209" s="681" t="s">
        <v>49</v>
      </c>
      <c r="F209" s="621" t="e">
        <f>+F203+F204+F205+F206+F207+F208</f>
        <v>#REF!</v>
      </c>
      <c r="G209" s="621" t="e">
        <f t="shared" ref="G209:L209" si="95">+G203+G204+G205+G206+G207+G208</f>
        <v>#REF!</v>
      </c>
      <c r="H209" s="621" t="e">
        <f t="shared" si="95"/>
        <v>#REF!</v>
      </c>
      <c r="I209" s="621" t="e">
        <f t="shared" si="95"/>
        <v>#REF!</v>
      </c>
      <c r="J209" s="620" t="e">
        <f t="shared" si="95"/>
        <v>#REF!</v>
      </c>
      <c r="K209" s="621" t="e">
        <f t="shared" si="95"/>
        <v>#REF!</v>
      </c>
      <c r="L209" s="621" t="e">
        <f t="shared" si="95"/>
        <v>#REF!</v>
      </c>
      <c r="M209" s="622">
        <f t="shared" si="86"/>
        <v>0</v>
      </c>
      <c r="N209" s="622">
        <f t="shared" si="87"/>
        <v>0</v>
      </c>
      <c r="O209" s="621" t="e">
        <f>+O203+O204+O205+O206+O207+O208</f>
        <v>#REF!</v>
      </c>
      <c r="P209" s="678" t="e">
        <f>+P203+P204+P205+P206+P207+P208</f>
        <v>#REF!</v>
      </c>
    </row>
    <row r="210" spans="1:16" ht="18" customHeight="1" thickBot="1" x14ac:dyDescent="0.3">
      <c r="A210" s="17"/>
      <c r="B210" s="145"/>
      <c r="C210" s="17"/>
      <c r="D210" s="581"/>
      <c r="E210" s="664" t="s">
        <v>76</v>
      </c>
      <c r="F210" s="665" t="e">
        <f>SUM(F208:F209)</f>
        <v>#REF!</v>
      </c>
      <c r="G210" s="665" t="e">
        <f t="shared" ref="G210:L210" si="96">SUM(G208:G209)</f>
        <v>#REF!</v>
      </c>
      <c r="H210" s="665" t="e">
        <f t="shared" si="96"/>
        <v>#REF!</v>
      </c>
      <c r="I210" s="665" t="e">
        <f t="shared" si="96"/>
        <v>#REF!</v>
      </c>
      <c r="J210" s="665" t="e">
        <f t="shared" si="96"/>
        <v>#REF!</v>
      </c>
      <c r="K210" s="665" t="e">
        <f t="shared" si="96"/>
        <v>#REF!</v>
      </c>
      <c r="L210" s="665" t="e">
        <f t="shared" si="96"/>
        <v>#REF!</v>
      </c>
      <c r="M210" s="666">
        <f t="shared" si="86"/>
        <v>0</v>
      </c>
      <c r="N210" s="666">
        <f t="shared" si="87"/>
        <v>0</v>
      </c>
      <c r="O210" s="667" t="e">
        <f>SUM(O208:O209)</f>
        <v>#REF!</v>
      </c>
      <c r="P210" s="679" t="e">
        <f>SUM(P208:P209)</f>
        <v>#REF!</v>
      </c>
    </row>
    <row r="211" spans="1:16" ht="15.75" x14ac:dyDescent="0.25">
      <c r="A211" s="10"/>
      <c r="B211" s="143"/>
      <c r="C211" s="17"/>
      <c r="D211" s="581"/>
      <c r="E211" s="556"/>
      <c r="F211" s="668"/>
      <c r="G211" s="668"/>
      <c r="H211" s="668"/>
      <c r="I211" s="668"/>
      <c r="J211" s="963"/>
      <c r="K211" s="728"/>
      <c r="L211" s="668"/>
      <c r="M211" s="668"/>
      <c r="N211" s="668"/>
      <c r="O211" s="668"/>
      <c r="P211" s="668"/>
    </row>
    <row r="212" spans="1:16" x14ac:dyDescent="0.25">
      <c r="E212" s="146"/>
      <c r="F212" s="146"/>
      <c r="G212" s="146"/>
      <c r="H212" s="146"/>
      <c r="I212" s="146"/>
      <c r="J212" s="964"/>
      <c r="K212" s="729"/>
      <c r="L212" s="146"/>
      <c r="M212" s="146"/>
      <c r="N212" s="146"/>
      <c r="O212" s="146"/>
      <c r="P212" s="146"/>
    </row>
    <row r="213" spans="1:16" x14ac:dyDescent="0.25">
      <c r="E213" s="146"/>
      <c r="F213" s="146"/>
      <c r="G213" s="146"/>
      <c r="H213" s="146"/>
      <c r="I213" s="146"/>
      <c r="J213" s="964"/>
      <c r="K213" s="729"/>
      <c r="L213" s="146"/>
      <c r="M213" s="146"/>
      <c r="N213" s="146"/>
      <c r="O213" s="146"/>
      <c r="P213" s="146"/>
    </row>
    <row r="214" spans="1:16" x14ac:dyDescent="0.25">
      <c r="E214" s="146"/>
      <c r="F214" s="146"/>
      <c r="G214" s="146"/>
      <c r="H214" s="146"/>
      <c r="I214" s="146"/>
      <c r="J214" s="964"/>
      <c r="K214" s="729"/>
      <c r="L214" s="146"/>
      <c r="M214" s="146"/>
      <c r="N214" s="146"/>
      <c r="O214" s="146"/>
      <c r="P214" s="146"/>
    </row>
    <row r="215" spans="1:16" x14ac:dyDescent="0.25">
      <c r="E215" s="146"/>
      <c r="F215" s="146"/>
      <c r="G215" s="146"/>
      <c r="H215" s="146"/>
      <c r="I215" s="146"/>
      <c r="J215" s="964"/>
      <c r="K215" s="729"/>
      <c r="L215" s="146"/>
      <c r="M215" s="146"/>
      <c r="N215" s="146"/>
      <c r="O215" s="146"/>
      <c r="P215" s="146"/>
    </row>
    <row r="216" spans="1:16" x14ac:dyDescent="0.25">
      <c r="E216" s="146"/>
      <c r="F216" s="146"/>
      <c r="G216" s="146"/>
      <c r="H216" s="146"/>
      <c r="I216" s="146"/>
      <c r="J216" s="964"/>
      <c r="K216" s="729"/>
      <c r="L216" s="146"/>
      <c r="M216" s="146"/>
      <c r="N216" s="146"/>
      <c r="O216" s="146"/>
      <c r="P216" s="146"/>
    </row>
    <row r="217" spans="1:16" x14ac:dyDescent="0.25">
      <c r="E217" s="146"/>
      <c r="F217" s="146"/>
      <c r="G217" s="146"/>
      <c r="H217" s="146"/>
      <c r="I217" s="146"/>
      <c r="J217" s="964"/>
      <c r="K217" s="729"/>
      <c r="L217" s="146"/>
      <c r="M217" s="146"/>
      <c r="N217" s="146"/>
      <c r="O217" s="146"/>
      <c r="P217" s="146"/>
    </row>
    <row r="218" spans="1:16" x14ac:dyDescent="0.25">
      <c r="E218" s="146"/>
      <c r="F218" s="146"/>
      <c r="G218" s="146"/>
      <c r="H218" s="146"/>
      <c r="I218" s="146"/>
      <c r="J218" s="964"/>
      <c r="K218" s="729"/>
      <c r="L218" s="146"/>
      <c r="M218" s="146"/>
      <c r="N218" s="146"/>
      <c r="O218" s="146"/>
      <c r="P218" s="146"/>
    </row>
    <row r="219" spans="1:16" x14ac:dyDescent="0.25">
      <c r="E219" s="146"/>
      <c r="F219" s="146"/>
      <c r="G219" s="146"/>
      <c r="H219" s="146"/>
      <c r="I219" s="146"/>
      <c r="J219" s="964"/>
      <c r="K219" s="729"/>
      <c r="L219" s="146"/>
      <c r="M219" s="146"/>
      <c r="N219" s="146"/>
      <c r="O219" s="146"/>
      <c r="P219" s="146"/>
    </row>
    <row r="220" spans="1:16" x14ac:dyDescent="0.25">
      <c r="E220" s="146"/>
      <c r="F220" s="146"/>
      <c r="G220" s="146"/>
      <c r="H220" s="146"/>
      <c r="I220" s="146"/>
      <c r="J220" s="964"/>
      <c r="K220" s="729"/>
      <c r="L220" s="146"/>
      <c r="M220" s="146"/>
      <c r="N220" s="146"/>
      <c r="O220" s="146"/>
      <c r="P220" s="146"/>
    </row>
    <row r="221" spans="1:16" x14ac:dyDescent="0.25">
      <c r="E221" s="146"/>
      <c r="F221" s="146"/>
      <c r="G221" s="146"/>
      <c r="H221" s="146"/>
      <c r="I221" s="146"/>
      <c r="J221" s="964"/>
      <c r="K221" s="729"/>
      <c r="L221" s="146"/>
      <c r="M221" s="146"/>
      <c r="N221" s="146"/>
      <c r="O221" s="146"/>
      <c r="P221" s="146"/>
    </row>
    <row r="222" spans="1:16" x14ac:dyDescent="0.25">
      <c r="E222" s="146"/>
      <c r="F222" s="146"/>
      <c r="G222" s="146"/>
      <c r="H222" s="146"/>
      <c r="I222" s="146"/>
      <c r="J222" s="964"/>
      <c r="K222" s="729"/>
      <c r="L222" s="146"/>
      <c r="M222" s="146"/>
      <c r="N222" s="146"/>
      <c r="O222" s="146"/>
      <c r="P222" s="146"/>
    </row>
    <row r="223" spans="1:16" x14ac:dyDescent="0.25">
      <c r="E223" s="146"/>
      <c r="F223" s="146"/>
      <c r="G223" s="146"/>
      <c r="H223" s="146"/>
      <c r="I223" s="146"/>
      <c r="J223" s="964"/>
      <c r="K223" s="729"/>
      <c r="L223" s="146"/>
      <c r="M223" s="146"/>
      <c r="N223" s="146"/>
      <c r="O223" s="146"/>
      <c r="P223" s="146"/>
    </row>
    <row r="224" spans="1:16" x14ac:dyDescent="0.25">
      <c r="E224" s="146"/>
      <c r="F224" s="146"/>
      <c r="G224" s="146"/>
      <c r="H224" s="146"/>
      <c r="I224" s="146"/>
      <c r="J224" s="964"/>
      <c r="K224" s="729"/>
      <c r="L224" s="146"/>
      <c r="M224" s="146"/>
      <c r="N224" s="146"/>
      <c r="O224" s="146"/>
      <c r="P224" s="146"/>
    </row>
    <row r="225" spans="5:16" x14ac:dyDescent="0.25">
      <c r="E225" s="146"/>
      <c r="F225" s="146"/>
      <c r="G225" s="146"/>
      <c r="H225" s="146"/>
      <c r="I225" s="146"/>
      <c r="J225" s="964"/>
      <c r="K225" s="729"/>
      <c r="L225" s="146"/>
      <c r="M225" s="146"/>
      <c r="N225" s="146"/>
      <c r="O225" s="146"/>
      <c r="P225" s="146"/>
    </row>
    <row r="226" spans="5:16" x14ac:dyDescent="0.25">
      <c r="E226" s="146"/>
      <c r="F226" s="146"/>
      <c r="G226" s="146"/>
      <c r="H226" s="146"/>
      <c r="I226" s="146"/>
      <c r="J226" s="964"/>
      <c r="K226" s="729"/>
      <c r="L226" s="146"/>
      <c r="M226" s="146"/>
      <c r="N226" s="146"/>
      <c r="O226" s="146"/>
      <c r="P226" s="146"/>
    </row>
    <row r="227" spans="5:16" x14ac:dyDescent="0.25">
      <c r="E227" s="146"/>
      <c r="F227" s="146"/>
      <c r="G227" s="146"/>
      <c r="H227" s="146"/>
      <c r="I227" s="146"/>
      <c r="J227" s="964"/>
      <c r="K227" s="729"/>
      <c r="L227" s="146"/>
      <c r="M227" s="146"/>
      <c r="N227" s="146"/>
      <c r="O227" s="146"/>
      <c r="P227" s="146"/>
    </row>
    <row r="228" spans="5:16" x14ac:dyDescent="0.25">
      <c r="E228" s="146"/>
      <c r="F228" s="146"/>
      <c r="G228" s="146"/>
      <c r="H228" s="146"/>
      <c r="I228" s="146"/>
      <c r="J228" s="964"/>
      <c r="K228" s="729"/>
      <c r="L228" s="146"/>
      <c r="M228" s="146"/>
      <c r="N228" s="146"/>
      <c r="O228" s="146"/>
      <c r="P228" s="146"/>
    </row>
    <row r="229" spans="5:16" x14ac:dyDescent="0.25">
      <c r="E229" s="146"/>
      <c r="F229" s="146"/>
      <c r="G229" s="146"/>
      <c r="H229" s="146"/>
      <c r="I229" s="146"/>
      <c r="J229" s="964"/>
      <c r="K229" s="729"/>
      <c r="L229" s="146"/>
      <c r="M229" s="146"/>
      <c r="N229" s="146"/>
      <c r="O229" s="146"/>
      <c r="P229" s="146"/>
    </row>
    <row r="230" spans="5:16" x14ac:dyDescent="0.25">
      <c r="E230" s="146"/>
      <c r="F230" s="146"/>
      <c r="G230" s="146"/>
      <c r="H230" s="146"/>
      <c r="I230" s="146"/>
      <c r="J230" s="964"/>
      <c r="K230" s="729"/>
      <c r="L230" s="146"/>
      <c r="M230" s="146"/>
      <c r="N230" s="146"/>
      <c r="O230" s="146"/>
      <c r="P230" s="146"/>
    </row>
    <row r="231" spans="5:16" x14ac:dyDescent="0.25">
      <c r="E231" s="146"/>
      <c r="F231" s="146"/>
      <c r="G231" s="146"/>
      <c r="H231" s="146"/>
      <c r="I231" s="146"/>
      <c r="J231" s="964"/>
      <c r="K231" s="729"/>
      <c r="L231" s="146"/>
      <c r="M231" s="146"/>
      <c r="N231" s="146"/>
      <c r="O231" s="146"/>
      <c r="P231" s="146"/>
    </row>
    <row r="232" spans="5:16" x14ac:dyDescent="0.25">
      <c r="E232" s="146"/>
      <c r="F232" s="146"/>
      <c r="G232" s="146"/>
      <c r="H232" s="146"/>
      <c r="I232" s="146"/>
      <c r="J232" s="964"/>
      <c r="K232" s="729"/>
      <c r="L232" s="146"/>
      <c r="M232" s="146"/>
      <c r="N232" s="146"/>
      <c r="O232" s="146"/>
      <c r="P232" s="146"/>
    </row>
    <row r="233" spans="5:16" x14ac:dyDescent="0.25">
      <c r="E233" s="146"/>
      <c r="F233" s="146"/>
      <c r="G233" s="146"/>
      <c r="H233" s="146"/>
      <c r="I233" s="146"/>
      <c r="J233" s="964"/>
      <c r="K233" s="729"/>
      <c r="L233" s="146"/>
      <c r="M233" s="146"/>
      <c r="N233" s="146"/>
      <c r="O233" s="146"/>
      <c r="P233" s="146"/>
    </row>
    <row r="234" spans="5:16" x14ac:dyDescent="0.25">
      <c r="E234" s="146"/>
      <c r="F234" s="146"/>
      <c r="G234" s="146"/>
      <c r="H234" s="146"/>
      <c r="I234" s="146"/>
      <c r="J234" s="964"/>
      <c r="K234" s="729"/>
      <c r="L234" s="146"/>
      <c r="M234" s="146"/>
      <c r="N234" s="146"/>
      <c r="O234" s="146"/>
      <c r="P234" s="146"/>
    </row>
    <row r="235" spans="5:16" x14ac:dyDescent="0.25">
      <c r="E235" s="146"/>
      <c r="F235" s="146"/>
      <c r="G235" s="146"/>
      <c r="H235" s="146"/>
      <c r="I235" s="146"/>
      <c r="J235" s="964"/>
      <c r="K235" s="729"/>
      <c r="L235" s="146"/>
      <c r="M235" s="146"/>
      <c r="N235" s="146"/>
      <c r="O235" s="146"/>
      <c r="P235" s="146"/>
    </row>
    <row r="236" spans="5:16" x14ac:dyDescent="0.25">
      <c r="E236" s="146"/>
      <c r="F236" s="146"/>
      <c r="G236" s="146"/>
      <c r="H236" s="146"/>
      <c r="I236" s="146"/>
      <c r="J236" s="964"/>
      <c r="K236" s="729"/>
      <c r="L236" s="146"/>
      <c r="M236" s="146"/>
      <c r="N236" s="146"/>
      <c r="O236" s="146"/>
      <c r="P236" s="146"/>
    </row>
    <row r="237" spans="5:16" x14ac:dyDescent="0.25">
      <c r="E237" s="146"/>
      <c r="F237" s="146"/>
      <c r="G237" s="146"/>
      <c r="H237" s="146"/>
      <c r="I237" s="146"/>
      <c r="J237" s="964"/>
      <c r="K237" s="729"/>
      <c r="L237" s="146"/>
      <c r="M237" s="146"/>
      <c r="N237" s="146"/>
      <c r="O237" s="146"/>
      <c r="P237" s="146"/>
    </row>
    <row r="238" spans="5:16" x14ac:dyDescent="0.25">
      <c r="E238" s="146"/>
      <c r="F238" s="146"/>
      <c r="G238" s="146"/>
      <c r="H238" s="146"/>
      <c r="I238" s="146"/>
      <c r="J238" s="964"/>
      <c r="K238" s="729"/>
      <c r="L238" s="146"/>
      <c r="M238" s="146"/>
      <c r="N238" s="146"/>
      <c r="O238" s="146"/>
      <c r="P238" s="146"/>
    </row>
    <row r="239" spans="5:16" x14ac:dyDescent="0.25">
      <c r="E239" s="146"/>
      <c r="F239" s="146"/>
      <c r="G239" s="146"/>
      <c r="H239" s="146"/>
      <c r="I239" s="146"/>
      <c r="J239" s="964"/>
      <c r="K239" s="729"/>
      <c r="L239" s="146"/>
      <c r="M239" s="146"/>
      <c r="N239" s="146"/>
      <c r="O239" s="146"/>
      <c r="P239" s="146"/>
    </row>
    <row r="240" spans="5:16" x14ac:dyDescent="0.25">
      <c r="E240" s="146"/>
      <c r="F240" s="146"/>
      <c r="G240" s="146"/>
      <c r="H240" s="146"/>
      <c r="I240" s="146"/>
      <c r="J240" s="964"/>
      <c r="K240" s="729"/>
      <c r="L240" s="146"/>
      <c r="M240" s="146"/>
      <c r="N240" s="146"/>
      <c r="O240" s="146"/>
      <c r="P240" s="146"/>
    </row>
    <row r="241" spans="5:16" x14ac:dyDescent="0.25">
      <c r="E241" s="146"/>
      <c r="F241" s="146"/>
      <c r="G241" s="146"/>
      <c r="H241" s="146"/>
      <c r="I241" s="146"/>
      <c r="J241" s="964"/>
      <c r="K241" s="729"/>
      <c r="L241" s="146"/>
      <c r="M241" s="146"/>
      <c r="N241" s="146"/>
      <c r="O241" s="146"/>
      <c r="P241" s="146"/>
    </row>
    <row r="242" spans="5:16" x14ac:dyDescent="0.25">
      <c r="E242" s="146"/>
      <c r="F242" s="146"/>
      <c r="G242" s="146"/>
      <c r="H242" s="146"/>
      <c r="I242" s="146"/>
      <c r="J242" s="964"/>
      <c r="K242" s="729"/>
      <c r="L242" s="146"/>
      <c r="M242" s="146"/>
      <c r="N242" s="146"/>
      <c r="O242" s="146"/>
      <c r="P242" s="146"/>
    </row>
    <row r="243" spans="5:16" x14ac:dyDescent="0.25">
      <c r="E243" s="146"/>
      <c r="F243" s="146"/>
      <c r="G243" s="146"/>
      <c r="H243" s="146"/>
      <c r="I243" s="146"/>
      <c r="J243" s="964"/>
      <c r="K243" s="729"/>
      <c r="L243" s="146"/>
      <c r="M243" s="146"/>
      <c r="N243" s="146"/>
      <c r="O243" s="146"/>
      <c r="P243" s="146"/>
    </row>
    <row r="244" spans="5:16" x14ac:dyDescent="0.25">
      <c r="E244" s="146"/>
      <c r="F244" s="146"/>
      <c r="G244" s="146"/>
      <c r="H244" s="146"/>
      <c r="I244" s="146"/>
      <c r="J244" s="964"/>
      <c r="K244" s="729"/>
      <c r="L244" s="146"/>
      <c r="M244" s="146"/>
      <c r="N244" s="146"/>
      <c r="O244" s="146"/>
      <c r="P244" s="146"/>
    </row>
    <row r="245" spans="5:16" x14ac:dyDescent="0.25">
      <c r="E245" s="146"/>
      <c r="F245" s="146"/>
      <c r="G245" s="146"/>
      <c r="H245" s="146"/>
      <c r="I245" s="146"/>
      <c r="J245" s="964"/>
      <c r="K245" s="729"/>
      <c r="L245" s="146"/>
      <c r="M245" s="146"/>
      <c r="N245" s="146"/>
      <c r="O245" s="146"/>
      <c r="P245" s="146"/>
    </row>
    <row r="246" spans="5:16" x14ac:dyDescent="0.25">
      <c r="E246" s="146"/>
      <c r="F246" s="146"/>
      <c r="G246" s="146"/>
      <c r="H246" s="146"/>
      <c r="I246" s="146"/>
      <c r="J246" s="964"/>
      <c r="K246" s="729"/>
      <c r="L246" s="146"/>
      <c r="M246" s="146"/>
      <c r="N246" s="146"/>
      <c r="O246" s="146"/>
      <c r="P246" s="146"/>
    </row>
    <row r="247" spans="5:16" x14ac:dyDescent="0.25">
      <c r="E247" s="146"/>
      <c r="F247" s="146"/>
      <c r="G247" s="146"/>
      <c r="H247" s="146"/>
      <c r="I247" s="146"/>
      <c r="J247" s="964"/>
      <c r="K247" s="729"/>
      <c r="L247" s="146"/>
      <c r="M247" s="146"/>
      <c r="N247" s="146"/>
      <c r="O247" s="146"/>
      <c r="P247" s="146"/>
    </row>
    <row r="248" spans="5:16" x14ac:dyDescent="0.25">
      <c r="E248" s="146"/>
      <c r="F248" s="146"/>
      <c r="G248" s="146"/>
      <c r="H248" s="146"/>
      <c r="I248" s="146"/>
      <c r="J248" s="964"/>
      <c r="K248" s="729"/>
      <c r="L248" s="146"/>
      <c r="M248" s="146"/>
      <c r="N248" s="146"/>
      <c r="O248" s="146"/>
      <c r="P248" s="146"/>
    </row>
    <row r="249" spans="5:16" x14ac:dyDescent="0.25">
      <c r="E249" s="146"/>
      <c r="F249" s="146"/>
      <c r="G249" s="146"/>
      <c r="H249" s="146"/>
      <c r="I249" s="146"/>
      <c r="J249" s="964"/>
      <c r="K249" s="729"/>
      <c r="L249" s="146"/>
      <c r="M249" s="146"/>
      <c r="N249" s="146"/>
      <c r="O249" s="146"/>
      <c r="P249" s="146"/>
    </row>
    <row r="250" spans="5:16" x14ac:dyDescent="0.25">
      <c r="E250" s="146"/>
      <c r="F250" s="146"/>
      <c r="G250" s="146"/>
      <c r="H250" s="146"/>
      <c r="I250" s="146"/>
      <c r="J250" s="964"/>
      <c r="K250" s="729"/>
      <c r="L250" s="146"/>
      <c r="M250" s="146"/>
      <c r="N250" s="146"/>
      <c r="O250" s="146"/>
      <c r="P250" s="146"/>
    </row>
    <row r="251" spans="5:16" x14ac:dyDescent="0.25">
      <c r="E251" s="146"/>
      <c r="F251" s="146"/>
      <c r="G251" s="146"/>
      <c r="H251" s="146"/>
      <c r="I251" s="146"/>
      <c r="J251" s="964"/>
      <c r="K251" s="729"/>
      <c r="L251" s="146"/>
      <c r="M251" s="146"/>
      <c r="N251" s="146"/>
      <c r="O251" s="146"/>
      <c r="P251" s="146"/>
    </row>
    <row r="252" spans="5:16" x14ac:dyDescent="0.25">
      <c r="E252" s="146"/>
      <c r="F252" s="146"/>
      <c r="G252" s="146"/>
      <c r="H252" s="146"/>
      <c r="I252" s="146"/>
      <c r="J252" s="964"/>
      <c r="K252" s="729"/>
      <c r="L252" s="146"/>
      <c r="M252" s="146"/>
      <c r="N252" s="146"/>
      <c r="O252" s="146"/>
      <c r="P252" s="146"/>
    </row>
    <row r="253" spans="5:16" x14ac:dyDescent="0.25">
      <c r="E253" s="146"/>
      <c r="F253" s="146"/>
      <c r="G253" s="146"/>
      <c r="H253" s="146"/>
      <c r="I253" s="146"/>
      <c r="J253" s="964"/>
      <c r="K253" s="729"/>
      <c r="L253" s="146"/>
      <c r="M253" s="146"/>
      <c r="N253" s="146"/>
      <c r="O253" s="146"/>
      <c r="P253" s="146"/>
    </row>
    <row r="254" spans="5:16" x14ac:dyDescent="0.25">
      <c r="E254" s="146"/>
      <c r="F254" s="146"/>
      <c r="G254" s="146"/>
      <c r="H254" s="146"/>
      <c r="I254" s="146"/>
      <c r="J254" s="964"/>
      <c r="K254" s="729"/>
      <c r="L254" s="146"/>
      <c r="M254" s="146"/>
      <c r="N254" s="146"/>
      <c r="O254" s="146"/>
      <c r="P254" s="146"/>
    </row>
    <row r="255" spans="5:16" x14ac:dyDescent="0.25">
      <c r="E255" s="146"/>
      <c r="F255" s="146"/>
      <c r="G255" s="146"/>
      <c r="H255" s="146"/>
      <c r="I255" s="146"/>
      <c r="J255" s="964"/>
      <c r="K255" s="729"/>
      <c r="L255" s="146"/>
      <c r="M255" s="146"/>
      <c r="N255" s="146"/>
      <c r="O255" s="146"/>
      <c r="P255" s="146"/>
    </row>
    <row r="256" spans="5:16" x14ac:dyDescent="0.25">
      <c r="E256" s="146"/>
      <c r="F256" s="146"/>
      <c r="G256" s="146"/>
      <c r="H256" s="146"/>
      <c r="I256" s="146"/>
      <c r="J256" s="964"/>
      <c r="K256" s="729"/>
      <c r="L256" s="146"/>
      <c r="M256" s="146"/>
      <c r="N256" s="146"/>
      <c r="O256" s="146"/>
      <c r="P256" s="146"/>
    </row>
    <row r="257" spans="5:16" x14ac:dyDescent="0.25">
      <c r="E257" s="146"/>
      <c r="F257" s="146"/>
      <c r="G257" s="146"/>
      <c r="H257" s="146"/>
      <c r="I257" s="146"/>
      <c r="J257" s="964"/>
      <c r="K257" s="729"/>
      <c r="L257" s="146"/>
      <c r="M257" s="146"/>
      <c r="N257" s="146"/>
      <c r="O257" s="146"/>
      <c r="P257" s="146"/>
    </row>
    <row r="258" spans="5:16" x14ac:dyDescent="0.25">
      <c r="E258" s="146"/>
      <c r="F258" s="146"/>
      <c r="G258" s="146"/>
      <c r="H258" s="146"/>
      <c r="I258" s="146"/>
      <c r="J258" s="964"/>
      <c r="K258" s="729"/>
      <c r="L258" s="146"/>
      <c r="M258" s="146"/>
      <c r="N258" s="146"/>
      <c r="O258" s="146"/>
      <c r="P258" s="146"/>
    </row>
    <row r="259" spans="5:16" x14ac:dyDescent="0.25">
      <c r="E259" s="146"/>
      <c r="F259" s="146"/>
      <c r="G259" s="146"/>
      <c r="H259" s="146"/>
      <c r="I259" s="146"/>
      <c r="J259" s="964"/>
      <c r="K259" s="729"/>
      <c r="L259" s="146"/>
      <c r="M259" s="146"/>
      <c r="N259" s="146"/>
      <c r="O259" s="146"/>
      <c r="P259" s="146"/>
    </row>
    <row r="260" spans="5:16" x14ac:dyDescent="0.25">
      <c r="E260" s="146"/>
      <c r="F260" s="146"/>
      <c r="G260" s="146"/>
      <c r="H260" s="146"/>
      <c r="I260" s="146"/>
      <c r="J260" s="964"/>
      <c r="K260" s="729"/>
      <c r="L260" s="146"/>
      <c r="M260" s="146"/>
      <c r="N260" s="146"/>
      <c r="O260" s="146"/>
      <c r="P260" s="146"/>
    </row>
    <row r="261" spans="5:16" x14ac:dyDescent="0.25">
      <c r="E261" s="146"/>
      <c r="F261" s="146"/>
      <c r="G261" s="146"/>
      <c r="H261" s="146"/>
      <c r="I261" s="146"/>
      <c r="J261" s="964"/>
      <c r="K261" s="729"/>
      <c r="L261" s="146"/>
      <c r="M261" s="146"/>
      <c r="N261" s="146"/>
      <c r="O261" s="146"/>
      <c r="P261" s="146"/>
    </row>
    <row r="262" spans="5:16" x14ac:dyDescent="0.25">
      <c r="E262" s="146"/>
      <c r="F262" s="146"/>
      <c r="G262" s="146"/>
      <c r="H262" s="146"/>
      <c r="I262" s="146"/>
      <c r="J262" s="964"/>
      <c r="K262" s="729"/>
      <c r="L262" s="146"/>
      <c r="M262" s="146"/>
      <c r="N262" s="146"/>
      <c r="O262" s="146"/>
      <c r="P262" s="146"/>
    </row>
    <row r="263" spans="5:16" x14ac:dyDescent="0.25">
      <c r="E263" s="146"/>
      <c r="F263" s="146"/>
      <c r="G263" s="146"/>
      <c r="H263" s="146"/>
      <c r="I263" s="146"/>
      <c r="J263" s="964"/>
      <c r="K263" s="729"/>
      <c r="L263" s="146"/>
      <c r="M263" s="146"/>
      <c r="N263" s="146"/>
      <c r="O263" s="146"/>
      <c r="P263" s="146"/>
    </row>
    <row r="264" spans="5:16" x14ac:dyDescent="0.25">
      <c r="E264" s="146"/>
      <c r="F264" s="146"/>
      <c r="G264" s="146"/>
      <c r="H264" s="146"/>
      <c r="I264" s="146"/>
      <c r="J264" s="964"/>
      <c r="K264" s="729"/>
      <c r="L264" s="146"/>
      <c r="M264" s="146"/>
      <c r="N264" s="146"/>
      <c r="O264" s="146"/>
      <c r="P264" s="146"/>
    </row>
    <row r="265" spans="5:16" x14ac:dyDescent="0.25">
      <c r="E265" s="146"/>
      <c r="F265" s="146"/>
      <c r="G265" s="146"/>
      <c r="H265" s="146"/>
      <c r="I265" s="146"/>
      <c r="J265" s="964"/>
      <c r="K265" s="729"/>
      <c r="L265" s="146"/>
      <c r="M265" s="146"/>
      <c r="N265" s="146"/>
      <c r="O265" s="146"/>
      <c r="P265" s="146"/>
    </row>
    <row r="266" spans="5:16" x14ac:dyDescent="0.25">
      <c r="E266" s="146"/>
      <c r="F266" s="146"/>
      <c r="G266" s="146"/>
      <c r="H266" s="146"/>
      <c r="I266" s="146"/>
      <c r="J266" s="964"/>
      <c r="K266" s="729"/>
      <c r="L266" s="146"/>
      <c r="M266" s="146"/>
      <c r="N266" s="146"/>
      <c r="O266" s="146"/>
      <c r="P266" s="146"/>
    </row>
    <row r="267" spans="5:16" x14ac:dyDescent="0.25">
      <c r="E267" s="146"/>
      <c r="F267" s="146"/>
      <c r="G267" s="146"/>
      <c r="H267" s="146"/>
      <c r="I267" s="146"/>
      <c r="J267" s="964"/>
      <c r="K267" s="729"/>
      <c r="L267" s="146"/>
      <c r="M267" s="146"/>
      <c r="N267" s="146"/>
      <c r="O267" s="146"/>
      <c r="P267" s="146"/>
    </row>
    <row r="268" spans="5:16" x14ac:dyDescent="0.25">
      <c r="E268" s="146"/>
      <c r="F268" s="146"/>
      <c r="G268" s="146"/>
      <c r="H268" s="146"/>
      <c r="I268" s="146"/>
      <c r="J268" s="964"/>
      <c r="K268" s="729"/>
      <c r="L268" s="146"/>
      <c r="M268" s="146"/>
      <c r="N268" s="146"/>
      <c r="O268" s="146"/>
      <c r="P268" s="146"/>
    </row>
    <row r="269" spans="5:16" x14ac:dyDescent="0.25">
      <c r="E269" s="146"/>
      <c r="F269" s="146"/>
      <c r="G269" s="146"/>
      <c r="H269" s="146"/>
      <c r="I269" s="146"/>
      <c r="J269" s="964"/>
      <c r="K269" s="729"/>
      <c r="L269" s="146"/>
      <c r="M269" s="146"/>
      <c r="N269" s="146"/>
      <c r="O269" s="146"/>
      <c r="P269" s="146"/>
    </row>
    <row r="270" spans="5:16" x14ac:dyDescent="0.25">
      <c r="E270" s="146"/>
      <c r="F270" s="146"/>
      <c r="G270" s="146"/>
      <c r="H270" s="146"/>
      <c r="I270" s="146"/>
      <c r="J270" s="964"/>
      <c r="K270" s="729"/>
      <c r="L270" s="146"/>
      <c r="M270" s="146"/>
      <c r="N270" s="146"/>
      <c r="O270" s="146"/>
      <c r="P270" s="146"/>
    </row>
    <row r="271" spans="5:16" x14ac:dyDescent="0.25">
      <c r="E271" s="146"/>
      <c r="F271" s="146"/>
      <c r="G271" s="146"/>
      <c r="H271" s="146"/>
      <c r="I271" s="146"/>
      <c r="J271" s="964"/>
      <c r="K271" s="729"/>
      <c r="L271" s="146"/>
      <c r="M271" s="146"/>
      <c r="N271" s="146"/>
      <c r="O271" s="146"/>
      <c r="P271" s="146"/>
    </row>
    <row r="272" spans="5:16" x14ac:dyDescent="0.25">
      <c r="E272" s="146"/>
      <c r="F272" s="146"/>
      <c r="G272" s="146"/>
      <c r="H272" s="146"/>
      <c r="I272" s="146"/>
      <c r="J272" s="964"/>
      <c r="K272" s="729"/>
      <c r="L272" s="146"/>
      <c r="M272" s="146"/>
      <c r="N272" s="146"/>
      <c r="O272" s="146"/>
      <c r="P272" s="146"/>
    </row>
    <row r="273" spans="5:16" x14ac:dyDescent="0.25">
      <c r="E273" s="146"/>
      <c r="F273" s="146"/>
      <c r="G273" s="146"/>
      <c r="H273" s="146"/>
      <c r="I273" s="146"/>
      <c r="J273" s="964"/>
      <c r="K273" s="729"/>
      <c r="L273" s="146"/>
      <c r="M273" s="146"/>
      <c r="N273" s="146"/>
      <c r="O273" s="146"/>
      <c r="P273" s="146"/>
    </row>
    <row r="274" spans="5:16" x14ac:dyDescent="0.25">
      <c r="E274" s="146"/>
      <c r="F274" s="146"/>
      <c r="G274" s="146"/>
      <c r="H274" s="146"/>
      <c r="I274" s="146"/>
      <c r="J274" s="964"/>
      <c r="K274" s="729"/>
      <c r="L274" s="146"/>
      <c r="M274" s="146"/>
      <c r="N274" s="146"/>
      <c r="O274" s="146"/>
      <c r="P274" s="146"/>
    </row>
    <row r="275" spans="5:16" x14ac:dyDescent="0.25">
      <c r="E275" s="146"/>
      <c r="F275" s="146"/>
      <c r="G275" s="146"/>
      <c r="H275" s="146"/>
      <c r="I275" s="146"/>
      <c r="J275" s="964"/>
      <c r="K275" s="729"/>
      <c r="L275" s="146"/>
      <c r="M275" s="146"/>
      <c r="N275" s="146"/>
      <c r="O275" s="146"/>
      <c r="P275" s="146"/>
    </row>
    <row r="276" spans="5:16" x14ac:dyDescent="0.25">
      <c r="E276" s="146"/>
      <c r="F276" s="146"/>
      <c r="G276" s="146"/>
      <c r="H276" s="146"/>
      <c r="I276" s="146"/>
      <c r="J276" s="964"/>
      <c r="K276" s="729"/>
      <c r="L276" s="146"/>
      <c r="M276" s="146"/>
      <c r="N276" s="146"/>
      <c r="O276" s="146"/>
      <c r="P276" s="146"/>
    </row>
    <row r="277" spans="5:16" x14ac:dyDescent="0.25">
      <c r="E277" s="146"/>
      <c r="F277" s="146"/>
      <c r="G277" s="146"/>
      <c r="H277" s="146"/>
      <c r="I277" s="146"/>
      <c r="J277" s="964"/>
      <c r="K277" s="729"/>
      <c r="L277" s="146"/>
      <c r="M277" s="146"/>
      <c r="N277" s="146"/>
      <c r="O277" s="146"/>
      <c r="P277" s="146"/>
    </row>
    <row r="278" spans="5:16" x14ac:dyDescent="0.25">
      <c r="E278" s="146"/>
      <c r="F278" s="146"/>
      <c r="G278" s="146"/>
      <c r="H278" s="146"/>
      <c r="I278" s="146"/>
      <c r="J278" s="964"/>
      <c r="K278" s="729"/>
      <c r="L278" s="146"/>
      <c r="M278" s="146"/>
      <c r="N278" s="146"/>
      <c r="O278" s="146"/>
      <c r="P278" s="146"/>
    </row>
    <row r="279" spans="5:16" x14ac:dyDescent="0.25">
      <c r="E279" s="146"/>
      <c r="F279" s="146"/>
      <c r="G279" s="146"/>
      <c r="H279" s="146"/>
      <c r="I279" s="146"/>
      <c r="J279" s="964"/>
      <c r="K279" s="729"/>
      <c r="L279" s="146"/>
      <c r="M279" s="146"/>
      <c r="N279" s="146"/>
      <c r="O279" s="146"/>
      <c r="P279" s="146"/>
    </row>
    <row r="280" spans="5:16" x14ac:dyDescent="0.25">
      <c r="E280" s="146"/>
      <c r="F280" s="146"/>
      <c r="G280" s="146"/>
      <c r="H280" s="146"/>
      <c r="I280" s="146"/>
      <c r="J280" s="964"/>
      <c r="K280" s="729"/>
      <c r="L280" s="146"/>
      <c r="M280" s="146"/>
      <c r="N280" s="146"/>
      <c r="O280" s="146"/>
      <c r="P280" s="146"/>
    </row>
    <row r="281" spans="5:16" x14ac:dyDescent="0.25">
      <c r="E281" s="146"/>
      <c r="F281" s="146"/>
      <c r="G281" s="146"/>
      <c r="H281" s="146"/>
      <c r="I281" s="146"/>
      <c r="J281" s="964"/>
      <c r="K281" s="729"/>
      <c r="L281" s="146"/>
      <c r="M281" s="146"/>
      <c r="N281" s="146"/>
      <c r="O281" s="146"/>
      <c r="P281" s="146"/>
    </row>
    <row r="282" spans="5:16" x14ac:dyDescent="0.25">
      <c r="E282" s="146"/>
      <c r="F282" s="146"/>
      <c r="G282" s="146"/>
      <c r="H282" s="146"/>
      <c r="I282" s="146"/>
      <c r="J282" s="964"/>
      <c r="K282" s="729"/>
      <c r="L282" s="146"/>
      <c r="M282" s="146"/>
      <c r="N282" s="146"/>
      <c r="O282" s="146"/>
      <c r="P282" s="146"/>
    </row>
    <row r="283" spans="5:16" x14ac:dyDescent="0.25">
      <c r="E283" s="146"/>
      <c r="F283" s="146"/>
      <c r="G283" s="146"/>
      <c r="H283" s="146"/>
      <c r="I283" s="146"/>
      <c r="J283" s="964"/>
      <c r="K283" s="729"/>
      <c r="L283" s="146"/>
      <c r="M283" s="146"/>
      <c r="N283" s="146"/>
      <c r="O283" s="146"/>
      <c r="P283" s="146"/>
    </row>
    <row r="284" spans="5:16" x14ac:dyDescent="0.25">
      <c r="E284" s="146"/>
      <c r="F284" s="146"/>
      <c r="G284" s="146"/>
      <c r="H284" s="146"/>
      <c r="I284" s="146"/>
      <c r="J284" s="964"/>
      <c r="K284" s="729"/>
      <c r="L284" s="146"/>
      <c r="M284" s="146"/>
      <c r="N284" s="146"/>
      <c r="O284" s="146"/>
      <c r="P284" s="146"/>
    </row>
    <row r="285" spans="5:16" x14ac:dyDescent="0.25">
      <c r="E285" s="146"/>
      <c r="F285" s="146"/>
      <c r="G285" s="146"/>
      <c r="H285" s="146"/>
      <c r="I285" s="146"/>
      <c r="J285" s="964"/>
      <c r="K285" s="729"/>
      <c r="L285" s="146"/>
      <c r="M285" s="146"/>
      <c r="N285" s="146"/>
      <c r="O285" s="146"/>
      <c r="P285" s="146"/>
    </row>
    <row r="286" spans="5:16" x14ac:dyDescent="0.25">
      <c r="E286" s="146"/>
      <c r="F286" s="146"/>
      <c r="G286" s="146"/>
      <c r="H286" s="146"/>
      <c r="I286" s="146"/>
      <c r="J286" s="964"/>
      <c r="K286" s="729"/>
      <c r="L286" s="146"/>
      <c r="M286" s="146"/>
      <c r="N286" s="146"/>
      <c r="O286" s="146"/>
      <c r="P286" s="146"/>
    </row>
    <row r="287" spans="5:16" x14ac:dyDescent="0.25">
      <c r="E287" s="146"/>
      <c r="F287" s="146"/>
      <c r="G287" s="146"/>
      <c r="H287" s="146"/>
      <c r="I287" s="146"/>
      <c r="J287" s="964"/>
      <c r="K287" s="729"/>
      <c r="L287" s="146"/>
      <c r="M287" s="146"/>
      <c r="N287" s="146"/>
      <c r="O287" s="146"/>
      <c r="P287" s="146"/>
    </row>
    <row r="288" spans="5:16" x14ac:dyDescent="0.25">
      <c r="E288" s="146"/>
      <c r="F288" s="146"/>
      <c r="G288" s="146"/>
      <c r="H288" s="146"/>
      <c r="I288" s="146"/>
      <c r="J288" s="964"/>
      <c r="K288" s="729"/>
      <c r="L288" s="146"/>
      <c r="M288" s="146"/>
      <c r="N288" s="146"/>
      <c r="O288" s="146"/>
      <c r="P288" s="146"/>
    </row>
    <row r="289" spans="5:16" x14ac:dyDescent="0.25">
      <c r="E289" s="146"/>
      <c r="F289" s="146"/>
      <c r="G289" s="146"/>
      <c r="H289" s="146"/>
      <c r="I289" s="146"/>
      <c r="J289" s="964"/>
      <c r="K289" s="729"/>
      <c r="L289" s="146"/>
      <c r="M289" s="146"/>
      <c r="N289" s="146"/>
      <c r="O289" s="146"/>
      <c r="P289" s="146"/>
    </row>
    <row r="290" spans="5:16" x14ac:dyDescent="0.25">
      <c r="E290" s="146"/>
      <c r="F290" s="146"/>
      <c r="G290" s="146"/>
      <c r="H290" s="146"/>
      <c r="I290" s="146"/>
      <c r="J290" s="964"/>
      <c r="K290" s="729"/>
      <c r="L290" s="146"/>
      <c r="M290" s="146"/>
      <c r="N290" s="146"/>
      <c r="O290" s="146"/>
      <c r="P290" s="146"/>
    </row>
    <row r="291" spans="5:16" x14ac:dyDescent="0.25">
      <c r="E291" s="146"/>
      <c r="F291" s="146"/>
      <c r="G291" s="146"/>
      <c r="H291" s="146"/>
      <c r="I291" s="146"/>
      <c r="J291" s="964"/>
      <c r="K291" s="729"/>
      <c r="L291" s="146"/>
      <c r="M291" s="146"/>
      <c r="N291" s="146"/>
      <c r="O291" s="146"/>
      <c r="P291" s="146"/>
    </row>
    <row r="292" spans="5:16" x14ac:dyDescent="0.25">
      <c r="E292" s="146"/>
      <c r="F292" s="146"/>
      <c r="G292" s="146"/>
      <c r="H292" s="146"/>
      <c r="I292" s="146"/>
      <c r="J292" s="964"/>
      <c r="K292" s="729"/>
      <c r="L292" s="146"/>
      <c r="M292" s="146"/>
      <c r="N292" s="146"/>
      <c r="O292" s="146"/>
      <c r="P292" s="146"/>
    </row>
    <row r="293" spans="5:16" x14ac:dyDescent="0.25">
      <c r="E293" s="146"/>
      <c r="F293" s="146"/>
      <c r="G293" s="146"/>
      <c r="H293" s="146"/>
      <c r="I293" s="146"/>
      <c r="J293" s="964"/>
      <c r="K293" s="729"/>
      <c r="L293" s="146"/>
      <c r="M293" s="146"/>
      <c r="N293" s="146"/>
      <c r="O293" s="146"/>
      <c r="P293" s="146"/>
    </row>
    <row r="294" spans="5:16" x14ac:dyDescent="0.25">
      <c r="E294" s="146"/>
      <c r="F294" s="146"/>
      <c r="G294" s="146"/>
      <c r="H294" s="146"/>
      <c r="I294" s="146"/>
      <c r="J294" s="964"/>
      <c r="K294" s="729"/>
      <c r="L294" s="146"/>
      <c r="M294" s="146"/>
      <c r="N294" s="146"/>
      <c r="O294" s="146"/>
      <c r="P294" s="146"/>
    </row>
    <row r="295" spans="5:16" x14ac:dyDescent="0.25">
      <c r="E295" s="146"/>
      <c r="F295" s="146"/>
      <c r="G295" s="146"/>
      <c r="H295" s="146"/>
      <c r="I295" s="146"/>
      <c r="J295" s="964"/>
      <c r="K295" s="729"/>
      <c r="L295" s="146"/>
      <c r="M295" s="146"/>
      <c r="N295" s="146"/>
      <c r="O295" s="146"/>
      <c r="P295" s="146"/>
    </row>
    <row r="296" spans="5:16" x14ac:dyDescent="0.25">
      <c r="E296" s="146"/>
      <c r="F296" s="146"/>
      <c r="G296" s="146"/>
      <c r="H296" s="146"/>
      <c r="I296" s="146"/>
      <c r="J296" s="964"/>
      <c r="K296" s="729"/>
      <c r="L296" s="146"/>
      <c r="M296" s="146"/>
      <c r="N296" s="146"/>
      <c r="O296" s="146"/>
      <c r="P296" s="146"/>
    </row>
    <row r="297" spans="5:16" x14ac:dyDescent="0.25">
      <c r="E297" s="146"/>
      <c r="F297" s="146"/>
      <c r="G297" s="146"/>
      <c r="H297" s="146"/>
      <c r="I297" s="146"/>
      <c r="J297" s="964"/>
      <c r="K297" s="729"/>
      <c r="L297" s="146"/>
      <c r="M297" s="146"/>
      <c r="N297" s="146"/>
      <c r="O297" s="146"/>
      <c r="P297" s="146"/>
    </row>
    <row r="298" spans="5:16" x14ac:dyDescent="0.25">
      <c r="E298" s="146"/>
      <c r="F298" s="146"/>
      <c r="G298" s="146"/>
      <c r="H298" s="146"/>
      <c r="I298" s="146"/>
      <c r="J298" s="964"/>
      <c r="K298" s="729"/>
      <c r="L298" s="146"/>
      <c r="M298" s="146"/>
      <c r="N298" s="146"/>
      <c r="O298" s="146"/>
      <c r="P298" s="146"/>
    </row>
    <row r="299" spans="5:16" x14ac:dyDescent="0.25">
      <c r="E299" s="146"/>
      <c r="F299" s="146"/>
      <c r="G299" s="146"/>
      <c r="H299" s="146"/>
      <c r="I299" s="146"/>
      <c r="J299" s="964"/>
      <c r="K299" s="729"/>
      <c r="L299" s="146"/>
      <c r="M299" s="146"/>
      <c r="N299" s="146"/>
      <c r="O299" s="146"/>
      <c r="P299" s="146"/>
    </row>
    <row r="300" spans="5:16" x14ac:dyDescent="0.25">
      <c r="E300" s="146"/>
      <c r="F300" s="146"/>
      <c r="G300" s="146"/>
      <c r="H300" s="146"/>
      <c r="I300" s="146"/>
      <c r="J300" s="964"/>
      <c r="K300" s="729"/>
      <c r="L300" s="146"/>
      <c r="M300" s="146"/>
      <c r="N300" s="146"/>
      <c r="O300" s="146"/>
      <c r="P300" s="146"/>
    </row>
    <row r="301" spans="5:16" x14ac:dyDescent="0.25">
      <c r="E301" s="146"/>
      <c r="F301" s="146"/>
      <c r="G301" s="146"/>
      <c r="H301" s="146"/>
      <c r="I301" s="146"/>
      <c r="J301" s="964"/>
      <c r="K301" s="729"/>
      <c r="L301" s="146"/>
      <c r="M301" s="146"/>
      <c r="N301" s="146"/>
      <c r="O301" s="146"/>
      <c r="P301" s="146"/>
    </row>
    <row r="302" spans="5:16" x14ac:dyDescent="0.25">
      <c r="E302" s="146"/>
      <c r="F302" s="146"/>
      <c r="G302" s="146"/>
      <c r="H302" s="146"/>
      <c r="I302" s="146"/>
      <c r="J302" s="964"/>
      <c r="K302" s="729"/>
      <c r="L302" s="146"/>
      <c r="M302" s="146"/>
      <c r="N302" s="146"/>
      <c r="O302" s="146"/>
      <c r="P302" s="146"/>
    </row>
    <row r="303" spans="5:16" x14ac:dyDescent="0.25">
      <c r="E303" s="146"/>
      <c r="F303" s="146"/>
      <c r="G303" s="146"/>
      <c r="H303" s="146"/>
      <c r="I303" s="146"/>
      <c r="J303" s="964"/>
      <c r="K303" s="729"/>
      <c r="L303" s="146"/>
      <c r="M303" s="146"/>
      <c r="N303" s="146"/>
      <c r="O303" s="146"/>
      <c r="P303" s="146"/>
    </row>
    <row r="304" spans="5:16" x14ac:dyDescent="0.25">
      <c r="E304" s="146"/>
      <c r="F304" s="146"/>
      <c r="G304" s="146"/>
      <c r="H304" s="146"/>
      <c r="I304" s="146"/>
      <c r="J304" s="964"/>
      <c r="K304" s="729"/>
      <c r="L304" s="146"/>
      <c r="M304" s="146"/>
      <c r="N304" s="146"/>
      <c r="O304" s="146"/>
      <c r="P304" s="146"/>
    </row>
    <row r="305" spans="5:16" x14ac:dyDescent="0.25">
      <c r="E305" s="146"/>
      <c r="F305" s="146"/>
      <c r="G305" s="146"/>
      <c r="H305" s="146"/>
      <c r="I305" s="146"/>
      <c r="J305" s="964"/>
      <c r="K305" s="729"/>
      <c r="L305" s="146"/>
      <c r="M305" s="146"/>
      <c r="N305" s="146"/>
      <c r="O305" s="146"/>
      <c r="P305" s="146"/>
    </row>
    <row r="306" spans="5:16" x14ac:dyDescent="0.25">
      <c r="E306" s="146"/>
      <c r="F306" s="146"/>
      <c r="G306" s="146"/>
      <c r="H306" s="146"/>
      <c r="I306" s="146"/>
      <c r="J306" s="964"/>
      <c r="K306" s="729"/>
      <c r="L306" s="146"/>
      <c r="M306" s="146"/>
      <c r="N306" s="146"/>
      <c r="O306" s="146"/>
      <c r="P306" s="146"/>
    </row>
    <row r="307" spans="5:16" x14ac:dyDescent="0.25">
      <c r="E307" s="146"/>
      <c r="F307" s="146"/>
      <c r="G307" s="146"/>
      <c r="H307" s="146"/>
      <c r="I307" s="146"/>
      <c r="J307" s="964"/>
      <c r="K307" s="729"/>
      <c r="L307" s="146"/>
      <c r="M307" s="146"/>
      <c r="N307" s="146"/>
      <c r="O307" s="146"/>
      <c r="P307" s="146"/>
    </row>
    <row r="308" spans="5:16" x14ac:dyDescent="0.25">
      <c r="E308" s="146"/>
      <c r="F308" s="146"/>
      <c r="G308" s="146"/>
      <c r="H308" s="146"/>
      <c r="I308" s="146"/>
      <c r="J308" s="964"/>
      <c r="K308" s="729"/>
      <c r="L308" s="146"/>
      <c r="M308" s="146"/>
      <c r="N308" s="146"/>
      <c r="O308" s="146"/>
      <c r="P308" s="146"/>
    </row>
    <row r="309" spans="5:16" x14ac:dyDescent="0.25">
      <c r="E309" s="146"/>
      <c r="F309" s="146"/>
      <c r="G309" s="146"/>
      <c r="H309" s="146"/>
      <c r="I309" s="146"/>
      <c r="J309" s="964"/>
      <c r="K309" s="729"/>
      <c r="L309" s="146"/>
      <c r="M309" s="146"/>
      <c r="N309" s="146"/>
      <c r="O309" s="146"/>
      <c r="P309" s="146"/>
    </row>
    <row r="310" spans="5:16" x14ac:dyDescent="0.25">
      <c r="E310" s="146"/>
      <c r="F310" s="146"/>
      <c r="G310" s="146"/>
      <c r="H310" s="146"/>
      <c r="I310" s="146"/>
      <c r="J310" s="964"/>
      <c r="K310" s="729"/>
      <c r="L310" s="146"/>
      <c r="M310" s="146"/>
      <c r="N310" s="146"/>
      <c r="O310" s="146"/>
      <c r="P310" s="146"/>
    </row>
    <row r="311" spans="5:16" x14ac:dyDescent="0.25">
      <c r="E311" s="146"/>
      <c r="F311" s="146"/>
      <c r="G311" s="146"/>
      <c r="H311" s="146"/>
      <c r="I311" s="146"/>
      <c r="J311" s="964"/>
      <c r="K311" s="729"/>
      <c r="L311" s="146"/>
      <c r="M311" s="146"/>
      <c r="N311" s="146"/>
      <c r="O311" s="146"/>
      <c r="P311" s="146"/>
    </row>
    <row r="312" spans="5:16" x14ac:dyDescent="0.25">
      <c r="E312" s="146"/>
      <c r="F312" s="146"/>
      <c r="G312" s="146"/>
      <c r="H312" s="146"/>
      <c r="I312" s="146"/>
      <c r="J312" s="964"/>
      <c r="K312" s="729"/>
      <c r="L312" s="146"/>
      <c r="M312" s="146"/>
      <c r="N312" s="146"/>
      <c r="O312" s="146"/>
      <c r="P312" s="146"/>
    </row>
    <row r="313" spans="5:16" x14ac:dyDescent="0.25">
      <c r="E313" s="146"/>
      <c r="F313" s="146"/>
      <c r="G313" s="146"/>
      <c r="H313" s="146"/>
      <c r="I313" s="146"/>
      <c r="J313" s="964"/>
      <c r="K313" s="729"/>
      <c r="L313" s="146"/>
      <c r="M313" s="146"/>
      <c r="N313" s="146"/>
      <c r="O313" s="146"/>
      <c r="P313" s="146"/>
    </row>
    <row r="314" spans="5:16" x14ac:dyDescent="0.25">
      <c r="E314" s="146"/>
      <c r="F314" s="146"/>
      <c r="G314" s="146"/>
      <c r="H314" s="146"/>
      <c r="I314" s="146"/>
      <c r="J314" s="964"/>
      <c r="K314" s="729"/>
      <c r="L314" s="146"/>
      <c r="M314" s="146"/>
      <c r="N314" s="146"/>
      <c r="O314" s="146"/>
      <c r="P314" s="146"/>
    </row>
    <row r="315" spans="5:16" x14ac:dyDescent="0.25">
      <c r="E315" s="146"/>
      <c r="F315" s="146"/>
      <c r="G315" s="146"/>
      <c r="H315" s="146"/>
      <c r="I315" s="146"/>
      <c r="J315" s="964"/>
      <c r="K315" s="729"/>
      <c r="L315" s="146"/>
      <c r="M315" s="146"/>
      <c r="N315" s="146"/>
      <c r="O315" s="146"/>
      <c r="P315" s="146"/>
    </row>
    <row r="316" spans="5:16" x14ac:dyDescent="0.25">
      <c r="E316" s="146"/>
      <c r="F316" s="146"/>
      <c r="G316" s="146"/>
      <c r="H316" s="146"/>
      <c r="I316" s="146"/>
      <c r="J316" s="964"/>
      <c r="K316" s="729"/>
      <c r="L316" s="146"/>
      <c r="M316" s="146"/>
      <c r="N316" s="146"/>
      <c r="O316" s="146"/>
      <c r="P316" s="146"/>
    </row>
    <row r="317" spans="5:16" x14ac:dyDescent="0.25">
      <c r="E317" s="146"/>
      <c r="F317" s="146"/>
      <c r="G317" s="146"/>
      <c r="H317" s="146"/>
      <c r="I317" s="146"/>
      <c r="J317" s="964"/>
      <c r="K317" s="729"/>
      <c r="L317" s="146"/>
      <c r="M317" s="146"/>
      <c r="N317" s="146"/>
      <c r="O317" s="146"/>
      <c r="P317" s="146"/>
    </row>
  </sheetData>
  <autoFilter ref="A4:T87" xr:uid="{11FD9FED-6A92-4D23-9E8E-C87CCAA95821}"/>
  <mergeCells count="19">
    <mergeCell ref="A193:D193"/>
    <mergeCell ref="A194:D196"/>
    <mergeCell ref="A158:A172"/>
    <mergeCell ref="A175:A189"/>
    <mergeCell ref="B187:D189"/>
    <mergeCell ref="A192:P192"/>
    <mergeCell ref="A109:A128"/>
    <mergeCell ref="A131:A155"/>
    <mergeCell ref="C3:P3"/>
    <mergeCell ref="C1:P1"/>
    <mergeCell ref="B170:D172"/>
    <mergeCell ref="C2:O2"/>
    <mergeCell ref="A102:D104"/>
    <mergeCell ref="B153:D155"/>
    <mergeCell ref="B126:D128"/>
    <mergeCell ref="B85:D87"/>
    <mergeCell ref="B98:D100"/>
    <mergeCell ref="A5:A87"/>
    <mergeCell ref="A90:A100"/>
  </mergeCells>
  <pageMargins left="0.7" right="0.7" top="0.75" bottom="0.75" header="0.3" footer="0.3"/>
  <pageSetup scale="47" orientation="portrait" horizontalDpi="1200" verticalDpi="1200" r:id="rId1"/>
  <colBreaks count="1" manualBreakCount="1">
    <brk id="1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2:M19"/>
  <sheetViews>
    <sheetView workbookViewId="0">
      <selection activeCell="P14" sqref="P14"/>
    </sheetView>
  </sheetViews>
  <sheetFormatPr baseColWidth="10" defaultColWidth="9.140625" defaultRowHeight="15" x14ac:dyDescent="0.25"/>
  <cols>
    <col min="1" max="1" width="33.140625" customWidth="1"/>
    <col min="2" max="3" width="15.85546875" customWidth="1"/>
    <col min="4" max="4" width="10.85546875" customWidth="1"/>
    <col min="5" max="6" width="16.7109375" customWidth="1"/>
    <col min="7" max="7" width="12.5703125" customWidth="1"/>
    <col min="8" max="8" width="16.7109375" customWidth="1"/>
    <col min="9" max="9" width="16.140625" customWidth="1"/>
    <col min="10" max="10" width="16.28515625" customWidth="1"/>
    <col min="11" max="12" width="13.140625" customWidth="1"/>
  </cols>
  <sheetData>
    <row r="2" spans="1:13" ht="15.75" thickBot="1" x14ac:dyDescent="0.3">
      <c r="A2" s="161" t="s">
        <v>94</v>
      </c>
    </row>
    <row r="3" spans="1:13" ht="24" thickBot="1" x14ac:dyDescent="0.3">
      <c r="A3" s="1369" t="s">
        <v>89</v>
      </c>
      <c r="B3" s="1370"/>
      <c r="C3" s="1370"/>
      <c r="D3" s="1370"/>
      <c r="E3" s="1370"/>
      <c r="F3" s="1370"/>
      <c r="G3" s="1370"/>
      <c r="H3" s="1370"/>
      <c r="I3" s="1370"/>
      <c r="J3" s="1370"/>
      <c r="K3" s="1370"/>
      <c r="L3" s="1371"/>
    </row>
    <row r="4" spans="1:13" ht="43.5" customHeight="1" thickBot="1" x14ac:dyDescent="0.3">
      <c r="A4" s="482" t="s">
        <v>70</v>
      </c>
      <c r="B4" s="483" t="s">
        <v>100</v>
      </c>
      <c r="C4" s="483" t="s">
        <v>41</v>
      </c>
      <c r="D4" s="483" t="s">
        <v>104</v>
      </c>
      <c r="E4" s="483" t="s">
        <v>105</v>
      </c>
      <c r="F4" s="483" t="s">
        <v>24</v>
      </c>
      <c r="G4" s="483" t="s">
        <v>385</v>
      </c>
      <c r="H4" s="484" t="s">
        <v>42</v>
      </c>
      <c r="I4" s="485" t="s">
        <v>25</v>
      </c>
      <c r="J4" s="486" t="s">
        <v>85</v>
      </c>
      <c r="K4" s="484" t="s">
        <v>86</v>
      </c>
      <c r="L4" s="487" t="s">
        <v>44</v>
      </c>
    </row>
    <row r="5" spans="1:13" ht="23.25" customHeight="1" x14ac:dyDescent="0.25">
      <c r="A5" s="180" t="s">
        <v>46</v>
      </c>
      <c r="B5" s="181" t="e">
        <f>+'30 noviembre'!F134</f>
        <v>#REF!</v>
      </c>
      <c r="C5" s="181" t="e">
        <f>+'30 noviembre'!G134</f>
        <v>#REF!</v>
      </c>
      <c r="D5" s="181" t="e">
        <f>+'30 noviembre'!H134</f>
        <v>#REF!</v>
      </c>
      <c r="E5" s="181" t="e">
        <f>+'30 noviembre'!I134</f>
        <v>#REF!</v>
      </c>
      <c r="F5" s="182" t="e">
        <f>+'30 noviembre'!L134</f>
        <v>#REF!</v>
      </c>
      <c r="G5" s="181" t="e">
        <f>+F5/E5</f>
        <v>#REF!</v>
      </c>
      <c r="H5" s="181" t="e">
        <f t="shared" ref="H5:H14" si="0">+E5-F5</f>
        <v>#REF!</v>
      </c>
      <c r="I5" s="181" t="e">
        <f>+'30 noviembre'!J134</f>
        <v>#REF!</v>
      </c>
      <c r="J5" s="192" t="e">
        <f t="shared" ref="J5:J11" si="1">+I5/E5</f>
        <v>#REF!</v>
      </c>
      <c r="K5" s="181" t="e">
        <f>+'30 noviembre'!K134</f>
        <v>#REF!</v>
      </c>
      <c r="L5" s="194" t="e">
        <f t="shared" ref="L5:L14" si="2">+K5/E5</f>
        <v>#REF!</v>
      </c>
      <c r="M5" s="2"/>
    </row>
    <row r="6" spans="1:13" ht="28.5" customHeight="1" x14ac:dyDescent="0.25">
      <c r="A6" s="179" t="s">
        <v>179</v>
      </c>
      <c r="B6" s="171" t="e">
        <f>+'30 noviembre'!F136</f>
        <v>#REF!</v>
      </c>
      <c r="C6" s="171" t="e">
        <f>+'30 noviembre'!G136</f>
        <v>#REF!</v>
      </c>
      <c r="D6" s="171" t="e">
        <f>+'30 noviembre'!H136</f>
        <v>#REF!</v>
      </c>
      <c r="E6" s="171" t="e">
        <f>+'30 noviembre'!I136</f>
        <v>#REF!</v>
      </c>
      <c r="F6" s="172" t="e">
        <f>+'30 noviembre'!L136</f>
        <v>#REF!</v>
      </c>
      <c r="G6" s="304" t="e">
        <f t="shared" ref="G6:G14" si="3">+F6/E6</f>
        <v>#REF!</v>
      </c>
      <c r="H6" s="171" t="e">
        <f t="shared" si="0"/>
        <v>#REF!</v>
      </c>
      <c r="I6" s="171" t="e">
        <f>+'30 noviembre'!J136</f>
        <v>#REF!</v>
      </c>
      <c r="J6" s="193" t="e">
        <f t="shared" si="1"/>
        <v>#REF!</v>
      </c>
      <c r="K6" s="171" t="e">
        <f>+'30 noviembre'!K136</f>
        <v>#REF!</v>
      </c>
      <c r="L6" s="195" t="e">
        <f t="shared" si="2"/>
        <v>#REF!</v>
      </c>
    </row>
    <row r="7" spans="1:13" ht="22.5" customHeight="1" x14ac:dyDescent="0.25">
      <c r="A7" s="179" t="s">
        <v>74</v>
      </c>
      <c r="B7" s="171" t="e">
        <f>+'30 noviembre'!F142</f>
        <v>#REF!</v>
      </c>
      <c r="C7" s="171" t="e">
        <f>+'30 noviembre'!G142</f>
        <v>#REF!</v>
      </c>
      <c r="D7" s="171" t="e">
        <f>+'30 noviembre'!H142</f>
        <v>#REF!</v>
      </c>
      <c r="E7" s="171" t="e">
        <f>+'30 noviembre'!I142</f>
        <v>#REF!</v>
      </c>
      <c r="F7" s="172" t="e">
        <f>+'30 noviembre'!L142</f>
        <v>#REF!</v>
      </c>
      <c r="G7" s="304" t="e">
        <f t="shared" si="3"/>
        <v>#REF!</v>
      </c>
      <c r="H7" s="171" t="e">
        <f t="shared" si="0"/>
        <v>#REF!</v>
      </c>
      <c r="I7" s="171" t="e">
        <f>+'30 noviembre'!J142</f>
        <v>#REF!</v>
      </c>
      <c r="J7" s="193" t="e">
        <f t="shared" si="1"/>
        <v>#REF!</v>
      </c>
      <c r="K7" s="171" t="e">
        <f>+'30 noviembre'!K142</f>
        <v>#REF!</v>
      </c>
      <c r="L7" s="195" t="e">
        <f t="shared" si="2"/>
        <v>#REF!</v>
      </c>
    </row>
    <row r="8" spans="1:13" ht="30.75" customHeight="1" x14ac:dyDescent="0.25">
      <c r="A8" s="179" t="s">
        <v>181</v>
      </c>
      <c r="B8" s="171" t="e">
        <f>+'30 noviembre'!F144</f>
        <v>#REF!</v>
      </c>
      <c r="C8" s="171" t="e">
        <f>+'30 noviembre'!G144</f>
        <v>#REF!</v>
      </c>
      <c r="D8" s="171" t="e">
        <f>+'30 noviembre'!H144</f>
        <v>#REF!</v>
      </c>
      <c r="E8" s="171" t="e">
        <f>+'30 noviembre'!I144</f>
        <v>#REF!</v>
      </c>
      <c r="F8" s="172" t="e">
        <f>+'30 noviembre'!L144</f>
        <v>#REF!</v>
      </c>
      <c r="G8" s="304" t="e">
        <f t="shared" si="3"/>
        <v>#REF!</v>
      </c>
      <c r="H8" s="171" t="e">
        <f t="shared" si="0"/>
        <v>#REF!</v>
      </c>
      <c r="I8" s="171" t="e">
        <f>+'30 noviembre'!J144</f>
        <v>#REF!</v>
      </c>
      <c r="J8" s="193" t="e">
        <f t="shared" si="1"/>
        <v>#REF!</v>
      </c>
      <c r="K8" s="171" t="e">
        <f>+'30 noviembre'!K144</f>
        <v>#REF!</v>
      </c>
      <c r="L8" s="195" t="e">
        <f t="shared" si="2"/>
        <v>#REF!</v>
      </c>
    </row>
    <row r="9" spans="1:13" ht="43.5" customHeight="1" x14ac:dyDescent="0.25">
      <c r="A9" s="179" t="s">
        <v>180</v>
      </c>
      <c r="B9" s="171" t="e">
        <f>+'30 noviembre'!F149</f>
        <v>#REF!</v>
      </c>
      <c r="C9" s="171" t="e">
        <f>+'30 noviembre'!G149</f>
        <v>#REF!</v>
      </c>
      <c r="D9" s="171" t="e">
        <f>+'30 noviembre'!H149</f>
        <v>#REF!</v>
      </c>
      <c r="E9" s="171" t="e">
        <f>+'30 noviembre'!I149</f>
        <v>#REF!</v>
      </c>
      <c r="F9" s="172" t="e">
        <f>+'30 noviembre'!L149</f>
        <v>#REF!</v>
      </c>
      <c r="G9" s="304" t="e">
        <f t="shared" si="3"/>
        <v>#REF!</v>
      </c>
      <c r="H9" s="171" t="e">
        <f t="shared" si="0"/>
        <v>#REF!</v>
      </c>
      <c r="I9" s="171" t="e">
        <f>+'30 noviembre'!J149</f>
        <v>#REF!</v>
      </c>
      <c r="J9" s="193" t="e">
        <f t="shared" si="1"/>
        <v>#REF!</v>
      </c>
      <c r="K9" s="171" t="e">
        <f>+'30 noviembre'!K149</f>
        <v>#REF!</v>
      </c>
      <c r="L9" s="195" t="e">
        <f t="shared" si="2"/>
        <v>#REF!</v>
      </c>
    </row>
    <row r="10" spans="1:13" ht="31.5" customHeight="1" x14ac:dyDescent="0.25">
      <c r="A10" s="179" t="s">
        <v>402</v>
      </c>
      <c r="B10" s="171" t="e">
        <f>+'30 noviembre'!F151</f>
        <v>#REF!</v>
      </c>
      <c r="C10" s="171" t="e">
        <f>+'30 noviembre'!G151</f>
        <v>#REF!</v>
      </c>
      <c r="D10" s="171" t="e">
        <f>+'30 noviembre'!H151</f>
        <v>#REF!</v>
      </c>
      <c r="E10" s="171" t="e">
        <f>+'30 noviembre'!I151</f>
        <v>#REF!</v>
      </c>
      <c r="F10" s="172" t="e">
        <f>+'30 noviembre'!L151</f>
        <v>#REF!</v>
      </c>
      <c r="G10" s="304" t="e">
        <f t="shared" si="3"/>
        <v>#REF!</v>
      </c>
      <c r="H10" s="171" t="e">
        <f t="shared" si="0"/>
        <v>#REF!</v>
      </c>
      <c r="I10" s="171" t="e">
        <f>+'30 noviembre'!J151</f>
        <v>#REF!</v>
      </c>
      <c r="J10" s="193" t="e">
        <f t="shared" si="1"/>
        <v>#REF!</v>
      </c>
      <c r="K10" s="171" t="e">
        <f>+'30 noviembre'!K151</f>
        <v>#REF!</v>
      </c>
      <c r="L10" s="195" t="e">
        <f t="shared" si="2"/>
        <v>#REF!</v>
      </c>
    </row>
    <row r="11" spans="1:13" ht="23.25" customHeight="1" x14ac:dyDescent="0.25">
      <c r="A11" s="488" t="s">
        <v>49</v>
      </c>
      <c r="B11" s="489" t="e">
        <f>+'30 noviembre'!F154</f>
        <v>#REF!</v>
      </c>
      <c r="C11" s="489" t="e">
        <f>+'30 noviembre'!G154</f>
        <v>#REF!</v>
      </c>
      <c r="D11" s="489" t="e">
        <f>+'30 noviembre'!H154</f>
        <v>#REF!</v>
      </c>
      <c r="E11" s="489" t="e">
        <f>+'30 noviembre'!I154</f>
        <v>#REF!</v>
      </c>
      <c r="F11" s="490" t="e">
        <f>SUM(F5:F9)</f>
        <v>#REF!</v>
      </c>
      <c r="G11" s="491" t="e">
        <f t="shared" si="3"/>
        <v>#REF!</v>
      </c>
      <c r="H11" s="490" t="e">
        <f t="shared" si="0"/>
        <v>#REF!</v>
      </c>
      <c r="I11" s="489" t="e">
        <f>+'30 noviembre'!J154</f>
        <v>#REF!</v>
      </c>
      <c r="J11" s="492" t="e">
        <f t="shared" si="1"/>
        <v>#REF!</v>
      </c>
      <c r="K11" s="489" t="e">
        <f>+'30 noviembre'!K154</f>
        <v>#REF!</v>
      </c>
      <c r="L11" s="493" t="e">
        <f t="shared" si="2"/>
        <v>#REF!</v>
      </c>
    </row>
    <row r="12" spans="1:13" ht="19.5" customHeight="1" x14ac:dyDescent="0.25">
      <c r="A12" s="179" t="s">
        <v>88</v>
      </c>
      <c r="B12" s="171" t="e">
        <f>+'30 noviembre'!F153</f>
        <v>#REF!</v>
      </c>
      <c r="C12" s="171" t="e">
        <f>+'30 noviembre'!G153</f>
        <v>#REF!</v>
      </c>
      <c r="D12" s="171" t="e">
        <f>+'30 noviembre'!H153</f>
        <v>#REF!</v>
      </c>
      <c r="E12" s="173" t="e">
        <f>+'30 noviembre'!I153</f>
        <v>#REF!</v>
      </c>
      <c r="F12" s="172" t="e">
        <f>+'30 noviembre'!L153</f>
        <v>#REF!</v>
      </c>
      <c r="G12" s="305">
        <v>0</v>
      </c>
      <c r="H12" s="172" t="e">
        <f t="shared" si="0"/>
        <v>#REF!</v>
      </c>
      <c r="I12" s="171" t="e">
        <f>+'30 noviembre'!J153</f>
        <v>#REF!</v>
      </c>
      <c r="J12" s="193">
        <v>0</v>
      </c>
      <c r="K12" s="171" t="e">
        <f>+'30 noviembre'!K153</f>
        <v>#REF!</v>
      </c>
      <c r="L12" s="195">
        <v>0</v>
      </c>
    </row>
    <row r="13" spans="1:13" ht="21" customHeight="1" thickBot="1" x14ac:dyDescent="0.3">
      <c r="A13" s="494" t="s">
        <v>75</v>
      </c>
      <c r="B13" s="495" t="e">
        <f t="shared" ref="B13:K13" si="4">+B12</f>
        <v>#REF!</v>
      </c>
      <c r="C13" s="495" t="e">
        <f t="shared" si="4"/>
        <v>#REF!</v>
      </c>
      <c r="D13" s="495" t="e">
        <f t="shared" si="4"/>
        <v>#REF!</v>
      </c>
      <c r="E13" s="495" t="e">
        <f t="shared" si="4"/>
        <v>#REF!</v>
      </c>
      <c r="F13" s="496" t="e">
        <f>+F12</f>
        <v>#REF!</v>
      </c>
      <c r="G13" s="497">
        <v>0</v>
      </c>
      <c r="H13" s="496" t="e">
        <f t="shared" si="0"/>
        <v>#REF!</v>
      </c>
      <c r="I13" s="495" t="e">
        <f t="shared" si="4"/>
        <v>#REF!</v>
      </c>
      <c r="J13" s="193">
        <v>0</v>
      </c>
      <c r="K13" s="495" t="e">
        <f t="shared" si="4"/>
        <v>#REF!</v>
      </c>
      <c r="L13" s="195">
        <v>0</v>
      </c>
    </row>
    <row r="14" spans="1:13" ht="21.75" customHeight="1" thickBot="1" x14ac:dyDescent="0.3">
      <c r="A14" s="482" t="s">
        <v>76</v>
      </c>
      <c r="B14" s="498" t="e">
        <f>+B11+B13</f>
        <v>#REF!</v>
      </c>
      <c r="C14" s="498" t="e">
        <f>+C11+C13</f>
        <v>#REF!</v>
      </c>
      <c r="D14" s="498" t="e">
        <f>+D11+D13</f>
        <v>#REF!</v>
      </c>
      <c r="E14" s="498" t="e">
        <f>+E11+E13</f>
        <v>#REF!</v>
      </c>
      <c r="F14" s="498" t="e">
        <f>+F11+F13</f>
        <v>#REF!</v>
      </c>
      <c r="G14" s="499" t="e">
        <f t="shared" si="3"/>
        <v>#REF!</v>
      </c>
      <c r="H14" s="498" t="e">
        <f t="shared" si="0"/>
        <v>#REF!</v>
      </c>
      <c r="I14" s="498" t="e">
        <f>+I11+I13</f>
        <v>#REF!</v>
      </c>
      <c r="J14" s="500" t="e">
        <f>+I14/E14</f>
        <v>#REF!</v>
      </c>
      <c r="K14" s="498" t="e">
        <f>+K11+K13</f>
        <v>#REF!</v>
      </c>
      <c r="L14" s="501" t="e">
        <f t="shared" si="2"/>
        <v>#REF!</v>
      </c>
    </row>
    <row r="15" spans="1:13" ht="15.75" x14ac:dyDescent="0.25">
      <c r="A15" s="3"/>
      <c r="B15" s="4"/>
      <c r="C15" s="4"/>
      <c r="D15" s="4"/>
      <c r="E15" s="4"/>
      <c r="F15" s="4"/>
      <c r="G15" s="4"/>
      <c r="H15" s="4"/>
      <c r="I15" s="4"/>
      <c r="J15" s="5"/>
      <c r="K15" s="6"/>
      <c r="L15" s="7"/>
    </row>
    <row r="16" spans="1:13" x14ac:dyDescent="0.25">
      <c r="B16" s="271"/>
      <c r="C16" s="271"/>
      <c r="D16" s="271"/>
      <c r="E16" s="271"/>
      <c r="F16" s="271"/>
      <c r="G16" s="271"/>
      <c r="H16" s="271"/>
      <c r="I16" s="271"/>
      <c r="J16" s="9"/>
      <c r="K16" s="271"/>
      <c r="L16" s="9"/>
    </row>
    <row r="17" spans="2:12" x14ac:dyDescent="0.25">
      <c r="B17" s="271"/>
      <c r="C17" s="271"/>
      <c r="D17" s="271"/>
      <c r="E17" s="271"/>
      <c r="F17" s="271"/>
      <c r="G17" s="271"/>
      <c r="H17" s="271"/>
      <c r="I17" s="271"/>
      <c r="J17" s="9"/>
      <c r="K17" s="271"/>
      <c r="L17" s="9"/>
    </row>
    <row r="18" spans="2:12" x14ac:dyDescent="0.25">
      <c r="B18" s="271"/>
      <c r="C18" s="271"/>
      <c r="D18" s="271"/>
      <c r="E18" s="271"/>
      <c r="F18" s="271"/>
      <c r="G18" s="271"/>
      <c r="H18" s="271"/>
      <c r="I18" s="271"/>
      <c r="J18" s="9"/>
      <c r="K18" s="271"/>
      <c r="L18" s="9"/>
    </row>
    <row r="19" spans="2:12" x14ac:dyDescent="0.25">
      <c r="J19" s="9"/>
      <c r="L19" s="9"/>
    </row>
  </sheetData>
  <mergeCells count="1">
    <mergeCell ref="A3:L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2:M12"/>
  <sheetViews>
    <sheetView topLeftCell="A3" workbookViewId="0">
      <selection activeCell="E7" sqref="E7"/>
    </sheetView>
  </sheetViews>
  <sheetFormatPr baseColWidth="10" defaultColWidth="9.140625" defaultRowHeight="15" x14ac:dyDescent="0.25"/>
  <cols>
    <col min="1" max="1" width="25.28515625" customWidth="1"/>
    <col min="2" max="2" width="14.42578125" customWidth="1"/>
    <col min="3" max="3" width="14.28515625" customWidth="1"/>
    <col min="4" max="4" width="11.140625" customWidth="1"/>
    <col min="5" max="5" width="16.7109375" customWidth="1"/>
    <col min="6" max="6" width="13.5703125" customWidth="1"/>
    <col min="7" max="7" width="11.5703125" customWidth="1"/>
    <col min="8" max="8" width="16.7109375" customWidth="1"/>
    <col min="9" max="9" width="13.42578125" customWidth="1"/>
    <col min="10" max="10" width="13.5703125" customWidth="1"/>
    <col min="11" max="11" width="13.85546875" customWidth="1"/>
    <col min="12" max="12" width="11.85546875" customWidth="1"/>
  </cols>
  <sheetData>
    <row r="2" spans="1:13" ht="15.75" thickBot="1" x14ac:dyDescent="0.3">
      <c r="A2" s="146" t="s">
        <v>66</v>
      </c>
    </row>
    <row r="3" spans="1:13" ht="24" thickBot="1" x14ac:dyDescent="0.3">
      <c r="A3" s="1369" t="s">
        <v>87</v>
      </c>
      <c r="B3" s="1370"/>
      <c r="C3" s="1370"/>
      <c r="D3" s="1370"/>
      <c r="E3" s="1370"/>
      <c r="F3" s="1370"/>
      <c r="G3" s="1370"/>
      <c r="H3" s="1370"/>
      <c r="I3" s="1370"/>
      <c r="J3" s="1370"/>
      <c r="K3" s="1370"/>
      <c r="L3" s="1371"/>
    </row>
    <row r="4" spans="1:13" ht="48.75" customHeight="1" thickBot="1" x14ac:dyDescent="0.3">
      <c r="A4" s="464" t="s">
        <v>70</v>
      </c>
      <c r="B4" s="465" t="s">
        <v>100</v>
      </c>
      <c r="C4" s="466" t="s">
        <v>41</v>
      </c>
      <c r="D4" s="465" t="s">
        <v>104</v>
      </c>
      <c r="E4" s="465" t="s">
        <v>105</v>
      </c>
      <c r="F4" s="467" t="s">
        <v>24</v>
      </c>
      <c r="G4" s="465" t="s">
        <v>385</v>
      </c>
      <c r="H4" s="465" t="s">
        <v>42</v>
      </c>
      <c r="I4" s="464" t="s">
        <v>25</v>
      </c>
      <c r="J4" s="468" t="s">
        <v>43</v>
      </c>
      <c r="K4" s="467" t="s">
        <v>86</v>
      </c>
      <c r="L4" s="469" t="s">
        <v>44</v>
      </c>
      <c r="M4" s="161"/>
    </row>
    <row r="5" spans="1:13" ht="22.5" customHeight="1" x14ac:dyDescent="0.25">
      <c r="A5" s="162" t="s">
        <v>46</v>
      </c>
      <c r="B5" s="164" t="e">
        <f>+'30 noviembre'!F161</f>
        <v>#REF!</v>
      </c>
      <c r="C5" s="164" t="e">
        <f>+'30 noviembre'!G161</f>
        <v>#REF!</v>
      </c>
      <c r="D5" s="164" t="e">
        <f>+'30 noviembre'!H161</f>
        <v>#REF!</v>
      </c>
      <c r="E5" s="164" t="e">
        <f>+C5-D5</f>
        <v>#REF!</v>
      </c>
      <c r="F5" s="164" t="e">
        <f>+'30 noviembre'!L161</f>
        <v>#REF!</v>
      </c>
      <c r="G5" s="284" t="e">
        <f>+F5/E5</f>
        <v>#REF!</v>
      </c>
      <c r="H5" s="164" t="e">
        <f>+E5-F5</f>
        <v>#REF!</v>
      </c>
      <c r="I5" s="164" t="e">
        <f>+'30 noviembre'!J161</f>
        <v>#REF!</v>
      </c>
      <c r="J5" s="196" t="e">
        <f t="shared" ref="J5:J12" si="0">+I5/E5</f>
        <v>#REF!</v>
      </c>
      <c r="K5" s="164" t="e">
        <f>+'30 noviembre'!K161</f>
        <v>#REF!</v>
      </c>
      <c r="L5" s="197" t="e">
        <f t="shared" ref="L5:L12" si="1">+K5/E5</f>
        <v>#REF!</v>
      </c>
      <c r="M5" s="2"/>
    </row>
    <row r="6" spans="1:13" ht="28.5" customHeight="1" x14ac:dyDescent="0.25">
      <c r="A6" s="163" t="s">
        <v>179</v>
      </c>
      <c r="B6" s="165" t="e">
        <f>+'30 noviembre'!F163</f>
        <v>#REF!</v>
      </c>
      <c r="C6" s="165" t="e">
        <f>+'30 noviembre'!G163</f>
        <v>#REF!</v>
      </c>
      <c r="D6" s="165" t="e">
        <f>+'30 noviembre'!H163</f>
        <v>#REF!</v>
      </c>
      <c r="E6" s="165" t="e">
        <f t="shared" ref="E6:E12" si="2">+C6-D6</f>
        <v>#REF!</v>
      </c>
      <c r="F6" s="165" t="e">
        <f>+'30 noviembre'!L163</f>
        <v>#REF!</v>
      </c>
      <c r="G6" s="285" t="e">
        <f t="shared" ref="G6:G12" si="3">+F6/E6</f>
        <v>#REF!</v>
      </c>
      <c r="H6" s="165" t="e">
        <f t="shared" ref="H6:H12" si="4">+E6-F6</f>
        <v>#REF!</v>
      </c>
      <c r="I6" s="165" t="e">
        <f>+'30 noviembre'!J163</f>
        <v>#REF!</v>
      </c>
      <c r="J6" s="198" t="e">
        <f t="shared" si="0"/>
        <v>#REF!</v>
      </c>
      <c r="K6" s="165" t="e">
        <f>+'30 noviembre'!K163</f>
        <v>#REF!</v>
      </c>
      <c r="L6" s="199" t="e">
        <f t="shared" si="1"/>
        <v>#REF!</v>
      </c>
    </row>
    <row r="7" spans="1:13" ht="29.25" customHeight="1" x14ac:dyDescent="0.25">
      <c r="A7" s="163" t="s">
        <v>74</v>
      </c>
      <c r="B7" s="165" t="e">
        <f>+'30 noviembre'!F165</f>
        <v>#REF!</v>
      </c>
      <c r="C7" s="165" t="e">
        <f>+'30 noviembre'!G165</f>
        <v>#REF!</v>
      </c>
      <c r="D7" s="165" t="e">
        <f>+'30 noviembre'!H165</f>
        <v>#REF!</v>
      </c>
      <c r="E7" s="165" t="e">
        <f t="shared" si="2"/>
        <v>#REF!</v>
      </c>
      <c r="F7" s="165" t="e">
        <f>+'30 noviembre'!L165</f>
        <v>#REF!</v>
      </c>
      <c r="G7" s="285" t="e">
        <f t="shared" si="3"/>
        <v>#REF!</v>
      </c>
      <c r="H7" s="165" t="e">
        <f t="shared" si="4"/>
        <v>#REF!</v>
      </c>
      <c r="I7" s="165" t="e">
        <f>+'30 noviembre'!J165</f>
        <v>#REF!</v>
      </c>
      <c r="J7" s="198" t="e">
        <f t="shared" si="0"/>
        <v>#REF!</v>
      </c>
      <c r="K7" s="165" t="e">
        <f>+'30 noviembre'!K165</f>
        <v>#REF!</v>
      </c>
      <c r="L7" s="199" t="e">
        <f t="shared" si="1"/>
        <v>#REF!</v>
      </c>
    </row>
    <row r="8" spans="1:13" ht="59.25" customHeight="1" x14ac:dyDescent="0.25">
      <c r="A8" s="163" t="s">
        <v>180</v>
      </c>
      <c r="B8" s="165" t="e">
        <f>+'30 noviembre'!F168</f>
        <v>#REF!</v>
      </c>
      <c r="C8" s="165" t="e">
        <f>+'30 noviembre'!G168</f>
        <v>#REF!</v>
      </c>
      <c r="D8" s="165" t="e">
        <f>+'30 noviembre'!H168</f>
        <v>#REF!</v>
      </c>
      <c r="E8" s="165" t="e">
        <f>+'30 noviembre'!I168</f>
        <v>#REF!</v>
      </c>
      <c r="F8" s="165" t="e">
        <f>+'30 noviembre'!J168</f>
        <v>#REF!</v>
      </c>
      <c r="G8" s="285" t="e">
        <f t="shared" si="3"/>
        <v>#REF!</v>
      </c>
      <c r="H8" s="165" t="e">
        <f t="shared" si="4"/>
        <v>#REF!</v>
      </c>
      <c r="I8" s="165" t="e">
        <f>+'30 noviembre'!J168</f>
        <v>#REF!</v>
      </c>
      <c r="J8" s="198" t="e">
        <f t="shared" si="0"/>
        <v>#REF!</v>
      </c>
      <c r="K8" s="165" t="e">
        <f>+'30 noviembre'!K168</f>
        <v>#REF!</v>
      </c>
      <c r="L8" s="199" t="e">
        <f t="shared" si="1"/>
        <v>#REF!</v>
      </c>
    </row>
    <row r="9" spans="1:13" ht="24" customHeight="1" x14ac:dyDescent="0.25">
      <c r="A9" s="470" t="s">
        <v>49</v>
      </c>
      <c r="B9" s="471" t="e">
        <f>+'30 noviembre'!F171</f>
        <v>#REF!</v>
      </c>
      <c r="C9" s="471" t="e">
        <f>+'30 noviembre'!G171</f>
        <v>#REF!</v>
      </c>
      <c r="D9" s="471" t="e">
        <f>+'30 noviembre'!H171</f>
        <v>#REF!</v>
      </c>
      <c r="E9" s="471" t="e">
        <f t="shared" si="2"/>
        <v>#REF!</v>
      </c>
      <c r="F9" s="471" t="e">
        <f>SUM(F5:F8)</f>
        <v>#REF!</v>
      </c>
      <c r="G9" s="472" t="e">
        <f t="shared" si="3"/>
        <v>#REF!</v>
      </c>
      <c r="H9" s="471" t="e">
        <f t="shared" si="4"/>
        <v>#REF!</v>
      </c>
      <c r="I9" s="471" t="e">
        <f>+'30 noviembre'!J171</f>
        <v>#REF!</v>
      </c>
      <c r="J9" s="473" t="e">
        <f t="shared" si="0"/>
        <v>#REF!</v>
      </c>
      <c r="K9" s="471" t="e">
        <f>+'30 noviembre'!K171</f>
        <v>#REF!</v>
      </c>
      <c r="L9" s="473" t="e">
        <f t="shared" si="1"/>
        <v>#REF!</v>
      </c>
    </row>
    <row r="10" spans="1:13" ht="20.25" customHeight="1" x14ac:dyDescent="0.25">
      <c r="A10" s="163" t="s">
        <v>48</v>
      </c>
      <c r="B10" s="165" t="e">
        <f>+'30 noviembre'!F170</f>
        <v>#REF!</v>
      </c>
      <c r="C10" s="165" t="e">
        <f>+'30 noviembre'!G170</f>
        <v>#REF!</v>
      </c>
      <c r="D10" s="165" t="e">
        <f>+'30 noviembre'!H170</f>
        <v>#REF!</v>
      </c>
      <c r="E10" s="165" t="e">
        <f t="shared" si="2"/>
        <v>#REF!</v>
      </c>
      <c r="F10" s="165" t="e">
        <f>+'30 noviembre'!L170</f>
        <v>#REF!</v>
      </c>
      <c r="G10" s="285" t="e">
        <f t="shared" si="3"/>
        <v>#REF!</v>
      </c>
      <c r="H10" s="165" t="e">
        <f t="shared" si="4"/>
        <v>#REF!</v>
      </c>
      <c r="I10" s="165" t="e">
        <f>+'30 noviembre'!J170</f>
        <v>#REF!</v>
      </c>
      <c r="J10" s="200" t="e">
        <f t="shared" si="0"/>
        <v>#REF!</v>
      </c>
      <c r="K10" s="165" t="e">
        <f>+'30 noviembre'!K170</f>
        <v>#REF!</v>
      </c>
      <c r="L10" s="200" t="e">
        <f t="shared" si="1"/>
        <v>#REF!</v>
      </c>
    </row>
    <row r="11" spans="1:13" ht="28.5" customHeight="1" thickBot="1" x14ac:dyDescent="0.3">
      <c r="A11" s="474" t="s">
        <v>88</v>
      </c>
      <c r="B11" s="475" t="e">
        <f>+B10</f>
        <v>#REF!</v>
      </c>
      <c r="C11" s="475" t="e">
        <f>+C10</f>
        <v>#REF!</v>
      </c>
      <c r="D11" s="475" t="e">
        <f>+D10</f>
        <v>#REF!</v>
      </c>
      <c r="E11" s="475" t="e">
        <f t="shared" si="2"/>
        <v>#REF!</v>
      </c>
      <c r="F11" s="475" t="e">
        <f>+F10</f>
        <v>#REF!</v>
      </c>
      <c r="G11" s="476" t="e">
        <f t="shared" si="3"/>
        <v>#REF!</v>
      </c>
      <c r="H11" s="475" t="e">
        <f t="shared" si="4"/>
        <v>#REF!</v>
      </c>
      <c r="I11" s="475" t="e">
        <f>+I10</f>
        <v>#REF!</v>
      </c>
      <c r="J11" s="477" t="e">
        <f t="shared" si="0"/>
        <v>#REF!</v>
      </c>
      <c r="K11" s="475" t="e">
        <f>+K10</f>
        <v>#REF!</v>
      </c>
      <c r="L11" s="477" t="e">
        <f t="shared" si="1"/>
        <v>#REF!</v>
      </c>
    </row>
    <row r="12" spans="1:13" ht="22.5" customHeight="1" thickBot="1" x14ac:dyDescent="0.3">
      <c r="A12" s="478" t="s">
        <v>76</v>
      </c>
      <c r="B12" s="479" t="e">
        <f>+B9+B11</f>
        <v>#REF!</v>
      </c>
      <c r="C12" s="479" t="e">
        <f>+C9+C11</f>
        <v>#REF!</v>
      </c>
      <c r="D12" s="479" t="e">
        <f>+D9+D11</f>
        <v>#REF!</v>
      </c>
      <c r="E12" s="479" t="e">
        <f t="shared" si="2"/>
        <v>#REF!</v>
      </c>
      <c r="F12" s="479" t="e">
        <f>+F9+F11</f>
        <v>#REF!</v>
      </c>
      <c r="G12" s="480" t="e">
        <f t="shared" si="3"/>
        <v>#REF!</v>
      </c>
      <c r="H12" s="479" t="e">
        <f t="shared" si="4"/>
        <v>#REF!</v>
      </c>
      <c r="I12" s="479" t="e">
        <f>+I9+I11</f>
        <v>#REF!</v>
      </c>
      <c r="J12" s="481" t="e">
        <f t="shared" si="0"/>
        <v>#REF!</v>
      </c>
      <c r="K12" s="479" t="e">
        <f>+K9+K11</f>
        <v>#REF!</v>
      </c>
      <c r="L12" s="481" t="e">
        <f t="shared" si="1"/>
        <v>#REF!</v>
      </c>
    </row>
  </sheetData>
  <mergeCells count="1">
    <mergeCell ref="A3:L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A2:M12"/>
  <sheetViews>
    <sheetView topLeftCell="A4" workbookViewId="0">
      <selection activeCell="H7" sqref="H7"/>
    </sheetView>
  </sheetViews>
  <sheetFormatPr baseColWidth="10" defaultColWidth="9.140625" defaultRowHeight="15" x14ac:dyDescent="0.25"/>
  <cols>
    <col min="1" max="1" width="29.28515625" customWidth="1"/>
    <col min="2" max="2" width="14" customWidth="1"/>
    <col min="3" max="3" width="16.28515625" customWidth="1"/>
    <col min="4" max="4" width="11.85546875" customWidth="1"/>
    <col min="5" max="5" width="19.85546875" customWidth="1"/>
    <col min="6" max="6" width="12.85546875" customWidth="1"/>
    <col min="7" max="7" width="14.5703125" customWidth="1"/>
    <col min="8" max="8" width="18.42578125" customWidth="1"/>
    <col min="9" max="9" width="15.7109375" customWidth="1"/>
    <col min="10" max="10" width="16.7109375" customWidth="1"/>
    <col min="11" max="11" width="13.85546875" customWidth="1"/>
    <col min="12" max="12" width="13.5703125" customWidth="1"/>
  </cols>
  <sheetData>
    <row r="2" spans="1:13" ht="15.75" thickBot="1" x14ac:dyDescent="0.3">
      <c r="A2" s="138" t="s">
        <v>94</v>
      </c>
    </row>
    <row r="3" spans="1:13" ht="29.25" customHeight="1" thickBot="1" x14ac:dyDescent="0.3">
      <c r="A3" s="1372" t="s">
        <v>99</v>
      </c>
      <c r="B3" s="1373"/>
      <c r="C3" s="1373"/>
      <c r="D3" s="1373"/>
      <c r="E3" s="1373"/>
      <c r="F3" s="1373"/>
      <c r="G3" s="1373"/>
      <c r="H3" s="1373"/>
      <c r="I3" s="1373"/>
      <c r="J3" s="1373"/>
      <c r="K3" s="1373"/>
      <c r="L3" s="1374"/>
    </row>
    <row r="4" spans="1:13" ht="52.5" customHeight="1" thickBot="1" x14ac:dyDescent="0.3">
      <c r="A4" s="502" t="s">
        <v>70</v>
      </c>
      <c r="B4" s="483" t="s">
        <v>100</v>
      </c>
      <c r="C4" s="483" t="s">
        <v>41</v>
      </c>
      <c r="D4" s="483" t="s">
        <v>104</v>
      </c>
      <c r="E4" s="483" t="s">
        <v>105</v>
      </c>
      <c r="F4" s="484" t="s">
        <v>24</v>
      </c>
      <c r="G4" s="483" t="s">
        <v>385</v>
      </c>
      <c r="H4" s="484" t="s">
        <v>42</v>
      </c>
      <c r="I4" s="485" t="s">
        <v>25</v>
      </c>
      <c r="J4" s="484" t="s">
        <v>72</v>
      </c>
      <c r="K4" s="484" t="s">
        <v>86</v>
      </c>
      <c r="L4" s="487" t="s">
        <v>44</v>
      </c>
    </row>
    <row r="5" spans="1:13" ht="28.5" customHeight="1" x14ac:dyDescent="0.25">
      <c r="A5" s="183" t="s">
        <v>46</v>
      </c>
      <c r="B5" s="184" t="e">
        <f>+'30 noviembre'!F178</f>
        <v>#REF!</v>
      </c>
      <c r="C5" s="185" t="e">
        <f>+'30 noviembre'!G178</f>
        <v>#REF!</v>
      </c>
      <c r="D5" s="185" t="e">
        <f>+'30 noviembre'!H178</f>
        <v>#REF!</v>
      </c>
      <c r="E5" s="185" t="e">
        <f>+'30 noviembre'!I178</f>
        <v>#REF!</v>
      </c>
      <c r="F5" s="185" t="e">
        <f>+'30 noviembre'!L178</f>
        <v>#REF!</v>
      </c>
      <c r="G5" s="286" t="e">
        <f>+F5/E5</f>
        <v>#REF!</v>
      </c>
      <c r="H5" s="185" t="e">
        <f t="shared" ref="H5:H11" si="0">+E5-F5</f>
        <v>#REF!</v>
      </c>
      <c r="I5" s="185" t="e">
        <f>+'30 noviembre'!J178</f>
        <v>#REF!</v>
      </c>
      <c r="J5" s="186" t="e">
        <f t="shared" ref="J5:J11" si="1">+I5/E5</f>
        <v>#REF!</v>
      </c>
      <c r="K5" s="185" t="e">
        <f>+'30 noviembre'!K178</f>
        <v>#REF!</v>
      </c>
      <c r="L5" s="189" t="e">
        <f t="shared" ref="L5:L11" si="2">+K5/E5</f>
        <v>#REF!</v>
      </c>
    </row>
    <row r="6" spans="1:13" ht="34.5" customHeight="1" x14ac:dyDescent="0.25">
      <c r="A6" s="178" t="s">
        <v>179</v>
      </c>
      <c r="B6" s="174" t="e">
        <f>+'30 noviembre'!F180</f>
        <v>#REF!</v>
      </c>
      <c r="C6" s="166" t="e">
        <f>+'30 noviembre'!G180</f>
        <v>#REF!</v>
      </c>
      <c r="D6" s="166" t="e">
        <f>+'30 noviembre'!H180</f>
        <v>#REF!</v>
      </c>
      <c r="E6" s="166" t="e">
        <f>+'30 noviembre'!I180</f>
        <v>#REF!</v>
      </c>
      <c r="F6" s="166" t="e">
        <f>+'30 noviembre'!L180</f>
        <v>#REF!</v>
      </c>
      <c r="G6" s="287" t="e">
        <f t="shared" ref="G6:G11" si="3">+F6/E6</f>
        <v>#REF!</v>
      </c>
      <c r="H6" s="166" t="e">
        <f t="shared" si="0"/>
        <v>#REF!</v>
      </c>
      <c r="I6" s="166" t="e">
        <f>+'30 noviembre'!J180</f>
        <v>#REF!</v>
      </c>
      <c r="J6" s="187" t="e">
        <f t="shared" si="1"/>
        <v>#REF!</v>
      </c>
      <c r="K6" s="166" t="e">
        <f>+'30 noviembre'!K180</f>
        <v>#REF!</v>
      </c>
      <c r="L6" s="190" t="e">
        <f t="shared" si="2"/>
        <v>#REF!</v>
      </c>
    </row>
    <row r="7" spans="1:13" ht="48" customHeight="1" x14ac:dyDescent="0.25">
      <c r="A7" s="178" t="s">
        <v>180</v>
      </c>
      <c r="B7" s="174" t="e">
        <f>+'30 noviembre'!F185</f>
        <v>#REF!</v>
      </c>
      <c r="C7" s="166" t="e">
        <f>+'30 noviembre'!G185</f>
        <v>#REF!</v>
      </c>
      <c r="D7" s="166" t="e">
        <f>+'30 noviembre'!H185</f>
        <v>#REF!</v>
      </c>
      <c r="E7" s="166" t="e">
        <f>+'30 noviembre'!I185</f>
        <v>#REF!</v>
      </c>
      <c r="F7" s="166" t="e">
        <f>+'30 noviembre'!L185+'30 noviembre'!L182</f>
        <v>#REF!</v>
      </c>
      <c r="G7" s="287" t="e">
        <f t="shared" si="3"/>
        <v>#REF!</v>
      </c>
      <c r="H7" s="166" t="e">
        <f t="shared" si="0"/>
        <v>#REF!</v>
      </c>
      <c r="I7" s="166" t="e">
        <f>+'30 noviembre'!J181+'30 noviembre'!J183</f>
        <v>#REF!</v>
      </c>
      <c r="J7" s="187" t="e">
        <f t="shared" si="1"/>
        <v>#REF!</v>
      </c>
      <c r="K7" s="166" t="e">
        <f>+'30 noviembre'!K185</f>
        <v>#REF!</v>
      </c>
      <c r="L7" s="190" t="e">
        <f t="shared" si="2"/>
        <v>#REF!</v>
      </c>
    </row>
    <row r="8" spans="1:13" ht="27" customHeight="1" x14ac:dyDescent="0.25">
      <c r="A8" s="509" t="s">
        <v>49</v>
      </c>
      <c r="B8" s="510" t="e">
        <f>+'30 noviembre'!F188</f>
        <v>#REF!</v>
      </c>
      <c r="C8" s="511" t="e">
        <f>+'30 noviembre'!G188</f>
        <v>#REF!</v>
      </c>
      <c r="D8" s="511" t="e">
        <f>+'30 noviembre'!H188</f>
        <v>#REF!</v>
      </c>
      <c r="E8" s="511" t="e">
        <f>+'30 noviembre'!I188</f>
        <v>#REF!</v>
      </c>
      <c r="F8" s="511" t="e">
        <f>SUM(F5:F7)</f>
        <v>#REF!</v>
      </c>
      <c r="G8" s="512" t="e">
        <f t="shared" si="3"/>
        <v>#REF!</v>
      </c>
      <c r="H8" s="511" t="e">
        <f t="shared" si="0"/>
        <v>#REF!</v>
      </c>
      <c r="I8" s="511" t="e">
        <f>SUM(I5:I7)</f>
        <v>#REF!</v>
      </c>
      <c r="J8" s="513" t="e">
        <f>+I8/E8</f>
        <v>#REF!</v>
      </c>
      <c r="K8" s="511" t="e">
        <f>+'30 noviembre'!K188</f>
        <v>#REF!</v>
      </c>
      <c r="L8" s="514" t="e">
        <f t="shared" si="2"/>
        <v>#REF!</v>
      </c>
    </row>
    <row r="9" spans="1:13" ht="25.5" customHeight="1" x14ac:dyDescent="0.25">
      <c r="A9" s="175" t="s">
        <v>48</v>
      </c>
      <c r="B9" s="174" t="e">
        <f>+'30 noviembre'!F187</f>
        <v>#REF!</v>
      </c>
      <c r="C9" s="166" t="e">
        <f>+'30 noviembre'!G187</f>
        <v>#REF!</v>
      </c>
      <c r="D9" s="169" t="e">
        <f>+'30 noviembre'!H187</f>
        <v>#REF!</v>
      </c>
      <c r="E9" s="169" t="e">
        <f>+'30 noviembre'!I187</f>
        <v>#REF!</v>
      </c>
      <c r="F9" s="166" t="e">
        <f>+'30 noviembre'!L187</f>
        <v>#REF!</v>
      </c>
      <c r="G9" s="288" t="e">
        <f t="shared" si="3"/>
        <v>#REF!</v>
      </c>
      <c r="H9" s="166" t="e">
        <f t="shared" si="0"/>
        <v>#REF!</v>
      </c>
      <c r="I9" s="166" t="e">
        <f>+'30 noviembre'!J187</f>
        <v>#REF!</v>
      </c>
      <c r="J9" s="188" t="e">
        <f t="shared" si="1"/>
        <v>#REF!</v>
      </c>
      <c r="K9" s="166" t="e">
        <f>+'30 noviembre'!K187</f>
        <v>#REF!</v>
      </c>
      <c r="L9" s="191" t="e">
        <f t="shared" si="2"/>
        <v>#REF!</v>
      </c>
      <c r="M9" s="50"/>
    </row>
    <row r="10" spans="1:13" ht="28.5" customHeight="1" thickBot="1" x14ac:dyDescent="0.3">
      <c r="A10" s="515" t="s">
        <v>88</v>
      </c>
      <c r="B10" s="516" t="e">
        <f>+'30 noviembre'!F187</f>
        <v>#REF!</v>
      </c>
      <c r="C10" s="517" t="e">
        <f>+'30 noviembre'!G187</f>
        <v>#REF!</v>
      </c>
      <c r="D10" s="517" t="e">
        <f>+'30 noviembre'!H187</f>
        <v>#REF!</v>
      </c>
      <c r="E10" s="517" t="e">
        <f>+'30 noviembre'!I187</f>
        <v>#REF!</v>
      </c>
      <c r="F10" s="517" t="e">
        <f>+F9</f>
        <v>#REF!</v>
      </c>
      <c r="G10" s="518" t="e">
        <f t="shared" si="3"/>
        <v>#REF!</v>
      </c>
      <c r="H10" s="517" t="e">
        <f t="shared" si="0"/>
        <v>#REF!</v>
      </c>
      <c r="I10" s="517" t="e">
        <f>+'30 noviembre'!J187</f>
        <v>#REF!</v>
      </c>
      <c r="J10" s="519" t="e">
        <f t="shared" si="1"/>
        <v>#REF!</v>
      </c>
      <c r="K10" s="517" t="e">
        <f>+'30 noviembre'!K187</f>
        <v>#REF!</v>
      </c>
      <c r="L10" s="520" t="e">
        <f t="shared" si="2"/>
        <v>#REF!</v>
      </c>
    </row>
    <row r="11" spans="1:13" ht="24.75" customHeight="1" thickBot="1" x14ac:dyDescent="0.3">
      <c r="A11" s="503" t="s">
        <v>76</v>
      </c>
      <c r="B11" s="504" t="e">
        <f>+B10+B8</f>
        <v>#REF!</v>
      </c>
      <c r="C11" s="505" t="e">
        <f>+C10+C8</f>
        <v>#REF!</v>
      </c>
      <c r="D11" s="505" t="e">
        <f>+D10+D8</f>
        <v>#REF!</v>
      </c>
      <c r="E11" s="505" t="e">
        <f>+E10+E8</f>
        <v>#REF!</v>
      </c>
      <c r="F11" s="505" t="e">
        <f>+F10+F8</f>
        <v>#REF!</v>
      </c>
      <c r="G11" s="506" t="e">
        <f t="shared" si="3"/>
        <v>#REF!</v>
      </c>
      <c r="H11" s="505" t="e">
        <f t="shared" si="0"/>
        <v>#REF!</v>
      </c>
      <c r="I11" s="505" t="e">
        <f>+I10+I8</f>
        <v>#REF!</v>
      </c>
      <c r="J11" s="507" t="e">
        <f t="shared" si="1"/>
        <v>#REF!</v>
      </c>
      <c r="K11" s="505" t="e">
        <f>+K10+K8</f>
        <v>#REF!</v>
      </c>
      <c r="L11" s="508" t="e">
        <f t="shared" si="2"/>
        <v>#REF!</v>
      </c>
    </row>
    <row r="12" spans="1:13" x14ac:dyDescent="0.25">
      <c r="L12" s="9"/>
    </row>
  </sheetData>
  <mergeCells count="1">
    <mergeCell ref="A3:L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3:L13"/>
  <sheetViews>
    <sheetView workbookViewId="0"/>
  </sheetViews>
  <sheetFormatPr baseColWidth="10" defaultColWidth="9.140625" defaultRowHeight="15" x14ac:dyDescent="0.25"/>
  <cols>
    <col min="1" max="1" width="25.42578125" customWidth="1"/>
    <col min="2" max="2" width="14.85546875" customWidth="1"/>
    <col min="3" max="3" width="13.85546875" customWidth="1"/>
    <col min="4" max="4" width="12.140625" customWidth="1"/>
    <col min="5" max="8" width="16.7109375" customWidth="1"/>
    <col min="9" max="10" width="15.42578125" customWidth="1"/>
    <col min="11" max="11" width="13.42578125" customWidth="1"/>
    <col min="12" max="12" width="13.140625" customWidth="1"/>
  </cols>
  <sheetData>
    <row r="3" spans="1:12" ht="15.75" thickBot="1" x14ac:dyDescent="0.3">
      <c r="A3" s="138" t="s">
        <v>94</v>
      </c>
    </row>
    <row r="4" spans="1:12" ht="24" thickBot="1" x14ac:dyDescent="0.3">
      <c r="A4" s="1369" t="s">
        <v>98</v>
      </c>
      <c r="B4" s="1370"/>
      <c r="C4" s="1370"/>
      <c r="D4" s="1370"/>
      <c r="E4" s="1370"/>
      <c r="F4" s="1370"/>
      <c r="G4" s="1370"/>
      <c r="H4" s="1370"/>
      <c r="I4" s="1370"/>
      <c r="J4" s="1370"/>
      <c r="K4" s="1370"/>
      <c r="L4" s="1371"/>
    </row>
    <row r="5" spans="1:12" ht="45.75" customHeight="1" thickBot="1" x14ac:dyDescent="0.3">
      <c r="A5" s="521" t="s">
        <v>70</v>
      </c>
      <c r="B5" s="522" t="s">
        <v>100</v>
      </c>
      <c r="C5" s="522" t="s">
        <v>41</v>
      </c>
      <c r="D5" s="522" t="s">
        <v>104</v>
      </c>
      <c r="E5" s="522" t="s">
        <v>105</v>
      </c>
      <c r="F5" s="523" t="s">
        <v>24</v>
      </c>
      <c r="G5" s="522" t="s">
        <v>385</v>
      </c>
      <c r="H5" s="522" t="s">
        <v>186</v>
      </c>
      <c r="I5" s="524" t="s">
        <v>25</v>
      </c>
      <c r="J5" s="525" t="s">
        <v>43</v>
      </c>
      <c r="K5" s="523" t="s">
        <v>86</v>
      </c>
      <c r="L5" s="526" t="s">
        <v>44</v>
      </c>
    </row>
    <row r="6" spans="1:12" ht="39.75" customHeight="1" x14ac:dyDescent="0.25">
      <c r="A6" s="201" t="s">
        <v>46</v>
      </c>
      <c r="B6" s="202" t="e">
        <f>+'30 noviembre'!F115</f>
        <v>#REF!</v>
      </c>
      <c r="C6" s="203" t="e">
        <f>+'30 noviembre'!G115</f>
        <v>#REF!</v>
      </c>
      <c r="D6" s="203" t="e">
        <f>+'30 noviembre'!H115</f>
        <v>#REF!</v>
      </c>
      <c r="E6" s="203" t="e">
        <f>+'30 noviembre'!I115</f>
        <v>#REF!</v>
      </c>
      <c r="F6" s="205" t="e">
        <f>+'30 noviembre'!L115</f>
        <v>#REF!</v>
      </c>
      <c r="G6" s="289" t="e">
        <f>+F6/E6</f>
        <v>#REF!</v>
      </c>
      <c r="H6" s="206" t="e">
        <f t="shared" ref="H6:H13" si="0">+E6-F6</f>
        <v>#REF!</v>
      </c>
      <c r="I6" s="203" t="e">
        <f>+'30 noviembre'!J115</f>
        <v>#REF!</v>
      </c>
      <c r="J6" s="204" t="e">
        <f t="shared" ref="J6:J13" si="1">+I6/E6</f>
        <v>#REF!</v>
      </c>
      <c r="K6" s="203" t="e">
        <f>+'30 noviembre'!K115</f>
        <v>#REF!</v>
      </c>
      <c r="L6" s="207" t="e">
        <f t="shared" ref="L6:L13" si="2">+K6/E6</f>
        <v>#REF!</v>
      </c>
    </row>
    <row r="7" spans="1:12" ht="25.5" x14ac:dyDescent="0.25">
      <c r="A7" s="179" t="s">
        <v>179</v>
      </c>
      <c r="B7" s="208" t="e">
        <f>+'30 noviembre'!F117</f>
        <v>#REF!</v>
      </c>
      <c r="C7" s="209" t="e">
        <f>+'30 noviembre'!G117</f>
        <v>#REF!</v>
      </c>
      <c r="D7" s="209" t="e">
        <f>+'30 noviembre'!H117</f>
        <v>#REF!</v>
      </c>
      <c r="E7" s="209" t="e">
        <f>+'30 noviembre'!I117</f>
        <v>#REF!</v>
      </c>
      <c r="F7" s="168" t="e">
        <f>+'30 noviembre'!L117</f>
        <v>#REF!</v>
      </c>
      <c r="G7" s="287" t="e">
        <f t="shared" ref="G7:G13" si="3">+F7/E7</f>
        <v>#REF!</v>
      </c>
      <c r="H7" s="210" t="e">
        <f t="shared" si="0"/>
        <v>#REF!</v>
      </c>
      <c r="I7" s="209" t="e">
        <f>+'30 noviembre'!J117</f>
        <v>#REF!</v>
      </c>
      <c r="J7" s="167" t="e">
        <f t="shared" si="1"/>
        <v>#REF!</v>
      </c>
      <c r="K7" s="209" t="e">
        <f>+'30 noviembre'!K117</f>
        <v>#REF!</v>
      </c>
      <c r="L7" s="176" t="e">
        <f t="shared" si="2"/>
        <v>#REF!</v>
      </c>
    </row>
    <row r="8" spans="1:12" ht="34.5" customHeight="1" x14ac:dyDescent="0.25">
      <c r="A8" s="179" t="s">
        <v>74</v>
      </c>
      <c r="B8" s="208" t="e">
        <f>+'30 noviembre'!F121</f>
        <v>#REF!</v>
      </c>
      <c r="C8" s="209" t="e">
        <f>+'30 noviembre'!G121</f>
        <v>#REF!</v>
      </c>
      <c r="D8" s="209" t="e">
        <f>+'30 noviembre'!H121</f>
        <v>#REF!</v>
      </c>
      <c r="E8" s="209" t="e">
        <f>+'30 noviembre'!I121</f>
        <v>#REF!</v>
      </c>
      <c r="F8" s="168" t="e">
        <f>+'30 noviembre'!L121</f>
        <v>#REF!</v>
      </c>
      <c r="G8" s="287" t="e">
        <f t="shared" si="3"/>
        <v>#REF!</v>
      </c>
      <c r="H8" s="210" t="e">
        <f t="shared" si="0"/>
        <v>#REF!</v>
      </c>
      <c r="I8" s="209" t="e">
        <f>+'30 noviembre'!J121</f>
        <v>#REF!</v>
      </c>
      <c r="J8" s="167" t="e">
        <f t="shared" si="1"/>
        <v>#REF!</v>
      </c>
      <c r="K8" s="209" t="e">
        <f>+'30 noviembre'!K121</f>
        <v>#REF!</v>
      </c>
      <c r="L8" s="176" t="e">
        <f t="shared" si="2"/>
        <v>#REF!</v>
      </c>
    </row>
    <row r="9" spans="1:12" ht="38.25" x14ac:dyDescent="0.25">
      <c r="A9" s="179" t="s">
        <v>180</v>
      </c>
      <c r="B9" s="208" t="e">
        <f>+'30 noviembre'!F124</f>
        <v>#REF!</v>
      </c>
      <c r="C9" s="209" t="e">
        <f>+'30 noviembre'!G124</f>
        <v>#REF!</v>
      </c>
      <c r="D9" s="209" t="e">
        <f>+'30 noviembre'!H124</f>
        <v>#REF!</v>
      </c>
      <c r="E9" s="209" t="e">
        <f>+'30 noviembre'!I124</f>
        <v>#REF!</v>
      </c>
      <c r="F9" s="168" t="e">
        <f>+'30 noviembre'!L124</f>
        <v>#REF!</v>
      </c>
      <c r="G9" s="287" t="e">
        <f t="shared" si="3"/>
        <v>#REF!</v>
      </c>
      <c r="H9" s="210" t="e">
        <f t="shared" si="0"/>
        <v>#REF!</v>
      </c>
      <c r="I9" s="209" t="e">
        <f>+'30 noviembre'!J124</f>
        <v>#REF!</v>
      </c>
      <c r="J9" s="167" t="e">
        <f t="shared" si="1"/>
        <v>#REF!</v>
      </c>
      <c r="K9" s="209" t="e">
        <f>+'30 noviembre'!K124</f>
        <v>#REF!</v>
      </c>
      <c r="L9" s="176" t="e">
        <f t="shared" si="2"/>
        <v>#REF!</v>
      </c>
    </row>
    <row r="10" spans="1:12" ht="23.25" customHeight="1" x14ac:dyDescent="0.25">
      <c r="A10" s="488" t="s">
        <v>49</v>
      </c>
      <c r="B10" s="533" t="e">
        <f>+'30 noviembre'!F127</f>
        <v>#REF!</v>
      </c>
      <c r="C10" s="534" t="e">
        <f>+'30 noviembre'!G127</f>
        <v>#REF!</v>
      </c>
      <c r="D10" s="534" t="e">
        <f>+'30 noviembre'!H127</f>
        <v>#REF!</v>
      </c>
      <c r="E10" s="534" t="e">
        <f>+'30 noviembre'!I127</f>
        <v>#REF!</v>
      </c>
      <c r="F10" s="535" t="e">
        <f>SUM(F6:F9)</f>
        <v>#REF!</v>
      </c>
      <c r="G10" s="512" t="e">
        <f t="shared" si="3"/>
        <v>#REF!</v>
      </c>
      <c r="H10" s="536" t="e">
        <f t="shared" si="0"/>
        <v>#REF!</v>
      </c>
      <c r="I10" s="534" t="e">
        <f>+'30 noviembre'!J127</f>
        <v>#REF!</v>
      </c>
      <c r="J10" s="537" t="e">
        <f t="shared" si="1"/>
        <v>#REF!</v>
      </c>
      <c r="K10" s="534" t="e">
        <f>+'30 noviembre'!K127</f>
        <v>#REF!</v>
      </c>
      <c r="L10" s="538" t="e">
        <f t="shared" si="2"/>
        <v>#REF!</v>
      </c>
    </row>
    <row r="11" spans="1:12" ht="26.25" customHeight="1" x14ac:dyDescent="0.25">
      <c r="A11" s="179" t="s">
        <v>48</v>
      </c>
      <c r="B11" s="208" t="e">
        <f>+'30 noviembre'!F126</f>
        <v>#REF!</v>
      </c>
      <c r="C11" s="209" t="e">
        <f>+'30 noviembre'!G126</f>
        <v>#REF!</v>
      </c>
      <c r="D11" s="211" t="e">
        <f>+'30 noviembre'!H126</f>
        <v>#REF!</v>
      </c>
      <c r="E11" s="211" t="e">
        <f>+'30 noviembre'!I126</f>
        <v>#REF!</v>
      </c>
      <c r="F11" s="168" t="e">
        <f>+'30 noviembre'!L126</f>
        <v>#REF!</v>
      </c>
      <c r="G11" s="290" t="e">
        <f t="shared" si="3"/>
        <v>#REF!</v>
      </c>
      <c r="H11" s="210" t="e">
        <f t="shared" si="0"/>
        <v>#REF!</v>
      </c>
      <c r="I11" s="209" t="e">
        <f>+'30 noviembre'!J126</f>
        <v>#REF!</v>
      </c>
      <c r="J11" s="170" t="e">
        <f t="shared" si="1"/>
        <v>#REF!</v>
      </c>
      <c r="K11" s="209" t="e">
        <f>+'30 noviembre'!K126</f>
        <v>#REF!</v>
      </c>
      <c r="L11" s="177" t="e">
        <f t="shared" si="2"/>
        <v>#REF!</v>
      </c>
    </row>
    <row r="12" spans="1:12" ht="28.5" customHeight="1" thickBot="1" x14ac:dyDescent="0.3">
      <c r="A12" s="494" t="s">
        <v>88</v>
      </c>
      <c r="B12" s="539" t="e">
        <f>+B11</f>
        <v>#REF!</v>
      </c>
      <c r="C12" s="540" t="e">
        <f>+C11</f>
        <v>#REF!</v>
      </c>
      <c r="D12" s="540" t="e">
        <f>+D11</f>
        <v>#REF!</v>
      </c>
      <c r="E12" s="540" t="e">
        <f>+E11</f>
        <v>#REF!</v>
      </c>
      <c r="F12" s="541" t="e">
        <f>+F11</f>
        <v>#REF!</v>
      </c>
      <c r="G12" s="518" t="e">
        <f t="shared" si="3"/>
        <v>#REF!</v>
      </c>
      <c r="H12" s="542" t="e">
        <f t="shared" si="0"/>
        <v>#REF!</v>
      </c>
      <c r="I12" s="540" t="e">
        <f>+I11</f>
        <v>#REF!</v>
      </c>
      <c r="J12" s="518" t="e">
        <f t="shared" si="1"/>
        <v>#REF!</v>
      </c>
      <c r="K12" s="540" t="e">
        <f>+K11</f>
        <v>#REF!</v>
      </c>
      <c r="L12" s="543" t="e">
        <f t="shared" si="2"/>
        <v>#REF!</v>
      </c>
    </row>
    <row r="13" spans="1:12" ht="37.5" customHeight="1" thickBot="1" x14ac:dyDescent="0.3">
      <c r="A13" s="482" t="s">
        <v>76</v>
      </c>
      <c r="B13" s="527" t="e">
        <f>+B12+B10</f>
        <v>#REF!</v>
      </c>
      <c r="C13" s="528" t="e">
        <f>+C12+C10</f>
        <v>#REF!</v>
      </c>
      <c r="D13" s="528" t="e">
        <f>+D12+D10</f>
        <v>#REF!</v>
      </c>
      <c r="E13" s="528" t="e">
        <f>+E12+E10</f>
        <v>#REF!</v>
      </c>
      <c r="F13" s="529" t="e">
        <f>+F12+F10</f>
        <v>#REF!</v>
      </c>
      <c r="G13" s="506" t="e">
        <f t="shared" si="3"/>
        <v>#REF!</v>
      </c>
      <c r="H13" s="530" t="e">
        <f t="shared" si="0"/>
        <v>#REF!</v>
      </c>
      <c r="I13" s="528" t="e">
        <f>+I12+I10</f>
        <v>#REF!</v>
      </c>
      <c r="J13" s="531" t="e">
        <f t="shared" si="1"/>
        <v>#REF!</v>
      </c>
      <c r="K13" s="528" t="e">
        <f>+K12+K10</f>
        <v>#REF!</v>
      </c>
      <c r="L13" s="532" t="e">
        <f t="shared" si="2"/>
        <v>#REF!</v>
      </c>
    </row>
  </sheetData>
  <mergeCells count="1">
    <mergeCell ref="A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Y53"/>
  <sheetViews>
    <sheetView topLeftCell="K1" zoomScale="80" zoomScaleNormal="80" workbookViewId="0">
      <selection activeCell="R12" sqref="R12:R18"/>
    </sheetView>
  </sheetViews>
  <sheetFormatPr baseColWidth="10" defaultColWidth="9.140625" defaultRowHeight="15" x14ac:dyDescent="0.25"/>
  <cols>
    <col min="1" max="1" width="3.85546875" hidden="1" customWidth="1"/>
    <col min="2" max="2" width="10" customWidth="1"/>
    <col min="3" max="3" width="33.42578125" customWidth="1"/>
    <col min="4" max="5" width="15.28515625" customWidth="1"/>
    <col min="6" max="6" width="14.42578125" customWidth="1"/>
    <col min="7" max="7" width="24.42578125" customWidth="1"/>
    <col min="8" max="8" width="21.42578125" customWidth="1"/>
    <col min="9" max="9" width="23.140625" customWidth="1"/>
    <col min="10" max="10" width="15.28515625" customWidth="1"/>
    <col min="11" max="11" width="19.7109375" customWidth="1"/>
    <col min="12" max="12" width="23.140625" customWidth="1"/>
    <col min="13" max="13" width="23.5703125" customWidth="1"/>
    <col min="14" max="14" width="15.42578125" customWidth="1"/>
    <col min="15" max="15" width="20.5703125" customWidth="1"/>
    <col min="16" max="16" width="21" customWidth="1"/>
    <col min="17" max="17" width="15.5703125" customWidth="1"/>
    <col min="18" max="18" width="13.7109375" customWidth="1"/>
    <col min="19" max="19" width="9.140625" customWidth="1"/>
    <col min="20" max="20" width="23.140625" customWidth="1"/>
    <col min="21" max="21" width="22" bestFit="1" customWidth="1"/>
    <col min="22" max="22" width="21.28515625" customWidth="1"/>
    <col min="24" max="24" width="16.28515625" bestFit="1" customWidth="1"/>
    <col min="25" max="25" width="21.140625" bestFit="1" customWidth="1"/>
  </cols>
  <sheetData>
    <row r="1" spans="3:21" s="28" customFormat="1" ht="21.75" customHeight="1" x14ac:dyDescent="0.25">
      <c r="C1" s="1060"/>
      <c r="D1" s="1061"/>
      <c r="E1" s="1061"/>
      <c r="F1" s="1062"/>
      <c r="G1" s="31"/>
      <c r="H1" s="32"/>
      <c r="I1" s="33"/>
      <c r="J1" s="33"/>
      <c r="K1" s="34"/>
      <c r="L1" s="35"/>
      <c r="M1" s="35"/>
      <c r="N1" s="35"/>
      <c r="O1" s="109"/>
      <c r="P1" s="1066" t="s">
        <v>256</v>
      </c>
      <c r="Q1" s="1067"/>
      <c r="R1" s="1068"/>
      <c r="U1" s="110"/>
    </row>
    <row r="2" spans="3:21" s="28" customFormat="1" ht="19.5" customHeight="1" x14ac:dyDescent="0.2">
      <c r="C2" s="1063"/>
      <c r="D2" s="1064"/>
      <c r="E2" s="1064"/>
      <c r="F2" s="1065"/>
      <c r="H2" s="1069" t="s">
        <v>257</v>
      </c>
      <c r="I2" s="1070"/>
      <c r="J2" s="1070"/>
      <c r="K2" s="1070"/>
      <c r="L2" s="1070"/>
      <c r="M2" s="1070"/>
      <c r="N2" s="1070"/>
      <c r="O2" s="1071"/>
      <c r="P2" s="1072" t="s">
        <v>258</v>
      </c>
      <c r="Q2" s="1073"/>
      <c r="R2" s="1074"/>
      <c r="U2" s="110"/>
    </row>
    <row r="3" spans="3:21" s="28" customFormat="1" ht="24" customHeight="1" x14ac:dyDescent="0.2">
      <c r="C3" s="1063"/>
      <c r="D3" s="1064"/>
      <c r="E3" s="1064"/>
      <c r="F3" s="1065"/>
      <c r="H3" s="1069" t="s">
        <v>259</v>
      </c>
      <c r="I3" s="1070"/>
      <c r="J3" s="1070"/>
      <c r="K3" s="1070"/>
      <c r="L3" s="1070"/>
      <c r="M3" s="1070"/>
      <c r="N3" s="1070"/>
      <c r="O3" s="1071"/>
      <c r="P3" s="1072"/>
      <c r="Q3" s="1073"/>
      <c r="R3" s="1074"/>
      <c r="U3" s="110"/>
    </row>
    <row r="4" spans="3:21" s="28" customFormat="1" ht="15" customHeight="1" x14ac:dyDescent="0.2">
      <c r="C4" s="1063"/>
      <c r="D4" s="1064"/>
      <c r="E4" s="1064"/>
      <c r="F4" s="1065"/>
      <c r="H4" s="1069" t="s">
        <v>260</v>
      </c>
      <c r="I4" s="1070"/>
      <c r="J4" s="1070"/>
      <c r="K4" s="1070"/>
      <c r="L4" s="1070"/>
      <c r="M4" s="1070"/>
      <c r="N4" s="1070"/>
      <c r="O4" s="1071"/>
      <c r="P4" s="1072" t="s">
        <v>261</v>
      </c>
      <c r="Q4" s="1073"/>
      <c r="R4" s="1074"/>
      <c r="U4" s="110"/>
    </row>
    <row r="5" spans="3:21" s="28" customFormat="1" ht="15" customHeight="1" x14ac:dyDescent="0.2">
      <c r="C5" s="1063"/>
      <c r="D5" s="1064"/>
      <c r="E5" s="1064"/>
      <c r="F5" s="1065"/>
      <c r="H5" s="1069" t="s">
        <v>262</v>
      </c>
      <c r="I5" s="1070"/>
      <c r="J5" s="1070"/>
      <c r="K5" s="1070"/>
      <c r="L5" s="1070"/>
      <c r="M5" s="1070"/>
      <c r="N5" s="1070"/>
      <c r="O5" s="1071"/>
      <c r="P5" s="1072"/>
      <c r="Q5" s="1073"/>
      <c r="R5" s="1074"/>
      <c r="U5" s="110"/>
    </row>
    <row r="6" spans="3:21" s="28" customFormat="1" ht="15" customHeight="1" x14ac:dyDescent="0.2">
      <c r="C6" s="1063"/>
      <c r="D6" s="1064"/>
      <c r="E6" s="1064"/>
      <c r="F6" s="1065"/>
      <c r="H6" s="1069" t="s">
        <v>263</v>
      </c>
      <c r="I6" s="1070"/>
      <c r="J6" s="1070"/>
      <c r="K6" s="1070"/>
      <c r="L6" s="1070"/>
      <c r="M6" s="1070"/>
      <c r="N6" s="1070"/>
      <c r="O6" s="1071"/>
      <c r="P6" s="1072"/>
      <c r="Q6" s="1073"/>
      <c r="R6" s="1074"/>
      <c r="U6" s="110"/>
    </row>
    <row r="7" spans="3:21" s="28" customFormat="1" ht="16.5" customHeight="1" thickBot="1" x14ac:dyDescent="0.25">
      <c r="C7" s="1063"/>
      <c r="D7" s="1064"/>
      <c r="E7" s="1064"/>
      <c r="F7" s="1065"/>
      <c r="H7" s="52">
        <v>1000000</v>
      </c>
      <c r="I7" s="36"/>
      <c r="J7" s="36"/>
      <c r="K7" s="37"/>
      <c r="L7" s="36"/>
      <c r="M7" s="36"/>
      <c r="N7" s="36"/>
      <c r="O7" s="38">
        <v>1000000</v>
      </c>
      <c r="P7" s="1075"/>
      <c r="Q7" s="1076"/>
      <c r="R7" s="1077"/>
      <c r="U7" s="110"/>
    </row>
    <row r="8" spans="3:21" s="28" customFormat="1" ht="16.5" customHeight="1" thickBot="1" x14ac:dyDescent="0.25">
      <c r="C8" s="1078" t="s">
        <v>264</v>
      </c>
      <c r="D8" s="1079"/>
      <c r="E8" s="1079"/>
      <c r="F8" s="1080"/>
      <c r="G8" s="31"/>
      <c r="H8" s="1081" t="s">
        <v>454</v>
      </c>
      <c r="I8" s="1082"/>
      <c r="J8" s="1082"/>
      <c r="K8" s="1082"/>
      <c r="L8" s="1082"/>
      <c r="M8" s="1082"/>
      <c r="N8" s="1082"/>
      <c r="O8" s="1082"/>
      <c r="P8" s="1082"/>
      <c r="Q8" s="1082"/>
      <c r="R8" s="1083"/>
      <c r="U8" s="110"/>
    </row>
    <row r="9" spans="3:21" s="28" customFormat="1" ht="26.25" customHeight="1" thickBot="1" x14ac:dyDescent="0.25">
      <c r="C9" s="1084" t="s">
        <v>265</v>
      </c>
      <c r="D9" s="1085"/>
      <c r="E9" s="1085"/>
      <c r="F9" s="1085"/>
      <c r="G9" s="1085"/>
      <c r="H9" s="1085"/>
      <c r="I9" s="1085"/>
      <c r="J9" s="1085"/>
      <c r="K9" s="1085"/>
      <c r="L9" s="1085"/>
      <c r="M9" s="1085"/>
      <c r="N9" s="1085"/>
      <c r="O9" s="1085"/>
      <c r="P9" s="1085"/>
      <c r="Q9" s="1085"/>
      <c r="R9" s="1086"/>
      <c r="U9" s="110"/>
    </row>
    <row r="10" spans="3:21" s="28" customFormat="1" ht="48" customHeight="1" thickBot="1" x14ac:dyDescent="0.25">
      <c r="C10" s="230" t="s">
        <v>19</v>
      </c>
      <c r="D10" s="231" t="s">
        <v>295</v>
      </c>
      <c r="E10" s="385" t="s">
        <v>20</v>
      </c>
      <c r="F10" s="232" t="s">
        <v>102</v>
      </c>
      <c r="G10" s="232" t="s">
        <v>266</v>
      </c>
      <c r="H10" s="232" t="s">
        <v>24</v>
      </c>
      <c r="I10" s="232" t="s">
        <v>267</v>
      </c>
      <c r="J10" s="232" t="s">
        <v>22</v>
      </c>
      <c r="K10" s="232" t="s">
        <v>268</v>
      </c>
      <c r="L10" s="233" t="s">
        <v>25</v>
      </c>
      <c r="M10" s="233" t="s">
        <v>269</v>
      </c>
      <c r="N10" s="233" t="s">
        <v>270</v>
      </c>
      <c r="O10" s="234" t="s">
        <v>271</v>
      </c>
      <c r="P10" s="234" t="s">
        <v>272</v>
      </c>
      <c r="Q10" s="234" t="s">
        <v>273</v>
      </c>
      <c r="R10" s="235" t="s">
        <v>274</v>
      </c>
      <c r="U10" s="110"/>
    </row>
    <row r="11" spans="3:21" s="28" customFormat="1" ht="36" customHeight="1" x14ac:dyDescent="0.2">
      <c r="C11" s="159" t="s">
        <v>46</v>
      </c>
      <c r="D11" s="742"/>
      <c r="E11" s="742"/>
      <c r="F11" s="743"/>
      <c r="G11" s="744"/>
      <c r="H11" s="743"/>
      <c r="I11" s="743"/>
      <c r="J11" s="743"/>
      <c r="K11" s="743"/>
      <c r="L11" s="743"/>
      <c r="M11" s="745"/>
      <c r="N11" s="746"/>
      <c r="O11" s="747"/>
      <c r="P11" s="748"/>
      <c r="Q11" s="748"/>
      <c r="R11" s="747"/>
      <c r="S11" s="28">
        <v>1000000</v>
      </c>
      <c r="U11" s="110"/>
    </row>
    <row r="12" spans="3:21" s="28" customFormat="1" ht="45.75" customHeight="1" x14ac:dyDescent="0.2">
      <c r="C12" s="1090" t="s">
        <v>179</v>
      </c>
      <c r="D12" s="741" t="s">
        <v>280</v>
      </c>
      <c r="E12" s="448">
        <f>+F12</f>
        <v>1283.0473948900001</v>
      </c>
      <c r="F12" s="448">
        <v>1283.0473948900001</v>
      </c>
      <c r="G12" s="448">
        <v>0</v>
      </c>
      <c r="H12" s="448">
        <f>1203047394.89/$H$7</f>
        <v>1203.0473948900001</v>
      </c>
      <c r="I12" s="326"/>
      <c r="J12" s="326"/>
      <c r="K12" s="52">
        <f>+F12-H12</f>
        <v>80</v>
      </c>
      <c r="L12" s="998">
        <f>1177547329.89/$H$7</f>
        <v>1177.5473298900001</v>
      </c>
      <c r="M12" s="327"/>
      <c r="N12" s="327"/>
      <c r="O12" s="328">
        <f>+IF(ISERROR(L12/F12),0,L12/F12)</f>
        <v>0.91777383639904841</v>
      </c>
      <c r="P12" s="208">
        <f>+F12-L12</f>
        <v>105.50006499999995</v>
      </c>
      <c r="Q12" s="208">
        <v>20.683333000000001</v>
      </c>
      <c r="R12" s="333">
        <f>+IF(ISERROR(Q12/F12),0,Q12/F12)</f>
        <v>1.6120474646825693E-2</v>
      </c>
      <c r="U12" s="110"/>
    </row>
    <row r="13" spans="3:21" s="28" customFormat="1" ht="45.75" customHeight="1" x14ac:dyDescent="0.2">
      <c r="C13" s="1091"/>
      <c r="D13" s="741" t="s">
        <v>296</v>
      </c>
      <c r="E13" s="448">
        <f>+F13</f>
        <v>25.854268019999999</v>
      </c>
      <c r="F13" s="448">
        <v>25.854268019999999</v>
      </c>
      <c r="G13" s="448">
        <v>0</v>
      </c>
      <c r="H13" s="448">
        <f>25854268.02/H7</f>
        <v>25.854268019999999</v>
      </c>
      <c r="I13" s="326"/>
      <c r="J13" s="326"/>
      <c r="K13" s="52">
        <f t="shared" ref="K13:K16" si="0">+F13-H13</f>
        <v>0</v>
      </c>
      <c r="L13" s="998">
        <f>25854268.02/$H$7</f>
        <v>25.854268019999999</v>
      </c>
      <c r="M13" s="327"/>
      <c r="N13" s="327"/>
      <c r="O13" s="328">
        <f>+IF(ISERROR(L13/F13),0,L13/F13)</f>
        <v>1</v>
      </c>
      <c r="P13" s="208">
        <f>+F13-L13</f>
        <v>0</v>
      </c>
      <c r="Q13" s="208">
        <v>0</v>
      </c>
      <c r="R13" s="333">
        <f>+IF(ISERROR(Q13/F13),0,Q13/F13)</f>
        <v>0</v>
      </c>
      <c r="U13" s="110"/>
    </row>
    <row r="14" spans="3:21" s="28" customFormat="1" ht="45.75" customHeight="1" x14ac:dyDescent="0.2">
      <c r="C14" s="1092"/>
      <c r="D14" s="741" t="s">
        <v>193</v>
      </c>
      <c r="E14" s="326">
        <f>+F14</f>
        <v>152.953305</v>
      </c>
      <c r="F14" s="448">
        <v>152.953305</v>
      </c>
      <c r="G14" s="448">
        <v>0</v>
      </c>
      <c r="H14" s="448">
        <f>152600000/H7</f>
        <v>152.6</v>
      </c>
      <c r="I14" s="326"/>
      <c r="J14" s="326"/>
      <c r="K14" s="52">
        <f t="shared" si="0"/>
        <v>0.35330500000000598</v>
      </c>
      <c r="L14" s="998">
        <f>152600000/$H$7</f>
        <v>152.6</v>
      </c>
      <c r="M14" s="327"/>
      <c r="N14" s="327"/>
      <c r="O14" s="328">
        <f>+IF(ISERROR(L14/F14),0,L14/F14)</f>
        <v>0.99769011202471236</v>
      </c>
      <c r="P14" s="208">
        <v>0</v>
      </c>
      <c r="Q14" s="208">
        <f>64399999/$H7</f>
        <v>64.399998999999994</v>
      </c>
      <c r="R14" s="333">
        <f>+IF(ISERROR(Q14/F14),0,Q14/F14)</f>
        <v>0.42104352697707315</v>
      </c>
      <c r="U14" s="110"/>
    </row>
    <row r="15" spans="3:21" s="28" customFormat="1" ht="38.25" customHeight="1" x14ac:dyDescent="0.2">
      <c r="C15" s="111" t="s">
        <v>74</v>
      </c>
      <c r="D15" s="740"/>
      <c r="E15" s="330">
        <v>0</v>
      </c>
      <c r="F15" s="330">
        <v>0</v>
      </c>
      <c r="G15" s="329">
        <v>0</v>
      </c>
      <c r="H15" s="330"/>
      <c r="I15" s="330"/>
      <c r="J15" s="330"/>
      <c r="K15" s="52">
        <f t="shared" si="0"/>
        <v>0</v>
      </c>
      <c r="L15" s="998">
        <v>0</v>
      </c>
      <c r="M15" s="331"/>
      <c r="N15" s="332"/>
      <c r="O15" s="333"/>
      <c r="P15" s="326"/>
      <c r="Q15" s="326">
        <v>0</v>
      </c>
      <c r="R15" s="333"/>
      <c r="U15" s="110"/>
    </row>
    <row r="16" spans="3:21" s="28" customFormat="1" ht="54" customHeight="1" thickBot="1" x14ac:dyDescent="0.25">
      <c r="C16" s="53" t="s">
        <v>275</v>
      </c>
      <c r="D16" s="734"/>
      <c r="E16" s="735">
        <f>+F16</f>
        <v>1461.8549679100001</v>
      </c>
      <c r="F16" s="735">
        <f>+F12+F13+F14</f>
        <v>1461.8549679100001</v>
      </c>
      <c r="G16" s="735">
        <f>+G12+G13+G14</f>
        <v>0</v>
      </c>
      <c r="H16" s="735">
        <f>+H12+H13+H14</f>
        <v>1381.5016629100001</v>
      </c>
      <c r="I16" s="735"/>
      <c r="J16" s="735"/>
      <c r="K16" s="52">
        <f t="shared" si="0"/>
        <v>80.353305000000091</v>
      </c>
      <c r="L16" s="999">
        <f t="shared" ref="L16" si="1">SUM(L12:L15)</f>
        <v>1356.0015979100001</v>
      </c>
      <c r="M16" s="736"/>
      <c r="N16" s="736"/>
      <c r="O16" s="737">
        <f>+IF(ISERROR(L16/F16),0,L16/F16)</f>
        <v>0.92758969095864718</v>
      </c>
      <c r="P16" s="738" t="s">
        <v>574</v>
      </c>
      <c r="Q16" s="738">
        <v>0</v>
      </c>
      <c r="R16" s="739">
        <v>0</v>
      </c>
      <c r="U16" s="110"/>
    </row>
    <row r="17" spans="3:25" s="28" customFormat="1" ht="5.25" hidden="1" customHeight="1" x14ac:dyDescent="0.2">
      <c r="C17" s="212" t="s">
        <v>275</v>
      </c>
      <c r="D17" s="213"/>
      <c r="E17" s="213"/>
      <c r="F17" s="214">
        <v>0</v>
      </c>
      <c r="G17" s="214">
        <v>248847.70388248999</v>
      </c>
      <c r="H17" s="215">
        <v>0</v>
      </c>
      <c r="I17" s="216">
        <v>0</v>
      </c>
      <c r="J17" s="216" t="e">
        <f>SUMIF([3]base!$G$5:$AD$76,"C",[3]base!$V$5:$V$76)</f>
        <v>#VALUE!</v>
      </c>
      <c r="K17" s="215">
        <f>(+F17-(I17+H17))/1000000</f>
        <v>0</v>
      </c>
      <c r="L17" s="216">
        <f>+L12+L13</f>
        <v>1203.4015979100002</v>
      </c>
      <c r="M17" s="217">
        <f>+L17-Q17</f>
        <v>1182.7182649100002</v>
      </c>
      <c r="N17" s="218" t="e">
        <f>+M17/(F17-I17)</f>
        <v>#DIV/0!</v>
      </c>
      <c r="O17" s="219">
        <v>0</v>
      </c>
      <c r="P17" s="220">
        <v>0</v>
      </c>
      <c r="Q17" s="221">
        <f>+Q12</f>
        <v>20.683333000000001</v>
      </c>
      <c r="R17" s="222">
        <v>0</v>
      </c>
      <c r="U17" s="110"/>
    </row>
    <row r="18" spans="3:25" s="8" customFormat="1" ht="41.25" customHeight="1" thickBot="1" x14ac:dyDescent="0.25">
      <c r="C18" s="1088" t="s">
        <v>76</v>
      </c>
      <c r="D18" s="1089"/>
      <c r="E18" s="223">
        <f>+E16</f>
        <v>1461.8549679100001</v>
      </c>
      <c r="F18" s="223">
        <f>+F16</f>
        <v>1461.8549679100001</v>
      </c>
      <c r="G18" s="223">
        <f>+G12+G13+G14</f>
        <v>0</v>
      </c>
      <c r="H18" s="223">
        <f>+H16</f>
        <v>1381.5016629100001</v>
      </c>
      <c r="I18" s="223">
        <f>+I12+I13+I14</f>
        <v>0</v>
      </c>
      <c r="J18" s="223">
        <f>+J12+J13+J14</f>
        <v>0</v>
      </c>
      <c r="K18" s="223">
        <f>+K12+K13+K14</f>
        <v>80.353305000000006</v>
      </c>
      <c r="L18" s="223">
        <f>+L12+L13+L14</f>
        <v>1356.0015979100001</v>
      </c>
      <c r="M18" s="224">
        <f>+L18-Q18</f>
        <v>1270.9182659100002</v>
      </c>
      <c r="N18" s="260">
        <f>+M18/(F18-I18)</f>
        <v>0.86938738370675694</v>
      </c>
      <c r="O18" s="225">
        <f>+IF(ISERROR(L18/F18),0,L18/F18)</f>
        <v>0.92758969095864718</v>
      </c>
      <c r="P18" s="226">
        <f>+P12+P13+P14</f>
        <v>105.50006499999995</v>
      </c>
      <c r="Q18" s="227">
        <f>+Q12+Q13+Q14</f>
        <v>85.083331999999999</v>
      </c>
      <c r="R18" s="228">
        <f>+IF(ISERROR(Q18/F18),0,Q18/F18)</f>
        <v>5.8202307251890253E-2</v>
      </c>
      <c r="T18" s="28"/>
      <c r="U18" s="112"/>
    </row>
    <row r="19" spans="3:25" s="8" customFormat="1" ht="23.25" customHeight="1" x14ac:dyDescent="0.2">
      <c r="C19" s="39"/>
      <c r="D19" s="295">
        <v>1000000</v>
      </c>
      <c r="E19" s="295"/>
      <c r="F19" s="229"/>
      <c r="G19" s="40"/>
      <c r="H19" s="113"/>
      <c r="I19" s="113"/>
      <c r="J19" s="40"/>
      <c r="K19" s="40"/>
      <c r="L19" s="113"/>
      <c r="M19" s="113"/>
      <c r="N19" s="114"/>
      <c r="O19" s="41"/>
      <c r="P19" s="115"/>
      <c r="Q19" s="116"/>
      <c r="R19" s="42"/>
      <c r="T19" s="28"/>
      <c r="U19" s="112"/>
    </row>
    <row r="20" spans="3:25" s="8" customFormat="1" ht="23.25" customHeight="1" x14ac:dyDescent="0.25">
      <c r="C20" s="1087"/>
      <c r="D20" s="1087"/>
      <c r="E20" s="1087"/>
      <c r="F20" s="1087"/>
      <c r="G20" s="1087"/>
      <c r="H20" s="1087"/>
      <c r="I20" s="1087"/>
      <c r="J20" s="1087"/>
      <c r="K20" s="1087"/>
      <c r="L20" s="1087"/>
      <c r="M20" s="1087"/>
      <c r="N20" s="1087"/>
      <c r="O20" s="1087"/>
      <c r="P20" s="1087"/>
      <c r="Q20" s="1087"/>
      <c r="R20" s="42"/>
      <c r="T20" s="28"/>
      <c r="U20" s="117"/>
      <c r="V20" s="118"/>
    </row>
    <row r="21" spans="3:25" s="8" customFormat="1" ht="49.5" customHeight="1" x14ac:dyDescent="0.25">
      <c r="C21" s="1059"/>
      <c r="D21" s="1059"/>
      <c r="E21" s="1059"/>
      <c r="F21" s="1059"/>
      <c r="G21" s="1059"/>
      <c r="H21" s="1059"/>
      <c r="I21" s="1059"/>
      <c r="J21" s="1059"/>
      <c r="K21" s="1059"/>
      <c r="L21" s="1059"/>
      <c r="M21" s="1059"/>
      <c r="N21" s="1059"/>
      <c r="O21" s="1059"/>
      <c r="P21" s="1059"/>
      <c r="Q21" s="1059"/>
      <c r="R21" s="1059"/>
      <c r="T21" s="28"/>
      <c r="U21" s="117"/>
      <c r="V21" s="118"/>
    </row>
    <row r="22" spans="3:25" s="8" customFormat="1" ht="54.75" customHeight="1" x14ac:dyDescent="0.25">
      <c r="C22" s="1087"/>
      <c r="D22" s="1087"/>
      <c r="E22" s="1087"/>
      <c r="F22" s="1087"/>
      <c r="G22" s="1087"/>
      <c r="H22" s="1087"/>
      <c r="I22" s="1087"/>
      <c r="J22" s="1087"/>
      <c r="K22" s="1087"/>
      <c r="L22" s="1087"/>
      <c r="M22" s="1087"/>
      <c r="N22" s="1087"/>
      <c r="O22" s="1087"/>
      <c r="P22" s="1087"/>
      <c r="Q22" s="1087"/>
      <c r="R22" s="42"/>
      <c r="T22" s="28"/>
      <c r="U22" s="117"/>
      <c r="V22" s="118"/>
    </row>
    <row r="23" spans="3:25" s="8" customFormat="1" ht="31.5" customHeight="1" x14ac:dyDescent="0.25">
      <c r="C23" s="1087"/>
      <c r="D23" s="1087"/>
      <c r="E23" s="1087"/>
      <c r="F23" s="1087"/>
      <c r="G23" s="1087"/>
      <c r="H23" s="1087"/>
      <c r="I23" s="1087"/>
      <c r="J23" s="1087"/>
      <c r="K23" s="1087"/>
      <c r="L23" s="1087"/>
      <c r="M23" s="1087"/>
      <c r="N23" s="1087"/>
      <c r="O23" s="1087"/>
      <c r="P23" s="1087"/>
      <c r="Q23" s="1087"/>
      <c r="R23" s="1087"/>
      <c r="T23" s="28"/>
      <c r="U23" s="117"/>
      <c r="V23" s="118"/>
    </row>
    <row r="24" spans="3:25" s="8" customFormat="1" ht="38.25" hidden="1" customHeight="1" x14ac:dyDescent="0.25">
      <c r="T24" s="28"/>
      <c r="U24" s="117"/>
      <c r="V24" s="118"/>
    </row>
    <row r="25" spans="3:25" s="8" customFormat="1" ht="31.5" hidden="1" customHeight="1" thickBot="1" x14ac:dyDescent="0.3">
      <c r="C25" s="8" t="s">
        <v>276</v>
      </c>
      <c r="K25" s="43"/>
      <c r="M25" s="51"/>
      <c r="N25" s="51"/>
      <c r="O25" s="51"/>
      <c r="P25" s="51"/>
      <c r="Q25" s="51"/>
      <c r="R25" s="51"/>
      <c r="T25" s="28"/>
      <c r="U25" s="117"/>
      <c r="V25" s="118"/>
    </row>
    <row r="26" spans="3:25" s="8" customFormat="1" ht="31.5" hidden="1" customHeight="1" x14ac:dyDescent="0.2">
      <c r="C26" s="1097" t="s">
        <v>277</v>
      </c>
      <c r="D26" s="1098"/>
      <c r="E26" s="1098"/>
      <c r="F26" s="1099"/>
      <c r="G26" s="22"/>
      <c r="H26" s="1100" t="s">
        <v>278</v>
      </c>
      <c r="I26" s="1101"/>
      <c r="J26" s="1101"/>
      <c r="K26" s="1102"/>
      <c r="L26" s="1102"/>
      <c r="M26" s="1102"/>
      <c r="N26" s="1102"/>
      <c r="O26" s="1102"/>
      <c r="P26" s="1103"/>
      <c r="Q26" s="23" t="s">
        <v>279</v>
      </c>
      <c r="R26" s="51"/>
      <c r="U26" s="112"/>
    </row>
    <row r="27" spans="3:25" s="8" customFormat="1" ht="15.75" hidden="1" x14ac:dyDescent="0.25">
      <c r="C27" s="1104" t="s">
        <v>280</v>
      </c>
      <c r="D27" s="1105"/>
      <c r="E27" s="1105"/>
      <c r="F27" s="1106"/>
      <c r="G27" s="24"/>
      <c r="H27" s="1110" t="s">
        <v>281</v>
      </c>
      <c r="I27" s="1111"/>
      <c r="J27" s="1111"/>
      <c r="K27" s="1112"/>
      <c r="L27" s="1112"/>
      <c r="M27" s="1112"/>
      <c r="N27" s="1112"/>
      <c r="O27" s="1112"/>
      <c r="P27" s="1113"/>
      <c r="Q27" s="119">
        <v>1000000000</v>
      </c>
      <c r="R27" s="51"/>
      <c r="T27" s="120"/>
      <c r="U27" s="117"/>
      <c r="V27" s="118"/>
      <c r="Y27" s="44"/>
    </row>
    <row r="28" spans="3:25" s="8" customFormat="1" ht="15.75" hidden="1" x14ac:dyDescent="0.25">
      <c r="C28" s="1107"/>
      <c r="D28" s="1108"/>
      <c r="E28" s="1108"/>
      <c r="F28" s="1109"/>
      <c r="G28" s="25"/>
      <c r="H28" s="1114" t="s">
        <v>158</v>
      </c>
      <c r="I28" s="1115"/>
      <c r="J28" s="1115"/>
      <c r="K28" s="1116"/>
      <c r="L28" s="1116"/>
      <c r="M28" s="1116"/>
      <c r="N28" s="1116"/>
      <c r="O28" s="1116"/>
      <c r="P28" s="1117"/>
      <c r="Q28" s="121">
        <v>3605000000</v>
      </c>
      <c r="R28" s="51"/>
      <c r="T28" s="120"/>
      <c r="U28" s="117"/>
      <c r="V28" s="118"/>
      <c r="Y28" s="44"/>
    </row>
    <row r="29" spans="3:25" s="8" customFormat="1" ht="15.75" hidden="1" x14ac:dyDescent="0.25">
      <c r="C29" s="1107"/>
      <c r="D29" s="1108"/>
      <c r="E29" s="1108"/>
      <c r="F29" s="1109"/>
      <c r="G29" s="25"/>
      <c r="H29" s="1093" t="s">
        <v>282</v>
      </c>
      <c r="I29" s="1094"/>
      <c r="J29" s="1094"/>
      <c r="K29" s="1095"/>
      <c r="L29" s="1095"/>
      <c r="M29" s="1095"/>
      <c r="N29" s="1095"/>
      <c r="O29" s="1095"/>
      <c r="P29" s="1096"/>
      <c r="Q29" s="122">
        <v>300000000</v>
      </c>
      <c r="R29" s="51"/>
      <c r="T29" s="120"/>
      <c r="U29" s="117"/>
      <c r="V29" s="118"/>
      <c r="Y29" s="44"/>
    </row>
    <row r="30" spans="3:25" s="8" customFormat="1" ht="15.75" hidden="1" x14ac:dyDescent="0.25">
      <c r="C30" s="1107" t="s">
        <v>283</v>
      </c>
      <c r="D30" s="1108"/>
      <c r="E30" s="1108"/>
      <c r="F30" s="1109"/>
      <c r="G30" s="26"/>
      <c r="H30" s="1093" t="s">
        <v>171</v>
      </c>
      <c r="I30" s="1094"/>
      <c r="J30" s="1094"/>
      <c r="K30" s="1095"/>
      <c r="L30" s="1095"/>
      <c r="M30" s="1095"/>
      <c r="N30" s="1095"/>
      <c r="O30" s="1095"/>
      <c r="P30" s="1096"/>
      <c r="Q30" s="121">
        <v>200000000</v>
      </c>
      <c r="R30" s="51"/>
      <c r="T30" s="120"/>
      <c r="U30" s="117"/>
      <c r="V30" s="118"/>
      <c r="Y30" s="44"/>
    </row>
    <row r="31" spans="3:25" s="8" customFormat="1" hidden="1" x14ac:dyDescent="0.25">
      <c r="C31" s="1107" t="s">
        <v>284</v>
      </c>
      <c r="D31" s="1108"/>
      <c r="E31" s="1108"/>
      <c r="F31" s="1109"/>
      <c r="G31" s="25"/>
      <c r="H31" s="1093" t="s">
        <v>285</v>
      </c>
      <c r="I31" s="1094"/>
      <c r="J31" s="1094"/>
      <c r="K31" s="1095"/>
      <c r="L31" s="1095"/>
      <c r="M31" s="1095"/>
      <c r="N31" s="1095"/>
      <c r="O31" s="1095"/>
      <c r="P31" s="1096"/>
      <c r="Q31" s="122">
        <v>300000000</v>
      </c>
      <c r="T31" s="120"/>
      <c r="U31" s="117"/>
      <c r="V31" s="118"/>
      <c r="Y31" s="44"/>
    </row>
    <row r="32" spans="3:25" s="8" customFormat="1" hidden="1" x14ac:dyDescent="0.25">
      <c r="C32" s="1107"/>
      <c r="D32" s="1108"/>
      <c r="E32" s="1108"/>
      <c r="F32" s="1109"/>
      <c r="G32" s="25"/>
      <c r="H32" s="1093" t="s">
        <v>286</v>
      </c>
      <c r="I32" s="1094"/>
      <c r="J32" s="1094"/>
      <c r="K32" s="1095"/>
      <c r="L32" s="1095"/>
      <c r="M32" s="1095"/>
      <c r="N32" s="1095"/>
      <c r="O32" s="1095"/>
      <c r="P32" s="1096"/>
      <c r="Q32" s="122">
        <v>2200000000</v>
      </c>
      <c r="R32" s="28"/>
      <c r="T32" s="120"/>
      <c r="U32" s="117"/>
      <c r="V32" s="118"/>
      <c r="Y32" s="44"/>
    </row>
    <row r="33" spans="3:25" s="8" customFormat="1" hidden="1" x14ac:dyDescent="0.25">
      <c r="C33" s="1107" t="s">
        <v>287</v>
      </c>
      <c r="D33" s="1108"/>
      <c r="E33" s="1108"/>
      <c r="F33" s="1109"/>
      <c r="G33" s="25"/>
      <c r="H33" s="1093" t="s">
        <v>159</v>
      </c>
      <c r="I33" s="1094"/>
      <c r="J33" s="1094"/>
      <c r="K33" s="1095"/>
      <c r="L33" s="1095"/>
      <c r="M33" s="1095"/>
      <c r="N33" s="1095"/>
      <c r="O33" s="1095"/>
      <c r="P33" s="1096"/>
      <c r="Q33" s="122">
        <v>1160000000</v>
      </c>
      <c r="R33" s="28"/>
      <c r="T33" s="120"/>
      <c r="U33" s="117"/>
      <c r="V33" s="118"/>
      <c r="Y33" s="44"/>
    </row>
    <row r="34" spans="3:25" s="8" customFormat="1" hidden="1" x14ac:dyDescent="0.25">
      <c r="C34" s="1107"/>
      <c r="D34" s="1108"/>
      <c r="E34" s="1108"/>
      <c r="F34" s="1109"/>
      <c r="G34" s="25"/>
      <c r="H34" s="1093" t="s">
        <v>156</v>
      </c>
      <c r="I34" s="1094"/>
      <c r="J34" s="1094"/>
      <c r="K34" s="1095"/>
      <c r="L34" s="1095"/>
      <c r="M34" s="1095"/>
      <c r="N34" s="1095"/>
      <c r="O34" s="1095"/>
      <c r="P34" s="1096"/>
      <c r="Q34" s="122">
        <v>30461434</v>
      </c>
      <c r="R34" s="28"/>
      <c r="T34" s="120"/>
      <c r="U34" s="117"/>
      <c r="V34" s="118"/>
      <c r="Y34" s="44"/>
    </row>
    <row r="35" spans="3:25" s="8" customFormat="1" hidden="1" x14ac:dyDescent="0.25">
      <c r="C35" s="1125" t="s">
        <v>288</v>
      </c>
      <c r="D35" s="1125"/>
      <c r="E35" s="1125"/>
      <c r="F35" s="1126"/>
      <c r="G35" s="27"/>
      <c r="H35" s="1093" t="s">
        <v>165</v>
      </c>
      <c r="I35" s="1094"/>
      <c r="J35" s="1094"/>
      <c r="K35" s="1095"/>
      <c r="L35" s="1095"/>
      <c r="M35" s="1095"/>
      <c r="N35" s="1095"/>
      <c r="O35" s="1095"/>
      <c r="P35" s="1096"/>
      <c r="Q35" s="122">
        <v>1962993187</v>
      </c>
      <c r="R35" s="45"/>
      <c r="T35" s="120"/>
      <c r="U35" s="117"/>
      <c r="V35" s="118"/>
      <c r="Y35" s="44"/>
    </row>
    <row r="36" spans="3:25" s="8" customFormat="1" hidden="1" x14ac:dyDescent="0.25">
      <c r="C36" s="1127"/>
      <c r="D36" s="1127"/>
      <c r="E36" s="1127"/>
      <c r="F36" s="1128"/>
      <c r="G36" s="27"/>
      <c r="H36" s="1093" t="s">
        <v>167</v>
      </c>
      <c r="I36" s="1094"/>
      <c r="J36" s="1094"/>
      <c r="K36" s="1095"/>
      <c r="L36" s="1095"/>
      <c r="M36" s="1095"/>
      <c r="N36" s="1095"/>
      <c r="O36" s="1095"/>
      <c r="P36" s="1096"/>
      <c r="Q36" s="122">
        <v>300000000</v>
      </c>
      <c r="R36" s="45"/>
      <c r="T36" s="120"/>
      <c r="U36" s="117"/>
      <c r="V36" s="118"/>
      <c r="Y36" s="44"/>
    </row>
    <row r="37" spans="3:25" s="8" customFormat="1" ht="15.75" hidden="1" thickBot="1" x14ac:dyDescent="0.3">
      <c r="C37" s="1129"/>
      <c r="D37" s="1129"/>
      <c r="E37" s="1129"/>
      <c r="F37" s="1130"/>
      <c r="G37" s="46"/>
      <c r="H37" s="1131" t="s">
        <v>161</v>
      </c>
      <c r="I37" s="1132"/>
      <c r="J37" s="1132"/>
      <c r="K37" s="1133"/>
      <c r="L37" s="1133"/>
      <c r="M37" s="1133"/>
      <c r="N37" s="1133"/>
      <c r="O37" s="1133"/>
      <c r="P37" s="1134"/>
      <c r="Q37" s="122">
        <v>311484467</v>
      </c>
      <c r="R37" s="45"/>
      <c r="T37" s="120"/>
      <c r="U37" s="117"/>
      <c r="V37" s="118"/>
      <c r="Y37" s="44"/>
    </row>
    <row r="38" spans="3:25" s="8" customFormat="1" hidden="1" x14ac:dyDescent="0.25">
      <c r="C38" s="1124" t="s">
        <v>289</v>
      </c>
      <c r="D38" s="1124"/>
      <c r="E38" s="1124"/>
      <c r="F38" s="1124"/>
      <c r="G38" s="46"/>
      <c r="H38" s="1093" t="s">
        <v>160</v>
      </c>
      <c r="I38" s="1094"/>
      <c r="J38" s="1094"/>
      <c r="K38" s="1095"/>
      <c r="L38" s="1095"/>
      <c r="M38" s="1095"/>
      <c r="N38" s="1095"/>
      <c r="O38" s="1095"/>
      <c r="P38" s="1096"/>
      <c r="Q38" s="122">
        <v>31685384000</v>
      </c>
      <c r="R38" s="45"/>
      <c r="T38" s="120"/>
      <c r="U38" s="117"/>
      <c r="V38" s="118"/>
      <c r="Y38" s="44"/>
    </row>
    <row r="39" spans="3:25" s="8" customFormat="1" ht="27" hidden="1" customHeight="1" x14ac:dyDescent="0.25">
      <c r="C39" s="1104" t="s">
        <v>290</v>
      </c>
      <c r="D39" s="1105"/>
      <c r="E39" s="1105"/>
      <c r="F39" s="1106"/>
      <c r="G39" s="26"/>
      <c r="H39" s="1093" t="s">
        <v>163</v>
      </c>
      <c r="I39" s="1094"/>
      <c r="J39" s="1094"/>
      <c r="K39" s="1095"/>
      <c r="L39" s="1095"/>
      <c r="M39" s="1095"/>
      <c r="N39" s="1095"/>
      <c r="O39" s="1095"/>
      <c r="P39" s="1096"/>
      <c r="Q39" s="122">
        <v>5004999999</v>
      </c>
      <c r="R39" s="28"/>
      <c r="T39" s="120"/>
      <c r="U39" s="117"/>
      <c r="V39" s="118"/>
      <c r="Y39" s="44"/>
    </row>
    <row r="40" spans="3:25" s="8" customFormat="1" hidden="1" x14ac:dyDescent="0.25">
      <c r="C40" s="1107" t="s">
        <v>193</v>
      </c>
      <c r="D40" s="1108"/>
      <c r="E40" s="1108"/>
      <c r="F40" s="1109"/>
      <c r="G40" s="26"/>
      <c r="H40" s="1093" t="s">
        <v>177</v>
      </c>
      <c r="I40" s="1094"/>
      <c r="J40" s="1094"/>
      <c r="K40" s="1095"/>
      <c r="L40" s="1095"/>
      <c r="M40" s="1095"/>
      <c r="N40" s="1095"/>
      <c r="O40" s="1095"/>
      <c r="P40" s="1096"/>
      <c r="Q40" s="122">
        <v>2120000000</v>
      </c>
      <c r="R40" s="28"/>
      <c r="T40" s="120"/>
      <c r="U40" s="120"/>
      <c r="V40" s="120"/>
      <c r="W40" s="120"/>
      <c r="Y40" s="44"/>
    </row>
    <row r="41" spans="3:25" s="8" customFormat="1" ht="12.75" hidden="1" customHeight="1" x14ac:dyDescent="0.25">
      <c r="C41" s="1122" t="s">
        <v>291</v>
      </c>
      <c r="D41" s="1123"/>
      <c r="E41" s="1123"/>
      <c r="F41" s="1124"/>
      <c r="G41" s="27"/>
      <c r="H41" s="1093" t="s">
        <v>173</v>
      </c>
      <c r="I41" s="1094"/>
      <c r="J41" s="1094"/>
      <c r="K41" s="1095"/>
      <c r="L41" s="1095"/>
      <c r="M41" s="1095"/>
      <c r="N41" s="1095"/>
      <c r="O41" s="1095"/>
      <c r="P41" s="1096"/>
      <c r="Q41" s="122">
        <v>4000000000</v>
      </c>
      <c r="R41" s="28"/>
      <c r="T41" s="120"/>
      <c r="U41" s="120"/>
      <c r="V41" s="120"/>
      <c r="W41" s="120"/>
      <c r="Y41" s="44"/>
    </row>
    <row r="42" spans="3:25" s="8" customFormat="1" ht="28.5" hidden="1" customHeight="1" thickBot="1" x14ac:dyDescent="0.3">
      <c r="C42" s="1122"/>
      <c r="D42" s="1123"/>
      <c r="E42" s="1123"/>
      <c r="F42" s="1124"/>
      <c r="G42" s="27"/>
      <c r="H42" s="1093" t="s">
        <v>175</v>
      </c>
      <c r="I42" s="1094"/>
      <c r="J42" s="1094"/>
      <c r="K42" s="1095"/>
      <c r="L42" s="1095"/>
      <c r="M42" s="1095"/>
      <c r="N42" s="1095"/>
      <c r="O42" s="1095"/>
      <c r="P42" s="1096"/>
      <c r="Q42" s="122">
        <v>3000000000</v>
      </c>
      <c r="R42" s="28"/>
      <c r="T42" s="120"/>
      <c r="U42" s="120"/>
      <c r="V42" s="120"/>
      <c r="W42" s="120"/>
      <c r="Y42" s="44"/>
    </row>
    <row r="43" spans="3:25" s="8" customFormat="1" ht="31.5" hidden="1" customHeight="1" x14ac:dyDescent="0.25">
      <c r="C43" s="1118" t="s">
        <v>67</v>
      </c>
      <c r="D43" s="1119"/>
      <c r="E43" s="1119"/>
      <c r="F43" s="1120"/>
      <c r="G43" s="1120"/>
      <c r="H43" s="1121"/>
      <c r="I43" s="1121"/>
      <c r="J43" s="1121"/>
      <c r="K43" s="1121"/>
      <c r="L43" s="1121"/>
      <c r="M43" s="1121"/>
      <c r="N43" s="1121"/>
      <c r="O43" s="1121"/>
      <c r="P43" s="1121"/>
      <c r="Q43" s="47">
        <f>SUM(Q27:Q42)</f>
        <v>57180323087</v>
      </c>
      <c r="R43" s="105"/>
      <c r="T43" s="123"/>
      <c r="U43" s="124"/>
      <c r="V43" s="125"/>
    </row>
    <row r="44" spans="3:25" s="8" customFormat="1" ht="31.5" hidden="1" customHeight="1" x14ac:dyDescent="0.2">
      <c r="C44" s="51"/>
      <c r="D44" s="51"/>
      <c r="E44" s="51"/>
      <c r="F44" s="51"/>
      <c r="G44" s="51"/>
      <c r="H44" s="51"/>
      <c r="I44" s="51"/>
      <c r="J44" s="51"/>
      <c r="K44" s="51"/>
      <c r="L44" s="51"/>
      <c r="M44" s="51"/>
      <c r="N44" s="51"/>
      <c r="O44" s="51"/>
      <c r="P44" s="51"/>
      <c r="Q44" s="51"/>
      <c r="R44" s="51"/>
      <c r="U44" s="112"/>
    </row>
    <row r="45" spans="3:25" s="28" customFormat="1" ht="12.75" hidden="1" x14ac:dyDescent="0.2">
      <c r="R45" s="105"/>
      <c r="U45" s="126"/>
    </row>
    <row r="46" spans="3:25" s="28" customFormat="1" ht="12.75" hidden="1" x14ac:dyDescent="0.2">
      <c r="F46" s="45">
        <f>+F18-[4]base!W76</f>
        <v>-621520764246.14502</v>
      </c>
      <c r="G46" s="45">
        <f>+G18-[4]base!X66</f>
        <v>0</v>
      </c>
      <c r="H46" s="45">
        <f>+H18-[4]base!Y76</f>
        <v>-227346393310.93835</v>
      </c>
      <c r="I46" s="45">
        <f>+I18-[4]base!X76</f>
        <v>-62602423429</v>
      </c>
      <c r="J46" s="45" t="e">
        <f>+[4]base!V76-#REF!</f>
        <v>#REF!</v>
      </c>
      <c r="K46" s="45">
        <f>+K18-[4]base!Z76</f>
        <v>-331571947506.20667</v>
      </c>
      <c r="L46" s="45">
        <f>+L18-[4]base!AA76</f>
        <v>-169075283459.61841</v>
      </c>
      <c r="M46" s="45">
        <f>+M18-([4]base!AA76-[4]base!AB76)</f>
        <v>-166649824849.90173</v>
      </c>
      <c r="N46" s="45"/>
      <c r="O46" s="45"/>
      <c r="P46" s="45" t="e">
        <f>([4]base!Z76-[4]base!AA76)-#REF!</f>
        <v>#REF!</v>
      </c>
      <c r="Q46" s="45">
        <f>+Q18-[4]base!AB76</f>
        <v>-2425458609.7166681</v>
      </c>
      <c r="R46" s="105"/>
      <c r="U46" s="126"/>
    </row>
    <row r="47" spans="3:25" s="28" customFormat="1" ht="12.75" hidden="1" x14ac:dyDescent="0.2">
      <c r="F47" s="127" t="e">
        <f>(#REF!+'[4]VICE REL. POLÍTICAS'!E10+'[4]DESPACHO DEL MINISTRO '!E10+'[4]SECRE. GENERAL'!E10)-F18</f>
        <v>#REF!</v>
      </c>
      <c r="G47" s="128"/>
      <c r="H47" s="45" t="e">
        <f>+(#REF!+'[4]VICE REL. POLÍTICAS'!F10+'[4]DESPACHO DEL MINISTRO '!F10+'[4]SECRE. GENERAL'!F10)-#REF!</f>
        <v>#REF!</v>
      </c>
      <c r="I47" s="45"/>
      <c r="J47" s="45"/>
      <c r="K47" s="45" t="e">
        <f>+(#REF!+'[4]VICE REL. POLÍTICAS'!H10+'[4]DESPACHO DEL MINISTRO '!H10+'[4]SECRE. GENERAL'!H10)-#REF!</f>
        <v>#REF!</v>
      </c>
      <c r="L47" s="45" t="e">
        <f>+(#REF!+'[4]VICE REL. POLÍTICAS'!I10+'[4]DESPACHO DEL MINISTRO '!I10+'[4]SECRE. GENERAL'!I10)-#REF!</f>
        <v>#REF!</v>
      </c>
      <c r="M47" s="45"/>
      <c r="N47" s="45"/>
      <c r="O47" s="45"/>
      <c r="P47" s="129" t="e">
        <f>+('[4]SECRE. GENERAL'!L10+'[4]DESPACHO DEL MINISTRO '!L10+'[4]VICE REL. POLÍTICAS'!L10+#REF!)-#REF!</f>
        <v>#REF!</v>
      </c>
      <c r="Q47" s="45" t="e">
        <f>+(#REF!+'[4]VICE REL. POLÍTICAS'!M10+'[4]DESPACHO DEL MINISTRO '!M10+'[4]SECRE. GENERAL'!M10)-#REF!</f>
        <v>#REF!</v>
      </c>
      <c r="R47" s="44"/>
      <c r="U47" s="126"/>
    </row>
    <row r="48" spans="3:25" s="28" customFormat="1" ht="12.75" hidden="1" x14ac:dyDescent="0.2">
      <c r="F48" s="48"/>
      <c r="R48" s="105"/>
      <c r="U48" s="126"/>
    </row>
    <row r="49" spans="9:21" s="28" customFormat="1" ht="12.75" hidden="1" x14ac:dyDescent="0.2">
      <c r="R49" s="105"/>
      <c r="U49" s="126"/>
    </row>
    <row r="50" spans="9:21" s="28" customFormat="1" ht="12.75" x14ac:dyDescent="0.2"/>
    <row r="51" spans="9:21" s="28" customFormat="1" ht="12.75" x14ac:dyDescent="0.2"/>
    <row r="52" spans="9:21" s="28" customFormat="1" ht="12.75" x14ac:dyDescent="0.2">
      <c r="I52" s="48"/>
      <c r="J52" s="48"/>
    </row>
    <row r="53" spans="9:21" s="28" customFormat="1" ht="12.75" x14ac:dyDescent="0.2"/>
  </sheetData>
  <mergeCells count="46">
    <mergeCell ref="C35:F37"/>
    <mergeCell ref="H35:P35"/>
    <mergeCell ref="H36:P36"/>
    <mergeCell ref="H37:P37"/>
    <mergeCell ref="C38:F38"/>
    <mergeCell ref="H38:P38"/>
    <mergeCell ref="C43:P43"/>
    <mergeCell ref="C39:F39"/>
    <mergeCell ref="H39:P39"/>
    <mergeCell ref="C40:F40"/>
    <mergeCell ref="H40:P40"/>
    <mergeCell ref="C41:F42"/>
    <mergeCell ref="H41:P41"/>
    <mergeCell ref="H42:P42"/>
    <mergeCell ref="H33:P33"/>
    <mergeCell ref="H34:P34"/>
    <mergeCell ref="C22:Q22"/>
    <mergeCell ref="C23:R23"/>
    <mergeCell ref="C26:F26"/>
    <mergeCell ref="H26:P26"/>
    <mergeCell ref="C27:F29"/>
    <mergeCell ref="H27:P27"/>
    <mergeCell ref="H28:P28"/>
    <mergeCell ref="H29:P29"/>
    <mergeCell ref="C30:F30"/>
    <mergeCell ref="H30:P30"/>
    <mergeCell ref="C31:F32"/>
    <mergeCell ref="H31:P31"/>
    <mergeCell ref="H32:P32"/>
    <mergeCell ref="C33:F34"/>
    <mergeCell ref="C21:R21"/>
    <mergeCell ref="C1:F7"/>
    <mergeCell ref="P1:R1"/>
    <mergeCell ref="H2:O2"/>
    <mergeCell ref="P2:R3"/>
    <mergeCell ref="H3:O3"/>
    <mergeCell ref="H4:O4"/>
    <mergeCell ref="P4:R7"/>
    <mergeCell ref="H5:O5"/>
    <mergeCell ref="H6:O6"/>
    <mergeCell ref="C8:F8"/>
    <mergeCell ref="H8:R8"/>
    <mergeCell ref="C9:R9"/>
    <mergeCell ref="C20:Q20"/>
    <mergeCell ref="C18:D18"/>
    <mergeCell ref="C12:C14"/>
  </mergeCells>
  <conditionalFormatting sqref="F48">
    <cfRule type="cellIs" dxfId="33" priority="1" operator="notEqual">
      <formula>0</formula>
    </cfRule>
  </conditionalFormatting>
  <conditionalFormatting sqref="F46:Q46">
    <cfRule type="cellIs" dxfId="32" priority="8" operator="greaterThan">
      <formula>0</formula>
    </cfRule>
    <cfRule type="colorScale" priority="9">
      <colorScale>
        <cfvo type="num" val="0"/>
        <cfvo type="num" val="0"/>
        <color rgb="FFFF0000"/>
        <color rgb="FFFFEF9C"/>
      </colorScale>
    </cfRule>
  </conditionalFormatting>
  <conditionalFormatting sqref="H47:R47">
    <cfRule type="cellIs" dxfId="31" priority="6" operator="greaterThan">
      <formula>0</formula>
    </cfRule>
    <cfRule type="colorScale" priority="7">
      <colorScale>
        <cfvo type="num" val="0"/>
        <cfvo type="num" val="0"/>
        <color rgb="FFFF0000"/>
        <color rgb="FFFFEF9C"/>
      </colorScale>
    </cfRule>
  </conditionalFormatting>
  <conditionalFormatting sqref="R35:R37">
    <cfRule type="colorScale" priority="5">
      <colorScale>
        <cfvo type="num" val="0"/>
        <cfvo type="num" val="0"/>
        <color rgb="FFFF0000"/>
        <color rgb="FFFFEF9C"/>
      </colorScale>
    </cfRule>
  </conditionalFormatting>
  <conditionalFormatting sqref="R35:R38">
    <cfRule type="cellIs" dxfId="30" priority="2" operator="greaterThan">
      <formula>0</formula>
    </cfRule>
  </conditionalFormatting>
  <conditionalFormatting sqref="R38">
    <cfRule type="colorScale" priority="3">
      <colorScale>
        <cfvo type="num" val="0"/>
        <cfvo type="num" val="0"/>
        <color rgb="FFFF0000"/>
        <color rgb="FFFFEF9C"/>
      </colorScale>
    </cfRule>
  </conditionalFormatting>
  <printOptions horizontalCentered="1"/>
  <pageMargins left="0.36458333333333331" right="0" top="0" bottom="0" header="0.78740157480314965" footer="0.39370078740157483"/>
  <pageSetup paperSize="300" scale="60" orientation="landscape" r:id="rId1"/>
  <headerFooter alignWithMargins="0"/>
  <rowBreaks count="1" manualBreakCount="1">
    <brk id="23" min="2"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2:M25"/>
  <sheetViews>
    <sheetView workbookViewId="0"/>
  </sheetViews>
  <sheetFormatPr baseColWidth="10" defaultColWidth="9.140625" defaultRowHeight="15" x14ac:dyDescent="0.25"/>
  <cols>
    <col min="2" max="2" width="26.85546875" customWidth="1"/>
    <col min="3" max="3" width="17.42578125" customWidth="1"/>
    <col min="4" max="4" width="15.5703125" customWidth="1"/>
    <col min="5" max="5" width="18" customWidth="1"/>
    <col min="6" max="6" width="17.42578125" customWidth="1"/>
    <col min="7" max="7" width="17.5703125" customWidth="1"/>
    <col min="8" max="8" width="8.85546875" customWidth="1"/>
    <col min="9" max="9" width="17.42578125" customWidth="1"/>
    <col min="10" max="10" width="13.85546875" bestFit="1" customWidth="1"/>
    <col min="11" max="11" width="13.85546875" customWidth="1"/>
    <col min="12" max="13" width="12.140625" customWidth="1"/>
  </cols>
  <sheetData>
    <row r="2" spans="2:13" ht="15.75" thickBot="1" x14ac:dyDescent="0.3"/>
    <row r="3" spans="2:13" ht="24.75" customHeight="1" thickBot="1" x14ac:dyDescent="0.3">
      <c r="B3" s="1135" t="s">
        <v>54</v>
      </c>
      <c r="C3" s="1136"/>
      <c r="D3" s="1136"/>
      <c r="E3" s="1136"/>
      <c r="F3" s="1136"/>
      <c r="G3" s="1136"/>
      <c r="H3" s="1136"/>
      <c r="I3" s="1136"/>
      <c r="J3" s="1136"/>
      <c r="K3" s="1136"/>
      <c r="L3" s="1136"/>
      <c r="M3" s="1136"/>
    </row>
    <row r="4" spans="2:13" ht="42" customHeight="1" thickBot="1" x14ac:dyDescent="0.3">
      <c r="B4" s="302" t="s">
        <v>70</v>
      </c>
      <c r="C4" s="277" t="s">
        <v>100</v>
      </c>
      <c r="D4" s="277" t="s">
        <v>41</v>
      </c>
      <c r="E4" s="277" t="s">
        <v>104</v>
      </c>
      <c r="F4" s="277" t="s">
        <v>105</v>
      </c>
      <c r="G4" s="277" t="s">
        <v>24</v>
      </c>
      <c r="H4" s="277" t="s">
        <v>385</v>
      </c>
      <c r="I4" s="277" t="s">
        <v>42</v>
      </c>
      <c r="J4" s="277" t="s">
        <v>25</v>
      </c>
      <c r="K4" s="277" t="s">
        <v>72</v>
      </c>
      <c r="L4" s="277" t="s">
        <v>86</v>
      </c>
      <c r="M4" s="277" t="s">
        <v>44</v>
      </c>
    </row>
    <row r="5" spans="2:13" ht="23.25" customHeight="1" x14ac:dyDescent="0.25">
      <c r="B5" s="241" t="s">
        <v>46</v>
      </c>
      <c r="C5" s="242" t="e">
        <f>+'30 noviembre'!F203</f>
        <v>#REF!</v>
      </c>
      <c r="D5" s="243" t="e">
        <f>+'30 noviembre'!G203</f>
        <v>#REF!</v>
      </c>
      <c r="E5" s="244" t="e">
        <f>+'30 noviembre'!H203</f>
        <v>#REF!</v>
      </c>
      <c r="F5" s="243" t="e">
        <f>+'30 noviembre'!I203</f>
        <v>#REF!</v>
      </c>
      <c r="G5" s="246" t="e">
        <f>+'30 noviembre'!L203</f>
        <v>#REF!</v>
      </c>
      <c r="H5" s="278" t="e">
        <f>+G5/F5</f>
        <v>#REF!</v>
      </c>
      <c r="I5" s="243" t="e">
        <f>+F5-G5</f>
        <v>#REF!</v>
      </c>
      <c r="J5" s="243" t="e">
        <f>+'30 noviembre'!J203</f>
        <v>#REF!</v>
      </c>
      <c r="K5" s="245" t="e">
        <f t="shared" ref="K5:K14" si="0">+J5/F5</f>
        <v>#REF!</v>
      </c>
      <c r="L5" s="246" t="e">
        <f>+'30 noviembre'!K203</f>
        <v>#REF!</v>
      </c>
      <c r="M5" s="245">
        <f>+IF(ISERROR(L5/F5),0,L5/F5)</f>
        <v>0</v>
      </c>
    </row>
    <row r="6" spans="2:13" ht="25.5" customHeight="1" x14ac:dyDescent="0.25">
      <c r="B6" s="160" t="s">
        <v>179</v>
      </c>
      <c r="C6" s="84" t="e">
        <f>+'30 noviembre'!F204</f>
        <v>#REF!</v>
      </c>
      <c r="D6" s="236" t="e">
        <f>+'30 noviembre'!G204</f>
        <v>#REF!</v>
      </c>
      <c r="E6" s="237" t="e">
        <f>+'30 noviembre'!H204</f>
        <v>#REF!</v>
      </c>
      <c r="F6" s="236" t="e">
        <f>+'30 noviembre'!I204</f>
        <v>#REF!</v>
      </c>
      <c r="G6" s="239" t="e">
        <f>+'30 noviembre'!L204</f>
        <v>#REF!</v>
      </c>
      <c r="H6" s="240" t="e">
        <f t="shared" ref="H6:H18" si="1">+G6/F6</f>
        <v>#REF!</v>
      </c>
      <c r="I6" s="236" t="e">
        <f t="shared" ref="I6:I18" si="2">+F6-G6</f>
        <v>#REF!</v>
      </c>
      <c r="J6" s="236" t="e">
        <f>+'30 noviembre'!J204</f>
        <v>#REF!</v>
      </c>
      <c r="K6" s="238" t="e">
        <f t="shared" si="0"/>
        <v>#REF!</v>
      </c>
      <c r="L6" s="239" t="e">
        <f>+'30 noviembre'!K204</f>
        <v>#REF!</v>
      </c>
      <c r="M6" s="238">
        <f t="shared" ref="M6:M17" si="3">+IF(ISERROR(L6/F6),0,L6/F6)</f>
        <v>0</v>
      </c>
    </row>
    <row r="7" spans="2:13" ht="27" customHeight="1" x14ac:dyDescent="0.25">
      <c r="B7" s="160" t="s">
        <v>74</v>
      </c>
      <c r="C7" s="84" t="e">
        <f>+'30 noviembre'!F205</f>
        <v>#REF!</v>
      </c>
      <c r="D7" s="236" t="e">
        <f>+'30 noviembre'!G205</f>
        <v>#REF!</v>
      </c>
      <c r="E7" s="237" t="e">
        <f>+'30 noviembre'!H205</f>
        <v>#REF!</v>
      </c>
      <c r="F7" s="236" t="e">
        <f>+'30 noviembre'!I205</f>
        <v>#REF!</v>
      </c>
      <c r="G7" s="239" t="e">
        <f>+'30 noviembre'!L205</f>
        <v>#REF!</v>
      </c>
      <c r="H7" s="240" t="e">
        <f t="shared" si="1"/>
        <v>#REF!</v>
      </c>
      <c r="I7" s="236" t="e">
        <f t="shared" si="2"/>
        <v>#REF!</v>
      </c>
      <c r="J7" s="236" t="e">
        <f>+'30 noviembre'!J205</f>
        <v>#REF!</v>
      </c>
      <c r="K7" s="238" t="e">
        <f t="shared" si="0"/>
        <v>#REF!</v>
      </c>
      <c r="L7" s="239" t="e">
        <f>+'30 noviembre'!K205</f>
        <v>#REF!</v>
      </c>
      <c r="M7" s="238">
        <f t="shared" si="3"/>
        <v>0</v>
      </c>
    </row>
    <row r="8" spans="2:13" ht="40.5" customHeight="1" x14ac:dyDescent="0.25">
      <c r="B8" s="160" t="str">
        <f>+'30 noviembre'!E144</f>
        <v>GASTOS DE COMERCIALIZACIÓN Y PRODUCCIÓN</v>
      </c>
      <c r="C8" s="84" t="e">
        <f>+'30 noviembre'!F206</f>
        <v>#REF!</v>
      </c>
      <c r="D8" s="236" t="e">
        <f>+'30 noviembre'!G206</f>
        <v>#REF!</v>
      </c>
      <c r="E8" s="237" t="e">
        <f>+'30 noviembre'!H206</f>
        <v>#REF!</v>
      </c>
      <c r="F8" s="236" t="e">
        <f>+'30 noviembre'!I206</f>
        <v>#REF!</v>
      </c>
      <c r="G8" s="239" t="e">
        <f>+'30 noviembre'!L206</f>
        <v>#REF!</v>
      </c>
      <c r="H8" s="240" t="e">
        <f t="shared" si="1"/>
        <v>#REF!</v>
      </c>
      <c r="I8" s="236" t="e">
        <f t="shared" si="2"/>
        <v>#REF!</v>
      </c>
      <c r="J8" s="236" t="e">
        <f>+'30 noviembre'!J206</f>
        <v>#REF!</v>
      </c>
      <c r="K8" s="238" t="e">
        <f t="shared" si="0"/>
        <v>#REF!</v>
      </c>
      <c r="L8" s="239" t="e">
        <f>+'30 noviembre'!K206</f>
        <v>#REF!</v>
      </c>
      <c r="M8" s="238">
        <f t="shared" si="3"/>
        <v>0</v>
      </c>
    </row>
    <row r="9" spans="2:13" ht="42.75" customHeight="1" x14ac:dyDescent="0.25">
      <c r="B9" s="160" t="s">
        <v>180</v>
      </c>
      <c r="C9" s="84" t="e">
        <f>+'30 noviembre'!F207</f>
        <v>#REF!</v>
      </c>
      <c r="D9" s="236" t="e">
        <f>+'30 noviembre'!G207</f>
        <v>#REF!</v>
      </c>
      <c r="E9" s="237" t="e">
        <f>+'30 noviembre'!H207</f>
        <v>#REF!</v>
      </c>
      <c r="F9" s="236" t="e">
        <f>+'30 noviembre'!I207</f>
        <v>#REF!</v>
      </c>
      <c r="G9" s="239" t="e">
        <f>+'30 noviembre'!L207</f>
        <v>#REF!</v>
      </c>
      <c r="H9" s="240" t="e">
        <f t="shared" si="1"/>
        <v>#REF!</v>
      </c>
      <c r="I9" s="236" t="e">
        <f t="shared" si="2"/>
        <v>#REF!</v>
      </c>
      <c r="J9" s="236" t="e">
        <f>+'30 noviembre'!J207</f>
        <v>#REF!</v>
      </c>
      <c r="K9" s="238" t="e">
        <f t="shared" si="0"/>
        <v>#REF!</v>
      </c>
      <c r="L9" s="239" t="e">
        <f>+'30 noviembre'!K207</f>
        <v>#REF!</v>
      </c>
      <c r="M9" s="238">
        <f t="shared" si="3"/>
        <v>0</v>
      </c>
    </row>
    <row r="10" spans="2:13" ht="42.75" customHeight="1" x14ac:dyDescent="0.25">
      <c r="B10" s="160" t="s">
        <v>402</v>
      </c>
      <c r="C10" s="84" t="e">
        <f>+'30 noviembre'!#REF!</f>
        <v>#REF!</v>
      </c>
      <c r="D10" s="236" t="e">
        <f>+'30 noviembre'!#REF!</f>
        <v>#REF!</v>
      </c>
      <c r="E10" s="237" t="e">
        <f>+'30 noviembre'!#REF!</f>
        <v>#REF!</v>
      </c>
      <c r="F10" s="236" t="e">
        <f>+'30 noviembre'!#REF!</f>
        <v>#REF!</v>
      </c>
      <c r="G10" s="239" t="e">
        <f>+'30 noviembre'!#REF!</f>
        <v>#REF!</v>
      </c>
      <c r="H10" s="240" t="e">
        <f t="shared" si="1"/>
        <v>#REF!</v>
      </c>
      <c r="I10" s="236" t="e">
        <f>+F10-G10</f>
        <v>#REF!</v>
      </c>
      <c r="J10" s="236" t="e">
        <f>+'30 noviembre'!#REF!</f>
        <v>#REF!</v>
      </c>
      <c r="K10" s="238" t="e">
        <f t="shared" si="0"/>
        <v>#REF!</v>
      </c>
      <c r="L10" s="239" t="e">
        <f>+'30 noviembre'!#REF!</f>
        <v>#REF!</v>
      </c>
      <c r="M10" s="238">
        <f t="shared" si="3"/>
        <v>0</v>
      </c>
    </row>
    <row r="11" spans="2:13" ht="42.75" customHeight="1" x14ac:dyDescent="0.25">
      <c r="B11" s="160" t="s">
        <v>432</v>
      </c>
      <c r="C11" s="84" t="e">
        <f>+'CONSOLIDADO '!#REF!</f>
        <v>#REF!</v>
      </c>
      <c r="D11" s="236" t="e">
        <f>+'CONSOLIDADO '!#REF!</f>
        <v>#REF!</v>
      </c>
      <c r="E11" s="237" t="e">
        <f>+'CONSOLIDADO '!#REF!</f>
        <v>#REF!</v>
      </c>
      <c r="F11" s="236" t="e">
        <f>+D11-E11</f>
        <v>#REF!</v>
      </c>
      <c r="G11" s="239" t="e">
        <f>+'CONSOLIDADO '!#REF!</f>
        <v>#REF!</v>
      </c>
      <c r="H11" s="240" t="e">
        <f t="shared" si="1"/>
        <v>#REF!</v>
      </c>
      <c r="I11" s="236" t="e">
        <f>+F11-G11</f>
        <v>#REF!</v>
      </c>
      <c r="J11" s="236" t="e">
        <f>+'CONSOLIDADO '!#REF!</f>
        <v>#REF!</v>
      </c>
      <c r="K11" s="238" t="e">
        <f t="shared" si="0"/>
        <v>#REF!</v>
      </c>
      <c r="L11" s="239" t="e">
        <f>+'CONSOLIDADO '!#REF!</f>
        <v>#REF!</v>
      </c>
      <c r="M11" s="238">
        <f t="shared" si="3"/>
        <v>0</v>
      </c>
    </row>
    <row r="12" spans="2:13" ht="28.5" customHeight="1" x14ac:dyDescent="0.25">
      <c r="B12" s="308" t="s">
        <v>91</v>
      </c>
      <c r="C12" s="309" t="e">
        <f>SUM(C5:C11)</f>
        <v>#REF!</v>
      </c>
      <c r="D12" s="309" t="e">
        <f>SUM(D5:D11)</f>
        <v>#REF!</v>
      </c>
      <c r="E12" s="309" t="e">
        <f>SUM(E5:E11)</f>
        <v>#REF!</v>
      </c>
      <c r="F12" s="309" t="e">
        <f>SUM(F5:F11)</f>
        <v>#REF!</v>
      </c>
      <c r="G12" s="309" t="e">
        <f>SUM(G5:G11)</f>
        <v>#REF!</v>
      </c>
      <c r="H12" s="310" t="e">
        <f t="shared" si="1"/>
        <v>#REF!</v>
      </c>
      <c r="I12" s="311" t="e">
        <f>SUM(I5:I11)</f>
        <v>#REF!</v>
      </c>
      <c r="J12" s="311" t="e">
        <f>SUM(J5:J11)</f>
        <v>#REF!</v>
      </c>
      <c r="K12" s="310" t="e">
        <f t="shared" si="0"/>
        <v>#REF!</v>
      </c>
      <c r="L12" s="312" t="e">
        <f>SUM(L5:L11)</f>
        <v>#REF!</v>
      </c>
      <c r="M12" s="310">
        <f>+IF(ISERROR(L12/F12),0,L12/F12)</f>
        <v>0</v>
      </c>
    </row>
    <row r="13" spans="2:13" ht="21.75" customHeight="1" x14ac:dyDescent="0.25">
      <c r="B13" s="85" t="s">
        <v>48</v>
      </c>
      <c r="C13" s="84" t="e">
        <f>+'30 noviembre'!F208</f>
        <v>#REF!</v>
      </c>
      <c r="D13" s="236" t="e">
        <f>+'30 noviembre'!G208</f>
        <v>#REF!</v>
      </c>
      <c r="E13" s="236" t="e">
        <f>+'30 noviembre'!H208</f>
        <v>#REF!</v>
      </c>
      <c r="F13" s="236" t="e">
        <f>+'30 noviembre'!I208</f>
        <v>#REF!</v>
      </c>
      <c r="G13" s="239" t="e">
        <f>+'30 noviembre'!L208</f>
        <v>#REF!</v>
      </c>
      <c r="H13" s="240" t="e">
        <f t="shared" si="1"/>
        <v>#REF!</v>
      </c>
      <c r="I13" s="236" t="e">
        <f t="shared" si="2"/>
        <v>#REF!</v>
      </c>
      <c r="J13" s="236" t="e">
        <f>+'30 noviembre'!J208</f>
        <v>#REF!</v>
      </c>
      <c r="K13" s="240" t="e">
        <f t="shared" si="0"/>
        <v>#REF!</v>
      </c>
      <c r="L13" s="239" t="e">
        <f>+'30 noviembre'!K208</f>
        <v>#REF!</v>
      </c>
      <c r="M13" s="240">
        <f t="shared" si="3"/>
        <v>0</v>
      </c>
    </row>
    <row r="14" spans="2:13" ht="24" customHeight="1" x14ac:dyDescent="0.25">
      <c r="B14" s="318" t="s">
        <v>88</v>
      </c>
      <c r="C14" s="319" t="e">
        <f>+C13</f>
        <v>#REF!</v>
      </c>
      <c r="D14" s="320" t="e">
        <f>+D13</f>
        <v>#REF!</v>
      </c>
      <c r="E14" s="320" t="e">
        <f>+E13</f>
        <v>#REF!</v>
      </c>
      <c r="F14" s="320" t="e">
        <f>+F13</f>
        <v>#REF!</v>
      </c>
      <c r="G14" s="321" t="e">
        <f>+G13</f>
        <v>#REF!</v>
      </c>
      <c r="H14" s="322" t="e">
        <f t="shared" si="1"/>
        <v>#REF!</v>
      </c>
      <c r="I14" s="320" t="e">
        <f t="shared" si="2"/>
        <v>#REF!</v>
      </c>
      <c r="J14" s="320" t="e">
        <f>+J13</f>
        <v>#REF!</v>
      </c>
      <c r="K14" s="322" t="e">
        <f t="shared" si="0"/>
        <v>#REF!</v>
      </c>
      <c r="L14" s="321" t="e">
        <f>+L13</f>
        <v>#REF!</v>
      </c>
      <c r="M14" s="322">
        <f t="shared" si="3"/>
        <v>0</v>
      </c>
    </row>
    <row r="15" spans="2:13" ht="33" customHeight="1" x14ac:dyDescent="0.25">
      <c r="B15" s="313" t="s">
        <v>292</v>
      </c>
      <c r="C15" s="314" t="e">
        <f>+C12+C14</f>
        <v>#REF!</v>
      </c>
      <c r="D15" s="315" t="e">
        <f>+D12+D14</f>
        <v>#REF!</v>
      </c>
      <c r="E15" s="315" t="e">
        <f>+E12+E14</f>
        <v>#REF!</v>
      </c>
      <c r="F15" s="315" t="e">
        <f>+F12+F14</f>
        <v>#REF!</v>
      </c>
      <c r="G15" s="316" t="e">
        <f>+G12+G14</f>
        <v>#REF!</v>
      </c>
      <c r="H15" s="317" t="e">
        <f t="shared" si="1"/>
        <v>#REF!</v>
      </c>
      <c r="I15" s="315" t="e">
        <f t="shared" si="2"/>
        <v>#REF!</v>
      </c>
      <c r="J15" s="315" t="e">
        <f>+J12+J14</f>
        <v>#REF!</v>
      </c>
      <c r="K15" s="317" t="e">
        <f>+J15/F15</f>
        <v>#REF!</v>
      </c>
      <c r="L15" s="316" t="e">
        <f>+L12+L14</f>
        <v>#REF!</v>
      </c>
      <c r="M15" s="317">
        <f t="shared" si="3"/>
        <v>0</v>
      </c>
    </row>
    <row r="16" spans="2:13" ht="35.25" customHeight="1" x14ac:dyDescent="0.25">
      <c r="B16" s="266" t="s">
        <v>294</v>
      </c>
      <c r="C16" s="267">
        <f>+'CONSOLIDADO '!B17</f>
        <v>1461.8549679100001</v>
      </c>
      <c r="D16" s="268">
        <f>+'CONSOLIDADO '!E18</f>
        <v>1461.8549679100001</v>
      </c>
      <c r="E16" s="268">
        <v>0</v>
      </c>
      <c r="F16" s="269">
        <f>+D16-E16</f>
        <v>1461.8549679100001</v>
      </c>
      <c r="G16" s="268">
        <f>+'CONSOLIDADO '!F17</f>
        <v>1381.5016629100001</v>
      </c>
      <c r="H16" s="270">
        <f>+IF(ISERROR(G16/F16),0,G16/F16)</f>
        <v>0.94503332631219883</v>
      </c>
      <c r="I16" s="269">
        <f t="shared" si="2"/>
        <v>80.353305000000091</v>
      </c>
      <c r="J16" s="269">
        <f>+'CONSOLIDADO '!I18</f>
        <v>1356.0015979100001</v>
      </c>
      <c r="K16" s="270">
        <f>+IF(ISERROR(J16/D16),0,J16/D16)</f>
        <v>0.92758969095864718</v>
      </c>
      <c r="L16" s="268">
        <f>+'CONSOLIDADO '!L18</f>
        <v>85.083331999999999</v>
      </c>
      <c r="M16" s="270">
        <f t="shared" si="3"/>
        <v>5.8202307251890253E-2</v>
      </c>
    </row>
    <row r="17" spans="2:13" ht="20.25" customHeight="1" thickBot="1" x14ac:dyDescent="0.3">
      <c r="B17" s="318" t="s">
        <v>293</v>
      </c>
      <c r="C17" s="319">
        <f>+C16</f>
        <v>1461.8549679100001</v>
      </c>
      <c r="D17" s="320">
        <f t="shared" ref="D17:J17" si="4">+D16</f>
        <v>1461.8549679100001</v>
      </c>
      <c r="E17" s="320">
        <f t="shared" si="4"/>
        <v>0</v>
      </c>
      <c r="F17" s="320">
        <f t="shared" si="4"/>
        <v>1461.8549679100001</v>
      </c>
      <c r="G17" s="321">
        <f>+G16</f>
        <v>1381.5016629100001</v>
      </c>
      <c r="H17" s="322">
        <f>+IF(ISERROR(G17/F17),0,G17/F17)</f>
        <v>0.94503332631219883</v>
      </c>
      <c r="I17" s="320">
        <f t="shared" si="2"/>
        <v>80.353305000000091</v>
      </c>
      <c r="J17" s="320">
        <f t="shared" si="4"/>
        <v>1356.0015979100001</v>
      </c>
      <c r="K17" s="322">
        <f>+IF(ISERROR(J17/D17),0,J17/D17)</f>
        <v>0.92758969095864718</v>
      </c>
      <c r="L17" s="321">
        <f>+L16</f>
        <v>85.083331999999999</v>
      </c>
      <c r="M17" s="322">
        <f t="shared" si="3"/>
        <v>5.8202307251890253E-2</v>
      </c>
    </row>
    <row r="18" spans="2:13" ht="24.75" customHeight="1" thickBot="1" x14ac:dyDescent="0.3">
      <c r="B18" s="279" t="s">
        <v>298</v>
      </c>
      <c r="C18" s="280" t="e">
        <f>+C15+C17</f>
        <v>#REF!</v>
      </c>
      <c r="D18" s="281" t="e">
        <f t="shared" ref="D18:J18" si="5">+D15+D17</f>
        <v>#REF!</v>
      </c>
      <c r="E18" s="281" t="e">
        <f t="shared" si="5"/>
        <v>#REF!</v>
      </c>
      <c r="F18" s="281" t="e">
        <f t="shared" si="5"/>
        <v>#REF!</v>
      </c>
      <c r="G18" s="282" t="e">
        <f>+G15+G17</f>
        <v>#REF!</v>
      </c>
      <c r="H18" s="283" t="e">
        <f t="shared" si="1"/>
        <v>#REF!</v>
      </c>
      <c r="I18" s="281" t="e">
        <f t="shared" si="2"/>
        <v>#REF!</v>
      </c>
      <c r="J18" s="281" t="e">
        <f t="shared" si="5"/>
        <v>#REF!</v>
      </c>
      <c r="K18" s="283" t="e">
        <f>+J18/F18</f>
        <v>#REF!</v>
      </c>
      <c r="L18" s="282" t="e">
        <f>+L15+L17</f>
        <v>#REF!</v>
      </c>
      <c r="M18" s="283">
        <f>+IF(ISERROR(L18/F18),0,L18/F18)</f>
        <v>0</v>
      </c>
    </row>
    <row r="21" spans="2:13" x14ac:dyDescent="0.25">
      <c r="C21" s="273"/>
      <c r="E21" s="261"/>
    </row>
    <row r="22" spans="2:13" x14ac:dyDescent="0.25">
      <c r="C22" s="303"/>
      <c r="L22" s="50"/>
    </row>
    <row r="23" spans="2:13" x14ac:dyDescent="0.25">
      <c r="E23" s="261"/>
      <c r="L23" s="9"/>
    </row>
    <row r="25" spans="2:13" x14ac:dyDescent="0.25">
      <c r="E25" s="261"/>
    </row>
  </sheetData>
  <mergeCells count="1">
    <mergeCell ref="B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FFFF00"/>
  </sheetPr>
  <dimension ref="A3:S20"/>
  <sheetViews>
    <sheetView tabSelected="1" zoomScale="80" zoomScaleNormal="80" workbookViewId="0">
      <selection activeCell="R11" sqref="R11"/>
    </sheetView>
  </sheetViews>
  <sheetFormatPr baseColWidth="10" defaultColWidth="9.140625" defaultRowHeight="15" x14ac:dyDescent="0.25"/>
  <cols>
    <col min="1" max="1" width="36.140625" customWidth="1"/>
    <col min="2" max="2" width="18.42578125" hidden="1" customWidth="1"/>
    <col min="3" max="3" width="20.7109375" customWidth="1"/>
    <col min="4" max="4" width="13.5703125" customWidth="1"/>
    <col min="5" max="5" width="20.85546875" customWidth="1"/>
    <col min="6" max="6" width="21" hidden="1" customWidth="1"/>
    <col min="7" max="7" width="16.7109375" hidden="1" customWidth="1"/>
    <col min="8" max="8" width="15.5703125" hidden="1" customWidth="1"/>
    <col min="9" max="9" width="27.28515625" customWidth="1"/>
    <col min="10" max="10" width="14" customWidth="1"/>
    <col min="11" max="11" width="18.28515625" customWidth="1"/>
    <col min="12" max="13" width="17.28515625" customWidth="1"/>
    <col min="14" max="14" width="14.85546875" customWidth="1"/>
    <col min="15" max="15" width="15" hidden="1" customWidth="1"/>
    <col min="16" max="16" width="14.7109375" customWidth="1"/>
    <col min="17" max="17" width="18.5703125" customWidth="1"/>
    <col min="18" max="18" width="16.140625" customWidth="1"/>
    <col min="19" max="23" width="9.140625" customWidth="1"/>
  </cols>
  <sheetData>
    <row r="3" spans="1:19" ht="40.5" customHeight="1" x14ac:dyDescent="0.55000000000000004">
      <c r="A3" s="1137" t="s">
        <v>259</v>
      </c>
      <c r="B3" s="1137"/>
      <c r="C3" s="1137"/>
      <c r="D3" s="1137"/>
      <c r="E3" s="1137"/>
      <c r="F3" s="1137"/>
      <c r="G3" s="1137"/>
      <c r="H3" s="1137"/>
      <c r="I3" s="1137"/>
      <c r="J3" s="1137"/>
      <c r="K3" s="1137"/>
      <c r="L3" s="1137"/>
      <c r="M3" s="1137"/>
      <c r="N3" s="1137"/>
      <c r="O3" s="701"/>
    </row>
    <row r="4" spans="1:19" ht="30.75" customHeight="1" x14ac:dyDescent="0.5">
      <c r="A4" s="1138" t="s">
        <v>581</v>
      </c>
      <c r="B4" s="1138"/>
      <c r="C4" s="1138"/>
      <c r="D4" s="1138"/>
      <c r="E4" s="1138"/>
      <c r="F4" s="1138"/>
      <c r="G4" s="1138"/>
      <c r="H4" s="1138"/>
      <c r="I4" s="1138"/>
      <c r="J4" s="1138"/>
      <c r="K4" s="1138"/>
      <c r="L4" s="1138"/>
      <c r="M4" s="1138"/>
      <c r="N4" s="1138"/>
    </row>
    <row r="5" spans="1:19" ht="30.75" customHeight="1" x14ac:dyDescent="0.5">
      <c r="A5" s="1143"/>
      <c r="B5" s="1138"/>
      <c r="C5" s="1138"/>
      <c r="D5" s="1138"/>
      <c r="E5" s="1138"/>
      <c r="F5" s="1138"/>
      <c r="G5" s="1138"/>
      <c r="H5" s="1138"/>
      <c r="I5" s="1138"/>
      <c r="J5" s="1138"/>
      <c r="K5" s="1138"/>
      <c r="L5" s="1138"/>
      <c r="M5" s="1138"/>
      <c r="N5" s="1138"/>
      <c r="O5" s="1138"/>
    </row>
    <row r="6" spans="1:19" ht="24.75" customHeight="1" x14ac:dyDescent="0.25">
      <c r="A6" s="1139" t="s">
        <v>71</v>
      </c>
      <c r="B6" s="1140"/>
      <c r="C6" s="1140"/>
      <c r="D6" s="1140"/>
      <c r="E6" s="1140"/>
      <c r="F6" s="1140"/>
      <c r="G6" s="1140"/>
      <c r="H6" s="1140"/>
      <c r="I6" s="1140"/>
      <c r="J6" s="1140"/>
      <c r="K6" s="1140"/>
      <c r="L6" s="1140"/>
      <c r="M6" s="1140"/>
      <c r="N6" s="1140"/>
      <c r="O6" s="1140"/>
    </row>
    <row r="7" spans="1:19" ht="22.5" customHeight="1" thickBot="1" x14ac:dyDescent="0.3">
      <c r="A7" s="1141" t="s">
        <v>66</v>
      </c>
      <c r="B7" s="1142"/>
      <c r="C7" s="1142"/>
      <c r="D7" s="1142"/>
      <c r="E7" s="1142"/>
      <c r="F7" s="1142"/>
      <c r="G7" s="1142"/>
      <c r="H7" s="1142"/>
      <c r="I7" s="1142"/>
      <c r="J7" s="1142"/>
      <c r="K7" s="1142"/>
      <c r="L7" s="1142"/>
      <c r="M7" s="1142"/>
      <c r="N7" s="1142"/>
      <c r="O7" s="1142"/>
    </row>
    <row r="8" spans="1:19" s="161" customFormat="1" ht="80.25" customHeight="1" thickBot="1" x14ac:dyDescent="0.25">
      <c r="A8" s="669" t="s">
        <v>185</v>
      </c>
      <c r="B8" s="670" t="s">
        <v>101</v>
      </c>
      <c r="C8" s="670" t="s">
        <v>184</v>
      </c>
      <c r="D8" s="426" t="s">
        <v>576</v>
      </c>
      <c r="E8" s="426" t="s">
        <v>575</v>
      </c>
      <c r="F8" s="670" t="s">
        <v>24</v>
      </c>
      <c r="G8" s="670" t="s">
        <v>385</v>
      </c>
      <c r="H8" s="670" t="s">
        <v>186</v>
      </c>
      <c r="I8" s="670" t="s">
        <v>25</v>
      </c>
      <c r="J8" s="671" t="s">
        <v>249</v>
      </c>
      <c r="K8" s="671" t="s">
        <v>407</v>
      </c>
      <c r="L8" s="670" t="s">
        <v>86</v>
      </c>
      <c r="M8" s="670" t="s">
        <v>408</v>
      </c>
      <c r="N8" s="672" t="s">
        <v>415</v>
      </c>
      <c r="O8" s="670" t="s">
        <v>28</v>
      </c>
    </row>
    <row r="9" spans="1:19" ht="30" customHeight="1" x14ac:dyDescent="0.25">
      <c r="A9" s="449" t="s">
        <v>46</v>
      </c>
      <c r="B9" s="347">
        <v>54301.5</v>
      </c>
      <c r="C9" s="347">
        <v>54301.5</v>
      </c>
      <c r="D9" s="347">
        <v>0</v>
      </c>
      <c r="E9" s="274">
        <v>54301.5</v>
      </c>
      <c r="F9" s="347">
        <v>53182.03784872</v>
      </c>
      <c r="G9" s="348">
        <v>0.97938432361389649</v>
      </c>
      <c r="H9" s="349">
        <v>1119.4621512800004</v>
      </c>
      <c r="I9" s="347">
        <v>42090.166748000003</v>
      </c>
      <c r="J9" s="348">
        <v>0.77511978026389705</v>
      </c>
      <c r="K9" s="348" t="s">
        <v>73</v>
      </c>
      <c r="L9" s="347">
        <v>41791.737831999999</v>
      </c>
      <c r="M9" s="458" t="s">
        <v>73</v>
      </c>
      <c r="N9" s="908">
        <v>0.76962400360947669</v>
      </c>
      <c r="O9" s="696">
        <v>41788.060171000005</v>
      </c>
      <c r="Q9" s="63"/>
    </row>
    <row r="10" spans="1:19" ht="42" customHeight="1" x14ac:dyDescent="0.25">
      <c r="A10" s="450" t="s">
        <v>179</v>
      </c>
      <c r="B10" s="274">
        <v>13507.3</v>
      </c>
      <c r="C10" s="274">
        <v>13507.3</v>
      </c>
      <c r="D10" s="274">
        <v>0</v>
      </c>
      <c r="E10" s="274">
        <v>13507.3</v>
      </c>
      <c r="F10" s="275">
        <v>13247.394171900001</v>
      </c>
      <c r="G10" s="61">
        <v>0.98075812130477613</v>
      </c>
      <c r="H10" s="276">
        <v>259.90582809999796</v>
      </c>
      <c r="I10" s="274">
        <v>12529.076106510001</v>
      </c>
      <c r="J10" s="61">
        <v>0.92757813230697495</v>
      </c>
      <c r="K10" s="61" t="s">
        <v>73</v>
      </c>
      <c r="L10" s="274">
        <v>10025.53522351</v>
      </c>
      <c r="M10" s="457" t="s">
        <v>73</v>
      </c>
      <c r="N10" s="909">
        <v>0.74223088430034134</v>
      </c>
      <c r="O10" s="697">
        <v>9872.5866860300011</v>
      </c>
      <c r="Q10" s="63"/>
    </row>
    <row r="11" spans="1:19" ht="42" customHeight="1" x14ac:dyDescent="0.25">
      <c r="A11" s="450" t="s">
        <v>74</v>
      </c>
      <c r="B11" s="274">
        <v>787691.30000000016</v>
      </c>
      <c r="C11" s="274">
        <v>811664.26059000008</v>
      </c>
      <c r="D11" s="274">
        <v>63134.429509000001</v>
      </c>
      <c r="E11" s="274">
        <v>748529.83108100004</v>
      </c>
      <c r="F11" s="275">
        <v>608013.43513313017</v>
      </c>
      <c r="G11" s="61">
        <v>0.81227682570120008</v>
      </c>
      <c r="H11" s="276">
        <v>140516.39594786987</v>
      </c>
      <c r="I11" s="274">
        <v>581499.03524803021</v>
      </c>
      <c r="J11" s="61">
        <v>0.77685485748543925</v>
      </c>
      <c r="K11" s="1056">
        <v>0.98</v>
      </c>
      <c r="L11" s="274">
        <v>242637.21232919002</v>
      </c>
      <c r="M11" s="1057">
        <v>0.77</v>
      </c>
      <c r="N11" s="909">
        <v>0.32415169343188638</v>
      </c>
      <c r="O11" s="697">
        <v>239305.40385619004</v>
      </c>
      <c r="Q11" s="63"/>
      <c r="R11" s="63"/>
      <c r="S11" s="63"/>
    </row>
    <row r="12" spans="1:19" ht="71.25" customHeight="1" x14ac:dyDescent="0.25">
      <c r="A12" s="450" t="s">
        <v>180</v>
      </c>
      <c r="B12" s="274">
        <v>3042.6</v>
      </c>
      <c r="C12" s="274">
        <v>3069.6394100000002</v>
      </c>
      <c r="D12" s="274">
        <v>0</v>
      </c>
      <c r="E12" s="274">
        <v>3069.6394100000002</v>
      </c>
      <c r="F12" s="274">
        <v>197.73940999999999</v>
      </c>
      <c r="G12" s="61">
        <v>6.4417797528863494E-2</v>
      </c>
      <c r="H12" s="276">
        <v>2871.9</v>
      </c>
      <c r="I12" s="274">
        <v>196.85124999999999</v>
      </c>
      <c r="J12" s="61">
        <v>6.412846061290306E-2</v>
      </c>
      <c r="K12" s="61" t="s">
        <v>73</v>
      </c>
      <c r="L12" s="274">
        <v>196.85124999999999</v>
      </c>
      <c r="M12" s="457" t="s">
        <v>73</v>
      </c>
      <c r="N12" s="909">
        <v>6.412846061290306E-2</v>
      </c>
      <c r="O12" s="697">
        <v>196.78516014087671</v>
      </c>
      <c r="P12" s="63"/>
      <c r="Q12" s="63"/>
    </row>
    <row r="13" spans="1:19" ht="30" customHeight="1" x14ac:dyDescent="0.25">
      <c r="A13" s="451" t="s">
        <v>49</v>
      </c>
      <c r="B13" s="389">
        <v>858542.70000000019</v>
      </c>
      <c r="C13" s="389">
        <v>882542.70000000007</v>
      </c>
      <c r="D13" s="389">
        <v>63134.429509000001</v>
      </c>
      <c r="E13" s="389">
        <v>819408.27049100003</v>
      </c>
      <c r="F13" s="389">
        <v>674640.60656375019</v>
      </c>
      <c r="G13" s="390">
        <v>0.82332657706700574</v>
      </c>
      <c r="H13" s="391">
        <v>144767.66392724984</v>
      </c>
      <c r="I13" s="389">
        <v>636315.12935254013</v>
      </c>
      <c r="J13" s="390">
        <v>0.77655443845014138</v>
      </c>
      <c r="K13" s="390">
        <v>0.98</v>
      </c>
      <c r="L13" s="389">
        <v>294651.33663470001</v>
      </c>
      <c r="M13" s="390">
        <v>0.77</v>
      </c>
      <c r="N13" s="910">
        <v>0.35959038643598401</v>
      </c>
      <c r="O13" s="698">
        <v>291162.83587336092</v>
      </c>
      <c r="P13" s="63"/>
      <c r="Q13" s="63"/>
    </row>
    <row r="14" spans="1:19" ht="48" customHeight="1" x14ac:dyDescent="0.25">
      <c r="A14" s="450" t="s">
        <v>88</v>
      </c>
      <c r="B14" s="274">
        <v>593383.75031399983</v>
      </c>
      <c r="C14" s="274">
        <v>613383.75031399983</v>
      </c>
      <c r="D14" s="274">
        <v>131821.91754447998</v>
      </c>
      <c r="E14" s="345">
        <v>481561.83276951988</v>
      </c>
      <c r="F14" s="274">
        <v>470342.16135039018</v>
      </c>
      <c r="G14" s="61">
        <v>0.97670149364910419</v>
      </c>
      <c r="H14" s="276">
        <v>11219.671419129707</v>
      </c>
      <c r="I14" s="274">
        <v>376222.98823754996</v>
      </c>
      <c r="J14" s="61">
        <v>0.7812558276760565</v>
      </c>
      <c r="K14" s="1056">
        <v>0.98</v>
      </c>
      <c r="L14" s="274">
        <v>136869.21294208005</v>
      </c>
      <c r="M14" s="1056">
        <v>0.77</v>
      </c>
      <c r="N14" s="911">
        <v>0.28421939536804397</v>
      </c>
      <c r="O14" s="697">
        <v>136255.47264707999</v>
      </c>
      <c r="Q14" s="63"/>
    </row>
    <row r="15" spans="1:19" ht="29.25" customHeight="1" x14ac:dyDescent="0.25">
      <c r="A15" s="451" t="s">
        <v>75</v>
      </c>
      <c r="B15" s="389">
        <v>593383.75031399983</v>
      </c>
      <c r="C15" s="389">
        <v>613383.75031399983</v>
      </c>
      <c r="D15" s="389">
        <v>131821.91754447998</v>
      </c>
      <c r="E15" s="389">
        <v>481561.83276951988</v>
      </c>
      <c r="F15" s="389">
        <v>470342.16135039018</v>
      </c>
      <c r="G15" s="390">
        <v>0.97670149364910419</v>
      </c>
      <c r="H15" s="391">
        <v>11219.671419129707</v>
      </c>
      <c r="I15" s="389">
        <v>376222.98823754996</v>
      </c>
      <c r="J15" s="390">
        <v>0.7812558276760565</v>
      </c>
      <c r="K15" s="390">
        <v>0.98</v>
      </c>
      <c r="L15" s="389">
        <v>136869.21294208005</v>
      </c>
      <c r="M15" s="390">
        <v>0.77</v>
      </c>
      <c r="N15" s="910">
        <v>0.28421939536804397</v>
      </c>
      <c r="O15" s="698">
        <v>136255.47264707999</v>
      </c>
      <c r="P15" s="63"/>
      <c r="Q15" s="63"/>
    </row>
    <row r="16" spans="1:19" ht="29.25" customHeight="1" x14ac:dyDescent="0.25">
      <c r="A16" s="452" t="s">
        <v>292</v>
      </c>
      <c r="B16" s="392">
        <v>1451926.450314</v>
      </c>
      <c r="C16" s="392">
        <v>1495926.4503139998</v>
      </c>
      <c r="D16" s="392">
        <v>194956.34705347999</v>
      </c>
      <c r="E16" s="392">
        <v>1300970.1032605199</v>
      </c>
      <c r="F16" s="392">
        <v>1144982.7679141404</v>
      </c>
      <c r="G16" s="393">
        <v>0.88009921599624719</v>
      </c>
      <c r="H16" s="394">
        <v>155987.33534637955</v>
      </c>
      <c r="I16" s="392">
        <v>1012538.11759009</v>
      </c>
      <c r="J16" s="393">
        <v>0.77829468567528548</v>
      </c>
      <c r="K16" s="393">
        <v>0.98</v>
      </c>
      <c r="L16" s="392">
        <v>431520.54957678006</v>
      </c>
      <c r="M16" s="393">
        <v>0.77</v>
      </c>
      <c r="N16" s="912">
        <v>0.33169136515535119</v>
      </c>
      <c r="O16" s="699">
        <v>427418.30852044094</v>
      </c>
      <c r="Q16" s="63"/>
    </row>
    <row r="17" spans="1:18" ht="38.25" customHeight="1" x14ac:dyDescent="0.25">
      <c r="A17" s="450" t="s">
        <v>294</v>
      </c>
      <c r="B17" s="345">
        <v>1461.8549679100001</v>
      </c>
      <c r="C17" s="345">
        <v>1461.8549679100001</v>
      </c>
      <c r="D17" s="346">
        <v>0</v>
      </c>
      <c r="E17" s="345">
        <v>1461.8549679100001</v>
      </c>
      <c r="F17" s="275">
        <v>1381.5016629100001</v>
      </c>
      <c r="G17" s="61">
        <v>0.94503332631219883</v>
      </c>
      <c r="H17" s="276">
        <v>80.353305000000091</v>
      </c>
      <c r="I17" s="274">
        <v>1356.0015979100001</v>
      </c>
      <c r="J17" s="61">
        <v>0.92758969095864718</v>
      </c>
      <c r="K17" s="61" t="s">
        <v>73</v>
      </c>
      <c r="L17" s="274">
        <v>85.083331999999999</v>
      </c>
      <c r="M17" s="92" t="s">
        <v>73</v>
      </c>
      <c r="N17" s="913">
        <v>5.8202307251890253E-2</v>
      </c>
      <c r="O17" s="697">
        <v>0</v>
      </c>
      <c r="Q17" s="63"/>
    </row>
    <row r="18" spans="1:18" ht="44.25" customHeight="1" x14ac:dyDescent="0.25">
      <c r="A18" s="673" t="s">
        <v>326</v>
      </c>
      <c r="B18" s="392">
        <v>1461.8549679100001</v>
      </c>
      <c r="C18" s="392">
        <v>1461.8549679100001</v>
      </c>
      <c r="D18" s="392">
        <v>0</v>
      </c>
      <c r="E18" s="392">
        <v>1461.8549679100001</v>
      </c>
      <c r="F18" s="392">
        <v>1381.5016629100001</v>
      </c>
      <c r="G18" s="393">
        <v>0.94503332631219883</v>
      </c>
      <c r="H18" s="394">
        <v>80.353305000000091</v>
      </c>
      <c r="I18" s="392">
        <v>1356.0015979100001</v>
      </c>
      <c r="J18" s="393">
        <v>0.92758969095864718</v>
      </c>
      <c r="K18" s="393" t="s">
        <v>73</v>
      </c>
      <c r="L18" s="392">
        <v>85.083331999999999</v>
      </c>
      <c r="M18" s="393" t="s">
        <v>73</v>
      </c>
      <c r="N18" s="912">
        <v>5.8202307251890253E-2</v>
      </c>
      <c r="O18" s="699">
        <v>0</v>
      </c>
      <c r="Q18" s="63"/>
    </row>
    <row r="19" spans="1:18" ht="29.25" customHeight="1" thickBot="1" x14ac:dyDescent="0.3">
      <c r="A19" s="453" t="s">
        <v>319</v>
      </c>
      <c r="B19" s="454">
        <v>1453388.3052819101</v>
      </c>
      <c r="C19" s="454">
        <v>1497388.3052819099</v>
      </c>
      <c r="D19" s="454">
        <v>194956.34705347999</v>
      </c>
      <c r="E19" s="454">
        <v>1302431.95822843</v>
      </c>
      <c r="F19" s="454">
        <v>1146364.2695770503</v>
      </c>
      <c r="G19" s="455">
        <v>0.88017209830779708</v>
      </c>
      <c r="H19" s="456">
        <v>156067.68865137966</v>
      </c>
      <c r="I19" s="454">
        <v>1013894.119188</v>
      </c>
      <c r="J19" s="455">
        <v>0.77846225500109834</v>
      </c>
      <c r="K19" s="455">
        <v>0.98</v>
      </c>
      <c r="L19" s="454">
        <v>431605.63290878007</v>
      </c>
      <c r="M19" s="455">
        <v>0.77</v>
      </c>
      <c r="N19" s="907">
        <v>0.33138439991587026</v>
      </c>
      <c r="O19" s="700">
        <v>427418.30852044094</v>
      </c>
      <c r="R19" s="63"/>
    </row>
    <row r="20" spans="1:18" x14ac:dyDescent="0.25">
      <c r="A20" s="248" t="s">
        <v>580</v>
      </c>
      <c r="B20" s="248"/>
      <c r="C20" s="248"/>
      <c r="D20" s="980"/>
      <c r="E20" s="248"/>
      <c r="F20" s="248"/>
      <c r="G20" s="248"/>
      <c r="H20" s="248"/>
      <c r="I20" s="980"/>
      <c r="J20" s="248"/>
      <c r="K20" s="248"/>
      <c r="L20" s="248"/>
      <c r="M20" s="248"/>
      <c r="N20" s="248"/>
      <c r="O20" s="695"/>
    </row>
  </sheetData>
  <mergeCells count="5">
    <mergeCell ref="A3:N3"/>
    <mergeCell ref="A4:N4"/>
    <mergeCell ref="A6:O6"/>
    <mergeCell ref="A7:O7"/>
    <mergeCell ref="A5:O5"/>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FF00"/>
  </sheetPr>
  <dimension ref="A2:BI283"/>
  <sheetViews>
    <sheetView topLeftCell="A160" zoomScale="60" zoomScaleNormal="60" workbookViewId="0">
      <selection activeCell="A201" sqref="A201:XFD206"/>
    </sheetView>
  </sheetViews>
  <sheetFormatPr baseColWidth="10" defaultColWidth="9.140625" defaultRowHeight="15" x14ac:dyDescent="0.25"/>
  <cols>
    <col min="1" max="1" width="33.42578125" style="881" customWidth="1"/>
    <col min="2" max="2" width="32.140625" customWidth="1"/>
    <col min="3" max="3" width="44.28515625" style="877" customWidth="1"/>
    <col min="4" max="4" width="33.42578125" style="888" customWidth="1"/>
    <col min="5" max="5" width="17.42578125" style="63" customWidth="1"/>
    <col min="6" max="6" width="18" customWidth="1"/>
    <col min="7" max="7" width="15.5703125" customWidth="1"/>
    <col min="8" max="8" width="22.5703125" customWidth="1"/>
    <col min="9" max="9" width="19.42578125" hidden="1" customWidth="1"/>
    <col min="10" max="10" width="12.140625" style="294" hidden="1" customWidth="1"/>
    <col min="11" max="11" width="19.7109375" hidden="1" customWidth="1"/>
    <col min="12" max="12" width="18.42578125" hidden="1" customWidth="1"/>
    <col min="13" max="13" width="17.7109375" style="895" customWidth="1"/>
    <col min="14" max="14" width="20.5703125" style="258" bestFit="1" customWidth="1"/>
    <col min="15" max="15" width="15.85546875" style="137" customWidth="1"/>
    <col min="16" max="16" width="14.42578125" style="258" customWidth="1"/>
    <col min="17" max="17" width="4" style="137" hidden="1" customWidth="1"/>
    <col min="18" max="18" width="18.28515625" style="1033" bestFit="1" customWidth="1"/>
    <col min="19" max="19" width="20.140625" style="1033" customWidth="1"/>
    <col min="20" max="61" width="9.140625" style="1033"/>
  </cols>
  <sheetData>
    <row r="2" spans="1:61" ht="26.25" customHeight="1" x14ac:dyDescent="0.25">
      <c r="A2" s="1213" t="s">
        <v>244</v>
      </c>
      <c r="B2" s="1214"/>
      <c r="C2" s="1214"/>
      <c r="D2" s="1214"/>
      <c r="E2" s="1214"/>
      <c r="F2" s="1214"/>
      <c r="G2" s="1214"/>
      <c r="H2" s="1214"/>
      <c r="I2" s="1214"/>
      <c r="J2" s="1214"/>
      <c r="K2" s="1214"/>
      <c r="L2" s="1214"/>
      <c r="M2" s="1215"/>
      <c r="N2" s="1214"/>
      <c r="O2" s="1214"/>
      <c r="P2" s="1214"/>
      <c r="Q2" s="1214"/>
    </row>
    <row r="3" spans="1:61" ht="21.75" customHeight="1" x14ac:dyDescent="0.25">
      <c r="A3" s="722"/>
      <c r="B3" s="751"/>
      <c r="C3" s="686"/>
      <c r="D3" s="882"/>
      <c r="E3" s="752"/>
      <c r="F3" s="751"/>
      <c r="G3" s="751"/>
      <c r="H3" s="751"/>
      <c r="I3" s="751"/>
      <c r="J3" s="751"/>
      <c r="K3" s="751"/>
      <c r="L3" s="751"/>
      <c r="M3" s="891"/>
      <c r="N3" s="751"/>
      <c r="O3" s="753"/>
      <c r="P3" s="751"/>
      <c r="Q3" s="753"/>
    </row>
    <row r="4" spans="1:61" ht="29.25" customHeight="1" x14ac:dyDescent="0.25">
      <c r="A4" s="1216" t="s">
        <v>581</v>
      </c>
      <c r="B4" s="1217"/>
      <c r="C4" s="1217"/>
      <c r="D4" s="1217"/>
      <c r="E4" s="1217"/>
      <c r="F4" s="1217"/>
      <c r="G4" s="1217"/>
      <c r="H4" s="1217"/>
      <c r="I4" s="1217"/>
      <c r="J4" s="1217"/>
      <c r="K4" s="1217"/>
      <c r="L4" s="1217"/>
      <c r="M4" s="1218"/>
      <c r="N4" s="1217"/>
      <c r="O4" s="1217"/>
      <c r="P4" s="1217"/>
      <c r="Q4" s="1217"/>
    </row>
    <row r="5" spans="1:61" ht="14.25" customHeight="1" thickBot="1" x14ac:dyDescent="0.3">
      <c r="A5" s="1219"/>
      <c r="B5" s="1220"/>
      <c r="C5" s="1220"/>
      <c r="D5" s="1220"/>
      <c r="E5" s="1220"/>
      <c r="F5" s="1220"/>
      <c r="G5" s="1220"/>
      <c r="H5" s="1220"/>
      <c r="I5" s="1220"/>
      <c r="J5" s="1220"/>
      <c r="K5" s="1220"/>
      <c r="L5" s="1220"/>
      <c r="M5" s="1221"/>
      <c r="N5" s="1220"/>
      <c r="O5" s="1220"/>
      <c r="P5" s="1220"/>
      <c r="Q5" s="1220"/>
    </row>
    <row r="6" spans="1:61" s="258" customFormat="1" ht="68.25" customHeight="1" thickBot="1" x14ac:dyDescent="0.3">
      <c r="A6" s="683" t="s">
        <v>6</v>
      </c>
      <c r="B6" s="710" t="s">
        <v>7</v>
      </c>
      <c r="C6" s="682" t="s">
        <v>520</v>
      </c>
      <c r="D6" s="684" t="s">
        <v>185</v>
      </c>
      <c r="E6" s="709" t="s">
        <v>101</v>
      </c>
      <c r="F6" s="684" t="s">
        <v>184</v>
      </c>
      <c r="G6" s="684" t="s">
        <v>576</v>
      </c>
      <c r="H6" s="684" t="s">
        <v>406</v>
      </c>
      <c r="I6" s="684" t="s">
        <v>24</v>
      </c>
      <c r="J6" s="685" t="s">
        <v>385</v>
      </c>
      <c r="K6" s="684" t="s">
        <v>189</v>
      </c>
      <c r="L6" s="684" t="s">
        <v>186</v>
      </c>
      <c r="M6" s="684" t="s">
        <v>25</v>
      </c>
      <c r="N6" s="684" t="s">
        <v>43</v>
      </c>
      <c r="O6" s="684" t="s">
        <v>86</v>
      </c>
      <c r="P6" s="711" t="s">
        <v>310</v>
      </c>
      <c r="Q6" s="684" t="s">
        <v>28</v>
      </c>
      <c r="R6" s="1034"/>
      <c r="S6" s="1034"/>
      <c r="T6" s="1034"/>
      <c r="U6" s="1034"/>
      <c r="V6" s="1034"/>
      <c r="W6" s="1034"/>
      <c r="X6" s="1034"/>
      <c r="Y6" s="1034"/>
      <c r="Z6" s="1034"/>
      <c r="AA6" s="1034"/>
      <c r="AB6" s="1034"/>
      <c r="AC6" s="1034"/>
      <c r="AD6" s="1034"/>
      <c r="AE6" s="1034"/>
      <c r="AF6" s="1034"/>
      <c r="AG6" s="1034"/>
      <c r="AH6" s="1034"/>
      <c r="AI6" s="1034"/>
      <c r="AJ6" s="1034"/>
      <c r="AK6" s="1034"/>
      <c r="AL6" s="1034"/>
      <c r="AM6" s="1034"/>
      <c r="AN6" s="1034"/>
      <c r="AO6" s="1034"/>
      <c r="AP6" s="1034"/>
      <c r="AQ6" s="1034"/>
      <c r="AR6" s="1034"/>
      <c r="AS6" s="1034"/>
      <c r="AT6" s="1034"/>
      <c r="AU6" s="1034"/>
      <c r="AV6" s="1034"/>
      <c r="AW6" s="1034"/>
      <c r="AX6" s="1034"/>
      <c r="AY6" s="1034"/>
      <c r="AZ6" s="1034"/>
      <c r="BA6" s="1034"/>
      <c r="BB6" s="1034"/>
      <c r="BC6" s="1034"/>
      <c r="BD6" s="1034"/>
      <c r="BE6" s="1034"/>
      <c r="BF6" s="1034"/>
      <c r="BG6" s="1034"/>
      <c r="BH6" s="1034"/>
      <c r="BI6" s="1034"/>
    </row>
    <row r="7" spans="1:61" ht="69.75" customHeight="1" thickBot="1" x14ac:dyDescent="0.3">
      <c r="A7" s="1223" t="s">
        <v>343</v>
      </c>
      <c r="B7" s="754" t="s">
        <v>143</v>
      </c>
      <c r="C7" s="862" t="s">
        <v>332</v>
      </c>
      <c r="D7" s="58" t="s">
        <v>332</v>
      </c>
      <c r="E7" s="755">
        <v>28659</v>
      </c>
      <c r="F7" s="756">
        <v>28659</v>
      </c>
      <c r="G7" s="756">
        <v>0</v>
      </c>
      <c r="H7" s="756">
        <v>28659</v>
      </c>
      <c r="I7" s="756">
        <v>17780.763003470001</v>
      </c>
      <c r="J7" s="757">
        <v>0.62042510218325841</v>
      </c>
      <c r="K7" s="756">
        <v>4073.9109160700027</v>
      </c>
      <c r="L7" s="755">
        <v>10878.236996529999</v>
      </c>
      <c r="M7" s="755">
        <v>13706.852087399999</v>
      </c>
      <c r="N7" s="757">
        <v>0.47827391351407927</v>
      </c>
      <c r="O7" s="756">
        <v>7759.9999097</v>
      </c>
      <c r="P7" s="757">
        <v>0.27077008652430301</v>
      </c>
      <c r="Q7" s="983">
        <v>7690.4370886999995</v>
      </c>
    </row>
    <row r="8" spans="1:61" s="1033" customFormat="1" ht="74.25" customHeight="1" x14ac:dyDescent="0.25">
      <c r="A8" s="1224"/>
      <c r="B8" s="1026" t="s">
        <v>140</v>
      </c>
      <c r="C8" s="1027" t="s">
        <v>331</v>
      </c>
      <c r="D8" s="1028" t="s">
        <v>331</v>
      </c>
      <c r="E8" s="1029">
        <v>7094.796609</v>
      </c>
      <c r="F8" s="1029">
        <v>7095</v>
      </c>
      <c r="G8" s="787">
        <v>50</v>
      </c>
      <c r="H8" s="1031">
        <v>7045</v>
      </c>
      <c r="I8" s="1031">
        <v>693.25</v>
      </c>
      <c r="J8" s="757">
        <v>9.840312278211498E-2</v>
      </c>
      <c r="K8" s="1031">
        <v>56.124971999999957</v>
      </c>
      <c r="L8" s="1054">
        <v>6351.75</v>
      </c>
      <c r="M8" s="1031">
        <v>637.12502800000004</v>
      </c>
      <c r="N8" s="757">
        <v>9.043648374733855E-2</v>
      </c>
      <c r="O8" s="1029">
        <v>140.914455</v>
      </c>
      <c r="P8" s="757">
        <v>2.0002051809794179E-2</v>
      </c>
      <c r="Q8" s="1031">
        <v>140.914455</v>
      </c>
      <c r="R8" s="1032"/>
    </row>
    <row r="9" spans="1:61" ht="24.75" customHeight="1" x14ac:dyDescent="0.25">
      <c r="A9" s="1224"/>
      <c r="B9" s="1164" t="s">
        <v>47</v>
      </c>
      <c r="C9" s="1165"/>
      <c r="D9" s="1166"/>
      <c r="E9" s="761">
        <v>35753.796608999997</v>
      </c>
      <c r="F9" s="762">
        <v>35754</v>
      </c>
      <c r="G9" s="762">
        <v>50</v>
      </c>
      <c r="H9" s="762">
        <v>35704</v>
      </c>
      <c r="I9" s="762">
        <v>18474.013003470001</v>
      </c>
      <c r="J9" s="763">
        <v>0.51742138145501904</v>
      </c>
      <c r="K9" s="762">
        <v>4130.0358880700023</v>
      </c>
      <c r="L9" s="761">
        <v>17229.986996529999</v>
      </c>
      <c r="M9" s="761">
        <v>14343.977115399999</v>
      </c>
      <c r="N9" s="763">
        <v>0.40174706238516689</v>
      </c>
      <c r="O9" s="762">
        <v>7900.9143647000001</v>
      </c>
      <c r="P9" s="763">
        <v>0.22128933353965943</v>
      </c>
      <c r="Q9" s="762">
        <v>7831.3515436999996</v>
      </c>
    </row>
    <row r="10" spans="1:61" ht="95.25" customHeight="1" x14ac:dyDescent="0.25">
      <c r="A10" s="1224"/>
      <c r="B10" s="759" t="s">
        <v>459</v>
      </c>
      <c r="C10" s="862" t="s">
        <v>541</v>
      </c>
      <c r="D10" s="58" t="s">
        <v>458</v>
      </c>
      <c r="E10" s="755">
        <v>44000</v>
      </c>
      <c r="F10" s="756">
        <v>44000</v>
      </c>
      <c r="G10" s="756">
        <v>12227.077103</v>
      </c>
      <c r="H10" s="823">
        <v>31772.922897</v>
      </c>
      <c r="I10" s="756">
        <v>31772.922897</v>
      </c>
      <c r="J10" s="757">
        <v>1</v>
      </c>
      <c r="K10" s="756">
        <v>28459.000667</v>
      </c>
      <c r="L10" s="755">
        <v>0</v>
      </c>
      <c r="M10" s="755">
        <v>3313.9222300000001</v>
      </c>
      <c r="N10" s="758">
        <v>0.10430020054317699</v>
      </c>
      <c r="O10" s="756">
        <v>219.14320900000001</v>
      </c>
      <c r="P10" s="758">
        <v>6.897168690158233E-3</v>
      </c>
      <c r="Q10" s="756">
        <v>219.14320900000001</v>
      </c>
      <c r="R10" s="1032"/>
    </row>
    <row r="11" spans="1:61" ht="19.5" x14ac:dyDescent="0.25">
      <c r="A11" s="1224"/>
      <c r="B11" s="1170" t="s">
        <v>88</v>
      </c>
      <c r="C11" s="1171"/>
      <c r="D11" s="1172"/>
      <c r="E11" s="761">
        <v>44000</v>
      </c>
      <c r="F11" s="762">
        <v>44000</v>
      </c>
      <c r="G11" s="762">
        <v>12227.077103</v>
      </c>
      <c r="H11" s="762">
        <v>31772.922897</v>
      </c>
      <c r="I11" s="762">
        <v>31772.922897</v>
      </c>
      <c r="J11" s="763">
        <v>1</v>
      </c>
      <c r="K11" s="762">
        <v>28459.000667</v>
      </c>
      <c r="L11" s="761">
        <v>0</v>
      </c>
      <c r="M11" s="761">
        <v>3313.9222300000001</v>
      </c>
      <c r="N11" s="763">
        <v>0.10430020054317699</v>
      </c>
      <c r="O11" s="762">
        <v>219.14320900000001</v>
      </c>
      <c r="P11" s="763">
        <v>6.897168690158233E-3</v>
      </c>
      <c r="Q11" s="925">
        <v>219.14320900000001</v>
      </c>
    </row>
    <row r="12" spans="1:61" ht="24" customHeight="1" x14ac:dyDescent="0.25">
      <c r="A12" s="1224"/>
      <c r="B12" s="1167" t="s">
        <v>300</v>
      </c>
      <c r="C12" s="1168"/>
      <c r="D12" s="1169"/>
      <c r="E12" s="761">
        <v>79753.796608999997</v>
      </c>
      <c r="F12" s="762">
        <v>79754</v>
      </c>
      <c r="G12" s="762">
        <v>12277.077103</v>
      </c>
      <c r="H12" s="762">
        <v>67476.922896999997</v>
      </c>
      <c r="I12" s="762">
        <v>50246.935900470002</v>
      </c>
      <c r="J12" s="763">
        <v>0.74465363480147617</v>
      </c>
      <c r="K12" s="762">
        <v>32589.036555070001</v>
      </c>
      <c r="L12" s="761">
        <v>17229.986996529995</v>
      </c>
      <c r="M12" s="761">
        <v>17657.899345400001</v>
      </c>
      <c r="N12" s="763">
        <v>0.26168797549280459</v>
      </c>
      <c r="O12" s="762">
        <v>8120.0575736999999</v>
      </c>
      <c r="P12" s="763">
        <v>0.12033829085678439</v>
      </c>
      <c r="Q12" s="925">
        <v>8050.4947526999995</v>
      </c>
    </row>
    <row r="13" spans="1:61" ht="30.75" customHeight="1" x14ac:dyDescent="0.25">
      <c r="A13" s="1224"/>
      <c r="B13" s="1173" t="s">
        <v>294</v>
      </c>
      <c r="C13" s="1174"/>
      <c r="D13" s="1175"/>
      <c r="E13" s="761">
        <v>25.854268019999999</v>
      </c>
      <c r="F13" s="762">
        <v>25.854268019999999</v>
      </c>
      <c r="G13" s="762">
        <v>0</v>
      </c>
      <c r="H13" s="762">
        <v>25.854268019999999</v>
      </c>
      <c r="I13" s="762">
        <v>25.854268019999999</v>
      </c>
      <c r="J13" s="763">
        <v>1</v>
      </c>
      <c r="K13" s="762">
        <v>0</v>
      </c>
      <c r="L13" s="761">
        <v>0</v>
      </c>
      <c r="M13" s="761">
        <v>25.854268019999999</v>
      </c>
      <c r="N13" s="763">
        <v>1</v>
      </c>
      <c r="O13" s="762">
        <v>0</v>
      </c>
      <c r="P13" s="763">
        <v>0</v>
      </c>
      <c r="Q13" s="925">
        <v>0</v>
      </c>
    </row>
    <row r="14" spans="1:61" ht="40.5" customHeight="1" thickBot="1" x14ac:dyDescent="0.3">
      <c r="A14" s="1225"/>
      <c r="B14" s="1203" t="s">
        <v>76</v>
      </c>
      <c r="C14" s="1204"/>
      <c r="D14" s="1205"/>
      <c r="E14" s="764">
        <v>79779.650877020002</v>
      </c>
      <c r="F14" s="765">
        <v>79779.854268020004</v>
      </c>
      <c r="G14" s="765">
        <v>12277.077103</v>
      </c>
      <c r="H14" s="765">
        <v>67502.777165020001</v>
      </c>
      <c r="I14" s="765">
        <v>50272.790168489999</v>
      </c>
      <c r="J14" s="766">
        <v>0.74475143512378927</v>
      </c>
      <c r="K14" s="765">
        <v>32589.036555070001</v>
      </c>
      <c r="L14" s="764">
        <v>17229.986996530002</v>
      </c>
      <c r="M14" s="764">
        <v>17683.753613420002</v>
      </c>
      <c r="N14" s="766">
        <v>0.26197075670219594</v>
      </c>
      <c r="O14" s="765">
        <v>8120.0575736999999</v>
      </c>
      <c r="P14" s="766">
        <v>0.12029220003570196</v>
      </c>
      <c r="Q14" s="764">
        <v>8050.4947526999995</v>
      </c>
    </row>
    <row r="15" spans="1:61" ht="21" customHeight="1" thickBot="1" x14ac:dyDescent="0.3">
      <c r="A15" s="1194" t="s">
        <v>580</v>
      </c>
      <c r="B15" s="1194"/>
      <c r="C15" s="1194"/>
      <c r="D15" s="1194"/>
      <c r="E15" s="1194"/>
      <c r="F15" s="1194"/>
      <c r="G15" s="1194"/>
      <c r="H15" s="1194"/>
      <c r="I15" s="1194"/>
      <c r="J15" s="1194"/>
      <c r="K15" s="1194"/>
      <c r="L15" s="1194"/>
      <c r="M15" s="1194"/>
      <c r="N15" s="1194"/>
      <c r="O15" s="1194"/>
      <c r="P15" s="1194"/>
    </row>
    <row r="16" spans="1:61" s="258" customFormat="1" ht="68.25" customHeight="1" x14ac:dyDescent="0.25">
      <c r="A16" s="683" t="s">
        <v>6</v>
      </c>
      <c r="B16" s="710" t="s">
        <v>7</v>
      </c>
      <c r="C16" s="682" t="s">
        <v>520</v>
      </c>
      <c r="D16" s="684" t="s">
        <v>185</v>
      </c>
      <c r="E16" s="709" t="s">
        <v>101</v>
      </c>
      <c r="F16" s="684" t="s">
        <v>184</v>
      </c>
      <c r="G16" s="684" t="s">
        <v>576</v>
      </c>
      <c r="H16" s="684" t="s">
        <v>406</v>
      </c>
      <c r="I16" s="684" t="s">
        <v>24</v>
      </c>
      <c r="J16" s="685" t="s">
        <v>385</v>
      </c>
      <c r="K16" s="684" t="s">
        <v>189</v>
      </c>
      <c r="L16" s="684" t="s">
        <v>186</v>
      </c>
      <c r="M16" s="709" t="s">
        <v>25</v>
      </c>
      <c r="N16" s="684" t="s">
        <v>43</v>
      </c>
      <c r="O16" s="709" t="s">
        <v>86</v>
      </c>
      <c r="P16" s="917" t="s">
        <v>310</v>
      </c>
      <c r="Q16" s="709" t="s">
        <v>28</v>
      </c>
      <c r="R16" s="1034"/>
      <c r="S16" s="1034"/>
      <c r="T16" s="1034"/>
      <c r="U16" s="1034"/>
      <c r="V16" s="1034"/>
      <c r="W16" s="1034"/>
      <c r="X16" s="1034"/>
      <c r="Y16" s="1034"/>
      <c r="Z16" s="1034"/>
      <c r="AA16" s="1034"/>
      <c r="AB16" s="1034"/>
      <c r="AC16" s="1034"/>
      <c r="AD16" s="1034"/>
      <c r="AE16" s="1034"/>
      <c r="AF16" s="1034"/>
      <c r="AG16" s="1034"/>
      <c r="AH16" s="1034"/>
      <c r="AI16" s="1034"/>
      <c r="AJ16" s="1034"/>
      <c r="AK16" s="1034"/>
      <c r="AL16" s="1034"/>
      <c r="AM16" s="1034"/>
      <c r="AN16" s="1034"/>
      <c r="AO16" s="1034"/>
      <c r="AP16" s="1034"/>
      <c r="AQ16" s="1034"/>
      <c r="AR16" s="1034"/>
      <c r="AS16" s="1034"/>
      <c r="AT16" s="1034"/>
      <c r="AU16" s="1034"/>
      <c r="AV16" s="1034"/>
      <c r="AW16" s="1034"/>
      <c r="AX16" s="1034"/>
      <c r="AY16" s="1034"/>
      <c r="AZ16" s="1034"/>
      <c r="BA16" s="1034"/>
      <c r="BB16" s="1034"/>
      <c r="BC16" s="1034"/>
      <c r="BD16" s="1034"/>
      <c r="BE16" s="1034"/>
      <c r="BF16" s="1034"/>
      <c r="BG16" s="1034"/>
      <c r="BH16" s="1034"/>
      <c r="BI16" s="1034"/>
    </row>
    <row r="17" spans="1:61" ht="30" x14ac:dyDescent="0.25">
      <c r="A17" s="1222" t="s">
        <v>344</v>
      </c>
      <c r="B17" s="767" t="s">
        <v>127</v>
      </c>
      <c r="C17" s="865" t="s">
        <v>128</v>
      </c>
      <c r="D17" s="59" t="s">
        <v>128</v>
      </c>
      <c r="E17" s="768">
        <v>7011.1</v>
      </c>
      <c r="F17" s="769">
        <v>7011.1</v>
      </c>
      <c r="G17" s="769">
        <v>7011.1</v>
      </c>
      <c r="H17" s="769">
        <v>0</v>
      </c>
      <c r="I17" s="756">
        <v>0</v>
      </c>
      <c r="J17" s="770" t="e">
        <v>#DIV/0!</v>
      </c>
      <c r="K17" s="769">
        <v>0</v>
      </c>
      <c r="L17" s="768">
        <v>0</v>
      </c>
      <c r="M17" s="768">
        <v>0</v>
      </c>
      <c r="N17" s="757">
        <v>0</v>
      </c>
      <c r="O17" s="768">
        <v>0</v>
      </c>
      <c r="P17" s="757" t="e">
        <v>#DIV/0!</v>
      </c>
      <c r="Q17" s="987">
        <v>0</v>
      </c>
    </row>
    <row r="18" spans="1:61" ht="72.75" customHeight="1" x14ac:dyDescent="0.25">
      <c r="A18" s="1202"/>
      <c r="B18" s="754" t="s">
        <v>145</v>
      </c>
      <c r="C18" s="862" t="s">
        <v>333</v>
      </c>
      <c r="D18" s="58" t="s">
        <v>333</v>
      </c>
      <c r="E18" s="755">
        <v>102041</v>
      </c>
      <c r="F18" s="756">
        <v>105041</v>
      </c>
      <c r="G18" s="756">
        <v>0</v>
      </c>
      <c r="H18" s="756">
        <v>105041</v>
      </c>
      <c r="I18" s="756">
        <v>70434.404641000001</v>
      </c>
      <c r="J18" s="757">
        <v>0.67054202302910293</v>
      </c>
      <c r="K18" s="756">
        <v>745.79533689998789</v>
      </c>
      <c r="L18" s="755">
        <v>34606.595358999999</v>
      </c>
      <c r="M18" s="755">
        <v>69688.609304100013</v>
      </c>
      <c r="N18" s="757">
        <v>0.66344198269342458</v>
      </c>
      <c r="O18" s="755">
        <v>37161.256799670002</v>
      </c>
      <c r="P18" s="757">
        <v>0.35377858930960293</v>
      </c>
      <c r="Q18" s="985">
        <v>37016.16532367</v>
      </c>
    </row>
    <row r="19" spans="1:61" ht="72.75" customHeight="1" thickBot="1" x14ac:dyDescent="0.3">
      <c r="A19" s="1202"/>
      <c r="B19" s="754" t="s">
        <v>146</v>
      </c>
      <c r="C19" s="862" t="s">
        <v>334</v>
      </c>
      <c r="D19" s="58" t="s">
        <v>334</v>
      </c>
      <c r="E19" s="755">
        <v>8562.2999999999993</v>
      </c>
      <c r="F19" s="756">
        <v>8562.2999999999993</v>
      </c>
      <c r="G19" s="756">
        <v>0</v>
      </c>
      <c r="H19" s="756">
        <v>8562.2999999999993</v>
      </c>
      <c r="I19" s="756">
        <v>8562.2999999999993</v>
      </c>
      <c r="J19" s="757">
        <v>1</v>
      </c>
      <c r="K19" s="756">
        <v>0</v>
      </c>
      <c r="L19" s="755">
        <v>0</v>
      </c>
      <c r="M19" s="755">
        <v>8562.2999999999993</v>
      </c>
      <c r="N19" s="757">
        <v>1</v>
      </c>
      <c r="O19" s="755">
        <v>0</v>
      </c>
      <c r="P19" s="757">
        <v>0</v>
      </c>
      <c r="Q19" s="986">
        <v>0</v>
      </c>
    </row>
    <row r="20" spans="1:61" s="1033" customFormat="1" ht="69.75" customHeight="1" x14ac:dyDescent="0.25">
      <c r="A20" s="1202"/>
      <c r="B20" s="1026" t="s">
        <v>140</v>
      </c>
      <c r="C20" s="1027" t="s">
        <v>331</v>
      </c>
      <c r="D20" s="1028" t="s">
        <v>331</v>
      </c>
      <c r="E20" s="1029">
        <v>10263.157662</v>
      </c>
      <c r="F20" s="1031">
        <v>10263.157662</v>
      </c>
      <c r="G20" s="787">
        <v>496.37965400000002</v>
      </c>
      <c r="H20" s="1031">
        <v>9766.7780079999993</v>
      </c>
      <c r="I20" s="1031">
        <v>2200</v>
      </c>
      <c r="J20" s="757">
        <v>0.22525340477667999</v>
      </c>
      <c r="K20" s="1031">
        <v>5.6799999583745375E-6</v>
      </c>
      <c r="L20" s="1055">
        <v>7566.7780079999993</v>
      </c>
      <c r="M20" s="1029">
        <v>2199.99999432</v>
      </c>
      <c r="N20" s="757">
        <v>0.22525340419511664</v>
      </c>
      <c r="O20" s="1029">
        <v>1099.9943270000001</v>
      </c>
      <c r="P20" s="757">
        <v>0.11262612154171942</v>
      </c>
      <c r="Q20" s="1037">
        <v>1099.9943270000001</v>
      </c>
      <c r="R20" s="1035"/>
    </row>
    <row r="21" spans="1:61" ht="37.5" customHeight="1" x14ac:dyDescent="0.25">
      <c r="A21" s="1202"/>
      <c r="B21" s="1164" t="s">
        <v>47</v>
      </c>
      <c r="C21" s="1165"/>
      <c r="D21" s="1166"/>
      <c r="E21" s="761">
        <v>127877.55766200001</v>
      </c>
      <c r="F21" s="762">
        <v>130877.55766200001</v>
      </c>
      <c r="G21" s="762">
        <v>7507.4796540000007</v>
      </c>
      <c r="H21" s="762">
        <v>123370.078008</v>
      </c>
      <c r="I21" s="762">
        <v>81196.704641000004</v>
      </c>
      <c r="J21" s="763">
        <v>0.65815557509605171</v>
      </c>
      <c r="K21" s="762">
        <v>745.79534257998785</v>
      </c>
      <c r="L21" s="761">
        <v>42173.373367</v>
      </c>
      <c r="M21" s="761">
        <v>80450.909298420011</v>
      </c>
      <c r="N21" s="763">
        <v>0.65211038687357503</v>
      </c>
      <c r="O21" s="761">
        <v>38261.251126670002</v>
      </c>
      <c r="P21" s="763">
        <v>0.31013396233881713</v>
      </c>
      <c r="Q21" s="927">
        <v>38116.159650670001</v>
      </c>
    </row>
    <row r="22" spans="1:61" ht="60" x14ac:dyDescent="0.25">
      <c r="A22" s="1202"/>
      <c r="B22" s="754" t="s">
        <v>457</v>
      </c>
      <c r="C22" s="863" t="s">
        <v>542</v>
      </c>
      <c r="D22" s="58" t="s">
        <v>458</v>
      </c>
      <c r="E22" s="755">
        <v>40500</v>
      </c>
      <c r="F22" s="756">
        <v>40500</v>
      </c>
      <c r="G22" s="756">
        <v>0</v>
      </c>
      <c r="H22" s="756">
        <v>40500</v>
      </c>
      <c r="I22" s="756">
        <v>40500</v>
      </c>
      <c r="J22" s="757">
        <v>1</v>
      </c>
      <c r="K22" s="756">
        <v>0</v>
      </c>
      <c r="L22" s="755">
        <v>0</v>
      </c>
      <c r="M22" s="755">
        <v>40500</v>
      </c>
      <c r="N22" s="757">
        <v>1</v>
      </c>
      <c r="O22" s="755">
        <v>1600</v>
      </c>
      <c r="P22" s="757">
        <v>3.9506172839506172E-2</v>
      </c>
      <c r="Q22" s="926">
        <v>1600</v>
      </c>
      <c r="R22" s="1032"/>
    </row>
    <row r="23" spans="1:61" ht="79.5" customHeight="1" x14ac:dyDescent="0.25">
      <c r="A23" s="1202"/>
      <c r="B23" s="754" t="s">
        <v>460</v>
      </c>
      <c r="C23" s="863" t="s">
        <v>543</v>
      </c>
      <c r="D23" s="58" t="s">
        <v>458</v>
      </c>
      <c r="E23" s="755">
        <v>45700</v>
      </c>
      <c r="F23" s="756">
        <v>45700</v>
      </c>
      <c r="G23" s="756">
        <v>26550</v>
      </c>
      <c r="H23" s="756">
        <v>19150</v>
      </c>
      <c r="I23" s="756">
        <v>19150</v>
      </c>
      <c r="J23" s="757">
        <v>1</v>
      </c>
      <c r="K23" s="756">
        <v>0</v>
      </c>
      <c r="L23" s="755">
        <v>0</v>
      </c>
      <c r="M23" s="755">
        <v>19150</v>
      </c>
      <c r="N23" s="757">
        <v>1</v>
      </c>
      <c r="O23" s="755">
        <v>10939.10859</v>
      </c>
      <c r="P23" s="757">
        <v>0.57123282454308089</v>
      </c>
      <c r="Q23" s="926">
        <v>10939.10859</v>
      </c>
      <c r="R23" s="1032"/>
    </row>
    <row r="24" spans="1:61" ht="75" customHeight="1" x14ac:dyDescent="0.25">
      <c r="A24" s="1202"/>
      <c r="B24" s="754" t="s">
        <v>461</v>
      </c>
      <c r="C24" s="862" t="s">
        <v>544</v>
      </c>
      <c r="D24" s="58" t="s">
        <v>458</v>
      </c>
      <c r="E24" s="755">
        <v>800</v>
      </c>
      <c r="F24" s="756">
        <v>800</v>
      </c>
      <c r="G24" s="756">
        <v>0</v>
      </c>
      <c r="H24" s="756">
        <v>800</v>
      </c>
      <c r="I24" s="756">
        <v>800</v>
      </c>
      <c r="J24" s="757">
        <v>1</v>
      </c>
      <c r="K24" s="756">
        <v>0</v>
      </c>
      <c r="L24" s="755">
        <v>0</v>
      </c>
      <c r="M24" s="755">
        <v>800</v>
      </c>
      <c r="N24" s="757">
        <v>1</v>
      </c>
      <c r="O24" s="755">
        <v>271.21693800000003</v>
      </c>
      <c r="P24" s="757">
        <v>0.33902117250000002</v>
      </c>
      <c r="Q24" s="926">
        <v>271.21693800000003</v>
      </c>
    </row>
    <row r="25" spans="1:61" ht="59.25" customHeight="1" x14ac:dyDescent="0.25">
      <c r="A25" s="1202"/>
      <c r="B25" s="754" t="s">
        <v>462</v>
      </c>
      <c r="C25" s="862" t="s">
        <v>545</v>
      </c>
      <c r="D25" s="58" t="s">
        <v>458</v>
      </c>
      <c r="E25" s="755">
        <v>20000</v>
      </c>
      <c r="F25" s="756">
        <v>20000</v>
      </c>
      <c r="G25" s="756">
        <v>0</v>
      </c>
      <c r="H25" s="756">
        <v>20000</v>
      </c>
      <c r="I25" s="756">
        <v>20000</v>
      </c>
      <c r="J25" s="757">
        <v>1</v>
      </c>
      <c r="K25" s="756">
        <v>20000</v>
      </c>
      <c r="L25" s="755">
        <v>0</v>
      </c>
      <c r="M25" s="755">
        <v>0</v>
      </c>
      <c r="N25" s="757">
        <v>0</v>
      </c>
      <c r="O25" s="755">
        <v>0</v>
      </c>
      <c r="P25" s="757">
        <v>0</v>
      </c>
      <c r="Q25" s="926">
        <v>0</v>
      </c>
    </row>
    <row r="26" spans="1:61" ht="59.25" customHeight="1" x14ac:dyDescent="0.25">
      <c r="A26" s="1202"/>
      <c r="B26" s="754" t="s">
        <v>462</v>
      </c>
      <c r="C26" s="862" t="s">
        <v>545</v>
      </c>
      <c r="D26" s="58" t="s">
        <v>458</v>
      </c>
      <c r="E26" s="755">
        <v>0</v>
      </c>
      <c r="F26" s="756">
        <v>20000</v>
      </c>
      <c r="G26" s="756">
        <v>0</v>
      </c>
      <c r="H26" s="756">
        <v>20000</v>
      </c>
      <c r="I26" s="756">
        <v>20000</v>
      </c>
      <c r="J26" s="757">
        <v>1</v>
      </c>
      <c r="K26" s="756">
        <v>20000</v>
      </c>
      <c r="L26" s="755">
        <v>0</v>
      </c>
      <c r="M26" s="755">
        <v>0</v>
      </c>
      <c r="N26" s="757">
        <v>1</v>
      </c>
      <c r="O26" s="755">
        <v>0</v>
      </c>
      <c r="P26" s="757">
        <v>0</v>
      </c>
      <c r="Q26" s="926"/>
    </row>
    <row r="27" spans="1:61" ht="24.75" customHeight="1" x14ac:dyDescent="0.25">
      <c r="A27" s="1202"/>
      <c r="B27" s="1207" t="s">
        <v>88</v>
      </c>
      <c r="C27" s="1208"/>
      <c r="D27" s="1209"/>
      <c r="E27" s="773">
        <v>107000</v>
      </c>
      <c r="F27" s="774">
        <v>127000</v>
      </c>
      <c r="G27" s="774">
        <v>26550</v>
      </c>
      <c r="H27" s="774">
        <v>100450</v>
      </c>
      <c r="I27" s="774">
        <v>100450</v>
      </c>
      <c r="J27" s="775">
        <v>1</v>
      </c>
      <c r="K27" s="774">
        <v>40000</v>
      </c>
      <c r="L27" s="774">
        <v>0</v>
      </c>
      <c r="M27" s="773">
        <v>60450</v>
      </c>
      <c r="N27" s="775">
        <v>0.60179193628670979</v>
      </c>
      <c r="O27" s="773">
        <v>12810.325527999999</v>
      </c>
      <c r="P27" s="775">
        <v>0.12752937310104528</v>
      </c>
      <c r="Q27" s="928">
        <v>12810.325527999999</v>
      </c>
    </row>
    <row r="28" spans="1:61" ht="24.75" customHeight="1" x14ac:dyDescent="0.25">
      <c r="A28" s="1202"/>
      <c r="B28" s="1207" t="s">
        <v>300</v>
      </c>
      <c r="C28" s="1208"/>
      <c r="D28" s="1209"/>
      <c r="E28" s="773">
        <v>234877.55766200001</v>
      </c>
      <c r="F28" s="774">
        <v>257877.55766200001</v>
      </c>
      <c r="G28" s="774">
        <v>34057.479654000002</v>
      </c>
      <c r="H28" s="774">
        <v>223820.07800799998</v>
      </c>
      <c r="I28" s="774">
        <v>181646.70464100002</v>
      </c>
      <c r="J28" s="775">
        <v>0.81157466415728541</v>
      </c>
      <c r="K28" s="774">
        <v>40745.795342580008</v>
      </c>
      <c r="L28" s="773">
        <v>42173.373366999964</v>
      </c>
      <c r="M28" s="773">
        <v>140900.90929842001</v>
      </c>
      <c r="N28" s="775">
        <v>0.62952756764468554</v>
      </c>
      <c r="O28" s="773">
        <v>51071.576654670003</v>
      </c>
      <c r="P28" s="775">
        <v>0.22818139064737775</v>
      </c>
      <c r="Q28" s="928">
        <v>50926.485178670002</v>
      </c>
    </row>
    <row r="29" spans="1:61" ht="24" customHeight="1" thickBot="1" x14ac:dyDescent="0.3">
      <c r="A29" s="1202"/>
      <c r="B29" s="1210" t="s">
        <v>294</v>
      </c>
      <c r="C29" s="1211"/>
      <c r="D29" s="1212"/>
      <c r="E29" s="777">
        <v>1283.0473948900001</v>
      </c>
      <c r="F29" s="778">
        <v>1283.0473948900001</v>
      </c>
      <c r="G29" s="778">
        <v>0</v>
      </c>
      <c r="H29" s="778">
        <v>1283.0473948900001</v>
      </c>
      <c r="I29" s="778">
        <v>1203.0473948900001</v>
      </c>
      <c r="J29" s="779">
        <v>0.93764844516374346</v>
      </c>
      <c r="K29" s="778">
        <v>25.50006499999995</v>
      </c>
      <c r="L29" s="777">
        <v>80</v>
      </c>
      <c r="M29" s="777">
        <v>1177.5473298900001</v>
      </c>
      <c r="N29" s="779">
        <v>0.91777383639904841</v>
      </c>
      <c r="O29" s="777">
        <v>20.683333000000001</v>
      </c>
      <c r="P29" s="779">
        <v>1.6120474646825693E-2</v>
      </c>
      <c r="Q29" s="929">
        <v>0</v>
      </c>
    </row>
    <row r="30" spans="1:61" ht="25.5" customHeight="1" thickBot="1" x14ac:dyDescent="0.3">
      <c r="A30" s="1225"/>
      <c r="B30" s="1144" t="s">
        <v>76</v>
      </c>
      <c r="C30" s="1145"/>
      <c r="D30" s="1146"/>
      <c r="E30" s="781">
        <v>236160.60505689</v>
      </c>
      <c r="F30" s="781">
        <v>259160.60505689</v>
      </c>
      <c r="G30" s="781">
        <v>34057.479654000002</v>
      </c>
      <c r="H30" s="781">
        <v>225103.12540288997</v>
      </c>
      <c r="I30" s="782">
        <v>182849.75203589001</v>
      </c>
      <c r="J30" s="783">
        <v>0.81229326207099617</v>
      </c>
      <c r="K30" s="782">
        <v>40771.295407580008</v>
      </c>
      <c r="L30" s="781">
        <v>42253.373366999964</v>
      </c>
      <c r="M30" s="781">
        <v>142078.45662831</v>
      </c>
      <c r="N30" s="783">
        <v>0.63117051961858694</v>
      </c>
      <c r="O30" s="782">
        <v>51092.259987670004</v>
      </c>
      <c r="P30" s="783">
        <v>0.22697268150419941</v>
      </c>
      <c r="Q30" s="930">
        <v>50926.485178670002</v>
      </c>
      <c r="R30" s="1035"/>
    </row>
    <row r="31" spans="1:61" ht="20.25" customHeight="1" thickBot="1" x14ac:dyDescent="0.3">
      <c r="A31" s="1194" t="s">
        <v>580</v>
      </c>
      <c r="B31" s="1194"/>
      <c r="C31" s="1194"/>
      <c r="D31" s="1194"/>
      <c r="E31" s="1194"/>
      <c r="F31" s="1194"/>
      <c r="G31" s="1194"/>
      <c r="H31" s="1194"/>
      <c r="I31" s="1194"/>
      <c r="J31" s="1194"/>
      <c r="K31" s="1194"/>
      <c r="L31" s="1194"/>
      <c r="M31" s="1194"/>
      <c r="N31" s="1194"/>
      <c r="O31" s="1194"/>
      <c r="P31" s="1194"/>
    </row>
    <row r="32" spans="1:61" s="258" customFormat="1" ht="68.25" customHeight="1" thickBot="1" x14ac:dyDescent="0.3">
      <c r="A32" s="683" t="s">
        <v>6</v>
      </c>
      <c r="B32" s="710" t="s">
        <v>7</v>
      </c>
      <c r="C32" s="682" t="s">
        <v>520</v>
      </c>
      <c r="D32" s="684" t="s">
        <v>185</v>
      </c>
      <c r="E32" s="709" t="s">
        <v>101</v>
      </c>
      <c r="F32" s="684" t="s">
        <v>184</v>
      </c>
      <c r="G32" s="684" t="s">
        <v>104</v>
      </c>
      <c r="H32" s="684" t="s">
        <v>406</v>
      </c>
      <c r="I32" s="684" t="s">
        <v>24</v>
      </c>
      <c r="J32" s="685" t="s">
        <v>385</v>
      </c>
      <c r="K32" s="684" t="s">
        <v>189</v>
      </c>
      <c r="L32" s="684" t="s">
        <v>186</v>
      </c>
      <c r="M32" s="709" t="s">
        <v>25</v>
      </c>
      <c r="N32" s="684" t="s">
        <v>43</v>
      </c>
      <c r="O32" s="709" t="s">
        <v>86</v>
      </c>
      <c r="P32" s="917" t="s">
        <v>310</v>
      </c>
      <c r="Q32" s="709" t="s">
        <v>28</v>
      </c>
      <c r="R32" s="1034"/>
      <c r="S32" s="1034"/>
      <c r="T32" s="1034"/>
      <c r="U32" s="1034"/>
      <c r="V32" s="1034"/>
      <c r="W32" s="1034"/>
      <c r="X32" s="1034"/>
      <c r="Y32" s="1034"/>
      <c r="Z32" s="1034"/>
      <c r="AA32" s="1034"/>
      <c r="AB32" s="1034"/>
      <c r="AC32" s="1034"/>
      <c r="AD32" s="1034"/>
      <c r="AE32" s="1034"/>
      <c r="AF32" s="1034"/>
      <c r="AG32" s="1034"/>
      <c r="AH32" s="1034"/>
      <c r="AI32" s="1034"/>
      <c r="AJ32" s="1034"/>
      <c r="AK32" s="1034"/>
      <c r="AL32" s="1034"/>
      <c r="AM32" s="1034"/>
      <c r="AN32" s="1034"/>
      <c r="AO32" s="1034"/>
      <c r="AP32" s="1034"/>
      <c r="AQ32" s="1034"/>
      <c r="AR32" s="1034"/>
      <c r="AS32" s="1034"/>
      <c r="AT32" s="1034"/>
      <c r="AU32" s="1034"/>
      <c r="AV32" s="1034"/>
      <c r="AW32" s="1034"/>
      <c r="AX32" s="1034"/>
      <c r="AY32" s="1034"/>
      <c r="AZ32" s="1034"/>
      <c r="BA32" s="1034"/>
      <c r="BB32" s="1034"/>
      <c r="BC32" s="1034"/>
      <c r="BD32" s="1034"/>
      <c r="BE32" s="1034"/>
      <c r="BF32" s="1034"/>
      <c r="BG32" s="1034"/>
      <c r="BH32" s="1034"/>
      <c r="BI32" s="1034"/>
    </row>
    <row r="33" spans="1:61" s="252" customFormat="1" ht="94.5" customHeight="1" thickBot="1" x14ac:dyDescent="0.3">
      <c r="A33" s="1226" t="s">
        <v>345</v>
      </c>
      <c r="B33" s="785" t="s">
        <v>118</v>
      </c>
      <c r="C33" s="866" t="s">
        <v>327</v>
      </c>
      <c r="D33" s="386" t="s">
        <v>327</v>
      </c>
      <c r="E33" s="786">
        <v>7142.5</v>
      </c>
      <c r="F33" s="787">
        <v>7142.5</v>
      </c>
      <c r="G33" s="787">
        <v>0</v>
      </c>
      <c r="H33" s="787">
        <v>7142.5</v>
      </c>
      <c r="I33" s="788">
        <v>7135.1169529999997</v>
      </c>
      <c r="J33" s="789">
        <v>0.99896632173608679</v>
      </c>
      <c r="K33" s="787">
        <v>412.54935099999966</v>
      </c>
      <c r="L33" s="786">
        <v>7.3830470000002606</v>
      </c>
      <c r="M33" s="786">
        <v>6722.5676020000001</v>
      </c>
      <c r="N33" s="789">
        <v>0.94120652460623033</v>
      </c>
      <c r="O33" s="786">
        <v>2841.5230689999999</v>
      </c>
      <c r="P33" s="918">
        <v>0.3978331213160658</v>
      </c>
      <c r="Q33" s="988">
        <v>1786.4609029999999</v>
      </c>
      <c r="R33" s="1033"/>
      <c r="S33" s="1033"/>
      <c r="T33" s="1033"/>
      <c r="U33" s="1033"/>
      <c r="V33" s="1033"/>
      <c r="W33" s="1033"/>
      <c r="X33" s="1033"/>
      <c r="Y33" s="1033"/>
      <c r="Z33" s="1033"/>
      <c r="AA33" s="1033"/>
      <c r="AB33" s="1033"/>
      <c r="AC33" s="1033"/>
      <c r="AD33" s="1033"/>
      <c r="AE33" s="1033"/>
      <c r="AF33" s="1033"/>
      <c r="AG33" s="1033"/>
      <c r="AH33" s="1033"/>
      <c r="AI33" s="1033"/>
      <c r="AJ33" s="1033"/>
      <c r="AK33" s="1033"/>
      <c r="AL33" s="1033"/>
      <c r="AM33" s="1033"/>
      <c r="AN33" s="1033"/>
      <c r="AO33" s="1033"/>
      <c r="AP33" s="1033"/>
      <c r="AQ33" s="1033"/>
      <c r="AR33" s="1033"/>
      <c r="AS33" s="1033"/>
      <c r="AT33" s="1033"/>
      <c r="AU33" s="1033"/>
      <c r="AV33" s="1033"/>
      <c r="AW33" s="1033"/>
      <c r="AX33" s="1033"/>
      <c r="AY33" s="1033"/>
      <c r="AZ33" s="1033"/>
      <c r="BA33" s="1033"/>
      <c r="BB33" s="1033"/>
      <c r="BC33" s="1033"/>
      <c r="BD33" s="1033"/>
      <c r="BE33" s="1033"/>
      <c r="BF33" s="1033"/>
      <c r="BG33" s="1033"/>
      <c r="BH33" s="1033"/>
      <c r="BI33" s="1033"/>
    </row>
    <row r="34" spans="1:61" s="1033" customFormat="1" ht="62.25" customHeight="1" x14ac:dyDescent="0.25">
      <c r="A34" s="1226"/>
      <c r="B34" s="1026" t="s">
        <v>140</v>
      </c>
      <c r="C34" s="1027" t="s">
        <v>331</v>
      </c>
      <c r="D34" s="1038" t="s">
        <v>331</v>
      </c>
      <c r="E34" s="1039">
        <v>6544.5463980000004</v>
      </c>
      <c r="F34" s="1039">
        <v>6544.5463980000004</v>
      </c>
      <c r="G34" s="1030">
        <v>50</v>
      </c>
      <c r="H34" s="1040">
        <v>6494.5463980000004</v>
      </c>
      <c r="I34" s="1040">
        <v>6067.1010200000001</v>
      </c>
      <c r="J34" s="770">
        <v>0.93418395191823833</v>
      </c>
      <c r="K34" s="1040">
        <v>204.33924339999976</v>
      </c>
      <c r="L34" s="1040">
        <v>427.44537800000035</v>
      </c>
      <c r="M34" s="1039">
        <v>5862.7617766000003</v>
      </c>
      <c r="N34" s="770">
        <v>0.90272074711875816</v>
      </c>
      <c r="O34" s="1039">
        <v>3126.4005080000002</v>
      </c>
      <c r="P34" s="757">
        <v>0.48138858611631091</v>
      </c>
      <c r="Q34" s="1040">
        <v>1602.4754519999999</v>
      </c>
      <c r="R34" s="1035"/>
    </row>
    <row r="35" spans="1:61" ht="19.5" x14ac:dyDescent="0.25">
      <c r="A35" s="1177"/>
      <c r="B35" s="1207" t="s">
        <v>47</v>
      </c>
      <c r="C35" s="1208"/>
      <c r="D35" s="1209"/>
      <c r="E35" s="773">
        <v>13687.046398</v>
      </c>
      <c r="F35" s="774">
        <v>13687.046398</v>
      </c>
      <c r="G35" s="774">
        <v>50</v>
      </c>
      <c r="H35" s="774">
        <v>13637.046398</v>
      </c>
      <c r="I35" s="774">
        <v>13202.217972999999</v>
      </c>
      <c r="J35" s="775">
        <v>0.96811417866380711</v>
      </c>
      <c r="K35" s="774">
        <v>616.88859439999942</v>
      </c>
      <c r="L35" s="774">
        <v>434.82842500000061</v>
      </c>
      <c r="M35" s="773">
        <v>12585.329378599999</v>
      </c>
      <c r="N35" s="775">
        <v>0.92287794668248357</v>
      </c>
      <c r="O35" s="773">
        <v>5967.9235769999996</v>
      </c>
      <c r="P35" s="775">
        <v>0.43602713130804127</v>
      </c>
      <c r="Q35" s="774">
        <v>3388.9363549999998</v>
      </c>
    </row>
    <row r="36" spans="1:61" ht="87" customHeight="1" x14ac:dyDescent="0.25">
      <c r="A36" s="1226"/>
      <c r="B36" s="754" t="s">
        <v>455</v>
      </c>
      <c r="C36" s="862" t="s">
        <v>546</v>
      </c>
      <c r="D36" s="58" t="s">
        <v>456</v>
      </c>
      <c r="E36" s="755">
        <v>40034.612917999999</v>
      </c>
      <c r="F36" s="756">
        <v>40034.612917999999</v>
      </c>
      <c r="G36" s="756">
        <v>4557.6852650000001</v>
      </c>
      <c r="H36" s="756">
        <v>35476.927652999999</v>
      </c>
      <c r="I36" s="756">
        <v>35457.334320000002</v>
      </c>
      <c r="J36" s="757">
        <v>0.99944771618355344</v>
      </c>
      <c r="K36" s="756">
        <v>662.70309200000338</v>
      </c>
      <c r="L36" s="755">
        <v>19.593332999997074</v>
      </c>
      <c r="M36" s="755">
        <v>34794.631227999998</v>
      </c>
      <c r="N36" s="757">
        <v>0.9807678829555494</v>
      </c>
      <c r="O36" s="755">
        <v>7541.5886270000001</v>
      </c>
      <c r="P36" s="918">
        <v>0.21257727559624989</v>
      </c>
      <c r="Q36" s="756">
        <v>7499.810931</v>
      </c>
    </row>
    <row r="37" spans="1:61" ht="55.5" customHeight="1" x14ac:dyDescent="0.25">
      <c r="A37" s="1226"/>
      <c r="B37" s="754" t="s">
        <v>463</v>
      </c>
      <c r="C37" s="862" t="s">
        <v>547</v>
      </c>
      <c r="D37" s="58" t="s">
        <v>464</v>
      </c>
      <c r="E37" s="755">
        <v>6685.1378999999997</v>
      </c>
      <c r="F37" s="756">
        <v>6685.1378999999997</v>
      </c>
      <c r="G37" s="756">
        <v>1085.345204</v>
      </c>
      <c r="H37" s="756">
        <v>5599.7926959999995</v>
      </c>
      <c r="I37" s="756">
        <v>5599.7926960000004</v>
      </c>
      <c r="J37" s="757">
        <v>1.0000000000000002</v>
      </c>
      <c r="K37" s="756">
        <v>234.74186900000041</v>
      </c>
      <c r="L37" s="755">
        <v>0</v>
      </c>
      <c r="M37" s="755">
        <v>5365.050827</v>
      </c>
      <c r="N37" s="757">
        <v>0.95808025729815349</v>
      </c>
      <c r="O37" s="755">
        <v>1721.298673</v>
      </c>
      <c r="P37" s="918">
        <v>0.30738614203156928</v>
      </c>
      <c r="Q37" s="756">
        <v>1720.193096</v>
      </c>
    </row>
    <row r="38" spans="1:61" ht="55.5" customHeight="1" x14ac:dyDescent="0.25">
      <c r="A38" s="1226"/>
      <c r="B38" s="754" t="s">
        <v>465</v>
      </c>
      <c r="C38" s="862" t="s">
        <v>548</v>
      </c>
      <c r="D38" s="58" t="s">
        <v>464</v>
      </c>
      <c r="E38" s="755">
        <v>12120.337176000001</v>
      </c>
      <c r="F38" s="756">
        <v>12120.337176000001</v>
      </c>
      <c r="G38" s="756">
        <v>2437.6020309999999</v>
      </c>
      <c r="H38" s="756">
        <v>9682.7351450000006</v>
      </c>
      <c r="I38" s="756">
        <v>9675.2495419999996</v>
      </c>
      <c r="J38" s="757">
        <v>0.99922691234574701</v>
      </c>
      <c r="K38" s="756">
        <v>593.16089099999954</v>
      </c>
      <c r="L38" s="755">
        <v>7.4856030000009923</v>
      </c>
      <c r="M38" s="755">
        <v>9082.088651</v>
      </c>
      <c r="N38" s="757">
        <v>0.93796727009411551</v>
      </c>
      <c r="O38" s="755">
        <v>4454.1430700000001</v>
      </c>
      <c r="P38" s="918">
        <v>0.46000876852446426</v>
      </c>
      <c r="Q38" s="756">
        <v>4431.3605429999998</v>
      </c>
    </row>
    <row r="39" spans="1:61" ht="79.5" customHeight="1" x14ac:dyDescent="0.25">
      <c r="A39" s="1226"/>
      <c r="B39" s="754" t="s">
        <v>467</v>
      </c>
      <c r="C39" s="862" t="s">
        <v>549</v>
      </c>
      <c r="D39" s="58" t="s">
        <v>468</v>
      </c>
      <c r="E39" s="755">
        <v>7000</v>
      </c>
      <c r="F39" s="756">
        <v>7000</v>
      </c>
      <c r="G39" s="756">
        <v>2064.63297599</v>
      </c>
      <c r="H39" s="756">
        <v>4935.36702401</v>
      </c>
      <c r="I39" s="756">
        <v>4907.6369809999997</v>
      </c>
      <c r="J39" s="757">
        <v>0.99438136153297274</v>
      </c>
      <c r="K39" s="756">
        <v>190.95764899999995</v>
      </c>
      <c r="L39" s="755">
        <v>27.730043010000372</v>
      </c>
      <c r="M39" s="755">
        <v>4716.6793319999997</v>
      </c>
      <c r="N39" s="757">
        <v>0.9556896800286363</v>
      </c>
      <c r="O39" s="755">
        <v>2173.0761572699998</v>
      </c>
      <c r="P39" s="918">
        <v>0.44030690051990684</v>
      </c>
      <c r="Q39" s="756">
        <v>2171.9687442700001</v>
      </c>
    </row>
    <row r="40" spans="1:61" ht="63.75" customHeight="1" x14ac:dyDescent="0.25">
      <c r="A40" s="1226"/>
      <c r="B40" s="754" t="s">
        <v>469</v>
      </c>
      <c r="C40" s="862" t="s">
        <v>550</v>
      </c>
      <c r="D40" s="58" t="s">
        <v>470</v>
      </c>
      <c r="E40" s="755">
        <v>4610.9585459999998</v>
      </c>
      <c r="F40" s="756">
        <v>4610.9585459999998</v>
      </c>
      <c r="G40" s="756">
        <v>535.13190499999996</v>
      </c>
      <c r="H40" s="756">
        <v>4075.8266409999997</v>
      </c>
      <c r="I40" s="756">
        <v>4075.8266410000001</v>
      </c>
      <c r="J40" s="757">
        <v>1.0000000000000002</v>
      </c>
      <c r="K40" s="756">
        <v>311.71707700000024</v>
      </c>
      <c r="L40" s="755">
        <v>0</v>
      </c>
      <c r="M40" s="755">
        <v>3764.1095639999999</v>
      </c>
      <c r="N40" s="757">
        <v>0.92352052615183844</v>
      </c>
      <c r="O40" s="755">
        <v>976.82776799999999</v>
      </c>
      <c r="P40" s="918">
        <v>0.23966371831760155</v>
      </c>
      <c r="Q40" s="756">
        <v>974.34464000000003</v>
      </c>
    </row>
    <row r="41" spans="1:61" ht="88.5" customHeight="1" x14ac:dyDescent="0.25">
      <c r="A41" s="1226"/>
      <c r="B41" s="754" t="s">
        <v>474</v>
      </c>
      <c r="C41" s="862" t="s">
        <v>551</v>
      </c>
      <c r="D41" s="58" t="s">
        <v>475</v>
      </c>
      <c r="E41" s="755">
        <v>8270.5671020000009</v>
      </c>
      <c r="F41" s="756">
        <v>8270.5671020000009</v>
      </c>
      <c r="G41" s="756">
        <v>1499.5110906700002</v>
      </c>
      <c r="H41" s="756">
        <v>6771.0560113300007</v>
      </c>
      <c r="I41" s="756">
        <v>6745.59134533</v>
      </c>
      <c r="J41" s="757">
        <v>0.99623918839876813</v>
      </c>
      <c r="K41" s="756">
        <v>147.62898299999961</v>
      </c>
      <c r="L41" s="755">
        <v>25.464666000000761</v>
      </c>
      <c r="M41" s="755">
        <v>6597.9623623300004</v>
      </c>
      <c r="N41" s="757">
        <v>0.97443624026882025</v>
      </c>
      <c r="O41" s="755">
        <v>4729.6458140000004</v>
      </c>
      <c r="P41" s="918">
        <v>0.69850933238270208</v>
      </c>
      <c r="Q41" s="756">
        <v>4702.5135529999998</v>
      </c>
    </row>
    <row r="42" spans="1:61" ht="20.25" thickBot="1" x14ac:dyDescent="0.3">
      <c r="A42" s="1227"/>
      <c r="B42" s="1210" t="s">
        <v>88</v>
      </c>
      <c r="C42" s="1211"/>
      <c r="D42" s="1212"/>
      <c r="E42" s="777">
        <v>78721.613641999997</v>
      </c>
      <c r="F42" s="778">
        <v>78721.613641999997</v>
      </c>
      <c r="G42" s="778">
        <v>12179.908471660001</v>
      </c>
      <c r="H42" s="778">
        <v>66541.705170339992</v>
      </c>
      <c r="I42" s="778">
        <v>66461.431525329986</v>
      </c>
      <c r="J42" s="779">
        <v>0.99879363408550303</v>
      </c>
      <c r="K42" s="778">
        <v>2140.9095610000031</v>
      </c>
      <c r="L42" s="777">
        <v>80.2736450099992</v>
      </c>
      <c r="M42" s="777">
        <v>64320.521964329993</v>
      </c>
      <c r="N42" s="779">
        <v>0.96661968309462476</v>
      </c>
      <c r="O42" s="777">
        <v>21596.580109269999</v>
      </c>
      <c r="P42" s="779">
        <v>0.3245570586744802</v>
      </c>
      <c r="Q42" s="778">
        <v>21500.191507269999</v>
      </c>
    </row>
    <row r="43" spans="1:61" ht="26.25" customHeight="1" thickBot="1" x14ac:dyDescent="0.3">
      <c r="A43" s="1225"/>
      <c r="B43" s="1144" t="s">
        <v>76</v>
      </c>
      <c r="C43" s="1145"/>
      <c r="D43" s="1146"/>
      <c r="E43" s="781">
        <v>92408.660040000002</v>
      </c>
      <c r="F43" s="782">
        <v>92408.660040000002</v>
      </c>
      <c r="G43" s="782">
        <v>12229.908471660001</v>
      </c>
      <c r="H43" s="782">
        <v>80178.751568339998</v>
      </c>
      <c r="I43" s="782">
        <v>79663.649498329993</v>
      </c>
      <c r="J43" s="783">
        <v>0.99357557881690184</v>
      </c>
      <c r="K43" s="782">
        <v>2757.7981554000025</v>
      </c>
      <c r="L43" s="781">
        <v>515.10207001000526</v>
      </c>
      <c r="M43" s="781">
        <v>76905.851342929993</v>
      </c>
      <c r="N43" s="783">
        <v>0.95917995527006472</v>
      </c>
      <c r="O43" s="781">
        <v>27564.50368627</v>
      </c>
      <c r="P43" s="783">
        <v>0.34378813771845174</v>
      </c>
      <c r="Q43" s="930">
        <v>24889.127862269997</v>
      </c>
    </row>
    <row r="44" spans="1:61" ht="20.25" customHeight="1" thickBot="1" x14ac:dyDescent="0.3">
      <c r="A44" s="1194" t="s">
        <v>580</v>
      </c>
      <c r="B44" s="1194"/>
      <c r="C44" s="1194"/>
      <c r="D44" s="1194"/>
      <c r="E44" s="1194"/>
      <c r="F44" s="1194"/>
      <c r="G44" s="1194"/>
      <c r="H44" s="1194"/>
      <c r="I44" s="1194"/>
      <c r="J44" s="1194"/>
      <c r="K44" s="1194"/>
      <c r="L44" s="1194"/>
      <c r="M44" s="1194"/>
      <c r="N44" s="1194"/>
      <c r="O44" s="1194"/>
      <c r="P44" s="1194"/>
      <c r="Q44" s="931"/>
    </row>
    <row r="45" spans="1:61" s="258" customFormat="1" ht="48.75" customHeight="1" thickBot="1" x14ac:dyDescent="0.3">
      <c r="A45" s="683" t="s">
        <v>6</v>
      </c>
      <c r="B45" s="917" t="s">
        <v>7</v>
      </c>
      <c r="C45" s="917" t="s">
        <v>520</v>
      </c>
      <c r="D45" s="917" t="s">
        <v>185</v>
      </c>
      <c r="E45" s="920" t="s">
        <v>101</v>
      </c>
      <c r="F45" s="917" t="s">
        <v>184</v>
      </c>
      <c r="G45" s="917" t="s">
        <v>104</v>
      </c>
      <c r="H45" s="917" t="s">
        <v>406</v>
      </c>
      <c r="I45" s="917" t="s">
        <v>24</v>
      </c>
      <c r="J45" s="921" t="s">
        <v>385</v>
      </c>
      <c r="K45" s="917" t="s">
        <v>189</v>
      </c>
      <c r="L45" s="917" t="s">
        <v>186</v>
      </c>
      <c r="M45" s="920" t="s">
        <v>25</v>
      </c>
      <c r="N45" s="917" t="s">
        <v>43</v>
      </c>
      <c r="O45" s="920" t="s">
        <v>86</v>
      </c>
      <c r="P45" s="917" t="s">
        <v>310</v>
      </c>
      <c r="Q45" s="917" t="s">
        <v>28</v>
      </c>
      <c r="R45" s="1034"/>
      <c r="S45" s="1034"/>
      <c r="T45" s="1034"/>
      <c r="U45" s="1034"/>
      <c r="V45" s="1034"/>
      <c r="W45" s="1034"/>
      <c r="X45" s="1034"/>
      <c r="Y45" s="1034"/>
      <c r="Z45" s="1034"/>
      <c r="AA45" s="1034"/>
      <c r="AB45" s="1034"/>
      <c r="AC45" s="1034"/>
      <c r="AD45" s="1034"/>
      <c r="AE45" s="1034"/>
      <c r="AF45" s="1034"/>
      <c r="AG45" s="1034"/>
      <c r="AH45" s="1034"/>
      <c r="AI45" s="1034"/>
      <c r="AJ45" s="1034"/>
      <c r="AK45" s="1034"/>
      <c r="AL45" s="1034"/>
      <c r="AM45" s="1034"/>
      <c r="AN45" s="1034"/>
      <c r="AO45" s="1034"/>
      <c r="AP45" s="1034"/>
      <c r="AQ45" s="1034"/>
      <c r="AR45" s="1034"/>
      <c r="AS45" s="1034"/>
      <c r="AT45" s="1034"/>
      <c r="AU45" s="1034"/>
      <c r="AV45" s="1034"/>
      <c r="AW45" s="1034"/>
      <c r="AX45" s="1034"/>
      <c r="AY45" s="1034"/>
      <c r="AZ45" s="1034"/>
      <c r="BA45" s="1034"/>
      <c r="BB45" s="1034"/>
      <c r="BC45" s="1034"/>
      <c r="BD45" s="1034"/>
      <c r="BE45" s="1034"/>
      <c r="BF45" s="1034"/>
      <c r="BG45" s="1034"/>
      <c r="BH45" s="1034"/>
      <c r="BI45" s="1034"/>
    </row>
    <row r="46" spans="1:61" ht="27" customHeight="1" x14ac:dyDescent="0.25">
      <c r="A46" s="1176" t="s">
        <v>245</v>
      </c>
      <c r="B46" s="759" t="s">
        <v>108</v>
      </c>
      <c r="C46" s="863" t="s">
        <v>109</v>
      </c>
      <c r="D46" s="353" t="s">
        <v>109</v>
      </c>
      <c r="E46" s="755">
        <v>6525</v>
      </c>
      <c r="F46" s="756">
        <v>5875</v>
      </c>
      <c r="G46" s="756">
        <v>0</v>
      </c>
      <c r="H46" s="756">
        <v>5875</v>
      </c>
      <c r="I46" s="756">
        <v>5422.1652815500001</v>
      </c>
      <c r="J46" s="757">
        <v>0.92292175005106381</v>
      </c>
      <c r="K46" s="756">
        <v>539.82547655000053</v>
      </c>
      <c r="L46" s="755">
        <v>452.83471844999985</v>
      </c>
      <c r="M46" s="755">
        <v>4882.3398049999996</v>
      </c>
      <c r="N46" s="758">
        <v>0.83103656255319147</v>
      </c>
      <c r="O46" s="755">
        <v>4880.1539110000003</v>
      </c>
      <c r="P46" s="758">
        <v>0.83066449548936172</v>
      </c>
      <c r="Q46" s="989">
        <v>4880.1539110000003</v>
      </c>
    </row>
    <row r="47" spans="1:61" ht="42" customHeight="1" x14ac:dyDescent="0.25">
      <c r="A47" s="1177"/>
      <c r="B47" s="759" t="s">
        <v>110</v>
      </c>
      <c r="C47" s="863" t="s">
        <v>111</v>
      </c>
      <c r="D47" s="353" t="s">
        <v>111</v>
      </c>
      <c r="E47" s="755">
        <v>2246</v>
      </c>
      <c r="F47" s="756">
        <v>2246</v>
      </c>
      <c r="G47" s="756">
        <v>0</v>
      </c>
      <c r="H47" s="756">
        <v>2246</v>
      </c>
      <c r="I47" s="756">
        <v>2191.482</v>
      </c>
      <c r="J47" s="757">
        <v>0.97572662511130903</v>
      </c>
      <c r="K47" s="756">
        <v>496.10368100000005</v>
      </c>
      <c r="L47" s="755">
        <v>54.518000000000029</v>
      </c>
      <c r="M47" s="755">
        <v>1695.3783189999999</v>
      </c>
      <c r="N47" s="758">
        <v>0.75484341896705254</v>
      </c>
      <c r="O47" s="755">
        <v>1695.3783189999999</v>
      </c>
      <c r="P47" s="758">
        <v>0.75484341896705254</v>
      </c>
      <c r="Q47" s="989">
        <v>1695.3783189999999</v>
      </c>
    </row>
    <row r="48" spans="1:61" ht="38.25" customHeight="1" x14ac:dyDescent="0.25">
      <c r="A48" s="1177"/>
      <c r="B48" s="759" t="s">
        <v>112</v>
      </c>
      <c r="C48" s="863" t="s">
        <v>113</v>
      </c>
      <c r="D48" s="353" t="s">
        <v>113</v>
      </c>
      <c r="E48" s="755">
        <v>320</v>
      </c>
      <c r="F48" s="756">
        <v>970</v>
      </c>
      <c r="G48" s="756">
        <v>0</v>
      </c>
      <c r="H48" s="756">
        <v>970</v>
      </c>
      <c r="I48" s="756">
        <v>970</v>
      </c>
      <c r="J48" s="757">
        <v>1</v>
      </c>
      <c r="K48" s="756">
        <v>486.36901799999998</v>
      </c>
      <c r="L48" s="755">
        <v>0</v>
      </c>
      <c r="M48" s="755">
        <v>483.63098200000002</v>
      </c>
      <c r="N48" s="758">
        <v>0.49858864123711344</v>
      </c>
      <c r="O48" s="755">
        <v>483.63098200000002</v>
      </c>
      <c r="P48" s="758">
        <v>0.49858864123711344</v>
      </c>
      <c r="Q48" s="989">
        <v>483.63098200000002</v>
      </c>
    </row>
    <row r="49" spans="1:61" ht="24" customHeight="1" x14ac:dyDescent="0.25">
      <c r="A49" s="1177"/>
      <c r="B49" s="1195" t="s">
        <v>46</v>
      </c>
      <c r="C49" s="1195"/>
      <c r="D49" s="403" t="s">
        <v>324</v>
      </c>
      <c r="E49" s="773">
        <v>9091</v>
      </c>
      <c r="F49" s="774">
        <v>9091</v>
      </c>
      <c r="G49" s="774">
        <v>0</v>
      </c>
      <c r="H49" s="774">
        <v>9091</v>
      </c>
      <c r="I49" s="774">
        <v>8583.6472815500001</v>
      </c>
      <c r="J49" s="775">
        <v>0.94419175905290953</v>
      </c>
      <c r="K49" s="774">
        <v>1522.2981755500005</v>
      </c>
      <c r="L49" s="773">
        <v>507.35271844999988</v>
      </c>
      <c r="M49" s="773">
        <v>7061.3491059999988</v>
      </c>
      <c r="N49" s="775">
        <v>0.77674063425365736</v>
      </c>
      <c r="O49" s="773">
        <v>7059.1632120000004</v>
      </c>
      <c r="P49" s="775">
        <v>0.77650018831811685</v>
      </c>
      <c r="Q49" s="933">
        <v>7059.1632120000004</v>
      </c>
    </row>
    <row r="50" spans="1:61" ht="36.75" customHeight="1" x14ac:dyDescent="0.25">
      <c r="A50" s="1177"/>
      <c r="B50" s="759" t="s">
        <v>360</v>
      </c>
      <c r="C50" s="863" t="s">
        <v>361</v>
      </c>
      <c r="D50" s="353" t="s">
        <v>361</v>
      </c>
      <c r="E50" s="755">
        <v>4729.2</v>
      </c>
      <c r="F50" s="756">
        <v>4729.2</v>
      </c>
      <c r="G50" s="756">
        <v>0</v>
      </c>
      <c r="H50" s="756">
        <v>4729.2</v>
      </c>
      <c r="I50" s="756">
        <v>4669.5657483100003</v>
      </c>
      <c r="J50" s="757">
        <v>0.98739020305971426</v>
      </c>
      <c r="K50" s="756">
        <v>174.44698291999975</v>
      </c>
      <c r="L50" s="755">
        <v>59.634251689999473</v>
      </c>
      <c r="M50" s="755">
        <v>4495.1187653900006</v>
      </c>
      <c r="N50" s="758">
        <v>0.95050299530364557</v>
      </c>
      <c r="O50" s="755">
        <v>3774.9917921300002</v>
      </c>
      <c r="P50" s="758">
        <v>0.79823052358326996</v>
      </c>
      <c r="Q50" s="990">
        <v>3766.4917921300002</v>
      </c>
    </row>
    <row r="51" spans="1:61" ht="24" customHeight="1" x14ac:dyDescent="0.25">
      <c r="A51" s="1177"/>
      <c r="B51" s="1195" t="s">
        <v>179</v>
      </c>
      <c r="C51" s="1195"/>
      <c r="D51" s="403" t="s">
        <v>179</v>
      </c>
      <c r="E51" s="773">
        <v>4729.2</v>
      </c>
      <c r="F51" s="774">
        <v>4729.2</v>
      </c>
      <c r="G51" s="774">
        <v>0</v>
      </c>
      <c r="H51" s="774">
        <v>4729.2</v>
      </c>
      <c r="I51" s="774">
        <v>4669.5657483100003</v>
      </c>
      <c r="J51" s="775">
        <v>0.98739020305971426</v>
      </c>
      <c r="K51" s="774">
        <v>174.44698291999975</v>
      </c>
      <c r="L51" s="773">
        <v>59.634251689999473</v>
      </c>
      <c r="M51" s="773">
        <v>4495.1187653900006</v>
      </c>
      <c r="N51" s="775">
        <v>0.95050299530364557</v>
      </c>
      <c r="O51" s="773">
        <v>3774.9917921300002</v>
      </c>
      <c r="P51" s="775">
        <v>0.79823052358326996</v>
      </c>
      <c r="Q51" s="933">
        <v>3766.4917921300002</v>
      </c>
    </row>
    <row r="52" spans="1:61" ht="45" x14ac:dyDescent="0.25">
      <c r="A52" s="1177"/>
      <c r="B52" s="754" t="s">
        <v>122</v>
      </c>
      <c r="C52" s="862" t="s">
        <v>35</v>
      </c>
      <c r="D52" s="58" t="s">
        <v>35</v>
      </c>
      <c r="E52" s="755">
        <v>54540.5</v>
      </c>
      <c r="F52" s="756">
        <v>71540.5</v>
      </c>
      <c r="G52" s="756">
        <v>33809.162721000001</v>
      </c>
      <c r="H52" s="756">
        <v>37731.337278999999</v>
      </c>
      <c r="I52" s="756">
        <v>37583.918720000001</v>
      </c>
      <c r="J52" s="757">
        <v>0.99609294105030177</v>
      </c>
      <c r="K52" s="756">
        <v>631.91187219999847</v>
      </c>
      <c r="L52" s="755">
        <v>147.41855899999791</v>
      </c>
      <c r="M52" s="755">
        <v>36952.006847800003</v>
      </c>
      <c r="N52" s="757">
        <v>0.97934527405065641</v>
      </c>
      <c r="O52" s="755">
        <v>23241.696072300001</v>
      </c>
      <c r="P52" s="757">
        <v>0.61597859361416141</v>
      </c>
      <c r="Q52" s="991">
        <v>23183.748996300001</v>
      </c>
    </row>
    <row r="53" spans="1:61" ht="19.5" x14ac:dyDescent="0.25">
      <c r="A53" s="1177"/>
      <c r="B53" s="1195" t="s">
        <v>47</v>
      </c>
      <c r="C53" s="1195"/>
      <c r="D53" s="403" t="s">
        <v>47</v>
      </c>
      <c r="E53" s="773">
        <v>54540.5</v>
      </c>
      <c r="F53" s="774">
        <v>71540.5</v>
      </c>
      <c r="G53" s="774">
        <v>33809.162721000001</v>
      </c>
      <c r="H53" s="774">
        <v>37731.337278999999</v>
      </c>
      <c r="I53" s="774">
        <v>37583.918720000001</v>
      </c>
      <c r="J53" s="775">
        <v>0.99609294105030177</v>
      </c>
      <c r="K53" s="774">
        <v>631.91187219999847</v>
      </c>
      <c r="L53" s="773">
        <v>147.41855899999791</v>
      </c>
      <c r="M53" s="773">
        <v>36952.006847800003</v>
      </c>
      <c r="N53" s="775">
        <v>0.97934527405065641</v>
      </c>
      <c r="O53" s="773">
        <v>23241.696072300001</v>
      </c>
      <c r="P53" s="775">
        <v>0.61597859361416141</v>
      </c>
      <c r="Q53" s="933">
        <v>23183.748996300001</v>
      </c>
    </row>
    <row r="54" spans="1:61" ht="27" customHeight="1" x14ac:dyDescent="0.25">
      <c r="A54" s="1177"/>
      <c r="B54" s="754" t="s">
        <v>154</v>
      </c>
      <c r="C54" s="862" t="s">
        <v>155</v>
      </c>
      <c r="D54" s="58" t="s">
        <v>155</v>
      </c>
      <c r="E54" s="755">
        <v>91.1</v>
      </c>
      <c r="F54" s="756">
        <v>91.1</v>
      </c>
      <c r="G54" s="756">
        <v>0</v>
      </c>
      <c r="H54" s="756">
        <v>91.1</v>
      </c>
      <c r="I54" s="756">
        <v>0</v>
      </c>
      <c r="J54" s="757">
        <v>0</v>
      </c>
      <c r="K54" s="756">
        <v>0</v>
      </c>
      <c r="L54" s="755">
        <v>91.1</v>
      </c>
      <c r="M54" s="755">
        <v>0</v>
      </c>
      <c r="N54" s="757">
        <v>0</v>
      </c>
      <c r="O54" s="755">
        <v>0</v>
      </c>
      <c r="P54" s="757">
        <v>0</v>
      </c>
      <c r="Q54" s="932">
        <v>0</v>
      </c>
    </row>
    <row r="55" spans="1:61" ht="19.5" x14ac:dyDescent="0.25">
      <c r="A55" s="1177"/>
      <c r="B55" s="1195" t="s">
        <v>570</v>
      </c>
      <c r="C55" s="1195"/>
      <c r="D55" s="919"/>
      <c r="E55" s="773">
        <v>91.1</v>
      </c>
      <c r="F55" s="774">
        <v>91.1</v>
      </c>
      <c r="G55" s="774">
        <v>0</v>
      </c>
      <c r="H55" s="774">
        <v>91.1</v>
      </c>
      <c r="I55" s="774">
        <v>0</v>
      </c>
      <c r="J55" s="775">
        <v>0</v>
      </c>
      <c r="K55" s="774">
        <v>0</v>
      </c>
      <c r="L55" s="773">
        <v>91.1</v>
      </c>
      <c r="M55" s="773">
        <v>0</v>
      </c>
      <c r="N55" s="775">
        <v>0</v>
      </c>
      <c r="O55" s="773">
        <v>0</v>
      </c>
      <c r="P55" s="775">
        <v>0</v>
      </c>
      <c r="Q55" s="933">
        <v>0</v>
      </c>
    </row>
    <row r="56" spans="1:61" ht="90" x14ac:dyDescent="0.25">
      <c r="A56" s="1177"/>
      <c r="B56" s="754" t="s">
        <v>514</v>
      </c>
      <c r="C56" s="862" t="s">
        <v>552</v>
      </c>
      <c r="D56" s="58" t="s">
        <v>496</v>
      </c>
      <c r="E56" s="755">
        <v>4000</v>
      </c>
      <c r="F56" s="756">
        <v>4000</v>
      </c>
      <c r="G56" s="756">
        <v>286.99387899999999</v>
      </c>
      <c r="H56" s="756">
        <v>3713.0061209999999</v>
      </c>
      <c r="I56" s="756">
        <v>3707.4563589999998</v>
      </c>
      <c r="J56" s="757">
        <v>0.99850531838107892</v>
      </c>
      <c r="K56" s="756">
        <v>0</v>
      </c>
      <c r="L56" s="755">
        <v>5.5497620000001007</v>
      </c>
      <c r="M56" s="755">
        <v>3707.4563589999998</v>
      </c>
      <c r="N56" s="757">
        <v>0.99850531838107892</v>
      </c>
      <c r="O56" s="755">
        <v>2480.2405675</v>
      </c>
      <c r="P56" s="757">
        <v>0.66798720138711021</v>
      </c>
      <c r="Q56" s="932">
        <v>2480.2405675</v>
      </c>
    </row>
    <row r="57" spans="1:61" ht="20.25" thickBot="1" x14ac:dyDescent="0.3">
      <c r="A57" s="1177"/>
      <c r="B57" s="1206" t="s">
        <v>88</v>
      </c>
      <c r="C57" s="1206"/>
      <c r="D57" s="935" t="s">
        <v>88</v>
      </c>
      <c r="E57" s="777">
        <v>4000</v>
      </c>
      <c r="F57" s="778">
        <v>4000</v>
      </c>
      <c r="G57" s="778">
        <v>286.99387899999999</v>
      </c>
      <c r="H57" s="778">
        <v>3713.0061209999999</v>
      </c>
      <c r="I57" s="778">
        <v>3707.4563589999998</v>
      </c>
      <c r="J57" s="779">
        <v>0.99850531838107892</v>
      </c>
      <c r="K57" s="778">
        <v>0</v>
      </c>
      <c r="L57" s="778">
        <v>5.5497620000001007</v>
      </c>
      <c r="M57" s="777">
        <v>3707.4563589999998</v>
      </c>
      <c r="N57" s="779">
        <v>0.99850531838107892</v>
      </c>
      <c r="O57" s="777">
        <v>2480.2405675</v>
      </c>
      <c r="P57" s="779">
        <v>0.66798720138711021</v>
      </c>
      <c r="Q57" s="934">
        <v>2480.2405675</v>
      </c>
    </row>
    <row r="58" spans="1:61" ht="27" customHeight="1" thickBot="1" x14ac:dyDescent="0.3">
      <c r="A58" s="1242"/>
      <c r="B58" s="1144" t="s">
        <v>76</v>
      </c>
      <c r="C58" s="1145"/>
      <c r="D58" s="1146"/>
      <c r="E58" s="781">
        <v>72451.799999999988</v>
      </c>
      <c r="F58" s="782">
        <v>89451.8</v>
      </c>
      <c r="G58" s="782">
        <v>34096.156600000002</v>
      </c>
      <c r="H58" s="782">
        <v>55355.643399999994</v>
      </c>
      <c r="I58" s="782">
        <v>54544.58810886</v>
      </c>
      <c r="J58" s="783">
        <v>0.98534828174104483</v>
      </c>
      <c r="K58" s="782">
        <v>2328.6570306699987</v>
      </c>
      <c r="L58" s="781">
        <v>811.05529113999739</v>
      </c>
      <c r="M58" s="781">
        <v>52215.931078189999</v>
      </c>
      <c r="N58" s="783">
        <v>0.94328107977857967</v>
      </c>
      <c r="O58" s="781">
        <v>36556.091643929998</v>
      </c>
      <c r="P58" s="783">
        <v>0.66038599497029782</v>
      </c>
      <c r="Q58" s="930">
        <v>36489.644567930001</v>
      </c>
    </row>
    <row r="59" spans="1:61" ht="21.75" customHeight="1" thickBot="1" x14ac:dyDescent="0.3">
      <c r="A59" s="1194" t="s">
        <v>580</v>
      </c>
      <c r="B59" s="1194"/>
      <c r="C59" s="1194"/>
      <c r="D59" s="1194"/>
      <c r="E59" s="1194"/>
      <c r="F59" s="1194"/>
      <c r="G59" s="1194"/>
      <c r="H59" s="1194"/>
      <c r="I59" s="1194"/>
      <c r="J59" s="1194"/>
      <c r="K59" s="1194"/>
      <c r="L59" s="1194"/>
      <c r="M59" s="1194"/>
      <c r="N59" s="1194"/>
      <c r="O59" s="1194"/>
      <c r="P59" s="1194"/>
    </row>
    <row r="60" spans="1:61" s="258" customFormat="1" ht="47.25" customHeight="1" thickBot="1" x14ac:dyDescent="0.3">
      <c r="A60" s="683" t="s">
        <v>6</v>
      </c>
      <c r="B60" s="710" t="s">
        <v>7</v>
      </c>
      <c r="C60" s="682" t="s">
        <v>520</v>
      </c>
      <c r="D60" s="684" t="s">
        <v>185</v>
      </c>
      <c r="E60" s="709" t="s">
        <v>101</v>
      </c>
      <c r="F60" s="684" t="s">
        <v>184</v>
      </c>
      <c r="G60" s="684" t="s">
        <v>104</v>
      </c>
      <c r="H60" s="684" t="s">
        <v>406</v>
      </c>
      <c r="I60" s="684" t="s">
        <v>24</v>
      </c>
      <c r="J60" s="685" t="s">
        <v>385</v>
      </c>
      <c r="K60" s="684" t="s">
        <v>189</v>
      </c>
      <c r="L60" s="684" t="s">
        <v>186</v>
      </c>
      <c r="M60" s="709" t="s">
        <v>25</v>
      </c>
      <c r="N60" s="684" t="s">
        <v>43</v>
      </c>
      <c r="O60" s="709" t="s">
        <v>86</v>
      </c>
      <c r="P60" s="684" t="s">
        <v>310</v>
      </c>
      <c r="Q60" s="709" t="s">
        <v>28</v>
      </c>
      <c r="R60" s="1034"/>
      <c r="S60" s="1034"/>
      <c r="T60" s="1034"/>
      <c r="U60" s="1034"/>
      <c r="V60" s="1034"/>
      <c r="W60" s="1034"/>
      <c r="X60" s="1034"/>
      <c r="Y60" s="1034"/>
      <c r="Z60" s="1034"/>
      <c r="AA60" s="1034"/>
      <c r="AB60" s="1034"/>
      <c r="AC60" s="1034"/>
      <c r="AD60" s="1034"/>
      <c r="AE60" s="1034"/>
      <c r="AF60" s="1034"/>
      <c r="AG60" s="1034"/>
      <c r="AH60" s="1034"/>
      <c r="AI60" s="1034"/>
      <c r="AJ60" s="1034"/>
      <c r="AK60" s="1034"/>
      <c r="AL60" s="1034"/>
      <c r="AM60" s="1034"/>
      <c r="AN60" s="1034"/>
      <c r="AO60" s="1034"/>
      <c r="AP60" s="1034"/>
      <c r="AQ60" s="1034"/>
      <c r="AR60" s="1034"/>
      <c r="AS60" s="1034"/>
      <c r="AT60" s="1034"/>
      <c r="AU60" s="1034"/>
      <c r="AV60" s="1034"/>
      <c r="AW60" s="1034"/>
      <c r="AX60" s="1034"/>
      <c r="AY60" s="1034"/>
      <c r="AZ60" s="1034"/>
      <c r="BA60" s="1034"/>
      <c r="BB60" s="1034"/>
      <c r="BC60" s="1034"/>
      <c r="BD60" s="1034"/>
      <c r="BE60" s="1034"/>
      <c r="BF60" s="1034"/>
      <c r="BG60" s="1034"/>
      <c r="BH60" s="1034"/>
      <c r="BI60" s="1034"/>
    </row>
    <row r="61" spans="1:61" ht="102" customHeight="1" x14ac:dyDescent="0.25">
      <c r="A61" s="1233" t="s">
        <v>342</v>
      </c>
      <c r="B61" s="796" t="s">
        <v>151</v>
      </c>
      <c r="C61" s="868" t="s">
        <v>90</v>
      </c>
      <c r="D61" s="687" t="s">
        <v>90</v>
      </c>
      <c r="E61" s="768">
        <v>1534.8</v>
      </c>
      <c r="F61" s="769">
        <v>1534.8</v>
      </c>
      <c r="G61" s="769">
        <v>200</v>
      </c>
      <c r="H61" s="769">
        <v>1334.8</v>
      </c>
      <c r="I61" s="769">
        <v>1325.1134950000001</v>
      </c>
      <c r="J61" s="757">
        <v>0.99274310383578068</v>
      </c>
      <c r="K61" s="756">
        <v>371.34550900000011</v>
      </c>
      <c r="L61" s="768">
        <v>9.6865049999998973</v>
      </c>
      <c r="M61" s="768">
        <v>953.76798599999995</v>
      </c>
      <c r="N61" s="757">
        <v>0.71453999550494451</v>
      </c>
      <c r="O61" s="768">
        <v>791.81333500000005</v>
      </c>
      <c r="P61" s="757">
        <v>0.59320747302966748</v>
      </c>
      <c r="Q61" s="992">
        <v>791.81333500000005</v>
      </c>
    </row>
    <row r="62" spans="1:61" ht="23.25" customHeight="1" x14ac:dyDescent="0.25">
      <c r="A62" s="1234"/>
      <c r="B62" s="1154" t="s">
        <v>47</v>
      </c>
      <c r="C62" s="1155"/>
      <c r="D62" s="403" t="s">
        <v>47</v>
      </c>
      <c r="E62" s="773">
        <v>1534.8</v>
      </c>
      <c r="F62" s="774">
        <v>1534.8</v>
      </c>
      <c r="G62" s="774">
        <v>200</v>
      </c>
      <c r="H62" s="774">
        <v>1334.8</v>
      </c>
      <c r="I62" s="774">
        <v>1325.1134950000001</v>
      </c>
      <c r="J62" s="775">
        <v>0.99274310383578068</v>
      </c>
      <c r="K62" s="774">
        <v>371.34550900000011</v>
      </c>
      <c r="L62" s="773">
        <v>9.6865049999998973</v>
      </c>
      <c r="M62" s="773">
        <v>953.76798599999995</v>
      </c>
      <c r="N62" s="775">
        <v>0.71453999550494451</v>
      </c>
      <c r="O62" s="773">
        <v>791.81333500000005</v>
      </c>
      <c r="P62" s="775">
        <v>0.59320747302966748</v>
      </c>
      <c r="Q62" s="774">
        <v>791.81333500000005</v>
      </c>
    </row>
    <row r="63" spans="1:61" ht="103.5" customHeight="1" x14ac:dyDescent="0.25">
      <c r="A63" s="1234"/>
      <c r="B63" s="797" t="s">
        <v>498</v>
      </c>
      <c r="C63" s="869" t="s">
        <v>553</v>
      </c>
      <c r="D63" s="688" t="s">
        <v>496</v>
      </c>
      <c r="E63" s="755">
        <v>2997.2460000000001</v>
      </c>
      <c r="F63" s="756">
        <v>2997.2460000000001</v>
      </c>
      <c r="G63" s="756">
        <v>94.891798499999993</v>
      </c>
      <c r="H63" s="756">
        <v>2902.3542015000003</v>
      </c>
      <c r="I63" s="756">
        <v>2888.3542014999998</v>
      </c>
      <c r="J63" s="757">
        <v>0.99517632961794777</v>
      </c>
      <c r="K63" s="756">
        <v>1860.6859488299999</v>
      </c>
      <c r="L63" s="755">
        <v>14.000000000000455</v>
      </c>
      <c r="M63" s="755">
        <v>1027.6682526699999</v>
      </c>
      <c r="N63" s="757">
        <v>0.35408092235567884</v>
      </c>
      <c r="O63" s="755">
        <v>913.73594200000002</v>
      </c>
      <c r="P63" s="757">
        <v>0.31482578574584774</v>
      </c>
      <c r="Q63" s="756">
        <v>913.73594200000002</v>
      </c>
    </row>
    <row r="64" spans="1:61" ht="27.75" customHeight="1" thickBot="1" x14ac:dyDescent="0.3">
      <c r="A64" s="1234"/>
      <c r="B64" s="1161" t="s">
        <v>88</v>
      </c>
      <c r="C64" s="1162"/>
      <c r="D64" s="935" t="s">
        <v>88</v>
      </c>
      <c r="E64" s="777">
        <v>2997.2460000000001</v>
      </c>
      <c r="F64" s="778">
        <v>2997.2460000000001</v>
      </c>
      <c r="G64" s="778">
        <v>94.891798499999993</v>
      </c>
      <c r="H64" s="778">
        <v>2902.3542015000003</v>
      </c>
      <c r="I64" s="778">
        <v>2888.3542014999998</v>
      </c>
      <c r="J64" s="779">
        <v>0.99517632961794777</v>
      </c>
      <c r="K64" s="778">
        <v>1860.6859488299999</v>
      </c>
      <c r="L64" s="777">
        <v>14.000000000000455</v>
      </c>
      <c r="M64" s="777">
        <v>1027.6682526699999</v>
      </c>
      <c r="N64" s="779">
        <v>0.35408092235567884</v>
      </c>
      <c r="O64" s="777">
        <v>913.73594200000002</v>
      </c>
      <c r="P64" s="779">
        <v>0.31482578574584774</v>
      </c>
      <c r="Q64" s="778">
        <v>913.73594200000002</v>
      </c>
    </row>
    <row r="65" spans="1:61" ht="35.25" customHeight="1" thickBot="1" x14ac:dyDescent="0.3">
      <c r="A65" s="1235"/>
      <c r="B65" s="1144" t="s">
        <v>76</v>
      </c>
      <c r="C65" s="1145"/>
      <c r="D65" s="1146"/>
      <c r="E65" s="781">
        <v>4532.0460000000003</v>
      </c>
      <c r="F65" s="782">
        <v>4532.0460000000003</v>
      </c>
      <c r="G65" s="782">
        <v>294.89179849999999</v>
      </c>
      <c r="H65" s="782">
        <v>4237.1542015000005</v>
      </c>
      <c r="I65" s="782">
        <v>4213.4676964999999</v>
      </c>
      <c r="J65" s="783">
        <v>0.99440980812272173</v>
      </c>
      <c r="K65" s="782">
        <v>2232.0314578299999</v>
      </c>
      <c r="L65" s="781">
        <v>23.686505000000579</v>
      </c>
      <c r="M65" s="781">
        <v>1981.43623867</v>
      </c>
      <c r="N65" s="783">
        <v>0.4676337335017331</v>
      </c>
      <c r="O65" s="781">
        <v>1705.5492770000001</v>
      </c>
      <c r="P65" s="783">
        <v>0.40252235247804208</v>
      </c>
      <c r="Q65" s="930">
        <v>1705.5492770000001</v>
      </c>
    </row>
    <row r="66" spans="1:61" ht="21.75" customHeight="1" thickBot="1" x14ac:dyDescent="0.3">
      <c r="A66" s="1239" t="s">
        <v>580</v>
      </c>
      <c r="B66" s="1239"/>
      <c r="C66" s="1239"/>
      <c r="D66" s="1239"/>
      <c r="E66" s="1239"/>
      <c r="F66" s="1239"/>
      <c r="G66" s="1239"/>
      <c r="H66" s="1239"/>
      <c r="I66" s="1239"/>
      <c r="J66" s="1239"/>
      <c r="K66" s="1239"/>
      <c r="L66" s="1239"/>
      <c r="M66" s="1239"/>
      <c r="N66" s="1239"/>
      <c r="O66" s="1239"/>
      <c r="P66" s="1239"/>
    </row>
    <row r="67" spans="1:61" ht="68.25" customHeight="1" thickBot="1" x14ac:dyDescent="0.3">
      <c r="A67" s="669" t="s">
        <v>6</v>
      </c>
      <c r="B67" s="922" t="s">
        <v>7</v>
      </c>
      <c r="C67" s="864" t="s">
        <v>520</v>
      </c>
      <c r="D67" s="670" t="s">
        <v>185</v>
      </c>
      <c r="E67" s="709" t="s">
        <v>101</v>
      </c>
      <c r="F67" s="684" t="s">
        <v>184</v>
      </c>
      <c r="G67" s="709" t="s">
        <v>104</v>
      </c>
      <c r="H67" s="684" t="s">
        <v>406</v>
      </c>
      <c r="I67" s="923" t="s">
        <v>24</v>
      </c>
      <c r="J67" s="924" t="s">
        <v>385</v>
      </c>
      <c r="K67" s="923" t="s">
        <v>189</v>
      </c>
      <c r="L67" s="923" t="s">
        <v>186</v>
      </c>
      <c r="M67" s="709" t="s">
        <v>25</v>
      </c>
      <c r="N67" s="923" t="s">
        <v>43</v>
      </c>
      <c r="O67" s="709" t="s">
        <v>86</v>
      </c>
      <c r="P67" s="709" t="s">
        <v>310</v>
      </c>
      <c r="Q67" s="709" t="s">
        <v>28</v>
      </c>
    </row>
    <row r="68" spans="1:61" ht="42.75" customHeight="1" x14ac:dyDescent="0.25">
      <c r="A68" s="1236" t="s">
        <v>425</v>
      </c>
      <c r="B68" s="799" t="s">
        <v>390</v>
      </c>
      <c r="C68" s="871" t="s">
        <v>33</v>
      </c>
      <c r="D68" s="373" t="s">
        <v>33</v>
      </c>
      <c r="E68" s="800">
        <v>2800</v>
      </c>
      <c r="F68" s="788">
        <v>2800</v>
      </c>
      <c r="G68" s="788">
        <v>0</v>
      </c>
      <c r="H68" s="788">
        <v>2800</v>
      </c>
      <c r="I68" s="788">
        <v>2437.3029956700002</v>
      </c>
      <c r="J68" s="801">
        <v>0.87046535559642868</v>
      </c>
      <c r="K68" s="788">
        <v>21.526104999999916</v>
      </c>
      <c r="L68" s="800">
        <v>362.6970043299998</v>
      </c>
      <c r="M68" s="800">
        <v>2415.7768906700003</v>
      </c>
      <c r="N68" s="802">
        <v>0.86277746095357155</v>
      </c>
      <c r="O68" s="800">
        <v>1865.442601</v>
      </c>
      <c r="P68" s="758">
        <v>0.6662295003571429</v>
      </c>
      <c r="Q68" s="993">
        <v>1819.4443349999999</v>
      </c>
    </row>
    <row r="69" spans="1:61" ht="24.75" customHeight="1" x14ac:dyDescent="0.25">
      <c r="A69" s="1237"/>
      <c r="B69" s="1154" t="s">
        <v>47</v>
      </c>
      <c r="C69" s="1155"/>
      <c r="D69" s="403" t="s">
        <v>47</v>
      </c>
      <c r="E69" s="773">
        <v>2800</v>
      </c>
      <c r="F69" s="774">
        <v>2800</v>
      </c>
      <c r="G69" s="774">
        <v>0</v>
      </c>
      <c r="H69" s="774">
        <v>2800</v>
      </c>
      <c r="I69" s="774">
        <v>2437.3029956700002</v>
      </c>
      <c r="J69" s="775">
        <v>0.87046535559642868</v>
      </c>
      <c r="K69" s="774">
        <v>21.526104999999916</v>
      </c>
      <c r="L69" s="773">
        <v>362.6970043299998</v>
      </c>
      <c r="M69" s="773">
        <v>2415.7768906700003</v>
      </c>
      <c r="N69" s="775">
        <v>0.86277746095357155</v>
      </c>
      <c r="O69" s="773">
        <v>1865.442601</v>
      </c>
      <c r="P69" s="775">
        <v>0.6662295003571429</v>
      </c>
      <c r="Q69" s="774">
        <v>1819.4443349999999</v>
      </c>
    </row>
    <row r="70" spans="1:61" ht="108.75" customHeight="1" x14ac:dyDescent="0.25">
      <c r="A70" s="1237"/>
      <c r="B70" s="797" t="s">
        <v>484</v>
      </c>
      <c r="C70" s="869" t="s">
        <v>554</v>
      </c>
      <c r="D70" s="688" t="s">
        <v>472</v>
      </c>
      <c r="E70" s="755">
        <v>11036.096919</v>
      </c>
      <c r="F70" s="755">
        <v>11036.096919</v>
      </c>
      <c r="G70" s="755">
        <v>0</v>
      </c>
      <c r="H70" s="756">
        <v>11036.096919</v>
      </c>
      <c r="I70" s="756">
        <v>11036.096919</v>
      </c>
      <c r="J70" s="757">
        <v>1</v>
      </c>
      <c r="K70" s="756">
        <v>0</v>
      </c>
      <c r="L70" s="756">
        <v>0</v>
      </c>
      <c r="M70" s="755">
        <v>11036.096919</v>
      </c>
      <c r="N70" s="757">
        <v>1</v>
      </c>
      <c r="O70" s="755">
        <v>11036.096919</v>
      </c>
      <c r="P70" s="757">
        <v>1</v>
      </c>
      <c r="Q70" s="756">
        <v>11036.096919</v>
      </c>
    </row>
    <row r="71" spans="1:61" ht="105.75" customHeight="1" x14ac:dyDescent="0.25">
      <c r="A71" s="1237"/>
      <c r="B71" s="797" t="s">
        <v>484</v>
      </c>
      <c r="C71" s="869" t="s">
        <v>554</v>
      </c>
      <c r="D71" s="688" t="s">
        <v>472</v>
      </c>
      <c r="E71" s="755">
        <v>963.90308100000004</v>
      </c>
      <c r="F71" s="755">
        <v>963.90308100000004</v>
      </c>
      <c r="G71" s="755">
        <v>0</v>
      </c>
      <c r="H71" s="756">
        <v>963.90308100000004</v>
      </c>
      <c r="I71" s="756">
        <v>963.90308100000004</v>
      </c>
      <c r="J71" s="757">
        <v>1</v>
      </c>
      <c r="K71" s="756">
        <v>0</v>
      </c>
      <c r="L71" s="756">
        <v>0</v>
      </c>
      <c r="M71" s="755">
        <v>963.90308100000004</v>
      </c>
      <c r="N71" s="757">
        <v>1</v>
      </c>
      <c r="O71" s="755">
        <v>963.90308100000004</v>
      </c>
      <c r="P71" s="757">
        <v>1</v>
      </c>
      <c r="Q71" s="756">
        <v>963.90308100000004</v>
      </c>
    </row>
    <row r="72" spans="1:61" ht="102" customHeight="1" x14ac:dyDescent="0.25">
      <c r="A72" s="1237"/>
      <c r="B72" s="797" t="s">
        <v>485</v>
      </c>
      <c r="C72" s="869" t="s">
        <v>554</v>
      </c>
      <c r="D72" s="688" t="s">
        <v>486</v>
      </c>
      <c r="E72" s="755">
        <v>11036.096919</v>
      </c>
      <c r="F72" s="755">
        <v>11036.096919</v>
      </c>
      <c r="G72" s="755">
        <v>30.717009000000001</v>
      </c>
      <c r="H72" s="756">
        <v>11005.37991</v>
      </c>
      <c r="I72" s="756">
        <v>11005.37991</v>
      </c>
      <c r="J72" s="757">
        <v>1</v>
      </c>
      <c r="K72" s="756">
        <v>19.010000000000218</v>
      </c>
      <c r="L72" s="756">
        <v>0</v>
      </c>
      <c r="M72" s="755">
        <v>10986.369909999999</v>
      </c>
      <c r="N72" s="757">
        <v>0.99827266299251272</v>
      </c>
      <c r="O72" s="755">
        <v>10360.608438520001</v>
      </c>
      <c r="P72" s="757">
        <v>0.94141306554132409</v>
      </c>
      <c r="Q72" s="756">
        <v>10360.608438520001</v>
      </c>
    </row>
    <row r="73" spans="1:61" ht="106.5" customHeight="1" x14ac:dyDescent="0.25">
      <c r="A73" s="1237"/>
      <c r="B73" s="797" t="s">
        <v>485</v>
      </c>
      <c r="C73" s="869" t="s">
        <v>554</v>
      </c>
      <c r="D73" s="688" t="s">
        <v>486</v>
      </c>
      <c r="E73" s="755">
        <v>16963.903081</v>
      </c>
      <c r="F73" s="755">
        <v>16963.903081</v>
      </c>
      <c r="G73" s="755">
        <v>0</v>
      </c>
      <c r="H73" s="756">
        <v>16963.903081</v>
      </c>
      <c r="I73" s="756">
        <v>16541.789308340001</v>
      </c>
      <c r="J73" s="757">
        <v>0.9751169426844476</v>
      </c>
      <c r="K73" s="756">
        <v>735.42662100000052</v>
      </c>
      <c r="L73" s="756">
        <v>422.11377265999909</v>
      </c>
      <c r="M73" s="755">
        <v>15806.362687340001</v>
      </c>
      <c r="N73" s="757">
        <v>0.93176450088562024</v>
      </c>
      <c r="O73" s="755">
        <v>6139.2465134799995</v>
      </c>
      <c r="P73" s="757">
        <v>0.36190058880707182</v>
      </c>
      <c r="Q73" s="756">
        <v>5809.2037214799993</v>
      </c>
    </row>
    <row r="74" spans="1:61" ht="27" customHeight="1" thickBot="1" x14ac:dyDescent="0.3">
      <c r="A74" s="1237"/>
      <c r="B74" s="1240" t="s">
        <v>88</v>
      </c>
      <c r="C74" s="1241"/>
      <c r="D74" s="403" t="s">
        <v>88</v>
      </c>
      <c r="E74" s="777">
        <v>40000</v>
      </c>
      <c r="F74" s="777">
        <v>40000</v>
      </c>
      <c r="G74" s="777">
        <v>30.717009000000001</v>
      </c>
      <c r="H74" s="777">
        <v>39969.282991</v>
      </c>
      <c r="I74" s="777">
        <v>39547.169218340001</v>
      </c>
      <c r="J74" s="779">
        <v>0.98943904566026242</v>
      </c>
      <c r="K74" s="778">
        <v>754.43662100000074</v>
      </c>
      <c r="L74" s="777">
        <v>422.11377265999909</v>
      </c>
      <c r="M74" s="777">
        <v>38792.73259734</v>
      </c>
      <c r="N74" s="779">
        <v>0.97056363523146194</v>
      </c>
      <c r="O74" s="777">
        <v>28499.854952000002</v>
      </c>
      <c r="P74" s="779">
        <v>0.71304393822669765</v>
      </c>
      <c r="Q74" s="778">
        <v>28169.812160000001</v>
      </c>
    </row>
    <row r="75" spans="1:61" ht="37.5" customHeight="1" thickBot="1" x14ac:dyDescent="0.3">
      <c r="A75" s="1244"/>
      <c r="B75" s="1144" t="s">
        <v>76</v>
      </c>
      <c r="C75" s="1145"/>
      <c r="D75" s="1153"/>
      <c r="E75" s="936">
        <v>42800</v>
      </c>
      <c r="F75" s="782">
        <v>42800</v>
      </c>
      <c r="G75" s="782">
        <v>30.717009000000001</v>
      </c>
      <c r="H75" s="782">
        <v>42769.282991</v>
      </c>
      <c r="I75" s="782">
        <v>41984.472214009998</v>
      </c>
      <c r="J75" s="783">
        <v>0.98165013013767033</v>
      </c>
      <c r="K75" s="782">
        <v>775.96272600000066</v>
      </c>
      <c r="L75" s="781">
        <v>784.81077699000161</v>
      </c>
      <c r="M75" s="781">
        <v>41208.50948801</v>
      </c>
      <c r="N75" s="783">
        <v>0.96350713891279316</v>
      </c>
      <c r="O75" s="781">
        <v>30365.297553</v>
      </c>
      <c r="P75" s="783">
        <v>0.70997911186376006</v>
      </c>
      <c r="Q75" s="930">
        <v>29989.256495000001</v>
      </c>
    </row>
    <row r="76" spans="1:61" ht="18" customHeight="1" thickBot="1" x14ac:dyDescent="0.3">
      <c r="A76" s="1194" t="s">
        <v>580</v>
      </c>
      <c r="B76" s="1194"/>
      <c r="C76" s="1194"/>
      <c r="D76" s="1194"/>
      <c r="E76" s="1194"/>
      <c r="F76" s="1194"/>
      <c r="G76" s="1194"/>
      <c r="H76" s="1194"/>
      <c r="I76" s="1194"/>
      <c r="J76" s="1194"/>
      <c r="K76" s="1194"/>
      <c r="L76" s="1194"/>
      <c r="M76" s="1194"/>
      <c r="N76" s="1194"/>
      <c r="O76" s="1194"/>
      <c r="P76" s="1194"/>
    </row>
    <row r="77" spans="1:61" s="258" customFormat="1" ht="68.25" customHeight="1" thickBot="1" x14ac:dyDescent="0.3">
      <c r="A77" s="683" t="s">
        <v>6</v>
      </c>
      <c r="B77" s="710" t="s">
        <v>7</v>
      </c>
      <c r="C77" s="682" t="s">
        <v>520</v>
      </c>
      <c r="D77" s="684" t="s">
        <v>185</v>
      </c>
      <c r="E77" s="709" t="s">
        <v>101</v>
      </c>
      <c r="F77" s="684" t="s">
        <v>184</v>
      </c>
      <c r="G77" s="426" t="s">
        <v>576</v>
      </c>
      <c r="H77" s="684" t="s">
        <v>406</v>
      </c>
      <c r="I77" s="684" t="s">
        <v>24</v>
      </c>
      <c r="J77" s="685" t="s">
        <v>385</v>
      </c>
      <c r="K77" s="684" t="s">
        <v>189</v>
      </c>
      <c r="L77" s="684" t="s">
        <v>186</v>
      </c>
      <c r="M77" s="709" t="s">
        <v>25</v>
      </c>
      <c r="N77" s="684" t="s">
        <v>43</v>
      </c>
      <c r="O77" s="709" t="s">
        <v>86</v>
      </c>
      <c r="P77" s="709" t="s">
        <v>310</v>
      </c>
      <c r="Q77" s="709" t="s">
        <v>28</v>
      </c>
      <c r="R77" s="1034"/>
      <c r="S77" s="1034"/>
      <c r="T77" s="1034"/>
      <c r="U77" s="1034"/>
      <c r="V77" s="1034"/>
      <c r="W77" s="1034"/>
      <c r="X77" s="1034"/>
      <c r="Y77" s="1034"/>
      <c r="Z77" s="1034"/>
      <c r="AA77" s="1034"/>
      <c r="AB77" s="1034"/>
      <c r="AC77" s="1034"/>
      <c r="AD77" s="1034"/>
      <c r="AE77" s="1034"/>
      <c r="AF77" s="1034"/>
      <c r="AG77" s="1034"/>
      <c r="AH77" s="1034"/>
      <c r="AI77" s="1034"/>
      <c r="AJ77" s="1034"/>
      <c r="AK77" s="1034"/>
      <c r="AL77" s="1034"/>
      <c r="AM77" s="1034"/>
      <c r="AN77" s="1034"/>
      <c r="AO77" s="1034"/>
      <c r="AP77" s="1034"/>
      <c r="AQ77" s="1034"/>
      <c r="AR77" s="1034"/>
      <c r="AS77" s="1034"/>
      <c r="AT77" s="1034"/>
      <c r="AU77" s="1034"/>
      <c r="AV77" s="1034"/>
      <c r="AW77" s="1034"/>
      <c r="AX77" s="1034"/>
      <c r="AY77" s="1034"/>
      <c r="AZ77" s="1034"/>
      <c r="BA77" s="1034"/>
      <c r="BB77" s="1034"/>
      <c r="BC77" s="1034"/>
      <c r="BD77" s="1034"/>
      <c r="BE77" s="1034"/>
      <c r="BF77" s="1034"/>
      <c r="BG77" s="1034"/>
      <c r="BH77" s="1034"/>
      <c r="BI77" s="1034"/>
    </row>
    <row r="78" spans="1:61" s="252" customFormat="1" ht="60" x14ac:dyDescent="0.25">
      <c r="A78" s="1228" t="s">
        <v>426</v>
      </c>
      <c r="B78" s="759" t="s">
        <v>121</v>
      </c>
      <c r="C78" s="863" t="s">
        <v>39</v>
      </c>
      <c r="D78" s="353" t="s">
        <v>39</v>
      </c>
      <c r="E78" s="822">
        <v>145.19999999999999</v>
      </c>
      <c r="F78" s="822">
        <v>7145.2</v>
      </c>
      <c r="G78" s="822">
        <v>2000</v>
      </c>
      <c r="H78" s="823">
        <v>5145.2</v>
      </c>
      <c r="I78" s="823">
        <v>3745.2</v>
      </c>
      <c r="J78" s="918">
        <v>0.72790173365466837</v>
      </c>
      <c r="K78" s="823">
        <v>3745.2</v>
      </c>
      <c r="L78" s="822">
        <v>1400</v>
      </c>
      <c r="M78" s="822">
        <v>0</v>
      </c>
      <c r="N78" s="1010">
        <v>0</v>
      </c>
      <c r="O78" s="822">
        <v>0</v>
      </c>
      <c r="P78" s="1010">
        <v>0</v>
      </c>
      <c r="Q78" s="823">
        <v>0</v>
      </c>
      <c r="R78" s="1033"/>
      <c r="S78" s="1033"/>
      <c r="T78" s="1033"/>
      <c r="U78" s="1033"/>
      <c r="V78" s="1033"/>
      <c r="W78" s="1033"/>
      <c r="X78" s="1033"/>
      <c r="Y78" s="1033"/>
      <c r="Z78" s="1033"/>
      <c r="AA78" s="1033"/>
      <c r="AB78" s="1033"/>
      <c r="AC78" s="1033"/>
      <c r="AD78" s="1033"/>
      <c r="AE78" s="1033"/>
      <c r="AF78" s="1033"/>
      <c r="AG78" s="1033"/>
      <c r="AH78" s="1033"/>
      <c r="AI78" s="1033"/>
      <c r="AJ78" s="1033"/>
      <c r="AK78" s="1033"/>
      <c r="AL78" s="1033"/>
      <c r="AM78" s="1033"/>
      <c r="AN78" s="1033"/>
      <c r="AO78" s="1033"/>
      <c r="AP78" s="1033"/>
      <c r="AQ78" s="1033"/>
      <c r="AR78" s="1033"/>
      <c r="AS78" s="1033"/>
      <c r="AT78" s="1033"/>
      <c r="AU78" s="1033"/>
      <c r="AV78" s="1033"/>
      <c r="AW78" s="1033"/>
      <c r="AX78" s="1033"/>
      <c r="AY78" s="1033"/>
      <c r="AZ78" s="1033"/>
      <c r="BA78" s="1033"/>
      <c r="BB78" s="1033"/>
      <c r="BC78" s="1033"/>
      <c r="BD78" s="1033"/>
      <c r="BE78" s="1033"/>
      <c r="BF78" s="1033"/>
      <c r="BG78" s="1033"/>
      <c r="BH78" s="1033"/>
      <c r="BI78" s="1033"/>
    </row>
    <row r="79" spans="1:61" ht="45" x14ac:dyDescent="0.25">
      <c r="A79" s="1229"/>
      <c r="B79" s="759" t="s">
        <v>123</v>
      </c>
      <c r="C79" s="863" t="s">
        <v>366</v>
      </c>
      <c r="D79" s="353" t="s">
        <v>366</v>
      </c>
      <c r="E79" s="755">
        <v>14892.5</v>
      </c>
      <c r="F79" s="755">
        <v>14892.5</v>
      </c>
      <c r="G79" s="755">
        <v>878.30537900000002</v>
      </c>
      <c r="H79" s="756">
        <v>14014.194621000001</v>
      </c>
      <c r="I79" s="756">
        <v>9032.5582570000006</v>
      </c>
      <c r="J79" s="757">
        <v>0.64452924347610285</v>
      </c>
      <c r="K79" s="756">
        <v>2304.0840673400007</v>
      </c>
      <c r="L79" s="755">
        <v>4981.636364</v>
      </c>
      <c r="M79" s="755">
        <v>6728.4741896599999</v>
      </c>
      <c r="N79" s="757">
        <v>0.48011850638762438</v>
      </c>
      <c r="O79" s="755">
        <v>5398.4148720000003</v>
      </c>
      <c r="P79" s="757">
        <v>0.38521049678520802</v>
      </c>
      <c r="Q79" s="994">
        <v>5220.2558499999996</v>
      </c>
    </row>
    <row r="80" spans="1:61" ht="30" x14ac:dyDescent="0.25">
      <c r="A80" s="1230"/>
      <c r="B80" s="759" t="s">
        <v>124</v>
      </c>
      <c r="C80" s="863" t="s">
        <v>328</v>
      </c>
      <c r="D80" s="353" t="s">
        <v>328</v>
      </c>
      <c r="E80" s="755">
        <v>2748.1</v>
      </c>
      <c r="F80" s="755">
        <v>2748.1</v>
      </c>
      <c r="G80" s="755">
        <v>241.9</v>
      </c>
      <c r="H80" s="756">
        <v>2506.1999999999998</v>
      </c>
      <c r="I80" s="756">
        <v>2505.6496659999998</v>
      </c>
      <c r="J80" s="757">
        <v>0.99978041098076764</v>
      </c>
      <c r="K80" s="756">
        <v>617.25148099999979</v>
      </c>
      <c r="L80" s="755">
        <v>0.55033400000002075</v>
      </c>
      <c r="M80" s="755">
        <v>1888.398185</v>
      </c>
      <c r="N80" s="757">
        <v>0.75349061726917255</v>
      </c>
      <c r="O80" s="755">
        <v>1224.1875600000001</v>
      </c>
      <c r="P80" s="757">
        <v>0.48846363418721578</v>
      </c>
      <c r="Q80" s="994">
        <v>1211.0658169999999</v>
      </c>
    </row>
    <row r="81" spans="1:61" ht="19.5" x14ac:dyDescent="0.25">
      <c r="A81" s="1230"/>
      <c r="B81" s="1158" t="s">
        <v>47</v>
      </c>
      <c r="C81" s="1155"/>
      <c r="D81" s="403" t="s">
        <v>47</v>
      </c>
      <c r="E81" s="773">
        <v>17785.8</v>
      </c>
      <c r="F81" s="774">
        <v>24785.8</v>
      </c>
      <c r="G81" s="774">
        <v>3120.205379</v>
      </c>
      <c r="H81" s="774">
        <v>21665.594621</v>
      </c>
      <c r="I81" s="774">
        <v>15283.407923000001</v>
      </c>
      <c r="J81" s="775">
        <v>0.70542296162903917</v>
      </c>
      <c r="K81" s="774">
        <v>6666.5355483399999</v>
      </c>
      <c r="L81" s="773">
        <v>6382.1866979999995</v>
      </c>
      <c r="M81" s="773">
        <v>8616.8723746600008</v>
      </c>
      <c r="N81" s="775">
        <v>0.3977214807807698</v>
      </c>
      <c r="O81" s="773">
        <v>6622.6024320000006</v>
      </c>
      <c r="P81" s="775">
        <v>0.30567369822293511</v>
      </c>
      <c r="Q81" s="774">
        <v>6431.3216669999993</v>
      </c>
    </row>
    <row r="82" spans="1:61" ht="54.75" customHeight="1" x14ac:dyDescent="0.25">
      <c r="A82" s="1230"/>
      <c r="B82" s="759" t="s">
        <v>487</v>
      </c>
      <c r="C82" s="863" t="s">
        <v>555</v>
      </c>
      <c r="D82" s="353" t="s">
        <v>488</v>
      </c>
      <c r="E82" s="755">
        <v>1000</v>
      </c>
      <c r="F82" s="756">
        <v>1000</v>
      </c>
      <c r="G82" s="756">
        <v>3.9249999999999998</v>
      </c>
      <c r="H82" s="756">
        <v>996.07500000000005</v>
      </c>
      <c r="I82" s="756">
        <v>996.07500000000005</v>
      </c>
      <c r="J82" s="757">
        <v>1</v>
      </c>
      <c r="K82" s="756">
        <v>893.5</v>
      </c>
      <c r="L82" s="755">
        <v>0</v>
      </c>
      <c r="M82" s="755">
        <v>102.575</v>
      </c>
      <c r="N82" s="758">
        <v>0.1029791933338353</v>
      </c>
      <c r="O82" s="755">
        <v>48.083333000000003</v>
      </c>
      <c r="P82" s="758">
        <v>4.8272803754737345E-2</v>
      </c>
      <c r="Q82" s="756">
        <v>39.583333000000003</v>
      </c>
    </row>
    <row r="83" spans="1:61" ht="104.25" customHeight="1" x14ac:dyDescent="0.25">
      <c r="A83" s="1230"/>
      <c r="B83" s="798" t="s">
        <v>489</v>
      </c>
      <c r="C83" s="870" t="s">
        <v>556</v>
      </c>
      <c r="D83" s="689" t="s">
        <v>490</v>
      </c>
      <c r="E83" s="755">
        <v>10000</v>
      </c>
      <c r="F83" s="756">
        <v>10000</v>
      </c>
      <c r="G83" s="756">
        <v>5442.8933666499997</v>
      </c>
      <c r="H83" s="756">
        <v>4557.1066333500003</v>
      </c>
      <c r="I83" s="756">
        <v>4537.41313335</v>
      </c>
      <c r="J83" s="757">
        <v>0.99567850796909629</v>
      </c>
      <c r="K83" s="756">
        <v>1713.9756373499999</v>
      </c>
      <c r="L83" s="755">
        <v>19.693500000000313</v>
      </c>
      <c r="M83" s="755">
        <v>2823.437496</v>
      </c>
      <c r="N83" s="757">
        <v>0.61956801171546139</v>
      </c>
      <c r="O83" s="755">
        <v>2095.3954800000001</v>
      </c>
      <c r="P83" s="757">
        <v>0.45980830570550907</v>
      </c>
      <c r="Q83" s="756">
        <v>2086.4905990000002</v>
      </c>
    </row>
    <row r="84" spans="1:61" ht="106.5" customHeight="1" x14ac:dyDescent="0.25">
      <c r="A84" s="1230"/>
      <c r="B84" s="798" t="s">
        <v>491</v>
      </c>
      <c r="C84" s="870" t="s">
        <v>556</v>
      </c>
      <c r="D84" s="689" t="s">
        <v>492</v>
      </c>
      <c r="E84" s="755">
        <v>10000</v>
      </c>
      <c r="F84" s="756">
        <v>10000</v>
      </c>
      <c r="G84" s="756">
        <v>0</v>
      </c>
      <c r="H84" s="756">
        <v>10000</v>
      </c>
      <c r="I84" s="756">
        <v>9980.3064993500011</v>
      </c>
      <c r="J84" s="757">
        <v>0.99803064993500012</v>
      </c>
      <c r="K84" s="756">
        <v>7201.8068030200011</v>
      </c>
      <c r="L84" s="755">
        <v>19.693500649998896</v>
      </c>
      <c r="M84" s="755">
        <v>2778.49969633</v>
      </c>
      <c r="N84" s="757">
        <v>0.27784996963300002</v>
      </c>
      <c r="O84" s="755">
        <v>1252.542578</v>
      </c>
      <c r="P84" s="757">
        <v>0.12525425780000002</v>
      </c>
      <c r="Q84" s="756">
        <v>1244.042578</v>
      </c>
    </row>
    <row r="85" spans="1:61" ht="26.25" customHeight="1" thickBot="1" x14ac:dyDescent="0.3">
      <c r="A85" s="1230"/>
      <c r="B85" s="1159" t="s">
        <v>88</v>
      </c>
      <c r="C85" s="1160"/>
      <c r="D85" s="935" t="s">
        <v>88</v>
      </c>
      <c r="E85" s="777">
        <v>21000</v>
      </c>
      <c r="F85" s="777">
        <v>21000</v>
      </c>
      <c r="G85" s="777">
        <v>5446.8183666499999</v>
      </c>
      <c r="H85" s="777">
        <v>15553.181633349999</v>
      </c>
      <c r="I85" s="777">
        <v>15513.794632700001</v>
      </c>
      <c r="J85" s="779">
        <v>0.99746759206067892</v>
      </c>
      <c r="K85" s="778">
        <v>9809.2824403700015</v>
      </c>
      <c r="L85" s="777">
        <v>39.387000649999209</v>
      </c>
      <c r="M85" s="777">
        <v>5704.5121923299994</v>
      </c>
      <c r="N85" s="779">
        <v>0.36677461414699009</v>
      </c>
      <c r="O85" s="777">
        <v>3396.0213910000002</v>
      </c>
      <c r="P85" s="779">
        <v>0.21834898293208779</v>
      </c>
      <c r="Q85" s="778">
        <v>3370.1165100000003</v>
      </c>
    </row>
    <row r="86" spans="1:61" ht="30" customHeight="1" thickBot="1" x14ac:dyDescent="0.3">
      <c r="A86" s="1231"/>
      <c r="B86" s="1144" t="s">
        <v>76</v>
      </c>
      <c r="C86" s="1145"/>
      <c r="D86" s="1146"/>
      <c r="E86" s="781">
        <v>38785.800000000003</v>
      </c>
      <c r="F86" s="782">
        <v>45785.8</v>
      </c>
      <c r="G86" s="782">
        <v>8567.0237456499999</v>
      </c>
      <c r="H86" s="782">
        <v>37218.776254349999</v>
      </c>
      <c r="I86" s="782">
        <v>30797.202555700002</v>
      </c>
      <c r="J86" s="783">
        <v>0.82746413652169803</v>
      </c>
      <c r="K86" s="782">
        <v>16475.817988710001</v>
      </c>
      <c r="L86" s="781">
        <v>6421.5736986499978</v>
      </c>
      <c r="M86" s="781">
        <v>14321.38456699</v>
      </c>
      <c r="N86" s="783">
        <v>0.38478923834354084</v>
      </c>
      <c r="O86" s="781">
        <v>10018.623823000002</v>
      </c>
      <c r="P86" s="783">
        <v>0.26918197832549801</v>
      </c>
      <c r="Q86" s="937">
        <v>9801.438177</v>
      </c>
    </row>
    <row r="87" spans="1:61" ht="20.25" customHeight="1" x14ac:dyDescent="0.25">
      <c r="A87" s="1194" t="s">
        <v>580</v>
      </c>
      <c r="B87" s="1194"/>
      <c r="C87" s="1194"/>
      <c r="D87" s="1194"/>
      <c r="E87" s="1194"/>
      <c r="F87" s="1194"/>
      <c r="G87" s="1194"/>
      <c r="H87" s="1194"/>
      <c r="I87" s="1194"/>
      <c r="J87" s="1194"/>
      <c r="K87" s="1194"/>
      <c r="L87" s="1194"/>
      <c r="M87" s="1194"/>
      <c r="N87" s="1194"/>
      <c r="O87" s="1194"/>
      <c r="P87" s="1194"/>
    </row>
    <row r="88" spans="1:61" ht="20.25" customHeight="1" thickBot="1" x14ac:dyDescent="0.3">
      <c r="A88" s="879"/>
      <c r="B88" s="804"/>
      <c r="C88" s="872"/>
      <c r="D88" s="884"/>
      <c r="E88" s="805"/>
      <c r="F88" s="804"/>
      <c r="G88" s="804"/>
      <c r="H88" s="804"/>
      <c r="I88" s="804"/>
      <c r="J88" s="804"/>
      <c r="K88" s="804"/>
      <c r="L88" s="804"/>
      <c r="M88" s="892"/>
      <c r="N88" s="804"/>
      <c r="O88" s="806"/>
      <c r="P88" s="804"/>
      <c r="Q88" s="806"/>
    </row>
    <row r="89" spans="1:61" s="258" customFormat="1" ht="51.75" customHeight="1" thickBot="1" x14ac:dyDescent="0.3">
      <c r="A89" s="683" t="s">
        <v>6</v>
      </c>
      <c r="B89" s="710" t="s">
        <v>7</v>
      </c>
      <c r="C89" s="682" t="s">
        <v>520</v>
      </c>
      <c r="D89" s="684" t="s">
        <v>185</v>
      </c>
      <c r="E89" s="709" t="s">
        <v>101</v>
      </c>
      <c r="F89" s="684" t="s">
        <v>184</v>
      </c>
      <c r="G89" s="426" t="s">
        <v>576</v>
      </c>
      <c r="H89" s="684" t="s">
        <v>406</v>
      </c>
      <c r="I89" s="684" t="s">
        <v>24</v>
      </c>
      <c r="J89" s="685" t="s">
        <v>385</v>
      </c>
      <c r="K89" s="684" t="s">
        <v>189</v>
      </c>
      <c r="L89" s="684" t="s">
        <v>186</v>
      </c>
      <c r="M89" s="709" t="s">
        <v>25</v>
      </c>
      <c r="N89" s="684" t="s">
        <v>43</v>
      </c>
      <c r="O89" s="709" t="s">
        <v>86</v>
      </c>
      <c r="P89" s="684" t="s">
        <v>310</v>
      </c>
      <c r="Q89" s="938" t="s">
        <v>28</v>
      </c>
      <c r="R89" s="1034"/>
      <c r="S89" s="1034"/>
      <c r="T89" s="1034"/>
      <c r="U89" s="1034"/>
      <c r="V89" s="1034"/>
      <c r="W89" s="1034"/>
      <c r="X89" s="1034"/>
      <c r="Y89" s="1034"/>
      <c r="Z89" s="1034"/>
      <c r="AA89" s="1034"/>
      <c r="AB89" s="1034"/>
      <c r="AC89" s="1034"/>
      <c r="AD89" s="1034"/>
      <c r="AE89" s="1034"/>
      <c r="AF89" s="1034"/>
      <c r="AG89" s="1034"/>
      <c r="AH89" s="1034"/>
      <c r="AI89" s="1034"/>
      <c r="AJ89" s="1034"/>
      <c r="AK89" s="1034"/>
      <c r="AL89" s="1034"/>
      <c r="AM89" s="1034"/>
      <c r="AN89" s="1034"/>
      <c r="AO89" s="1034"/>
      <c r="AP89" s="1034"/>
      <c r="AQ89" s="1034"/>
      <c r="AR89" s="1034"/>
      <c r="AS89" s="1034"/>
      <c r="AT89" s="1034"/>
      <c r="AU89" s="1034"/>
      <c r="AV89" s="1034"/>
      <c r="AW89" s="1034"/>
      <c r="AX89" s="1034"/>
      <c r="AY89" s="1034"/>
      <c r="AZ89" s="1034"/>
      <c r="BA89" s="1034"/>
      <c r="BB89" s="1034"/>
      <c r="BC89" s="1034"/>
      <c r="BD89" s="1034"/>
      <c r="BE89" s="1034"/>
      <c r="BF89" s="1034"/>
      <c r="BG89" s="1034"/>
      <c r="BH89" s="1034"/>
      <c r="BI89" s="1034"/>
    </row>
    <row r="90" spans="1:61" ht="45" customHeight="1" x14ac:dyDescent="0.25">
      <c r="A90" s="1236" t="s">
        <v>424</v>
      </c>
      <c r="B90" s="796" t="s">
        <v>120</v>
      </c>
      <c r="C90" s="868" t="s">
        <v>38</v>
      </c>
      <c r="D90" s="59" t="s">
        <v>38</v>
      </c>
      <c r="E90" s="768">
        <v>400000</v>
      </c>
      <c r="F90" s="769">
        <v>400000</v>
      </c>
      <c r="G90" s="769">
        <v>0</v>
      </c>
      <c r="H90" s="769">
        <v>400000</v>
      </c>
      <c r="I90" s="769">
        <v>332223.21036221</v>
      </c>
      <c r="J90" s="757">
        <v>0.83055802590552497</v>
      </c>
      <c r="K90" s="756">
        <v>12142.663013999991</v>
      </c>
      <c r="L90" s="768">
        <v>67776.789637790003</v>
      </c>
      <c r="M90" s="768">
        <v>320080.54734821001</v>
      </c>
      <c r="N90" s="770">
        <v>0.80020136837052502</v>
      </c>
      <c r="O90" s="768">
        <v>70426.494807149997</v>
      </c>
      <c r="P90" s="757">
        <v>0.17606623701787499</v>
      </c>
      <c r="Q90" s="992">
        <v>70343.197629149989</v>
      </c>
    </row>
    <row r="91" spans="1:61" ht="27.75" customHeight="1" x14ac:dyDescent="0.25">
      <c r="A91" s="1237"/>
      <c r="B91" s="1154" t="s">
        <v>47</v>
      </c>
      <c r="C91" s="1155"/>
      <c r="D91" s="403" t="s">
        <v>47</v>
      </c>
      <c r="E91" s="773">
        <v>400000</v>
      </c>
      <c r="F91" s="774">
        <v>400000</v>
      </c>
      <c r="G91" s="774">
        <v>0</v>
      </c>
      <c r="H91" s="774">
        <v>400000</v>
      </c>
      <c r="I91" s="774">
        <v>332223.21036221</v>
      </c>
      <c r="J91" s="775">
        <v>0.83055802590552497</v>
      </c>
      <c r="K91" s="774">
        <v>12142.663013999991</v>
      </c>
      <c r="L91" s="773">
        <v>67776.789637790003</v>
      </c>
      <c r="M91" s="773">
        <v>320080.54734821001</v>
      </c>
      <c r="N91" s="775">
        <v>0.80020136837052502</v>
      </c>
      <c r="O91" s="773">
        <v>70426.494807149997</v>
      </c>
      <c r="P91" s="775">
        <v>0.17606623701787499</v>
      </c>
      <c r="Q91" s="774">
        <v>70343.197629149989</v>
      </c>
    </row>
    <row r="92" spans="1:61" ht="42.75" customHeight="1" x14ac:dyDescent="0.25">
      <c r="A92" s="1237"/>
      <c r="B92" s="797" t="s">
        <v>471</v>
      </c>
      <c r="C92" s="869" t="s">
        <v>160</v>
      </c>
      <c r="D92" s="688" t="s">
        <v>472</v>
      </c>
      <c r="E92" s="755">
        <v>50000</v>
      </c>
      <c r="F92" s="756">
        <v>50000</v>
      </c>
      <c r="G92" s="756">
        <v>0</v>
      </c>
      <c r="H92" s="756">
        <v>50000</v>
      </c>
      <c r="I92" s="756">
        <v>40658.829264669999</v>
      </c>
      <c r="J92" s="757">
        <v>0.81317658529339998</v>
      </c>
      <c r="K92" s="756">
        <v>0</v>
      </c>
      <c r="L92" s="755">
        <v>9341.1707353300008</v>
      </c>
      <c r="M92" s="755">
        <v>40658.829264669999</v>
      </c>
      <c r="N92" s="757">
        <v>0.81317658529339998</v>
      </c>
      <c r="O92" s="755">
        <v>8384.5425259999993</v>
      </c>
      <c r="P92" s="757">
        <v>0.16769085051999999</v>
      </c>
      <c r="Q92" s="756">
        <v>8367.242526</v>
      </c>
    </row>
    <row r="93" spans="1:61" ht="75" x14ac:dyDescent="0.25">
      <c r="A93" s="1237"/>
      <c r="B93" s="798" t="s">
        <v>473</v>
      </c>
      <c r="C93" s="869" t="s">
        <v>557</v>
      </c>
      <c r="D93" s="688" t="s">
        <v>472</v>
      </c>
      <c r="E93" s="755">
        <v>77031.226735999997</v>
      </c>
      <c r="F93" s="756">
        <v>77031.226735999997</v>
      </c>
      <c r="G93" s="756">
        <v>0</v>
      </c>
      <c r="H93" s="756">
        <v>77031.226735999997</v>
      </c>
      <c r="I93" s="756">
        <v>77011.236736050007</v>
      </c>
      <c r="J93" s="757">
        <v>0.9997404948512828</v>
      </c>
      <c r="K93" s="807">
        <v>0</v>
      </c>
      <c r="L93" s="755">
        <v>19.989999949990306</v>
      </c>
      <c r="M93" s="755">
        <v>77011.236736050007</v>
      </c>
      <c r="N93" s="808">
        <v>0.9997404948512828</v>
      </c>
      <c r="O93" s="755">
        <v>4407.956236</v>
      </c>
      <c r="P93" s="757">
        <v>5.7222978560459208E-2</v>
      </c>
      <c r="Q93" s="756">
        <v>4407.956236</v>
      </c>
    </row>
    <row r="94" spans="1:61" ht="23.25" customHeight="1" thickBot="1" x14ac:dyDescent="0.3">
      <c r="A94" s="1237"/>
      <c r="B94" s="1161" t="s">
        <v>88</v>
      </c>
      <c r="C94" s="1162"/>
      <c r="D94" s="935" t="s">
        <v>88</v>
      </c>
      <c r="E94" s="777">
        <v>127031.226736</v>
      </c>
      <c r="F94" s="778">
        <v>127031.226736</v>
      </c>
      <c r="G94" s="778">
        <v>0</v>
      </c>
      <c r="H94" s="778">
        <v>127031.226736</v>
      </c>
      <c r="I94" s="778">
        <v>117670.06600072001</v>
      </c>
      <c r="J94" s="779">
        <v>0.92630819227830785</v>
      </c>
      <c r="K94" s="778">
        <v>0</v>
      </c>
      <c r="L94" s="777">
        <v>9361.1607352799911</v>
      </c>
      <c r="M94" s="777">
        <v>117670.06600072001</v>
      </c>
      <c r="N94" s="779">
        <v>0.92630819227830785</v>
      </c>
      <c r="O94" s="777">
        <v>12792.498761999999</v>
      </c>
      <c r="P94" s="779">
        <v>0.1007035757324909</v>
      </c>
      <c r="Q94" s="778">
        <v>12775.198762</v>
      </c>
    </row>
    <row r="95" spans="1:61" ht="40.5" customHeight="1" thickBot="1" x14ac:dyDescent="0.3">
      <c r="A95" s="1238"/>
      <c r="B95" s="1144" t="s">
        <v>76</v>
      </c>
      <c r="C95" s="1145"/>
      <c r="D95" s="1146"/>
      <c r="E95" s="781">
        <v>527031.22673600004</v>
      </c>
      <c r="F95" s="782">
        <v>527031.22673600004</v>
      </c>
      <c r="G95" s="782">
        <v>0</v>
      </c>
      <c r="H95" s="782">
        <v>527031.22673600004</v>
      </c>
      <c r="I95" s="782">
        <v>449893.27636293002</v>
      </c>
      <c r="J95" s="783">
        <v>0.8536368502284023</v>
      </c>
      <c r="K95" s="782">
        <v>12142.663013999991</v>
      </c>
      <c r="L95" s="781">
        <v>77137.950373070023</v>
      </c>
      <c r="M95" s="781">
        <v>437750.61334893003</v>
      </c>
      <c r="N95" s="783">
        <v>0.83059710913146256</v>
      </c>
      <c r="O95" s="781">
        <v>83218.99356915</v>
      </c>
      <c r="P95" s="783">
        <v>0.15790144748071253</v>
      </c>
      <c r="Q95" s="930">
        <v>83118.396391149989</v>
      </c>
    </row>
    <row r="96" spans="1:61" ht="22.5" customHeight="1" thickBot="1" x14ac:dyDescent="0.3">
      <c r="A96" s="1194" t="s">
        <v>580</v>
      </c>
      <c r="B96" s="1194"/>
      <c r="C96" s="1194"/>
      <c r="D96" s="1194"/>
      <c r="E96" s="1194"/>
      <c r="F96" s="1194"/>
      <c r="G96" s="1194"/>
      <c r="H96" s="1194"/>
      <c r="I96" s="1194"/>
      <c r="J96" s="1194"/>
      <c r="K96" s="1194"/>
      <c r="L96" s="1194"/>
      <c r="M96" s="1232"/>
      <c r="N96" s="1194"/>
      <c r="O96" s="1194"/>
      <c r="P96" s="1194"/>
      <c r="Q96" s="931"/>
    </row>
    <row r="97" spans="1:61" s="258" customFormat="1" ht="68.25" customHeight="1" x14ac:dyDescent="0.25">
      <c r="A97" s="683" t="s">
        <v>96</v>
      </c>
      <c r="B97" s="710" t="s">
        <v>7</v>
      </c>
      <c r="C97" s="682" t="s">
        <v>520</v>
      </c>
      <c r="D97" s="684" t="s">
        <v>185</v>
      </c>
      <c r="E97" s="709" t="s">
        <v>101</v>
      </c>
      <c r="F97" s="684" t="s">
        <v>184</v>
      </c>
      <c r="G97" s="426" t="s">
        <v>576</v>
      </c>
      <c r="H97" s="684" t="s">
        <v>406</v>
      </c>
      <c r="I97" s="684" t="s">
        <v>24</v>
      </c>
      <c r="J97" s="685" t="s">
        <v>385</v>
      </c>
      <c r="K97" s="684" t="s">
        <v>189</v>
      </c>
      <c r="L97" s="684" t="s">
        <v>186</v>
      </c>
      <c r="M97" s="709" t="s">
        <v>25</v>
      </c>
      <c r="N97" s="684" t="s">
        <v>43</v>
      </c>
      <c r="O97" s="709" t="s">
        <v>86</v>
      </c>
      <c r="P97" s="709" t="s">
        <v>310</v>
      </c>
      <c r="Q97" s="709" t="s">
        <v>28</v>
      </c>
      <c r="R97" s="1034"/>
      <c r="S97" s="1034"/>
      <c r="T97" s="1034"/>
      <c r="U97" s="1034"/>
      <c r="V97" s="1034"/>
      <c r="W97" s="1034"/>
      <c r="X97" s="1034"/>
      <c r="Y97" s="1034"/>
      <c r="Z97" s="1034"/>
      <c r="AA97" s="1034"/>
      <c r="AB97" s="1034"/>
      <c r="AC97" s="1034"/>
      <c r="AD97" s="1034"/>
      <c r="AE97" s="1034"/>
      <c r="AF97" s="1034"/>
      <c r="AG97" s="1034"/>
      <c r="AH97" s="1034"/>
      <c r="AI97" s="1034"/>
      <c r="AJ97" s="1034"/>
      <c r="AK97" s="1034"/>
      <c r="AL97" s="1034"/>
      <c r="AM97" s="1034"/>
      <c r="AN97" s="1034"/>
      <c r="AO97" s="1034"/>
      <c r="AP97" s="1034"/>
      <c r="AQ97" s="1034"/>
      <c r="AR97" s="1034"/>
      <c r="AS97" s="1034"/>
      <c r="AT97" s="1034"/>
      <c r="AU97" s="1034"/>
      <c r="AV97" s="1034"/>
      <c r="AW97" s="1034"/>
      <c r="AX97" s="1034"/>
      <c r="AY97" s="1034"/>
      <c r="AZ97" s="1034"/>
      <c r="BA97" s="1034"/>
      <c r="BB97" s="1034"/>
      <c r="BC97" s="1034"/>
      <c r="BD97" s="1034"/>
      <c r="BE97" s="1034"/>
      <c r="BF97" s="1034"/>
      <c r="BG97" s="1034"/>
      <c r="BH97" s="1034"/>
      <c r="BI97" s="1034"/>
    </row>
    <row r="98" spans="1:61" ht="69.75" customHeight="1" x14ac:dyDescent="0.25">
      <c r="A98" s="1229" t="s">
        <v>391</v>
      </c>
      <c r="B98" s="790" t="s">
        <v>511</v>
      </c>
      <c r="C98" s="867" t="s">
        <v>558</v>
      </c>
      <c r="D98" s="356" t="s">
        <v>492</v>
      </c>
      <c r="E98" s="768">
        <v>4500</v>
      </c>
      <c r="F98" s="769">
        <v>4500</v>
      </c>
      <c r="G98" s="769">
        <v>1237.3107399</v>
      </c>
      <c r="H98" s="769">
        <v>3262.6892601</v>
      </c>
      <c r="I98" s="769">
        <v>3262.6892601</v>
      </c>
      <c r="J98" s="770">
        <v>1</v>
      </c>
      <c r="K98" s="769">
        <v>155.95006806999982</v>
      </c>
      <c r="L98" s="768">
        <v>0</v>
      </c>
      <c r="M98" s="768">
        <v>3106.7391920300001</v>
      </c>
      <c r="N98" s="791">
        <v>0.9522019856511803</v>
      </c>
      <c r="O98" s="768">
        <v>2462.15609756</v>
      </c>
      <c r="P98" s="758">
        <v>0.75464008407730987</v>
      </c>
      <c r="Q98" s="769">
        <v>2462.15609756</v>
      </c>
    </row>
    <row r="99" spans="1:61" ht="31.5" customHeight="1" thickBot="1" x14ac:dyDescent="0.3">
      <c r="A99" s="1230"/>
      <c r="B99" s="1163" t="s">
        <v>88</v>
      </c>
      <c r="C99" s="1162"/>
      <c r="D99" s="935" t="s">
        <v>88</v>
      </c>
      <c r="E99" s="777">
        <v>4500</v>
      </c>
      <c r="F99" s="778">
        <v>4500</v>
      </c>
      <c r="G99" s="778">
        <v>1237.3107399</v>
      </c>
      <c r="H99" s="778">
        <v>3262.6892601</v>
      </c>
      <c r="I99" s="778">
        <v>3262.6892601</v>
      </c>
      <c r="J99" s="779">
        <v>1</v>
      </c>
      <c r="K99" s="778">
        <v>155.95006806999982</v>
      </c>
      <c r="L99" s="777">
        <v>0</v>
      </c>
      <c r="M99" s="777">
        <v>3106.7391920300001</v>
      </c>
      <c r="N99" s="779">
        <v>0.9522019856511803</v>
      </c>
      <c r="O99" s="777">
        <v>2462.15609756</v>
      </c>
      <c r="P99" s="779">
        <v>0.75464008407730987</v>
      </c>
      <c r="Q99" s="778">
        <v>2462.15609756</v>
      </c>
    </row>
    <row r="100" spans="1:61" ht="40.5" customHeight="1" thickBot="1" x14ac:dyDescent="0.3">
      <c r="A100" s="1246"/>
      <c r="B100" s="1144" t="s">
        <v>76</v>
      </c>
      <c r="C100" s="1145"/>
      <c r="D100" s="1146"/>
      <c r="E100" s="781">
        <v>4500</v>
      </c>
      <c r="F100" s="782">
        <v>4500</v>
      </c>
      <c r="G100" s="782">
        <v>1237.3107399</v>
      </c>
      <c r="H100" s="782">
        <v>3262.6892601</v>
      </c>
      <c r="I100" s="782">
        <v>3262.6892601</v>
      </c>
      <c r="J100" s="783">
        <v>1</v>
      </c>
      <c r="K100" s="782">
        <v>155.95006806999982</v>
      </c>
      <c r="L100" s="781">
        <v>0</v>
      </c>
      <c r="M100" s="781">
        <v>3106.7391920300001</v>
      </c>
      <c r="N100" s="783">
        <v>0.9522019856511803</v>
      </c>
      <c r="O100" s="781">
        <v>2462.15609756</v>
      </c>
      <c r="P100" s="783">
        <v>0.75464008407730987</v>
      </c>
      <c r="Q100" s="930">
        <v>2462.15609756</v>
      </c>
    </row>
    <row r="101" spans="1:61" ht="22.5" customHeight="1" thickBot="1" x14ac:dyDescent="0.3">
      <c r="A101" s="1194" t="s">
        <v>580</v>
      </c>
      <c r="B101" s="1194"/>
      <c r="C101" s="1194"/>
      <c r="D101" s="1194"/>
      <c r="E101" s="1194"/>
      <c r="F101" s="1194"/>
      <c r="G101" s="1194"/>
      <c r="H101" s="1194"/>
      <c r="I101" s="1194"/>
      <c r="J101" s="1194"/>
      <c r="K101" s="1194"/>
      <c r="L101" s="1194"/>
      <c r="M101" s="1232"/>
      <c r="N101" s="1194"/>
      <c r="O101" s="1194"/>
      <c r="P101" s="1194"/>
    </row>
    <row r="102" spans="1:61" s="258" customFormat="1" ht="68.25" customHeight="1" thickBot="1" x14ac:dyDescent="0.3">
      <c r="A102" s="939" t="s">
        <v>6</v>
      </c>
      <c r="B102" s="670" t="s">
        <v>7</v>
      </c>
      <c r="C102" s="940" t="s">
        <v>520</v>
      </c>
      <c r="D102" s="670" t="s">
        <v>185</v>
      </c>
      <c r="E102" s="941" t="s">
        <v>101</v>
      </c>
      <c r="F102" s="670" t="s">
        <v>184</v>
      </c>
      <c r="G102" s="426" t="s">
        <v>576</v>
      </c>
      <c r="H102" s="670" t="s">
        <v>410</v>
      </c>
      <c r="I102" s="670" t="s">
        <v>24</v>
      </c>
      <c r="J102" s="671" t="s">
        <v>385</v>
      </c>
      <c r="K102" s="670" t="s">
        <v>189</v>
      </c>
      <c r="L102" s="670" t="s">
        <v>186</v>
      </c>
      <c r="M102" s="941" t="s">
        <v>25</v>
      </c>
      <c r="N102" s="670" t="s">
        <v>43</v>
      </c>
      <c r="O102" s="941" t="s">
        <v>86</v>
      </c>
      <c r="P102" s="670" t="s">
        <v>310</v>
      </c>
      <c r="Q102" s="942" t="s">
        <v>28</v>
      </c>
      <c r="R102" s="1034"/>
      <c r="S102" s="1034"/>
      <c r="T102" s="1034"/>
      <c r="U102" s="1034"/>
      <c r="V102" s="1034"/>
      <c r="W102" s="1034"/>
      <c r="X102" s="1034"/>
      <c r="Y102" s="1034"/>
      <c r="Z102" s="1034"/>
      <c r="AA102" s="1034"/>
      <c r="AB102" s="1034"/>
      <c r="AC102" s="1034"/>
      <c r="AD102" s="1034"/>
      <c r="AE102" s="1034"/>
      <c r="AF102" s="1034"/>
      <c r="AG102" s="1034"/>
      <c r="AH102" s="1034"/>
      <c r="AI102" s="1034"/>
      <c r="AJ102" s="1034"/>
      <c r="AK102" s="1034"/>
      <c r="AL102" s="1034"/>
      <c r="AM102" s="1034"/>
      <c r="AN102" s="1034"/>
      <c r="AO102" s="1034"/>
      <c r="AP102" s="1034"/>
      <c r="AQ102" s="1034"/>
      <c r="AR102" s="1034"/>
      <c r="AS102" s="1034"/>
      <c r="AT102" s="1034"/>
      <c r="AU102" s="1034"/>
      <c r="AV102" s="1034"/>
      <c r="AW102" s="1034"/>
      <c r="AX102" s="1034"/>
      <c r="AY102" s="1034"/>
      <c r="AZ102" s="1034"/>
      <c r="BA102" s="1034"/>
      <c r="BB102" s="1034"/>
      <c r="BC102" s="1034"/>
      <c r="BD102" s="1034"/>
      <c r="BE102" s="1034"/>
      <c r="BF102" s="1034"/>
      <c r="BG102" s="1034"/>
      <c r="BH102" s="1034"/>
      <c r="BI102" s="1034"/>
    </row>
    <row r="103" spans="1:61" ht="45.75" customHeight="1" x14ac:dyDescent="0.25">
      <c r="A103" s="1222" t="s">
        <v>354</v>
      </c>
      <c r="B103" s="767" t="s">
        <v>141</v>
      </c>
      <c r="C103" s="865" t="s">
        <v>142</v>
      </c>
      <c r="D103" s="59" t="s">
        <v>142</v>
      </c>
      <c r="E103" s="768">
        <v>1079.5</v>
      </c>
      <c r="F103" s="769">
        <v>1079.5</v>
      </c>
      <c r="G103" s="769">
        <v>0</v>
      </c>
      <c r="H103" s="769">
        <v>1079.5</v>
      </c>
      <c r="I103" s="769">
        <v>1079.5</v>
      </c>
      <c r="J103" s="770">
        <v>1</v>
      </c>
      <c r="K103" s="769">
        <v>0</v>
      </c>
      <c r="L103" s="768">
        <v>0</v>
      </c>
      <c r="M103" s="768">
        <v>1079.5</v>
      </c>
      <c r="N103" s="770">
        <v>1</v>
      </c>
      <c r="O103" s="768">
        <v>539.75</v>
      </c>
      <c r="P103" s="770">
        <v>0.5</v>
      </c>
      <c r="Q103" s="992">
        <v>539.75</v>
      </c>
    </row>
    <row r="104" spans="1:61" ht="63.75" customHeight="1" x14ac:dyDescent="0.25">
      <c r="A104" s="1202"/>
      <c r="B104" s="754" t="s">
        <v>139</v>
      </c>
      <c r="C104" s="862" t="s">
        <v>330</v>
      </c>
      <c r="D104" s="58" t="s">
        <v>330</v>
      </c>
      <c r="E104" s="755">
        <v>79100</v>
      </c>
      <c r="F104" s="756">
        <v>79100</v>
      </c>
      <c r="G104" s="756">
        <v>10479.301539</v>
      </c>
      <c r="H104" s="756">
        <v>68620.698460999993</v>
      </c>
      <c r="I104" s="756">
        <v>66049.074782869997</v>
      </c>
      <c r="J104" s="757">
        <v>0.9625240818615165</v>
      </c>
      <c r="K104" s="756">
        <v>1040.1367565099936</v>
      </c>
      <c r="L104" s="755">
        <v>2571.6236781299958</v>
      </c>
      <c r="M104" s="755">
        <v>65008.938026360003</v>
      </c>
      <c r="N104" s="757">
        <v>0.94736631197811683</v>
      </c>
      <c r="O104" s="755">
        <v>54935.723239260005</v>
      </c>
      <c r="P104" s="757">
        <v>0.80057073844100068</v>
      </c>
      <c r="Q104" s="994">
        <v>54841.767257259999</v>
      </c>
    </row>
    <row r="105" spans="1:61" ht="75" x14ac:dyDescent="0.25">
      <c r="A105" s="1202"/>
      <c r="B105" s="754" t="s">
        <v>313</v>
      </c>
      <c r="C105" s="862" t="s">
        <v>315</v>
      </c>
      <c r="D105" s="58" t="s">
        <v>315</v>
      </c>
      <c r="E105" s="755">
        <v>2095.4</v>
      </c>
      <c r="F105" s="756">
        <v>2095.4</v>
      </c>
      <c r="G105" s="756">
        <v>906.57071699999995</v>
      </c>
      <c r="H105" s="756">
        <v>1188.829283</v>
      </c>
      <c r="I105" s="756">
        <v>1188.829283</v>
      </c>
      <c r="J105" s="757">
        <v>1</v>
      </c>
      <c r="K105" s="756">
        <v>22.227476000000024</v>
      </c>
      <c r="L105" s="755">
        <v>0</v>
      </c>
      <c r="M105" s="755">
        <v>1166.601807</v>
      </c>
      <c r="N105" s="757">
        <v>0.98130305476333057</v>
      </c>
      <c r="O105" s="755">
        <v>388.00333899999998</v>
      </c>
      <c r="P105" s="757">
        <v>0.32637431172697651</v>
      </c>
      <c r="Q105" s="994">
        <v>385.212715</v>
      </c>
    </row>
    <row r="106" spans="1:61" ht="26.25" customHeight="1" x14ac:dyDescent="0.25">
      <c r="A106" s="1202"/>
      <c r="B106" s="1158" t="s">
        <v>47</v>
      </c>
      <c r="C106" s="1155"/>
      <c r="D106" s="403" t="s">
        <v>47</v>
      </c>
      <c r="E106" s="773">
        <v>82274.899999999994</v>
      </c>
      <c r="F106" s="774">
        <v>82274.899999999994</v>
      </c>
      <c r="G106" s="774">
        <v>11385.872256000001</v>
      </c>
      <c r="H106" s="774">
        <v>70889.027743999992</v>
      </c>
      <c r="I106" s="774">
        <v>68317.404065869996</v>
      </c>
      <c r="J106" s="775">
        <v>0.9637232480121346</v>
      </c>
      <c r="K106" s="774">
        <v>1062.3642325099936</v>
      </c>
      <c r="L106" s="773">
        <v>2571.6236781299958</v>
      </c>
      <c r="M106" s="773">
        <v>67255.039833360002</v>
      </c>
      <c r="N106" s="775">
        <v>0.94873694806813647</v>
      </c>
      <c r="O106" s="773">
        <v>55863.476578260008</v>
      </c>
      <c r="P106" s="775">
        <v>0.78804122945512201</v>
      </c>
      <c r="Q106" s="774">
        <v>55766.72997226</v>
      </c>
    </row>
    <row r="107" spans="1:61" ht="88.5" customHeight="1" x14ac:dyDescent="0.25">
      <c r="A107" s="1202"/>
      <c r="B107" s="754" t="s">
        <v>495</v>
      </c>
      <c r="C107" s="862" t="s">
        <v>559</v>
      </c>
      <c r="D107" s="58" t="s">
        <v>496</v>
      </c>
      <c r="E107" s="755">
        <v>50000</v>
      </c>
      <c r="F107" s="756">
        <v>50000</v>
      </c>
      <c r="G107" s="756">
        <v>12309.955148999999</v>
      </c>
      <c r="H107" s="756">
        <v>37690.044850999999</v>
      </c>
      <c r="I107" s="756">
        <v>37612</v>
      </c>
      <c r="J107" s="757">
        <v>0.99792929800671415</v>
      </c>
      <c r="K107" s="756">
        <v>1603.5089200000002</v>
      </c>
      <c r="L107" s="755">
        <v>78.044850999998744</v>
      </c>
      <c r="M107" s="755">
        <v>36008.49108</v>
      </c>
      <c r="N107" s="757">
        <v>0.95538467047073883</v>
      </c>
      <c r="O107" s="755">
        <v>25816.544852999999</v>
      </c>
      <c r="P107" s="757">
        <v>0.6849698628659241</v>
      </c>
      <c r="Q107" s="756">
        <v>25816.544852999999</v>
      </c>
    </row>
    <row r="108" spans="1:61" s="252" customFormat="1" ht="78" customHeight="1" x14ac:dyDescent="0.25">
      <c r="A108" s="1202"/>
      <c r="B108" s="759" t="s">
        <v>497</v>
      </c>
      <c r="C108" s="863" t="s">
        <v>560</v>
      </c>
      <c r="D108" s="353" t="s">
        <v>496</v>
      </c>
      <c r="E108" s="822">
        <v>2000</v>
      </c>
      <c r="F108" s="823">
        <v>2000</v>
      </c>
      <c r="G108" s="823">
        <v>2000</v>
      </c>
      <c r="H108" s="823">
        <v>0</v>
      </c>
      <c r="I108" s="823">
        <v>0</v>
      </c>
      <c r="J108" s="918" t="e">
        <v>#DIV/0!</v>
      </c>
      <c r="K108" s="823">
        <v>0</v>
      </c>
      <c r="L108" s="822">
        <v>0</v>
      </c>
      <c r="M108" s="822">
        <v>0</v>
      </c>
      <c r="N108" s="918">
        <v>0</v>
      </c>
      <c r="O108" s="822">
        <v>0</v>
      </c>
      <c r="P108" s="918">
        <v>0</v>
      </c>
      <c r="Q108" s="823">
        <v>0</v>
      </c>
      <c r="R108" s="1033"/>
      <c r="S108" s="1033"/>
      <c r="T108" s="1033"/>
      <c r="U108" s="1033"/>
      <c r="V108" s="1033"/>
      <c r="W108" s="1033"/>
      <c r="X108" s="1033"/>
      <c r="Y108" s="1033"/>
      <c r="Z108" s="1033"/>
      <c r="AA108" s="1033"/>
      <c r="AB108" s="1033"/>
      <c r="AC108" s="1033"/>
      <c r="AD108" s="1033"/>
      <c r="AE108" s="1033"/>
      <c r="AF108" s="1033"/>
      <c r="AG108" s="1033"/>
      <c r="AH108" s="1033"/>
      <c r="AI108" s="1033"/>
      <c r="AJ108" s="1033"/>
      <c r="AK108" s="1033"/>
      <c r="AL108" s="1033"/>
      <c r="AM108" s="1033"/>
      <c r="AN108" s="1033"/>
      <c r="AO108" s="1033"/>
      <c r="AP108" s="1033"/>
      <c r="AQ108" s="1033"/>
      <c r="AR108" s="1033"/>
      <c r="AS108" s="1033"/>
      <c r="AT108" s="1033"/>
      <c r="AU108" s="1033"/>
      <c r="AV108" s="1033"/>
      <c r="AW108" s="1033"/>
      <c r="AX108" s="1033"/>
      <c r="AY108" s="1033"/>
      <c r="AZ108" s="1033"/>
      <c r="BA108" s="1033"/>
      <c r="BB108" s="1033"/>
      <c r="BC108" s="1033"/>
      <c r="BD108" s="1033"/>
      <c r="BE108" s="1033"/>
      <c r="BF108" s="1033"/>
      <c r="BG108" s="1033"/>
      <c r="BH108" s="1033"/>
      <c r="BI108" s="1033"/>
    </row>
    <row r="109" spans="1:61" ht="23.25" customHeight="1" thickBot="1" x14ac:dyDescent="0.3">
      <c r="A109" s="1202"/>
      <c r="B109" s="1163" t="s">
        <v>88</v>
      </c>
      <c r="C109" s="1162"/>
      <c r="D109" s="935" t="s">
        <v>88</v>
      </c>
      <c r="E109" s="777">
        <v>52000</v>
      </c>
      <c r="F109" s="778">
        <v>52000</v>
      </c>
      <c r="G109" s="778">
        <v>14309.955148999999</v>
      </c>
      <c r="H109" s="778">
        <v>37690.044850999999</v>
      </c>
      <c r="I109" s="778">
        <v>37612</v>
      </c>
      <c r="J109" s="779">
        <v>0.99792929800671415</v>
      </c>
      <c r="K109" s="778">
        <v>1603.5089200000002</v>
      </c>
      <c r="L109" s="777">
        <v>78.044850999998744</v>
      </c>
      <c r="M109" s="777">
        <v>36008.49108</v>
      </c>
      <c r="N109" s="779">
        <v>0.95538467047073883</v>
      </c>
      <c r="O109" s="777">
        <v>25816.544852999999</v>
      </c>
      <c r="P109" s="779">
        <v>0.6849698628659241</v>
      </c>
      <c r="Q109" s="778">
        <v>25816.544852999999</v>
      </c>
    </row>
    <row r="110" spans="1:61" ht="42" customHeight="1" thickBot="1" x14ac:dyDescent="0.3">
      <c r="A110" s="1180"/>
      <c r="B110" s="1144" t="s">
        <v>76</v>
      </c>
      <c r="C110" s="1145"/>
      <c r="D110" s="1146"/>
      <c r="E110" s="781">
        <v>134274.9</v>
      </c>
      <c r="F110" s="782">
        <v>134274.9</v>
      </c>
      <c r="G110" s="782">
        <v>25695.827405</v>
      </c>
      <c r="H110" s="782">
        <v>108579.07259499999</v>
      </c>
      <c r="I110" s="782">
        <v>105929.40406587</v>
      </c>
      <c r="J110" s="783">
        <v>0.97559687639796611</v>
      </c>
      <c r="K110" s="782">
        <v>2665.8731525099938</v>
      </c>
      <c r="L110" s="781">
        <v>2649.6685291299946</v>
      </c>
      <c r="M110" s="781">
        <v>103263.53091336001</v>
      </c>
      <c r="N110" s="783">
        <v>0.95104451019335046</v>
      </c>
      <c r="O110" s="781">
        <v>81680.021431260015</v>
      </c>
      <c r="P110" s="783">
        <v>0.75226302342742002</v>
      </c>
      <c r="Q110" s="930">
        <v>81583.274825259999</v>
      </c>
    </row>
    <row r="111" spans="1:61" ht="18" customHeight="1" x14ac:dyDescent="0.25">
      <c r="A111" s="1194" t="s">
        <v>580</v>
      </c>
      <c r="B111" s="1194"/>
      <c r="C111" s="1194"/>
      <c r="D111" s="1194"/>
      <c r="E111" s="1194"/>
      <c r="F111" s="1194"/>
      <c r="G111" s="1194"/>
      <c r="H111" s="1194"/>
      <c r="I111" s="1194"/>
      <c r="J111" s="1194"/>
      <c r="K111" s="1194"/>
      <c r="L111" s="1194"/>
      <c r="M111" s="1232"/>
      <c r="N111" s="1194"/>
      <c r="O111" s="1194"/>
      <c r="P111" s="1194"/>
    </row>
    <row r="112" spans="1:61" ht="18" customHeight="1" thickBot="1" x14ac:dyDescent="0.3">
      <c r="A112" s="879"/>
      <c r="B112" s="804"/>
      <c r="C112" s="872"/>
      <c r="D112" s="884"/>
      <c r="E112" s="805"/>
      <c r="F112" s="804"/>
      <c r="G112" s="804"/>
      <c r="H112" s="804"/>
      <c r="I112" s="804"/>
      <c r="J112" s="804"/>
      <c r="K112" s="804"/>
      <c r="L112" s="804"/>
      <c r="M112" s="892"/>
      <c r="N112" s="804"/>
      <c r="O112" s="806"/>
      <c r="P112" s="804"/>
      <c r="Q112" s="806"/>
    </row>
    <row r="113" spans="1:61" s="258" customFormat="1" ht="68.25" customHeight="1" thickBot="1" x14ac:dyDescent="0.3">
      <c r="A113" s="683" t="s">
        <v>6</v>
      </c>
      <c r="B113" s="710" t="s">
        <v>7</v>
      </c>
      <c r="C113" s="682" t="s">
        <v>520</v>
      </c>
      <c r="D113" s="684" t="s">
        <v>185</v>
      </c>
      <c r="E113" s="709" t="s">
        <v>320</v>
      </c>
      <c r="F113" s="684" t="s">
        <v>321</v>
      </c>
      <c r="G113" s="426" t="s">
        <v>576</v>
      </c>
      <c r="H113" s="684" t="s">
        <v>406</v>
      </c>
      <c r="I113" s="684" t="s">
        <v>24</v>
      </c>
      <c r="J113" s="685" t="s">
        <v>385</v>
      </c>
      <c r="K113" s="684" t="s">
        <v>189</v>
      </c>
      <c r="L113" s="684" t="s">
        <v>186</v>
      </c>
      <c r="M113" s="709" t="s">
        <v>25</v>
      </c>
      <c r="N113" s="684" t="s">
        <v>43</v>
      </c>
      <c r="O113" s="709" t="s">
        <v>86</v>
      </c>
      <c r="P113" s="709" t="s">
        <v>310</v>
      </c>
      <c r="Q113" s="938" t="s">
        <v>28</v>
      </c>
      <c r="R113" s="1034"/>
      <c r="S113" s="1034"/>
      <c r="T113" s="1034"/>
      <c r="U113" s="1034"/>
      <c r="V113" s="1034"/>
      <c r="W113" s="1034"/>
      <c r="X113" s="1034"/>
      <c r="Y113" s="1034"/>
      <c r="Z113" s="1034"/>
      <c r="AA113" s="1034"/>
      <c r="AB113" s="1034"/>
      <c r="AC113" s="1034"/>
      <c r="AD113" s="1034"/>
      <c r="AE113" s="1034"/>
      <c r="AF113" s="1034"/>
      <c r="AG113" s="1034"/>
      <c r="AH113" s="1034"/>
      <c r="AI113" s="1034"/>
      <c r="AJ113" s="1034"/>
      <c r="AK113" s="1034"/>
      <c r="AL113" s="1034"/>
      <c r="AM113" s="1034"/>
      <c r="AN113" s="1034"/>
      <c r="AO113" s="1034"/>
      <c r="AP113" s="1034"/>
      <c r="AQ113" s="1034"/>
      <c r="AR113" s="1034"/>
      <c r="AS113" s="1034"/>
      <c r="AT113" s="1034"/>
      <c r="AU113" s="1034"/>
      <c r="AV113" s="1034"/>
      <c r="AW113" s="1034"/>
      <c r="AX113" s="1034"/>
      <c r="AY113" s="1034"/>
      <c r="AZ113" s="1034"/>
      <c r="BA113" s="1034"/>
      <c r="BB113" s="1034"/>
      <c r="BC113" s="1034"/>
      <c r="BD113" s="1034"/>
      <c r="BE113" s="1034"/>
      <c r="BF113" s="1034"/>
      <c r="BG113" s="1034"/>
      <c r="BH113" s="1034"/>
      <c r="BI113" s="1034"/>
    </row>
    <row r="114" spans="1:61" ht="35.25" customHeight="1" x14ac:dyDescent="0.25">
      <c r="A114" s="1179" t="s">
        <v>346</v>
      </c>
      <c r="B114" s="785" t="s">
        <v>116</v>
      </c>
      <c r="C114" s="866" t="s">
        <v>361</v>
      </c>
      <c r="D114" s="372" t="s">
        <v>179</v>
      </c>
      <c r="E114" s="800">
        <v>697.60088500000006</v>
      </c>
      <c r="F114" s="788">
        <v>697.60088500000006</v>
      </c>
      <c r="G114" s="788">
        <v>0</v>
      </c>
      <c r="H114" s="810">
        <v>697.60088500000006</v>
      </c>
      <c r="I114" s="788">
        <v>622.48987249999993</v>
      </c>
      <c r="J114" s="801">
        <v>0.89232953381359292</v>
      </c>
      <c r="K114" s="788">
        <v>66.613699169999904</v>
      </c>
      <c r="L114" s="800">
        <v>75.111012500000129</v>
      </c>
      <c r="M114" s="800">
        <v>555.87617333000003</v>
      </c>
      <c r="N114" s="802">
        <v>0.79683983389728641</v>
      </c>
      <c r="O114" s="800">
        <v>250.72865100000001</v>
      </c>
      <c r="P114" s="758">
        <v>0.35941561484687623</v>
      </c>
      <c r="Q114" s="976"/>
    </row>
    <row r="115" spans="1:61" ht="31.5" customHeight="1" x14ac:dyDescent="0.25">
      <c r="A115" s="1202"/>
      <c r="B115" s="1158" t="s">
        <v>571</v>
      </c>
      <c r="C115" s="1155"/>
      <c r="D115" s="403" t="s">
        <v>179</v>
      </c>
      <c r="E115" s="773">
        <v>697.60088500000006</v>
      </c>
      <c r="F115" s="774">
        <v>697.60088500000006</v>
      </c>
      <c r="G115" s="774">
        <v>0</v>
      </c>
      <c r="H115" s="774">
        <v>697.60088500000006</v>
      </c>
      <c r="I115" s="774">
        <v>622.48987249999993</v>
      </c>
      <c r="J115" s="775">
        <v>0.89232953381359292</v>
      </c>
      <c r="K115" s="774">
        <v>66.613699169999904</v>
      </c>
      <c r="L115" s="773">
        <v>75.111012500000129</v>
      </c>
      <c r="M115" s="773">
        <v>555.87617333000003</v>
      </c>
      <c r="N115" s="775">
        <v>0.79683983389728641</v>
      </c>
      <c r="O115" s="773">
        <v>250.72865100000001</v>
      </c>
      <c r="P115" s="775">
        <v>0.35941561484687623</v>
      </c>
      <c r="Q115" s="774">
        <v>0</v>
      </c>
    </row>
    <row r="116" spans="1:61" ht="77.25" customHeight="1" x14ac:dyDescent="0.25">
      <c r="A116" s="1202"/>
      <c r="B116" s="754" t="s">
        <v>500</v>
      </c>
      <c r="C116" s="862" t="s">
        <v>561</v>
      </c>
      <c r="D116" s="58" t="s">
        <v>492</v>
      </c>
      <c r="E116" s="755">
        <v>539.83462299999997</v>
      </c>
      <c r="F116" s="756">
        <v>539.83462299999997</v>
      </c>
      <c r="G116" s="756">
        <v>27.332044</v>
      </c>
      <c r="H116" s="756">
        <v>512.50257899999997</v>
      </c>
      <c r="I116" s="756">
        <v>512.50257899999997</v>
      </c>
      <c r="J116" s="757">
        <v>1</v>
      </c>
      <c r="K116" s="756">
        <v>4.5210659999999621</v>
      </c>
      <c r="L116" s="755">
        <v>0</v>
      </c>
      <c r="M116" s="755">
        <v>507.98151300000001</v>
      </c>
      <c r="N116" s="757">
        <v>0.99117845219662792</v>
      </c>
      <c r="O116" s="755">
        <v>373.504098</v>
      </c>
      <c r="P116" s="757">
        <v>0.72878481651504046</v>
      </c>
      <c r="Q116" s="756">
        <v>367.97207800000001</v>
      </c>
    </row>
    <row r="117" spans="1:61" ht="73.5" customHeight="1" x14ac:dyDescent="0.25">
      <c r="A117" s="1202"/>
      <c r="B117" s="754" t="s">
        <v>501</v>
      </c>
      <c r="C117" s="862" t="s">
        <v>561</v>
      </c>
      <c r="D117" s="58" t="s">
        <v>502</v>
      </c>
      <c r="E117" s="755">
        <v>539.83462199999997</v>
      </c>
      <c r="F117" s="756">
        <v>539.83462199999997</v>
      </c>
      <c r="G117" s="823">
        <v>58.649929999999998</v>
      </c>
      <c r="H117" s="756">
        <v>481.18469199999998</v>
      </c>
      <c r="I117" s="756">
        <v>481.18469199999998</v>
      </c>
      <c r="J117" s="757">
        <v>1</v>
      </c>
      <c r="K117" s="756">
        <v>16.115191999999979</v>
      </c>
      <c r="L117" s="755">
        <v>0</v>
      </c>
      <c r="M117" s="755">
        <v>465.06950000000001</v>
      </c>
      <c r="N117" s="757">
        <v>0.96650934190566484</v>
      </c>
      <c r="O117" s="755">
        <v>325.10666700000002</v>
      </c>
      <c r="P117" s="757">
        <v>0.6756380084510254</v>
      </c>
      <c r="Q117" s="756">
        <v>319.10666700000002</v>
      </c>
    </row>
    <row r="118" spans="1:61" ht="90" x14ac:dyDescent="0.25">
      <c r="A118" s="1202"/>
      <c r="B118" s="811" t="s">
        <v>504</v>
      </c>
      <c r="C118" s="1011" t="s">
        <v>562</v>
      </c>
      <c r="D118" s="692" t="s">
        <v>505</v>
      </c>
      <c r="E118" s="755">
        <v>2517.0559669999998</v>
      </c>
      <c r="F118" s="756">
        <v>2517.0559669999998</v>
      </c>
      <c r="G118" s="756">
        <v>721.45680100000004</v>
      </c>
      <c r="H118" s="756">
        <v>1795.5991659999997</v>
      </c>
      <c r="I118" s="756">
        <v>1795.599166</v>
      </c>
      <c r="J118" s="757">
        <v>1.0000000000000002</v>
      </c>
      <c r="K118" s="756">
        <v>763.23032899999998</v>
      </c>
      <c r="L118" s="755">
        <v>0</v>
      </c>
      <c r="M118" s="755">
        <v>1032.368837</v>
      </c>
      <c r="N118" s="757">
        <v>0.57494392765829572</v>
      </c>
      <c r="O118" s="755">
        <v>866.02883634</v>
      </c>
      <c r="P118" s="757">
        <v>0.48230632578718857</v>
      </c>
      <c r="Q118" s="756">
        <v>853.22883634000004</v>
      </c>
    </row>
    <row r="119" spans="1:61" ht="90" x14ac:dyDescent="0.25">
      <c r="A119" s="1202"/>
      <c r="B119" s="811" t="s">
        <v>506</v>
      </c>
      <c r="C119" s="1011" t="s">
        <v>562</v>
      </c>
      <c r="D119" s="692" t="s">
        <v>507</v>
      </c>
      <c r="E119" s="755">
        <v>2517.0559669999998</v>
      </c>
      <c r="F119" s="756">
        <v>2517.0559669999998</v>
      </c>
      <c r="G119" s="756">
        <v>1.850333</v>
      </c>
      <c r="H119" s="756">
        <v>2515.2056339999999</v>
      </c>
      <c r="I119" s="756">
        <v>2515.2056339999999</v>
      </c>
      <c r="J119" s="757">
        <v>1</v>
      </c>
      <c r="K119" s="756">
        <v>1188.5791669999999</v>
      </c>
      <c r="L119" s="755">
        <v>0</v>
      </c>
      <c r="M119" s="755">
        <v>1326.626467</v>
      </c>
      <c r="N119" s="757">
        <v>0.52744254746687647</v>
      </c>
      <c r="O119" s="755">
        <v>1305.0931330000001</v>
      </c>
      <c r="P119" s="757">
        <v>0.51888128563248925</v>
      </c>
      <c r="Q119" s="756">
        <v>1300.5931330000001</v>
      </c>
    </row>
    <row r="120" spans="1:61" ht="139.5" customHeight="1" x14ac:dyDescent="0.25">
      <c r="A120" s="1202"/>
      <c r="B120" s="811" t="s">
        <v>508</v>
      </c>
      <c r="C120" s="1011" t="s">
        <v>562</v>
      </c>
      <c r="D120" s="692" t="s">
        <v>509</v>
      </c>
      <c r="E120" s="755">
        <v>2517.0559669999998</v>
      </c>
      <c r="F120" s="756">
        <v>2517.0559669999998</v>
      </c>
      <c r="G120" s="756">
        <v>14.3157576</v>
      </c>
      <c r="H120" s="756">
        <v>2502.7402093999999</v>
      </c>
      <c r="I120" s="756">
        <v>2502.7402093999999</v>
      </c>
      <c r="J120" s="757">
        <v>1</v>
      </c>
      <c r="K120" s="756">
        <v>1097.9971239999998</v>
      </c>
      <c r="L120" s="755">
        <v>0</v>
      </c>
      <c r="M120" s="755">
        <v>1404.7430854000002</v>
      </c>
      <c r="N120" s="757">
        <v>0.5612820220508502</v>
      </c>
      <c r="O120" s="755">
        <v>812.66977539999993</v>
      </c>
      <c r="P120" s="757">
        <v>0.32471199861164463</v>
      </c>
      <c r="Q120" s="756">
        <v>805.06977540000003</v>
      </c>
    </row>
    <row r="121" spans="1:61" ht="90" x14ac:dyDescent="0.25">
      <c r="A121" s="1202"/>
      <c r="B121" s="811" t="s">
        <v>510</v>
      </c>
      <c r="C121" s="1011" t="s">
        <v>562</v>
      </c>
      <c r="D121" s="692" t="s">
        <v>502</v>
      </c>
      <c r="E121" s="755">
        <v>2517.0559669999998</v>
      </c>
      <c r="F121" s="756">
        <v>2517.0559669999998</v>
      </c>
      <c r="G121" s="756">
        <v>568.47680000000003</v>
      </c>
      <c r="H121" s="756">
        <v>1948.5791669999999</v>
      </c>
      <c r="I121" s="756">
        <v>1948.5791670000001</v>
      </c>
      <c r="J121" s="757">
        <v>1.0000000000000002</v>
      </c>
      <c r="K121" s="756">
        <v>1475.0909200000001</v>
      </c>
      <c r="L121" s="755">
        <v>0</v>
      </c>
      <c r="M121" s="755">
        <v>473.488247</v>
      </c>
      <c r="N121" s="757">
        <v>0.24299153712547109</v>
      </c>
      <c r="O121" s="755">
        <v>366.01415800000001</v>
      </c>
      <c r="P121" s="757">
        <v>0.18783643189797072</v>
      </c>
      <c r="Q121" s="756">
        <v>358.01415800000001</v>
      </c>
    </row>
    <row r="122" spans="1:61" ht="71.25" customHeight="1" x14ac:dyDescent="0.25">
      <c r="A122" s="1202"/>
      <c r="B122" s="811" t="s">
        <v>513</v>
      </c>
      <c r="C122" s="873" t="s">
        <v>563</v>
      </c>
      <c r="D122" s="692" t="s">
        <v>492</v>
      </c>
      <c r="E122" s="755">
        <v>2000</v>
      </c>
      <c r="F122" s="756">
        <v>2000</v>
      </c>
      <c r="G122" s="756">
        <v>73.703100000000006</v>
      </c>
      <c r="H122" s="756">
        <v>1926.2969000000001</v>
      </c>
      <c r="I122" s="756">
        <v>1926.2969000000001</v>
      </c>
      <c r="J122" s="757">
        <v>1</v>
      </c>
      <c r="K122" s="756">
        <v>212.94925699999999</v>
      </c>
      <c r="L122" s="755">
        <v>0</v>
      </c>
      <c r="M122" s="755">
        <v>1713.3476430000001</v>
      </c>
      <c r="N122" s="757">
        <v>0.88945148746281011</v>
      </c>
      <c r="O122" s="755">
        <v>1382.3146114000001</v>
      </c>
      <c r="P122" s="757">
        <v>0.71760205366057539</v>
      </c>
      <c r="Q122" s="756">
        <v>1359.0146114000001</v>
      </c>
    </row>
    <row r="123" spans="1:61" ht="20.25" thickBot="1" x14ac:dyDescent="0.3">
      <c r="A123" s="1202"/>
      <c r="B123" s="1163" t="s">
        <v>88</v>
      </c>
      <c r="C123" s="1162"/>
      <c r="D123" s="935" t="s">
        <v>88</v>
      </c>
      <c r="E123" s="777">
        <v>13147.893113</v>
      </c>
      <c r="F123" s="778">
        <v>13147.893113</v>
      </c>
      <c r="G123" s="778">
        <v>1465.7847656000001</v>
      </c>
      <c r="H123" s="778">
        <v>11682.108347399999</v>
      </c>
      <c r="I123" s="778">
        <v>11682.108347399999</v>
      </c>
      <c r="J123" s="779">
        <v>1</v>
      </c>
      <c r="K123" s="778">
        <v>4758.4830550000006</v>
      </c>
      <c r="L123" s="777">
        <v>0</v>
      </c>
      <c r="M123" s="777">
        <v>6923.6252924000009</v>
      </c>
      <c r="N123" s="779">
        <v>0.59266915581560597</v>
      </c>
      <c r="O123" s="777">
        <v>5430.73127914</v>
      </c>
      <c r="P123" s="779">
        <v>0.46487595540480309</v>
      </c>
      <c r="Q123" s="778">
        <v>5362.9992591400005</v>
      </c>
    </row>
    <row r="124" spans="1:61" ht="33.75" customHeight="1" thickBot="1" x14ac:dyDescent="0.3">
      <c r="A124" s="1180"/>
      <c r="B124" s="1144" t="s">
        <v>76</v>
      </c>
      <c r="C124" s="1145"/>
      <c r="D124" s="1146"/>
      <c r="E124" s="781">
        <v>13845.493998</v>
      </c>
      <c r="F124" s="782">
        <v>13845.493998</v>
      </c>
      <c r="G124" s="782">
        <v>1465.7847656000001</v>
      </c>
      <c r="H124" s="782">
        <v>12379.709232399999</v>
      </c>
      <c r="I124" s="782">
        <v>12304.598219899999</v>
      </c>
      <c r="J124" s="783">
        <v>0.99393273209491706</v>
      </c>
      <c r="K124" s="782">
        <v>4825.0967541700002</v>
      </c>
      <c r="L124" s="781">
        <v>75.111012499999561</v>
      </c>
      <c r="M124" s="781">
        <v>7479.5014657300007</v>
      </c>
      <c r="N124" s="783">
        <v>0.60417424394385255</v>
      </c>
      <c r="O124" s="781">
        <v>5681.4599301400003</v>
      </c>
      <c r="P124" s="783">
        <v>0.458933228841156</v>
      </c>
      <c r="Q124" s="930">
        <v>5362.9992591400005</v>
      </c>
    </row>
    <row r="125" spans="1:61" ht="33.75" customHeight="1" thickBot="1" x14ac:dyDescent="0.3">
      <c r="A125" s="1193" t="s">
        <v>580</v>
      </c>
      <c r="B125" s="1184"/>
      <c r="C125" s="1184"/>
      <c r="D125" s="1184"/>
      <c r="E125" s="1184"/>
      <c r="F125" s="1184"/>
      <c r="G125" s="1184"/>
      <c r="H125" s="1184"/>
      <c r="I125" s="1184"/>
      <c r="J125" s="1184"/>
      <c r="K125" s="1184"/>
      <c r="L125" s="1184"/>
      <c r="M125" s="1185"/>
      <c r="N125" s="1184"/>
      <c r="O125" s="1184"/>
      <c r="P125" s="1194"/>
    </row>
    <row r="126" spans="1:61" s="258" customFormat="1" ht="52.5" customHeight="1" thickBot="1" x14ac:dyDescent="0.3">
      <c r="A126" s="683" t="s">
        <v>6</v>
      </c>
      <c r="B126" s="710" t="s">
        <v>7</v>
      </c>
      <c r="C126" s="682" t="s">
        <v>520</v>
      </c>
      <c r="D126" s="684" t="s">
        <v>185</v>
      </c>
      <c r="E126" s="709" t="s">
        <v>101</v>
      </c>
      <c r="F126" s="684" t="s">
        <v>184</v>
      </c>
      <c r="G126" s="426" t="s">
        <v>576</v>
      </c>
      <c r="H126" s="684" t="s">
        <v>406</v>
      </c>
      <c r="I126" s="684" t="s">
        <v>24</v>
      </c>
      <c r="J126" s="685" t="s">
        <v>385</v>
      </c>
      <c r="K126" s="684" t="s">
        <v>189</v>
      </c>
      <c r="L126" s="684" t="s">
        <v>186</v>
      </c>
      <c r="M126" s="709" t="s">
        <v>25</v>
      </c>
      <c r="N126" s="684" t="s">
        <v>43</v>
      </c>
      <c r="O126" s="709" t="s">
        <v>86</v>
      </c>
      <c r="P126" s="917" t="s">
        <v>310</v>
      </c>
      <c r="Q126" s="709" t="s">
        <v>28</v>
      </c>
      <c r="R126" s="1034"/>
      <c r="S126" s="1034"/>
      <c r="T126" s="1034"/>
      <c r="U126" s="1034"/>
      <c r="V126" s="1034"/>
      <c r="W126" s="1034"/>
      <c r="X126" s="1034"/>
      <c r="Y126" s="1034"/>
      <c r="Z126" s="1034"/>
      <c r="AA126" s="1034"/>
      <c r="AB126" s="1034"/>
      <c r="AC126" s="1034"/>
      <c r="AD126" s="1034"/>
      <c r="AE126" s="1034"/>
      <c r="AF126" s="1034"/>
      <c r="AG126" s="1034"/>
      <c r="AH126" s="1034"/>
      <c r="AI126" s="1034"/>
      <c r="AJ126" s="1034"/>
      <c r="AK126" s="1034"/>
      <c r="AL126" s="1034"/>
      <c r="AM126" s="1034"/>
      <c r="AN126" s="1034"/>
      <c r="AO126" s="1034"/>
      <c r="AP126" s="1034"/>
      <c r="AQ126" s="1034"/>
      <c r="AR126" s="1034"/>
      <c r="AS126" s="1034"/>
      <c r="AT126" s="1034"/>
      <c r="AU126" s="1034"/>
      <c r="AV126" s="1034"/>
      <c r="AW126" s="1034"/>
      <c r="AX126" s="1034"/>
      <c r="AY126" s="1034"/>
      <c r="AZ126" s="1034"/>
      <c r="BA126" s="1034"/>
      <c r="BB126" s="1034"/>
      <c r="BC126" s="1034"/>
      <c r="BD126" s="1034"/>
      <c r="BE126" s="1034"/>
      <c r="BF126" s="1034"/>
      <c r="BG126" s="1034"/>
      <c r="BH126" s="1034"/>
      <c r="BI126" s="1034"/>
    </row>
    <row r="127" spans="1:61" ht="53.25" customHeight="1" x14ac:dyDescent="0.25">
      <c r="A127" s="1233" t="s">
        <v>347</v>
      </c>
      <c r="B127" s="796" t="s">
        <v>503</v>
      </c>
      <c r="C127" s="868" t="s">
        <v>564</v>
      </c>
      <c r="D127" s="687" t="s">
        <v>492</v>
      </c>
      <c r="E127" s="768">
        <v>2500</v>
      </c>
      <c r="F127" s="769">
        <v>2500</v>
      </c>
      <c r="G127" s="769">
        <v>317.67448417000003</v>
      </c>
      <c r="H127" s="769">
        <v>2182.3255158299999</v>
      </c>
      <c r="I127" s="769">
        <v>2170.6766763000001</v>
      </c>
      <c r="J127" s="757">
        <v>0.9946621897395681</v>
      </c>
      <c r="K127" s="756">
        <v>79.377489330000117</v>
      </c>
      <c r="L127" s="768">
        <v>11.648839529999805</v>
      </c>
      <c r="M127" s="768">
        <v>2091.2991869699999</v>
      </c>
      <c r="N127" s="770">
        <v>0.95828929818227415</v>
      </c>
      <c r="O127" s="768">
        <v>1527.499401</v>
      </c>
      <c r="P127" s="757">
        <v>0.69994113615037357</v>
      </c>
      <c r="Q127" s="943">
        <v>1510.999401</v>
      </c>
    </row>
    <row r="128" spans="1:61" ht="107.25" customHeight="1" x14ac:dyDescent="0.25">
      <c r="A128" s="1234"/>
      <c r="B128" s="797" t="s">
        <v>512</v>
      </c>
      <c r="C128" s="869" t="s">
        <v>565</v>
      </c>
      <c r="D128" s="688" t="s">
        <v>492</v>
      </c>
      <c r="E128" s="768">
        <v>3500</v>
      </c>
      <c r="F128" s="769">
        <v>3500</v>
      </c>
      <c r="G128" s="769">
        <v>208.74415299</v>
      </c>
      <c r="H128" s="756">
        <v>3291.2558470099998</v>
      </c>
      <c r="I128" s="769">
        <v>3291.2558470100003</v>
      </c>
      <c r="J128" s="757">
        <v>1.0000000000000002</v>
      </c>
      <c r="K128" s="756">
        <v>100.01664001000017</v>
      </c>
      <c r="L128" s="755">
        <v>0</v>
      </c>
      <c r="M128" s="768">
        <v>3191.2392070000001</v>
      </c>
      <c r="N128" s="757">
        <v>0.96961140529355638</v>
      </c>
      <c r="O128" s="768">
        <v>2670.6202853300001</v>
      </c>
      <c r="P128" s="757">
        <v>0.81142895279811589</v>
      </c>
      <c r="Q128" s="943">
        <v>2654.93048533</v>
      </c>
    </row>
    <row r="129" spans="1:61" ht="19.5" x14ac:dyDescent="0.25">
      <c r="A129" s="1234"/>
      <c r="B129" s="1154" t="s">
        <v>48</v>
      </c>
      <c r="C129" s="1155"/>
      <c r="D129" s="403" t="s">
        <v>88</v>
      </c>
      <c r="E129" s="773">
        <v>6000</v>
      </c>
      <c r="F129" s="774">
        <v>6000</v>
      </c>
      <c r="G129" s="774">
        <v>526.41863716</v>
      </c>
      <c r="H129" s="774">
        <v>5473.5813628399992</v>
      </c>
      <c r="I129" s="774">
        <v>5461.9325233100008</v>
      </c>
      <c r="J129" s="775">
        <v>0.99787180663667807</v>
      </c>
      <c r="K129" s="774">
        <v>179.39412934000029</v>
      </c>
      <c r="L129" s="773">
        <v>11.64883952999844</v>
      </c>
      <c r="M129" s="773">
        <v>5282.5383939700005</v>
      </c>
      <c r="N129" s="775">
        <v>0.96509726334443757</v>
      </c>
      <c r="O129" s="773">
        <v>4198.1196863300001</v>
      </c>
      <c r="P129" s="775">
        <v>0.76697858459379542</v>
      </c>
      <c r="Q129" s="944">
        <v>4165.92988633</v>
      </c>
    </row>
    <row r="130" spans="1:61" ht="39.75" thickBot="1" x14ac:dyDescent="0.3">
      <c r="A130" s="1234"/>
      <c r="B130" s="1156" t="s">
        <v>572</v>
      </c>
      <c r="C130" s="1157"/>
      <c r="D130" s="447" t="s">
        <v>294</v>
      </c>
      <c r="E130" s="793">
        <v>152.953305</v>
      </c>
      <c r="F130" s="794">
        <v>152.953305</v>
      </c>
      <c r="G130" s="794">
        <v>0</v>
      </c>
      <c r="H130" s="794">
        <v>152.953305</v>
      </c>
      <c r="I130" s="794">
        <v>152.6</v>
      </c>
      <c r="J130" s="779">
        <v>0.99769011202471236</v>
      </c>
      <c r="K130" s="794">
        <v>0</v>
      </c>
      <c r="L130" s="793">
        <v>0.35330500000000598</v>
      </c>
      <c r="M130" s="793">
        <v>152.6</v>
      </c>
      <c r="N130" s="795">
        <v>0.99769011202471236</v>
      </c>
      <c r="O130" s="793">
        <v>64.399998999999994</v>
      </c>
      <c r="P130" s="779">
        <v>0.42104352697707315</v>
      </c>
      <c r="Q130" s="945">
        <v>0</v>
      </c>
    </row>
    <row r="131" spans="1:61" ht="34.5" customHeight="1" thickBot="1" x14ac:dyDescent="0.3">
      <c r="A131" s="1245"/>
      <c r="B131" s="1144" t="s">
        <v>76</v>
      </c>
      <c r="C131" s="1145"/>
      <c r="D131" s="1146"/>
      <c r="E131" s="781">
        <v>6152.953305</v>
      </c>
      <c r="F131" s="782">
        <v>6152.953305</v>
      </c>
      <c r="G131" s="782">
        <v>526.41863716</v>
      </c>
      <c r="H131" s="782">
        <v>5626.5346678399992</v>
      </c>
      <c r="I131" s="782">
        <v>5614.5325233100011</v>
      </c>
      <c r="J131" s="783">
        <v>0.99786686739911168</v>
      </c>
      <c r="K131" s="782">
        <v>179.39412934000029</v>
      </c>
      <c r="L131" s="781">
        <v>12.002144529998446</v>
      </c>
      <c r="M131" s="781">
        <v>5435.1383939700008</v>
      </c>
      <c r="N131" s="783">
        <v>0.96598327653360494</v>
      </c>
      <c r="O131" s="781">
        <v>4262.5196853300004</v>
      </c>
      <c r="P131" s="783">
        <v>0.75757458843959491</v>
      </c>
      <c r="Q131" s="946">
        <v>4165.92988633</v>
      </c>
    </row>
    <row r="132" spans="1:61" ht="18" customHeight="1" thickBot="1" x14ac:dyDescent="0.3">
      <c r="A132" s="1183" t="s">
        <v>580</v>
      </c>
      <c r="B132" s="1184"/>
      <c r="C132" s="1184"/>
      <c r="D132" s="1184"/>
      <c r="E132" s="1184"/>
      <c r="F132" s="1184"/>
      <c r="G132" s="1184"/>
      <c r="H132" s="1184"/>
      <c r="I132" s="1184"/>
      <c r="J132" s="1184"/>
      <c r="K132" s="1184"/>
      <c r="L132" s="1184"/>
      <c r="M132" s="1185"/>
      <c r="N132" s="1184"/>
      <c r="O132" s="1184"/>
      <c r="P132" s="1186"/>
    </row>
    <row r="133" spans="1:61" s="258" customFormat="1" ht="68.25" customHeight="1" thickBot="1" x14ac:dyDescent="0.3">
      <c r="A133" s="683" t="s">
        <v>6</v>
      </c>
      <c r="B133" s="710" t="s">
        <v>7</v>
      </c>
      <c r="C133" s="682" t="s">
        <v>520</v>
      </c>
      <c r="D133" s="684" t="s">
        <v>185</v>
      </c>
      <c r="E133" s="709" t="s">
        <v>101</v>
      </c>
      <c r="F133" s="684" t="s">
        <v>184</v>
      </c>
      <c r="G133" s="426" t="s">
        <v>576</v>
      </c>
      <c r="H133" s="684" t="s">
        <v>406</v>
      </c>
      <c r="I133" s="684" t="s">
        <v>24</v>
      </c>
      <c r="J133" s="685" t="s">
        <v>385</v>
      </c>
      <c r="K133" s="684" t="s">
        <v>189</v>
      </c>
      <c r="L133" s="684" t="s">
        <v>186</v>
      </c>
      <c r="M133" s="709" t="s">
        <v>25</v>
      </c>
      <c r="N133" s="684" t="s">
        <v>43</v>
      </c>
      <c r="O133" s="709" t="s">
        <v>86</v>
      </c>
      <c r="P133" s="711" t="s">
        <v>310</v>
      </c>
      <c r="Q133" s="938" t="s">
        <v>28</v>
      </c>
      <c r="R133" s="1034"/>
      <c r="S133" s="1034"/>
      <c r="T133" s="1034"/>
      <c r="U133" s="1034"/>
      <c r="V133" s="1034"/>
      <c r="W133" s="1034"/>
      <c r="X133" s="1034"/>
      <c r="Y133" s="1034"/>
      <c r="Z133" s="1034"/>
      <c r="AA133" s="1034"/>
      <c r="AB133" s="1034"/>
      <c r="AC133" s="1034"/>
      <c r="AD133" s="1034"/>
      <c r="AE133" s="1034"/>
      <c r="AF133" s="1034"/>
      <c r="AG133" s="1034"/>
      <c r="AH133" s="1034"/>
      <c r="AI133" s="1034"/>
      <c r="AJ133" s="1034"/>
      <c r="AK133" s="1034"/>
      <c r="AL133" s="1034"/>
      <c r="AM133" s="1034"/>
      <c r="AN133" s="1034"/>
      <c r="AO133" s="1034"/>
      <c r="AP133" s="1034"/>
      <c r="AQ133" s="1034"/>
      <c r="AR133" s="1034"/>
      <c r="AS133" s="1034"/>
      <c r="AT133" s="1034"/>
      <c r="AU133" s="1034"/>
      <c r="AV133" s="1034"/>
      <c r="AW133" s="1034"/>
      <c r="AX133" s="1034"/>
      <c r="AY133" s="1034"/>
      <c r="AZ133" s="1034"/>
      <c r="BA133" s="1034"/>
      <c r="BB133" s="1034"/>
      <c r="BC133" s="1034"/>
      <c r="BD133" s="1034"/>
      <c r="BE133" s="1034"/>
      <c r="BF133" s="1034"/>
      <c r="BG133" s="1034"/>
      <c r="BH133" s="1034"/>
      <c r="BI133" s="1034"/>
    </row>
    <row r="134" spans="1:61" s="1033" customFormat="1" ht="67.5" customHeight="1" x14ac:dyDescent="0.25">
      <c r="A134" s="1179" t="s">
        <v>423</v>
      </c>
      <c r="B134" s="1041" t="s">
        <v>140</v>
      </c>
      <c r="C134" s="1042" t="s">
        <v>331</v>
      </c>
      <c r="D134" s="1043" t="s">
        <v>331</v>
      </c>
      <c r="E134" s="1044">
        <v>8061.6993309999998</v>
      </c>
      <c r="F134" s="1030">
        <v>8061.6993309999998</v>
      </c>
      <c r="G134" s="1030">
        <v>50</v>
      </c>
      <c r="H134" s="1030">
        <v>8011.6993309999998</v>
      </c>
      <c r="I134" s="1030">
        <v>7944.6097280000004</v>
      </c>
      <c r="J134" s="801">
        <v>0.99162604583269787</v>
      </c>
      <c r="K134" s="1030">
        <v>125.16383500000029</v>
      </c>
      <c r="L134" s="1044">
        <v>67.089602999999443</v>
      </c>
      <c r="M134" s="1044">
        <v>7819.4458930000001</v>
      </c>
      <c r="N134" s="801">
        <v>0.97600341325140527</v>
      </c>
      <c r="O134" s="1044">
        <v>5091.2727181999999</v>
      </c>
      <c r="P134" s="813">
        <v>0.63547975377709542</v>
      </c>
      <c r="Q134" s="1030">
        <v>5028.3756551999995</v>
      </c>
      <c r="R134" s="1035"/>
    </row>
    <row r="135" spans="1:61" s="1033" customFormat="1" ht="26.25" customHeight="1" x14ac:dyDescent="0.25">
      <c r="A135" s="1202"/>
      <c r="B135" s="1187" t="s">
        <v>47</v>
      </c>
      <c r="C135" s="1188"/>
      <c r="D135" s="1045" t="s">
        <v>47</v>
      </c>
      <c r="E135" s="1046">
        <v>8061.6993309999998</v>
      </c>
      <c r="F135" s="1047">
        <v>8061.6993309999998</v>
      </c>
      <c r="G135" s="1047">
        <v>50</v>
      </c>
      <c r="H135" s="1047">
        <v>8011.6993309999998</v>
      </c>
      <c r="I135" s="1047">
        <v>7944.6097280000004</v>
      </c>
      <c r="J135" s="1048">
        <v>0.99162604583269787</v>
      </c>
      <c r="K135" s="1047">
        <v>125.16383500000029</v>
      </c>
      <c r="L135" s="1046">
        <v>67.089602999999443</v>
      </c>
      <c r="M135" s="1046">
        <v>7819.4458930000001</v>
      </c>
      <c r="N135" s="1048">
        <v>0.97600341325140527</v>
      </c>
      <c r="O135" s="1046">
        <v>5091.2727181999999</v>
      </c>
      <c r="P135" s="1049">
        <v>0.63547975377709542</v>
      </c>
      <c r="Q135" s="1047">
        <v>5028.3756551999995</v>
      </c>
    </row>
    <row r="136" spans="1:61" ht="45" customHeight="1" x14ac:dyDescent="0.25">
      <c r="A136" s="1202"/>
      <c r="B136" s="814" t="s">
        <v>493</v>
      </c>
      <c r="C136" s="874" t="s">
        <v>566</v>
      </c>
      <c r="D136" s="60" t="s">
        <v>494</v>
      </c>
      <c r="E136" s="755">
        <v>2612.773306</v>
      </c>
      <c r="F136" s="756">
        <v>2612.773306</v>
      </c>
      <c r="G136" s="756">
        <v>0</v>
      </c>
      <c r="H136" s="756">
        <v>2612.773306</v>
      </c>
      <c r="I136" s="756">
        <v>2612.773306</v>
      </c>
      <c r="J136" s="757">
        <v>1</v>
      </c>
      <c r="K136" s="756">
        <v>0</v>
      </c>
      <c r="L136" s="755">
        <v>0</v>
      </c>
      <c r="M136" s="755">
        <v>2612.773306</v>
      </c>
      <c r="N136" s="757">
        <v>1</v>
      </c>
      <c r="O136" s="755">
        <v>0</v>
      </c>
      <c r="P136" s="772">
        <v>0</v>
      </c>
      <c r="Q136" s="756">
        <v>0</v>
      </c>
      <c r="R136" s="1035"/>
    </row>
    <row r="137" spans="1:61" ht="20.25" thickBot="1" x14ac:dyDescent="0.3">
      <c r="A137" s="1202"/>
      <c r="B137" s="1189" t="s">
        <v>48</v>
      </c>
      <c r="C137" s="1190"/>
      <c r="D137" s="403" t="s">
        <v>88</v>
      </c>
      <c r="E137" s="773">
        <v>2612.773306</v>
      </c>
      <c r="F137" s="774">
        <v>2612.773306</v>
      </c>
      <c r="G137" s="774">
        <v>0</v>
      </c>
      <c r="H137" s="774">
        <v>2612.773306</v>
      </c>
      <c r="I137" s="774">
        <v>2612.773306</v>
      </c>
      <c r="J137" s="775">
        <v>1</v>
      </c>
      <c r="K137" s="774">
        <v>0</v>
      </c>
      <c r="L137" s="773">
        <v>0</v>
      </c>
      <c r="M137" s="773">
        <v>2612.773306</v>
      </c>
      <c r="N137" s="775">
        <v>1</v>
      </c>
      <c r="O137" s="773">
        <v>0</v>
      </c>
      <c r="P137" s="776">
        <v>0</v>
      </c>
      <c r="Q137" s="774">
        <v>0</v>
      </c>
    </row>
    <row r="138" spans="1:61" ht="26.25" customHeight="1" thickBot="1" x14ac:dyDescent="0.3">
      <c r="A138" s="1180"/>
      <c r="B138" s="1144" t="s">
        <v>76</v>
      </c>
      <c r="C138" s="1145"/>
      <c r="D138" s="1146"/>
      <c r="E138" s="781">
        <v>10674.472636999999</v>
      </c>
      <c r="F138" s="782">
        <v>10674.472636999999</v>
      </c>
      <c r="G138" s="782">
        <v>50</v>
      </c>
      <c r="H138" s="782">
        <v>10624.472636999999</v>
      </c>
      <c r="I138" s="782">
        <v>10557.383034</v>
      </c>
      <c r="J138" s="783">
        <v>0.99368537100219378</v>
      </c>
      <c r="K138" s="782">
        <v>125.16383500000029</v>
      </c>
      <c r="L138" s="781">
        <v>67.089602999998533</v>
      </c>
      <c r="M138" s="781">
        <v>10432.219198999999</v>
      </c>
      <c r="N138" s="783">
        <v>0.98190466062941584</v>
      </c>
      <c r="O138" s="781">
        <v>5091.2727181999999</v>
      </c>
      <c r="P138" s="784">
        <v>0.47920239358229527</v>
      </c>
      <c r="Q138" s="782">
        <v>5028.3756551999995</v>
      </c>
      <c r="R138" s="1035"/>
    </row>
    <row r="139" spans="1:61" ht="18" customHeight="1" thickBot="1" x14ac:dyDescent="0.3">
      <c r="A139" s="1193" t="s">
        <v>580</v>
      </c>
      <c r="B139" s="1193"/>
      <c r="C139" s="1193"/>
      <c r="D139" s="1193"/>
      <c r="E139" s="1193"/>
      <c r="F139" s="1193"/>
      <c r="G139" s="1193"/>
      <c r="H139" s="1193"/>
      <c r="I139" s="1193"/>
      <c r="J139" s="1193"/>
      <c r="K139" s="1193"/>
      <c r="L139" s="1193"/>
      <c r="M139" s="1243"/>
      <c r="N139" s="1193"/>
      <c r="O139" s="1193"/>
      <c r="P139" s="1193"/>
    </row>
    <row r="140" spans="1:61" s="258" customFormat="1" ht="68.25" customHeight="1" x14ac:dyDescent="0.25">
      <c r="A140" s="683" t="s">
        <v>6</v>
      </c>
      <c r="B140" s="710" t="s">
        <v>7</v>
      </c>
      <c r="C140" s="682" t="s">
        <v>520</v>
      </c>
      <c r="D140" s="684" t="s">
        <v>185</v>
      </c>
      <c r="E140" s="709" t="s">
        <v>101</v>
      </c>
      <c r="F140" s="684" t="s">
        <v>184</v>
      </c>
      <c r="G140" s="684" t="s">
        <v>104</v>
      </c>
      <c r="H140" s="684" t="s">
        <v>406</v>
      </c>
      <c r="I140" s="684" t="s">
        <v>24</v>
      </c>
      <c r="J140" s="685" t="s">
        <v>385</v>
      </c>
      <c r="K140" s="684" t="s">
        <v>189</v>
      </c>
      <c r="L140" s="684" t="s">
        <v>186</v>
      </c>
      <c r="M140" s="709" t="s">
        <v>25</v>
      </c>
      <c r="N140" s="684" t="s">
        <v>43</v>
      </c>
      <c r="O140" s="709" t="s">
        <v>86</v>
      </c>
      <c r="P140" s="711" t="s">
        <v>310</v>
      </c>
      <c r="Q140" s="709" t="s">
        <v>28</v>
      </c>
      <c r="R140" s="1034"/>
      <c r="S140" s="1034"/>
      <c r="T140" s="1034"/>
      <c r="U140" s="1034"/>
      <c r="V140" s="1034"/>
      <c r="W140" s="1034"/>
      <c r="X140" s="1034"/>
      <c r="Y140" s="1034"/>
      <c r="Z140" s="1034"/>
      <c r="AA140" s="1034"/>
      <c r="AB140" s="1034"/>
      <c r="AC140" s="1034"/>
      <c r="AD140" s="1034"/>
      <c r="AE140" s="1034"/>
      <c r="AF140" s="1034"/>
      <c r="AG140" s="1034"/>
      <c r="AH140" s="1034"/>
      <c r="AI140" s="1034"/>
      <c r="AJ140" s="1034"/>
      <c r="AK140" s="1034"/>
      <c r="AL140" s="1034"/>
      <c r="AM140" s="1034"/>
      <c r="AN140" s="1034"/>
      <c r="AO140" s="1034"/>
      <c r="AP140" s="1034"/>
      <c r="AQ140" s="1034"/>
      <c r="AR140" s="1034"/>
      <c r="AS140" s="1034"/>
      <c r="AT140" s="1034"/>
      <c r="AU140" s="1034"/>
      <c r="AV140" s="1034"/>
      <c r="AW140" s="1034"/>
      <c r="AX140" s="1034"/>
      <c r="AY140" s="1034"/>
      <c r="AZ140" s="1034"/>
      <c r="BA140" s="1034"/>
      <c r="BB140" s="1034"/>
      <c r="BC140" s="1034"/>
      <c r="BD140" s="1034"/>
      <c r="BE140" s="1034"/>
      <c r="BF140" s="1034"/>
      <c r="BG140" s="1034"/>
      <c r="BH140" s="1034"/>
      <c r="BI140" s="1034"/>
    </row>
    <row r="141" spans="1:61" ht="26.25" customHeight="1" x14ac:dyDescent="0.25">
      <c r="A141" s="1202" t="s">
        <v>577</v>
      </c>
      <c r="B141" s="767" t="s">
        <v>394</v>
      </c>
      <c r="C141" s="865" t="s">
        <v>395</v>
      </c>
      <c r="D141" s="59" t="s">
        <v>395</v>
      </c>
      <c r="E141" s="768">
        <v>4500</v>
      </c>
      <c r="F141" s="769">
        <v>4500</v>
      </c>
      <c r="G141" s="769">
        <v>0</v>
      </c>
      <c r="H141" s="769">
        <v>4500</v>
      </c>
      <c r="I141" s="769">
        <v>1139.0811349100002</v>
      </c>
      <c r="J141" s="770">
        <v>0.25312914109111118</v>
      </c>
      <c r="K141" s="769">
        <v>0.16994399999998677</v>
      </c>
      <c r="L141" s="768">
        <v>3360.9188650899996</v>
      </c>
      <c r="M141" s="768">
        <v>1138.9111909100002</v>
      </c>
      <c r="N141" s="770">
        <v>0.25309137575777779</v>
      </c>
      <c r="O141" s="768">
        <v>1138.9111909100002</v>
      </c>
      <c r="P141" s="771">
        <v>0.25309137575777779</v>
      </c>
      <c r="Q141" s="768">
        <v>1138.9111909100002</v>
      </c>
    </row>
    <row r="142" spans="1:61" ht="32.25" customHeight="1" thickBot="1" x14ac:dyDescent="0.3">
      <c r="A142" s="1202"/>
      <c r="B142" s="1189" t="s">
        <v>395</v>
      </c>
      <c r="C142" s="1190"/>
      <c r="D142" s="403" t="s">
        <v>47</v>
      </c>
      <c r="E142" s="773">
        <v>4500</v>
      </c>
      <c r="F142" s="774">
        <v>4500</v>
      </c>
      <c r="G142" s="774">
        <v>0</v>
      </c>
      <c r="H142" s="774">
        <v>4500</v>
      </c>
      <c r="I142" s="774">
        <v>1139.0811349100002</v>
      </c>
      <c r="J142" s="775">
        <v>0.25312914109111118</v>
      </c>
      <c r="K142" s="774">
        <v>0.16994399999998677</v>
      </c>
      <c r="L142" s="773">
        <v>3360.9188650899996</v>
      </c>
      <c r="M142" s="773">
        <v>1138.9111909100002</v>
      </c>
      <c r="N142" s="775">
        <v>0.25309137575777779</v>
      </c>
      <c r="O142" s="773">
        <v>1138.9111909100002</v>
      </c>
      <c r="P142" s="776">
        <v>0.25309137575777779</v>
      </c>
      <c r="Q142" s="773">
        <v>1138.9111909100002</v>
      </c>
    </row>
    <row r="143" spans="1:61" ht="27.75" customHeight="1" thickBot="1" x14ac:dyDescent="0.3">
      <c r="A143" s="1180"/>
      <c r="B143" s="1144" t="s">
        <v>76</v>
      </c>
      <c r="C143" s="1146"/>
      <c r="D143" s="883" t="s">
        <v>322</v>
      </c>
      <c r="E143" s="781">
        <v>4500</v>
      </c>
      <c r="F143" s="782">
        <v>4500</v>
      </c>
      <c r="G143" s="782">
        <v>0</v>
      </c>
      <c r="H143" s="782">
        <v>4500</v>
      </c>
      <c r="I143" s="782">
        <v>1139.0811349100002</v>
      </c>
      <c r="J143" s="783">
        <v>0.25312914109111118</v>
      </c>
      <c r="K143" s="782">
        <v>0.16994399999998677</v>
      </c>
      <c r="L143" s="781">
        <v>3360.9188650899996</v>
      </c>
      <c r="M143" s="781">
        <v>1138.9111909100002</v>
      </c>
      <c r="N143" s="783">
        <v>0.25309137575777779</v>
      </c>
      <c r="O143" s="781">
        <v>1138.9111909100002</v>
      </c>
      <c r="P143" s="784">
        <v>0.25309137575777779</v>
      </c>
      <c r="Q143" s="782">
        <v>1138.9111909100002</v>
      </c>
    </row>
    <row r="144" spans="1:61" ht="18" customHeight="1" thickBot="1" x14ac:dyDescent="0.3">
      <c r="A144" s="1193" t="s">
        <v>580</v>
      </c>
      <c r="B144" s="1193"/>
      <c r="C144" s="1193"/>
      <c r="D144" s="1193"/>
      <c r="E144" s="1193"/>
      <c r="F144" s="1193"/>
      <c r="G144" s="1193"/>
      <c r="H144" s="1193"/>
      <c r="I144" s="1193"/>
      <c r="J144" s="1193"/>
      <c r="K144" s="1193"/>
      <c r="L144" s="1193"/>
      <c r="M144" s="1243"/>
      <c r="N144" s="1193"/>
      <c r="O144" s="1193"/>
      <c r="P144" s="1193"/>
    </row>
    <row r="145" spans="1:61" s="258" customFormat="1" ht="68.25" customHeight="1" x14ac:dyDescent="0.25">
      <c r="A145" s="683" t="s">
        <v>6</v>
      </c>
      <c r="B145" s="710" t="s">
        <v>7</v>
      </c>
      <c r="C145" s="682" t="s">
        <v>520</v>
      </c>
      <c r="D145" s="684" t="s">
        <v>185</v>
      </c>
      <c r="E145" s="709" t="s">
        <v>101</v>
      </c>
      <c r="F145" s="684" t="s">
        <v>184</v>
      </c>
      <c r="G145" s="426" t="s">
        <v>576</v>
      </c>
      <c r="H145" s="684" t="s">
        <v>410</v>
      </c>
      <c r="I145" s="684" t="s">
        <v>24</v>
      </c>
      <c r="J145" s="685" t="s">
        <v>385</v>
      </c>
      <c r="K145" s="684" t="s">
        <v>189</v>
      </c>
      <c r="L145" s="684" t="s">
        <v>186</v>
      </c>
      <c r="M145" s="709" t="s">
        <v>25</v>
      </c>
      <c r="N145" s="684" t="s">
        <v>43</v>
      </c>
      <c r="O145" s="709" t="s">
        <v>86</v>
      </c>
      <c r="P145" s="711" t="s">
        <v>310</v>
      </c>
      <c r="Q145" s="709" t="s">
        <v>28</v>
      </c>
      <c r="R145" s="1034"/>
      <c r="S145" s="1034"/>
      <c r="T145" s="1034"/>
      <c r="U145" s="1034"/>
      <c r="V145" s="1034"/>
      <c r="W145" s="1034"/>
      <c r="X145" s="1034"/>
      <c r="Y145" s="1034"/>
      <c r="Z145" s="1034"/>
      <c r="AA145" s="1034"/>
      <c r="AB145" s="1034"/>
      <c r="AC145" s="1034"/>
      <c r="AD145" s="1034"/>
      <c r="AE145" s="1034"/>
      <c r="AF145" s="1034"/>
      <c r="AG145" s="1034"/>
      <c r="AH145" s="1034"/>
      <c r="AI145" s="1034"/>
      <c r="AJ145" s="1034"/>
      <c r="AK145" s="1034"/>
      <c r="AL145" s="1034"/>
      <c r="AM145" s="1034"/>
      <c r="AN145" s="1034"/>
      <c r="AO145" s="1034"/>
      <c r="AP145" s="1034"/>
      <c r="AQ145" s="1034"/>
      <c r="AR145" s="1034"/>
      <c r="AS145" s="1034"/>
      <c r="AT145" s="1034"/>
      <c r="AU145" s="1034"/>
      <c r="AV145" s="1034"/>
      <c r="AW145" s="1034"/>
      <c r="AX145" s="1034"/>
      <c r="AY145" s="1034"/>
      <c r="AZ145" s="1034"/>
      <c r="BA145" s="1034"/>
      <c r="BB145" s="1034"/>
      <c r="BC145" s="1034"/>
      <c r="BD145" s="1034"/>
      <c r="BE145" s="1034"/>
      <c r="BF145" s="1034"/>
      <c r="BG145" s="1034"/>
      <c r="BH145" s="1034"/>
      <c r="BI145" s="1034"/>
    </row>
    <row r="146" spans="1:61" ht="62.25" customHeight="1" thickBot="1" x14ac:dyDescent="0.3">
      <c r="A146" s="1197" t="s">
        <v>414</v>
      </c>
      <c r="B146" s="815" t="s">
        <v>248</v>
      </c>
      <c r="C146" s="867" t="s">
        <v>361</v>
      </c>
      <c r="D146" s="59" t="s">
        <v>187</v>
      </c>
      <c r="E146" s="768">
        <v>451</v>
      </c>
      <c r="F146" s="769">
        <v>451</v>
      </c>
      <c r="G146" s="769">
        <v>0</v>
      </c>
      <c r="H146" s="769">
        <v>451</v>
      </c>
      <c r="I146" s="769">
        <v>397.68438600000002</v>
      </c>
      <c r="J146" s="770">
        <v>0.88178356097560984</v>
      </c>
      <c r="K146" s="816">
        <v>2.9483999999999924</v>
      </c>
      <c r="L146" s="768">
        <v>53.315613999999982</v>
      </c>
      <c r="M146" s="768">
        <v>394.73598600000003</v>
      </c>
      <c r="N146" s="770">
        <v>0.8752460886917961</v>
      </c>
      <c r="O146" s="768">
        <v>332.85302100000001</v>
      </c>
      <c r="P146" s="817">
        <v>0.73803330598669625</v>
      </c>
      <c r="Q146" s="768">
        <v>0</v>
      </c>
    </row>
    <row r="147" spans="1:61" ht="39" customHeight="1" thickBot="1" x14ac:dyDescent="0.3">
      <c r="A147" s="1199"/>
      <c r="B147" s="1144" t="s">
        <v>76</v>
      </c>
      <c r="C147" s="1145"/>
      <c r="D147" s="1146"/>
      <c r="E147" s="781">
        <v>451</v>
      </c>
      <c r="F147" s="782">
        <v>451</v>
      </c>
      <c r="G147" s="782">
        <v>0</v>
      </c>
      <c r="H147" s="782">
        <v>451</v>
      </c>
      <c r="I147" s="782">
        <v>397.68438600000002</v>
      </c>
      <c r="J147" s="783">
        <v>0.88178356097560984</v>
      </c>
      <c r="K147" s="818">
        <v>2.9483999999999924</v>
      </c>
      <c r="L147" s="781">
        <v>53.315613999999982</v>
      </c>
      <c r="M147" s="781">
        <v>394.73598600000003</v>
      </c>
      <c r="N147" s="783">
        <v>0.8752460886917961</v>
      </c>
      <c r="O147" s="781">
        <v>332.85302100000001</v>
      </c>
      <c r="P147" s="812">
        <v>0.73803330598669625</v>
      </c>
      <c r="Q147" s="781">
        <v>0</v>
      </c>
    </row>
    <row r="148" spans="1:61" ht="18" customHeight="1" thickBot="1" x14ac:dyDescent="0.3">
      <c r="A148" s="1200" t="s">
        <v>580</v>
      </c>
      <c r="B148" s="1200"/>
      <c r="C148" s="1200"/>
      <c r="D148" s="1200"/>
      <c r="E148" s="1200"/>
      <c r="F148" s="1200"/>
      <c r="G148" s="1200"/>
      <c r="H148" s="1200"/>
      <c r="I148" s="1200"/>
      <c r="J148" s="1200"/>
      <c r="K148" s="1200"/>
      <c r="L148" s="1200"/>
      <c r="M148" s="1201"/>
      <c r="N148" s="1200"/>
      <c r="O148" s="1200"/>
      <c r="P148" s="1181"/>
    </row>
    <row r="149" spans="1:61" s="258" customFormat="1" ht="56.25" customHeight="1" x14ac:dyDescent="0.25">
      <c r="A149" s="683" t="s">
        <v>6</v>
      </c>
      <c r="B149" s="710" t="s">
        <v>7</v>
      </c>
      <c r="C149" s="682" t="s">
        <v>520</v>
      </c>
      <c r="D149" s="684" t="s">
        <v>185</v>
      </c>
      <c r="E149" s="709" t="s">
        <v>101</v>
      </c>
      <c r="F149" s="684" t="s">
        <v>184</v>
      </c>
      <c r="G149" s="426" t="s">
        <v>576</v>
      </c>
      <c r="H149" s="684" t="s">
        <v>410</v>
      </c>
      <c r="I149" s="684" t="s">
        <v>24</v>
      </c>
      <c r="J149" s="685" t="s">
        <v>385</v>
      </c>
      <c r="K149" s="684" t="s">
        <v>189</v>
      </c>
      <c r="L149" s="684" t="s">
        <v>186</v>
      </c>
      <c r="M149" s="709" t="s">
        <v>25</v>
      </c>
      <c r="N149" s="684" t="s">
        <v>43</v>
      </c>
      <c r="O149" s="709" t="s">
        <v>86</v>
      </c>
      <c r="P149" s="709" t="s">
        <v>310</v>
      </c>
      <c r="Q149" s="938" t="s">
        <v>28</v>
      </c>
      <c r="R149" s="1034"/>
      <c r="S149" s="1034"/>
      <c r="T149" s="1034"/>
      <c r="U149" s="1034"/>
      <c r="V149" s="1034"/>
      <c r="W149" s="1034"/>
      <c r="X149" s="1034"/>
      <c r="Y149" s="1034"/>
      <c r="Z149" s="1034"/>
      <c r="AA149" s="1034"/>
      <c r="AB149" s="1034"/>
      <c r="AC149" s="1034"/>
      <c r="AD149" s="1034"/>
      <c r="AE149" s="1034"/>
      <c r="AF149" s="1034"/>
      <c r="AG149" s="1034"/>
      <c r="AH149" s="1034"/>
      <c r="AI149" s="1034"/>
      <c r="AJ149" s="1034"/>
      <c r="AK149" s="1034"/>
      <c r="AL149" s="1034"/>
      <c r="AM149" s="1034"/>
      <c r="AN149" s="1034"/>
      <c r="AO149" s="1034"/>
      <c r="AP149" s="1034"/>
      <c r="AQ149" s="1034"/>
      <c r="AR149" s="1034"/>
      <c r="AS149" s="1034"/>
      <c r="AT149" s="1034"/>
      <c r="AU149" s="1034"/>
      <c r="AV149" s="1034"/>
      <c r="AW149" s="1034"/>
      <c r="AX149" s="1034"/>
      <c r="AY149" s="1034"/>
      <c r="AZ149" s="1034"/>
      <c r="BA149" s="1034"/>
      <c r="BB149" s="1034"/>
      <c r="BC149" s="1034"/>
      <c r="BD149" s="1034"/>
      <c r="BE149" s="1034"/>
      <c r="BF149" s="1034"/>
      <c r="BG149" s="1034"/>
      <c r="BH149" s="1034"/>
      <c r="BI149" s="1034"/>
    </row>
    <row r="150" spans="1:61" ht="40.5" customHeight="1" x14ac:dyDescent="0.25">
      <c r="A150" s="1202" t="s">
        <v>535</v>
      </c>
      <c r="B150" s="759" t="s">
        <v>360</v>
      </c>
      <c r="C150" s="863" t="s">
        <v>361</v>
      </c>
      <c r="D150" s="58" t="s">
        <v>361</v>
      </c>
      <c r="E150" s="755">
        <v>5682.3574909999998</v>
      </c>
      <c r="F150" s="756">
        <v>5682.3574909999998</v>
      </c>
      <c r="G150" s="756">
        <v>0</v>
      </c>
      <c r="H150" s="756">
        <v>5682.3574909999998</v>
      </c>
      <c r="I150" s="756">
        <v>5639.7161290899985</v>
      </c>
      <c r="J150" s="757">
        <v>0.99249583258752394</v>
      </c>
      <c r="K150" s="756">
        <v>439.8457407199985</v>
      </c>
      <c r="L150" s="755">
        <v>42.641361910001251</v>
      </c>
      <c r="M150" s="755">
        <v>5199.87038837</v>
      </c>
      <c r="N150" s="819">
        <v>0.91509032942855373</v>
      </c>
      <c r="O150" s="755">
        <v>4510.9198162800003</v>
      </c>
      <c r="P150" s="758">
        <v>0.79384653700944008</v>
      </c>
      <c r="Q150" s="756">
        <v>0</v>
      </c>
    </row>
    <row r="151" spans="1:61" ht="27.75" customHeight="1" x14ac:dyDescent="0.25">
      <c r="A151" s="1202"/>
      <c r="B151" s="1191" t="s">
        <v>571</v>
      </c>
      <c r="C151" s="1192"/>
      <c r="D151" s="889" t="s">
        <v>179</v>
      </c>
      <c r="E151" s="761">
        <v>5682.3574909999998</v>
      </c>
      <c r="F151" s="762">
        <v>5682.3574909999998</v>
      </c>
      <c r="G151" s="762">
        <v>0</v>
      </c>
      <c r="H151" s="762">
        <v>5682.3574909999998</v>
      </c>
      <c r="I151" s="762">
        <v>5639.7161290899985</v>
      </c>
      <c r="J151" s="763">
        <v>0.99249583258752394</v>
      </c>
      <c r="K151" s="762">
        <v>439.8457407199985</v>
      </c>
      <c r="L151" s="761">
        <v>42.641361910001251</v>
      </c>
      <c r="M151" s="761">
        <v>5199.87038837</v>
      </c>
      <c r="N151" s="820">
        <v>0.91509032942855373</v>
      </c>
      <c r="O151" s="761">
        <v>4510.9198162800003</v>
      </c>
      <c r="P151" s="763">
        <v>0.79384653700944008</v>
      </c>
      <c r="Q151" s="762">
        <v>0</v>
      </c>
    </row>
    <row r="152" spans="1:61" ht="45" x14ac:dyDescent="0.25">
      <c r="A152" s="1202"/>
      <c r="B152" s="759" t="s">
        <v>125</v>
      </c>
      <c r="C152" s="863" t="s">
        <v>329</v>
      </c>
      <c r="D152" s="353" t="s">
        <v>329</v>
      </c>
      <c r="E152" s="755">
        <v>1769.2</v>
      </c>
      <c r="F152" s="756">
        <v>1769.2</v>
      </c>
      <c r="G152" s="756">
        <v>1185.848909</v>
      </c>
      <c r="H152" s="756">
        <v>583.351091</v>
      </c>
      <c r="I152" s="756">
        <v>583.351091</v>
      </c>
      <c r="J152" s="757">
        <v>1</v>
      </c>
      <c r="K152" s="756">
        <v>0</v>
      </c>
      <c r="L152" s="755">
        <v>0</v>
      </c>
      <c r="M152" s="755">
        <v>583.351091</v>
      </c>
      <c r="N152" s="819">
        <v>1</v>
      </c>
      <c r="O152" s="755">
        <v>441.26352900000001</v>
      </c>
      <c r="P152" s="758">
        <v>0.75642873701251034</v>
      </c>
      <c r="Q152" s="756">
        <v>441.26352900000001</v>
      </c>
    </row>
    <row r="153" spans="1:61" ht="45" x14ac:dyDescent="0.25">
      <c r="A153" s="1202"/>
      <c r="B153" s="759" t="s">
        <v>129</v>
      </c>
      <c r="C153" s="863" t="s">
        <v>130</v>
      </c>
      <c r="D153" s="353" t="s">
        <v>130</v>
      </c>
      <c r="E153" s="755">
        <v>4802.1000000000004</v>
      </c>
      <c r="F153" s="756">
        <v>4802.1000000000004</v>
      </c>
      <c r="G153" s="756">
        <v>0</v>
      </c>
      <c r="H153" s="756">
        <v>4802.1000000000004</v>
      </c>
      <c r="I153" s="756">
        <v>4802.1000000000004</v>
      </c>
      <c r="J153" s="757">
        <v>1</v>
      </c>
      <c r="K153" s="756">
        <v>0</v>
      </c>
      <c r="L153" s="755">
        <v>0</v>
      </c>
      <c r="M153" s="755">
        <v>4802.1000000000004</v>
      </c>
      <c r="N153" s="819">
        <v>1</v>
      </c>
      <c r="O153" s="755">
        <v>4001.75</v>
      </c>
      <c r="P153" s="758">
        <v>0.83333333333333326</v>
      </c>
      <c r="Q153" s="756">
        <v>4001.75</v>
      </c>
    </row>
    <row r="154" spans="1:61" ht="45" x14ac:dyDescent="0.25">
      <c r="A154" s="1202"/>
      <c r="B154" s="759" t="s">
        <v>131</v>
      </c>
      <c r="C154" s="863" t="s">
        <v>132</v>
      </c>
      <c r="D154" s="353" t="s">
        <v>132</v>
      </c>
      <c r="E154" s="755">
        <v>3412.3</v>
      </c>
      <c r="F154" s="756">
        <v>3412.3</v>
      </c>
      <c r="G154" s="756">
        <v>0</v>
      </c>
      <c r="H154" s="756">
        <v>3412.3</v>
      </c>
      <c r="I154" s="756">
        <v>3412.3</v>
      </c>
      <c r="J154" s="757">
        <v>1</v>
      </c>
      <c r="K154" s="756">
        <v>0</v>
      </c>
      <c r="L154" s="755">
        <v>0</v>
      </c>
      <c r="M154" s="755">
        <v>3412.3</v>
      </c>
      <c r="N154" s="819">
        <v>1</v>
      </c>
      <c r="O154" s="755">
        <v>2843.5833309999998</v>
      </c>
      <c r="P154" s="758">
        <v>0.83333333264953247</v>
      </c>
      <c r="Q154" s="756">
        <v>2843.5833309999998</v>
      </c>
    </row>
    <row r="155" spans="1:61" ht="45" x14ac:dyDescent="0.25">
      <c r="A155" s="1202"/>
      <c r="B155" s="759" t="s">
        <v>133</v>
      </c>
      <c r="C155" s="863" t="s">
        <v>134</v>
      </c>
      <c r="D155" s="353" t="s">
        <v>134</v>
      </c>
      <c r="E155" s="755">
        <v>2656.2</v>
      </c>
      <c r="F155" s="756">
        <v>2656.2</v>
      </c>
      <c r="G155" s="756">
        <v>0</v>
      </c>
      <c r="H155" s="756">
        <v>2656.2</v>
      </c>
      <c r="I155" s="756">
        <v>2656.2</v>
      </c>
      <c r="J155" s="757">
        <v>1</v>
      </c>
      <c r="K155" s="756">
        <v>0</v>
      </c>
      <c r="L155" s="755">
        <v>0</v>
      </c>
      <c r="M155" s="755">
        <v>2656.2</v>
      </c>
      <c r="N155" s="819">
        <v>1</v>
      </c>
      <c r="O155" s="755">
        <v>2213.5</v>
      </c>
      <c r="P155" s="758">
        <v>0.83333333333333337</v>
      </c>
      <c r="Q155" s="756">
        <v>2213.5</v>
      </c>
    </row>
    <row r="156" spans="1:61" ht="30" customHeight="1" x14ac:dyDescent="0.25">
      <c r="A156" s="1202"/>
      <c r="B156" s="759" t="s">
        <v>135</v>
      </c>
      <c r="C156" s="863" t="s">
        <v>136</v>
      </c>
      <c r="D156" s="353" t="s">
        <v>136</v>
      </c>
      <c r="E156" s="755">
        <v>3408.9</v>
      </c>
      <c r="F156" s="756">
        <v>3408.9</v>
      </c>
      <c r="G156" s="756">
        <v>0</v>
      </c>
      <c r="H156" s="756">
        <v>3408.9</v>
      </c>
      <c r="I156" s="756">
        <v>3408.9</v>
      </c>
      <c r="J156" s="757">
        <v>1</v>
      </c>
      <c r="K156" s="756">
        <v>0</v>
      </c>
      <c r="L156" s="755">
        <v>0</v>
      </c>
      <c r="M156" s="755">
        <v>3408.9</v>
      </c>
      <c r="N156" s="819">
        <v>1</v>
      </c>
      <c r="O156" s="755">
        <v>2840.75</v>
      </c>
      <c r="P156" s="758">
        <v>0.83333333333333326</v>
      </c>
      <c r="Q156" s="756">
        <v>2840.75</v>
      </c>
    </row>
    <row r="157" spans="1:61" ht="30" customHeight="1" x14ac:dyDescent="0.25">
      <c r="A157" s="1202"/>
      <c r="B157" s="759" t="s">
        <v>137</v>
      </c>
      <c r="C157" s="863" t="s">
        <v>138</v>
      </c>
      <c r="D157" s="353" t="s">
        <v>138</v>
      </c>
      <c r="E157" s="755">
        <v>5394.2</v>
      </c>
      <c r="F157" s="756">
        <v>5394.2</v>
      </c>
      <c r="G157" s="756">
        <v>0</v>
      </c>
      <c r="H157" s="756">
        <v>5394.2</v>
      </c>
      <c r="I157" s="756">
        <v>5394.2</v>
      </c>
      <c r="J157" s="757">
        <v>1</v>
      </c>
      <c r="K157" s="756">
        <v>0</v>
      </c>
      <c r="L157" s="755">
        <v>0</v>
      </c>
      <c r="M157" s="755">
        <v>5394.2</v>
      </c>
      <c r="N157" s="819">
        <v>1</v>
      </c>
      <c r="O157" s="755">
        <v>4495.1666660000001</v>
      </c>
      <c r="P157" s="758">
        <v>0.83333333320974379</v>
      </c>
      <c r="Q157" s="756">
        <v>4495.1666660000001</v>
      </c>
    </row>
    <row r="158" spans="1:61" ht="24" customHeight="1" x14ac:dyDescent="0.25">
      <c r="A158" s="1202"/>
      <c r="B158" s="1158" t="s">
        <v>47</v>
      </c>
      <c r="C158" s="1155"/>
      <c r="D158" s="403" t="s">
        <v>47</v>
      </c>
      <c r="E158" s="773">
        <v>21442.899999999998</v>
      </c>
      <c r="F158" s="774">
        <v>21442.899999999998</v>
      </c>
      <c r="G158" s="774">
        <v>1185.848909</v>
      </c>
      <c r="H158" s="774">
        <v>20257.051091000001</v>
      </c>
      <c r="I158" s="774">
        <v>20257.051091000001</v>
      </c>
      <c r="J158" s="775">
        <v>1</v>
      </c>
      <c r="K158" s="774">
        <v>0</v>
      </c>
      <c r="L158" s="773">
        <v>0</v>
      </c>
      <c r="M158" s="773">
        <v>20257.051091000001</v>
      </c>
      <c r="N158" s="821">
        <v>1</v>
      </c>
      <c r="O158" s="773">
        <v>16836.013525999999</v>
      </c>
      <c r="P158" s="775">
        <v>0.8311186781515334</v>
      </c>
      <c r="Q158" s="774">
        <v>16836.013525999999</v>
      </c>
    </row>
    <row r="159" spans="1:61" ht="29.25" customHeight="1" x14ac:dyDescent="0.25">
      <c r="A159" s="1202"/>
      <c r="B159" s="754" t="s">
        <v>152</v>
      </c>
      <c r="C159" s="862" t="s">
        <v>153</v>
      </c>
      <c r="D159" s="58" t="s">
        <v>153</v>
      </c>
      <c r="E159" s="755">
        <v>170.7</v>
      </c>
      <c r="F159" s="756">
        <v>197.73940999999999</v>
      </c>
      <c r="G159" s="756">
        <v>0</v>
      </c>
      <c r="H159" s="756">
        <v>197.73940999999999</v>
      </c>
      <c r="I159" s="756">
        <v>197.73940999999999</v>
      </c>
      <c r="J159" s="757">
        <v>1</v>
      </c>
      <c r="K159" s="756">
        <v>0.88815999999999917</v>
      </c>
      <c r="L159" s="755">
        <v>0</v>
      </c>
      <c r="M159" s="755">
        <v>196.85124999999999</v>
      </c>
      <c r="N159" s="819">
        <v>0.99550843203183426</v>
      </c>
      <c r="O159" s="755">
        <v>196.85124999999999</v>
      </c>
      <c r="P159" s="758">
        <v>0.99550843203183426</v>
      </c>
      <c r="Q159" s="756">
        <v>196.85124999999999</v>
      </c>
    </row>
    <row r="160" spans="1:61" ht="30.75" customHeight="1" x14ac:dyDescent="0.25">
      <c r="A160" s="1202"/>
      <c r="B160" s="754" t="s">
        <v>154</v>
      </c>
      <c r="C160" s="862" t="s">
        <v>155</v>
      </c>
      <c r="D160" s="58" t="s">
        <v>155</v>
      </c>
      <c r="E160" s="755">
        <v>2780.8</v>
      </c>
      <c r="F160" s="756">
        <v>2780.8</v>
      </c>
      <c r="G160" s="756">
        <v>0</v>
      </c>
      <c r="H160" s="756">
        <v>2780.8</v>
      </c>
      <c r="I160" s="756">
        <v>0</v>
      </c>
      <c r="J160" s="757">
        <v>0</v>
      </c>
      <c r="K160" s="756">
        <v>0</v>
      </c>
      <c r="L160" s="755">
        <v>2780.8</v>
      </c>
      <c r="M160" s="755">
        <v>0</v>
      </c>
      <c r="N160" s="819">
        <v>0</v>
      </c>
      <c r="O160" s="755">
        <v>0</v>
      </c>
      <c r="P160" s="758">
        <v>0</v>
      </c>
      <c r="Q160" s="756">
        <v>0</v>
      </c>
    </row>
    <row r="161" spans="1:61" ht="24.75" customHeight="1" x14ac:dyDescent="0.25">
      <c r="A161" s="1202"/>
      <c r="B161" s="1158" t="s">
        <v>570</v>
      </c>
      <c r="C161" s="1155"/>
      <c r="D161" s="403" t="s">
        <v>188</v>
      </c>
      <c r="E161" s="773">
        <v>2951.5</v>
      </c>
      <c r="F161" s="774">
        <v>2978.5394100000003</v>
      </c>
      <c r="G161" s="774">
        <v>0</v>
      </c>
      <c r="H161" s="774">
        <v>2978.5394100000003</v>
      </c>
      <c r="I161" s="774">
        <v>197.73940999999999</v>
      </c>
      <c r="J161" s="775">
        <v>6.6388045542093391E-2</v>
      </c>
      <c r="K161" s="774">
        <v>0.88815999999999917</v>
      </c>
      <c r="L161" s="773">
        <v>2780.8</v>
      </c>
      <c r="M161" s="773">
        <v>196.85124999999999</v>
      </c>
      <c r="N161" s="821">
        <v>6.6089859123267397E-2</v>
      </c>
      <c r="O161" s="773">
        <v>196.85124999999999</v>
      </c>
      <c r="P161" s="775">
        <v>6.6089859123267397E-2</v>
      </c>
      <c r="Q161" s="774">
        <v>196.85124999999999</v>
      </c>
    </row>
    <row r="162" spans="1:61" ht="60" x14ac:dyDescent="0.25">
      <c r="A162" s="1202"/>
      <c r="B162" s="759" t="s">
        <v>499</v>
      </c>
      <c r="C162" s="863" t="s">
        <v>567</v>
      </c>
      <c r="D162" s="353" t="s">
        <v>492</v>
      </c>
      <c r="E162" s="822">
        <v>6362.7580779999998</v>
      </c>
      <c r="F162" s="756">
        <v>6362.7580779999998</v>
      </c>
      <c r="G162" s="823">
        <v>1352.8601190100001</v>
      </c>
      <c r="H162" s="823">
        <v>5009.89795899</v>
      </c>
      <c r="I162" s="756">
        <v>5009.89795899</v>
      </c>
      <c r="J162" s="757">
        <v>1</v>
      </c>
      <c r="K162" s="756">
        <v>120.29855123000016</v>
      </c>
      <c r="L162" s="822">
        <v>0</v>
      </c>
      <c r="M162" s="822">
        <v>4889.5994077599998</v>
      </c>
      <c r="N162" s="824">
        <v>0.97598782406054185</v>
      </c>
      <c r="O162" s="822">
        <v>3443.83549511</v>
      </c>
      <c r="P162" s="918">
        <v>0.68740631511869765</v>
      </c>
      <c r="Q162" s="823">
        <v>3443.83549511</v>
      </c>
    </row>
    <row r="163" spans="1:61" ht="24" customHeight="1" thickBot="1" x14ac:dyDescent="0.3">
      <c r="A163" s="1202"/>
      <c r="B163" s="1163" t="s">
        <v>88</v>
      </c>
      <c r="C163" s="1162"/>
      <c r="D163" s="935" t="s">
        <v>88</v>
      </c>
      <c r="E163" s="777">
        <v>6362.7580779999998</v>
      </c>
      <c r="F163" s="778">
        <v>6362.7580779999998</v>
      </c>
      <c r="G163" s="778">
        <v>1352.8601190100001</v>
      </c>
      <c r="H163" s="778">
        <v>5009.89795899</v>
      </c>
      <c r="I163" s="778">
        <v>5009.89795899</v>
      </c>
      <c r="J163" s="779">
        <v>1</v>
      </c>
      <c r="K163" s="778">
        <v>120.29855123000016</v>
      </c>
      <c r="L163" s="777">
        <v>0</v>
      </c>
      <c r="M163" s="777">
        <v>4889.5994077599998</v>
      </c>
      <c r="N163" s="947">
        <v>0.97598782406054185</v>
      </c>
      <c r="O163" s="777">
        <v>3443.83549511</v>
      </c>
      <c r="P163" s="779">
        <v>0.68740631511869765</v>
      </c>
      <c r="Q163" s="778">
        <v>3443.83549511</v>
      </c>
    </row>
    <row r="164" spans="1:61" ht="32.25" customHeight="1" thickBot="1" x14ac:dyDescent="0.3">
      <c r="A164" s="1180"/>
      <c r="B164" s="1144" t="s">
        <v>76</v>
      </c>
      <c r="C164" s="1145"/>
      <c r="D164" s="1146"/>
      <c r="E164" s="781">
        <v>36439.515568999996</v>
      </c>
      <c r="F164" s="782">
        <v>36466.554979</v>
      </c>
      <c r="G164" s="782">
        <v>2538.7090280100001</v>
      </c>
      <c r="H164" s="782">
        <v>33927.845950989999</v>
      </c>
      <c r="I164" s="782">
        <v>31104.404589079997</v>
      </c>
      <c r="J164" s="783">
        <v>0.91678100148212871</v>
      </c>
      <c r="K164" s="782">
        <v>561.03245194999863</v>
      </c>
      <c r="L164" s="781">
        <v>2823.4413619100014</v>
      </c>
      <c r="M164" s="781">
        <v>30543.372137130002</v>
      </c>
      <c r="N164" s="825">
        <v>0.90024495457952169</v>
      </c>
      <c r="O164" s="781">
        <v>24987.620087389998</v>
      </c>
      <c r="P164" s="783">
        <v>0.73649297168719519</v>
      </c>
      <c r="Q164" s="930">
        <v>20476.700271109999</v>
      </c>
    </row>
    <row r="165" spans="1:61" ht="20.25" customHeight="1" thickBot="1" x14ac:dyDescent="0.3">
      <c r="A165" s="1193" t="s">
        <v>580</v>
      </c>
      <c r="B165" s="1184"/>
      <c r="C165" s="1184"/>
      <c r="D165" s="1184"/>
      <c r="E165" s="1184"/>
      <c r="F165" s="1184"/>
      <c r="G165" s="1184"/>
      <c r="H165" s="1184"/>
      <c r="I165" s="1184"/>
      <c r="J165" s="1184"/>
      <c r="K165" s="1184"/>
      <c r="L165" s="1184"/>
      <c r="M165" s="1185"/>
      <c r="N165" s="1184"/>
      <c r="O165" s="1184"/>
      <c r="P165" s="1184"/>
    </row>
    <row r="166" spans="1:61" s="258" customFormat="1" ht="68.25" customHeight="1" x14ac:dyDescent="0.25">
      <c r="A166" s="683" t="s">
        <v>6</v>
      </c>
      <c r="B166" s="710" t="s">
        <v>7</v>
      </c>
      <c r="C166" s="682" t="s">
        <v>520</v>
      </c>
      <c r="D166" s="684" t="s">
        <v>185</v>
      </c>
      <c r="E166" s="709" t="s">
        <v>101</v>
      </c>
      <c r="F166" s="684" t="s">
        <v>184</v>
      </c>
      <c r="G166" s="426" t="s">
        <v>576</v>
      </c>
      <c r="H166" s="684" t="s">
        <v>410</v>
      </c>
      <c r="I166" s="684" t="s">
        <v>24</v>
      </c>
      <c r="J166" s="685" t="s">
        <v>385</v>
      </c>
      <c r="K166" s="684" t="s">
        <v>189</v>
      </c>
      <c r="L166" s="684" t="s">
        <v>186</v>
      </c>
      <c r="M166" s="709" t="s">
        <v>25</v>
      </c>
      <c r="N166" s="684" t="s">
        <v>43</v>
      </c>
      <c r="O166" s="709" t="s">
        <v>86</v>
      </c>
      <c r="P166" s="711" t="s">
        <v>310</v>
      </c>
      <c r="Q166" s="938" t="s">
        <v>28</v>
      </c>
      <c r="R166" s="1034"/>
      <c r="S166" s="1034"/>
      <c r="T166" s="1034"/>
      <c r="U166" s="1034"/>
      <c r="V166" s="1034"/>
      <c r="W166" s="1034"/>
      <c r="X166" s="1034"/>
      <c r="Y166" s="1034"/>
      <c r="Z166" s="1034"/>
      <c r="AA166" s="1034"/>
      <c r="AB166" s="1034"/>
      <c r="AC166" s="1034"/>
      <c r="AD166" s="1034"/>
      <c r="AE166" s="1034"/>
      <c r="AF166" s="1034"/>
      <c r="AG166" s="1034"/>
      <c r="AH166" s="1034"/>
      <c r="AI166" s="1034"/>
      <c r="AJ166" s="1034"/>
      <c r="AK166" s="1034"/>
      <c r="AL166" s="1034"/>
      <c r="AM166" s="1034"/>
      <c r="AN166" s="1034"/>
      <c r="AO166" s="1034"/>
      <c r="AP166" s="1034"/>
      <c r="AQ166" s="1034"/>
      <c r="AR166" s="1034"/>
      <c r="AS166" s="1034"/>
      <c r="AT166" s="1034"/>
      <c r="AU166" s="1034"/>
      <c r="AV166" s="1034"/>
      <c r="AW166" s="1034"/>
      <c r="AX166" s="1034"/>
      <c r="AY166" s="1034"/>
      <c r="AZ166" s="1034"/>
      <c r="BA166" s="1034"/>
      <c r="BB166" s="1034"/>
      <c r="BC166" s="1034"/>
      <c r="BD166" s="1034"/>
      <c r="BE166" s="1034"/>
      <c r="BF166" s="1034"/>
      <c r="BG166" s="1034"/>
      <c r="BH166" s="1034"/>
      <c r="BI166" s="1034"/>
    </row>
    <row r="167" spans="1:61" ht="27" customHeight="1" x14ac:dyDescent="0.25">
      <c r="A167" s="1197" t="s">
        <v>362</v>
      </c>
      <c r="B167" s="1022" t="s">
        <v>108</v>
      </c>
      <c r="C167" s="867" t="s">
        <v>109</v>
      </c>
      <c r="D167" s="59" t="s">
        <v>109</v>
      </c>
      <c r="E167" s="768">
        <v>29724.9</v>
      </c>
      <c r="F167" s="769">
        <v>29724.9</v>
      </c>
      <c r="G167" s="769">
        <v>0</v>
      </c>
      <c r="H167" s="769">
        <v>29724.9</v>
      </c>
      <c r="I167" s="769">
        <v>29480.004265020001</v>
      </c>
      <c r="J167" s="770">
        <v>0.99176125958438888</v>
      </c>
      <c r="K167" s="769">
        <v>6229.4979820200024</v>
      </c>
      <c r="L167" s="768">
        <v>244.89573498000027</v>
      </c>
      <c r="M167" s="768">
        <v>23250.506282999999</v>
      </c>
      <c r="N167" s="791">
        <v>0.78218955431305059</v>
      </c>
      <c r="O167" s="768">
        <v>22970.389964999998</v>
      </c>
      <c r="P167" s="792">
        <v>0.77276592906956787</v>
      </c>
      <c r="Q167" s="769">
        <v>22966.712304000001</v>
      </c>
    </row>
    <row r="168" spans="1:61" ht="27" customHeight="1" x14ac:dyDescent="0.25">
      <c r="A168" s="1198"/>
      <c r="B168" s="760" t="s">
        <v>110</v>
      </c>
      <c r="C168" s="867" t="s">
        <v>111</v>
      </c>
      <c r="D168" s="353" t="s">
        <v>111</v>
      </c>
      <c r="E168" s="755">
        <v>10651.5</v>
      </c>
      <c r="F168" s="756">
        <v>10651.5</v>
      </c>
      <c r="G168" s="756">
        <v>0</v>
      </c>
      <c r="H168" s="756">
        <v>10651.5</v>
      </c>
      <c r="I168" s="756">
        <v>10308.9615729</v>
      </c>
      <c r="J168" s="757">
        <v>0.96784129680326714</v>
      </c>
      <c r="K168" s="756">
        <v>2330.6090608999993</v>
      </c>
      <c r="L168" s="755">
        <v>342.53842710000026</v>
      </c>
      <c r="M168" s="755">
        <v>7978.3525120000004</v>
      </c>
      <c r="N168" s="758">
        <v>0.74903558296953487</v>
      </c>
      <c r="O168" s="755">
        <v>7978.3525120000004</v>
      </c>
      <c r="P168" s="803">
        <v>0.74903558296953487</v>
      </c>
      <c r="Q168" s="769">
        <v>7978.3525120000004</v>
      </c>
    </row>
    <row r="169" spans="1:61" ht="47.25" customHeight="1" x14ac:dyDescent="0.25">
      <c r="A169" s="1198"/>
      <c r="B169" s="760" t="s">
        <v>112</v>
      </c>
      <c r="C169" s="867" t="s">
        <v>113</v>
      </c>
      <c r="D169" s="353" t="s">
        <v>113</v>
      </c>
      <c r="E169" s="755">
        <v>4834.1000000000004</v>
      </c>
      <c r="F169" s="756">
        <v>4834.1000000000004</v>
      </c>
      <c r="G169" s="756">
        <v>0</v>
      </c>
      <c r="H169" s="756">
        <v>4834.1000000000004</v>
      </c>
      <c r="I169" s="756">
        <v>4809.4247292500004</v>
      </c>
      <c r="J169" s="757">
        <v>0.99489558123539024</v>
      </c>
      <c r="K169" s="756">
        <v>1009.4658822500005</v>
      </c>
      <c r="L169" s="755">
        <v>24.675270749999981</v>
      </c>
      <c r="M169" s="755">
        <v>3799.9588469999999</v>
      </c>
      <c r="N169" s="758">
        <v>0.78607369458637588</v>
      </c>
      <c r="O169" s="755">
        <v>3783.8321430000001</v>
      </c>
      <c r="P169" s="803">
        <v>0.78273766430152458</v>
      </c>
      <c r="Q169" s="769">
        <v>3783.8321430000001</v>
      </c>
    </row>
    <row r="170" spans="1:61" ht="39" customHeight="1" x14ac:dyDescent="0.25">
      <c r="A170" s="1198"/>
      <c r="B170" s="1158" t="s">
        <v>46</v>
      </c>
      <c r="C170" s="1155"/>
      <c r="D170" s="693" t="s">
        <v>325</v>
      </c>
      <c r="E170" s="773">
        <v>45210.5</v>
      </c>
      <c r="F170" s="774">
        <v>45210.5</v>
      </c>
      <c r="G170" s="774">
        <v>0</v>
      </c>
      <c r="H170" s="774">
        <v>45210.5</v>
      </c>
      <c r="I170" s="826">
        <v>44598.390567169998</v>
      </c>
      <c r="J170" s="775">
        <v>0.98646090105550699</v>
      </c>
      <c r="K170" s="773">
        <v>9569.5729251700013</v>
      </c>
      <c r="L170" s="774">
        <v>612.10943283000233</v>
      </c>
      <c r="M170" s="773">
        <v>35028.817642000002</v>
      </c>
      <c r="N170" s="775">
        <v>0.77479385633868247</v>
      </c>
      <c r="O170" s="773">
        <v>34732.574619999999</v>
      </c>
      <c r="P170" s="776">
        <v>0.76824132933721145</v>
      </c>
      <c r="Q170" s="774">
        <v>34728.896959000005</v>
      </c>
    </row>
    <row r="171" spans="1:61" ht="24.75" customHeight="1" x14ac:dyDescent="0.25">
      <c r="A171" s="1198"/>
      <c r="B171" s="760" t="s">
        <v>360</v>
      </c>
      <c r="C171" s="863" t="s">
        <v>361</v>
      </c>
      <c r="D171" s="58" t="s">
        <v>389</v>
      </c>
      <c r="E171" s="755">
        <v>1947.1416240000001</v>
      </c>
      <c r="F171" s="756">
        <v>1947.1416240000001</v>
      </c>
      <c r="G171" s="756">
        <v>0</v>
      </c>
      <c r="H171" s="756">
        <v>1947.1416240000001</v>
      </c>
      <c r="I171" s="756">
        <v>1917.938036</v>
      </c>
      <c r="J171" s="757">
        <v>0.98500181618016702</v>
      </c>
      <c r="K171" s="756">
        <v>34.463242580000042</v>
      </c>
      <c r="L171" s="755">
        <v>29.203588000000082</v>
      </c>
      <c r="M171" s="755">
        <v>1883.47479342</v>
      </c>
      <c r="N171" s="757">
        <v>0.96730241406415529</v>
      </c>
      <c r="O171" s="755">
        <v>1156.0419431000003</v>
      </c>
      <c r="P171" s="803">
        <v>0.59371230569513012</v>
      </c>
      <c r="Q171" s="756">
        <v>0</v>
      </c>
    </row>
    <row r="172" spans="1:61" ht="39.75" thickBot="1" x14ac:dyDescent="0.3">
      <c r="A172" s="1198"/>
      <c r="B172" s="1163" t="s">
        <v>571</v>
      </c>
      <c r="C172" s="1162"/>
      <c r="D172" s="948" t="s">
        <v>179</v>
      </c>
      <c r="E172" s="777">
        <v>1947.1416240000001</v>
      </c>
      <c r="F172" s="778">
        <v>1947.1416240000001</v>
      </c>
      <c r="G172" s="778">
        <v>0</v>
      </c>
      <c r="H172" s="778">
        <v>1947.1416240000001</v>
      </c>
      <c r="I172" s="949">
        <v>1917.938036</v>
      </c>
      <c r="J172" s="779">
        <v>0.98500181618016702</v>
      </c>
      <c r="K172" s="777">
        <v>34.463242580000042</v>
      </c>
      <c r="L172" s="778">
        <v>29.203588000000082</v>
      </c>
      <c r="M172" s="777">
        <v>1883.47479342</v>
      </c>
      <c r="N172" s="779">
        <v>0.96730241406415529</v>
      </c>
      <c r="O172" s="777">
        <v>1156.0419431000003</v>
      </c>
      <c r="P172" s="950">
        <v>0.59371230569513012</v>
      </c>
      <c r="Q172" s="778">
        <v>0</v>
      </c>
    </row>
    <row r="173" spans="1:61" ht="27.75" customHeight="1" thickBot="1" x14ac:dyDescent="0.3">
      <c r="A173" s="1199"/>
      <c r="B173" s="1144" t="s">
        <v>76</v>
      </c>
      <c r="C173" s="1145"/>
      <c r="D173" s="1146"/>
      <c r="E173" s="781">
        <v>47157.641624000004</v>
      </c>
      <c r="F173" s="782">
        <v>47157.641624000004</v>
      </c>
      <c r="G173" s="782">
        <v>0</v>
      </c>
      <c r="H173" s="782">
        <v>47157.641624000004</v>
      </c>
      <c r="I173" s="782">
        <v>46516.328603169997</v>
      </c>
      <c r="J173" s="783">
        <v>0.98640065536051702</v>
      </c>
      <c r="K173" s="782">
        <v>9604.0361677500005</v>
      </c>
      <c r="L173" s="781">
        <v>641.31302083000628</v>
      </c>
      <c r="M173" s="781">
        <v>36912.29243542</v>
      </c>
      <c r="N173" s="783">
        <v>0.78274254530646792</v>
      </c>
      <c r="O173" s="781">
        <v>35888.616563099997</v>
      </c>
      <c r="P173" s="784">
        <v>0.76103501632352955</v>
      </c>
      <c r="Q173" s="930">
        <v>34728.896959000005</v>
      </c>
    </row>
    <row r="174" spans="1:61" ht="23.25" customHeight="1" x14ac:dyDescent="0.25">
      <c r="A174" s="1181" t="s">
        <v>580</v>
      </c>
      <c r="B174" s="1181"/>
      <c r="C174" s="1181"/>
      <c r="D174" s="1181"/>
      <c r="E174" s="1181"/>
      <c r="F174" s="1181"/>
      <c r="G174" s="1181"/>
      <c r="H174" s="1181"/>
      <c r="I174" s="1181"/>
      <c r="J174" s="1181"/>
      <c r="K174" s="1181"/>
      <c r="L174" s="1181"/>
      <c r="M174" s="1196"/>
      <c r="N174" s="1181"/>
      <c r="O174" s="1181"/>
      <c r="P174" s="1181"/>
    </row>
    <row r="175" spans="1:61" ht="23.25" customHeight="1" thickBot="1" x14ac:dyDescent="0.3">
      <c r="A175" s="880"/>
      <c r="B175" s="831"/>
      <c r="C175" s="350"/>
      <c r="D175" s="885"/>
      <c r="E175" s="831"/>
      <c r="F175" s="831"/>
      <c r="G175" s="831"/>
      <c r="H175" s="831"/>
      <c r="I175" s="831"/>
      <c r="J175" s="831"/>
      <c r="K175" s="831"/>
      <c r="L175" s="831"/>
      <c r="M175" s="893"/>
      <c r="N175" s="831"/>
      <c r="O175" s="832"/>
      <c r="P175" s="831"/>
    </row>
    <row r="176" spans="1:61" s="258" customFormat="1" ht="68.25" customHeight="1" thickBot="1" x14ac:dyDescent="0.3">
      <c r="A176" s="683" t="s">
        <v>96</v>
      </c>
      <c r="B176" s="710" t="s">
        <v>7</v>
      </c>
      <c r="C176" s="682" t="s">
        <v>520</v>
      </c>
      <c r="D176" s="684" t="s">
        <v>185</v>
      </c>
      <c r="E176" s="709" t="s">
        <v>101</v>
      </c>
      <c r="F176" s="684" t="s">
        <v>184</v>
      </c>
      <c r="G176" s="426" t="s">
        <v>576</v>
      </c>
      <c r="H176" s="684" t="s">
        <v>406</v>
      </c>
      <c r="I176" s="684" t="s">
        <v>24</v>
      </c>
      <c r="J176" s="685" t="s">
        <v>385</v>
      </c>
      <c r="K176" s="684" t="s">
        <v>189</v>
      </c>
      <c r="L176" s="684" t="s">
        <v>186</v>
      </c>
      <c r="M176" s="709" t="s">
        <v>25</v>
      </c>
      <c r="N176" s="684" t="s">
        <v>43</v>
      </c>
      <c r="O176" s="709" t="s">
        <v>86</v>
      </c>
      <c r="P176" s="711" t="s">
        <v>310</v>
      </c>
      <c r="Q176" s="709" t="s">
        <v>28</v>
      </c>
      <c r="R176" s="1034"/>
      <c r="S176" s="1034"/>
      <c r="T176" s="1034"/>
      <c r="U176" s="1034"/>
      <c r="V176" s="1034"/>
      <c r="W176" s="1034"/>
      <c r="X176" s="1034"/>
      <c r="Y176" s="1034"/>
      <c r="Z176" s="1034"/>
      <c r="AA176" s="1034"/>
      <c r="AB176" s="1034"/>
      <c r="AC176" s="1034"/>
      <c r="AD176" s="1034"/>
      <c r="AE176" s="1034"/>
      <c r="AF176" s="1034"/>
      <c r="AG176" s="1034"/>
      <c r="AH176" s="1034"/>
      <c r="AI176" s="1034"/>
      <c r="AJ176" s="1034"/>
      <c r="AK176" s="1034"/>
      <c r="AL176" s="1034"/>
      <c r="AM176" s="1034"/>
      <c r="AN176" s="1034"/>
      <c r="AO176" s="1034"/>
      <c r="AP176" s="1034"/>
      <c r="AQ176" s="1034"/>
      <c r="AR176" s="1034"/>
      <c r="AS176" s="1034"/>
      <c r="AT176" s="1034"/>
      <c r="AU176" s="1034"/>
      <c r="AV176" s="1034"/>
      <c r="AW176" s="1034"/>
      <c r="AX176" s="1034"/>
      <c r="AY176" s="1034"/>
      <c r="AZ176" s="1034"/>
      <c r="BA176" s="1034"/>
      <c r="BB176" s="1034"/>
      <c r="BC176" s="1034"/>
      <c r="BD176" s="1034"/>
      <c r="BE176" s="1034"/>
      <c r="BF176" s="1034"/>
      <c r="BG176" s="1034"/>
      <c r="BH176" s="1034"/>
      <c r="BI176" s="1034"/>
    </row>
    <row r="177" spans="1:61" ht="60" x14ac:dyDescent="0.25">
      <c r="A177" s="1176" t="s">
        <v>533</v>
      </c>
      <c r="B177" s="759" t="s">
        <v>476</v>
      </c>
      <c r="C177" s="863" t="s">
        <v>568</v>
      </c>
      <c r="D177" s="353" t="s">
        <v>477</v>
      </c>
      <c r="E177" s="755">
        <v>3003.0718310000002</v>
      </c>
      <c r="F177" s="755">
        <v>3003.0718310000002</v>
      </c>
      <c r="G177" s="755">
        <v>262.69645500000001</v>
      </c>
      <c r="H177" s="756">
        <v>2740.375376</v>
      </c>
      <c r="I177" s="756">
        <v>2740.375376</v>
      </c>
      <c r="J177" s="757">
        <v>1</v>
      </c>
      <c r="K177" s="756">
        <v>745.91925700000002</v>
      </c>
      <c r="L177" s="755">
        <v>0</v>
      </c>
      <c r="M177" s="755">
        <v>1994.4561189999999</v>
      </c>
      <c r="N177" s="758">
        <v>0.72780398498223842</v>
      </c>
      <c r="O177" s="755">
        <v>978.79603550000002</v>
      </c>
      <c r="P177" s="758">
        <v>0.35717589789786525</v>
      </c>
      <c r="Q177" s="756">
        <v>974.35366250000004</v>
      </c>
    </row>
    <row r="178" spans="1:61" ht="60" x14ac:dyDescent="0.25">
      <c r="A178" s="1177"/>
      <c r="B178" s="759" t="s">
        <v>478</v>
      </c>
      <c r="C178" s="863" t="s">
        <v>568</v>
      </c>
      <c r="D178" s="353" t="s">
        <v>479</v>
      </c>
      <c r="E178" s="755">
        <v>2002.0478880000001</v>
      </c>
      <c r="F178" s="755">
        <v>2002.0478880000001</v>
      </c>
      <c r="G178" s="755">
        <v>130.17076900000001</v>
      </c>
      <c r="H178" s="756">
        <v>1871.877119</v>
      </c>
      <c r="I178" s="756">
        <v>1871.877119</v>
      </c>
      <c r="J178" s="757">
        <v>1</v>
      </c>
      <c r="K178" s="756">
        <v>598.04655600000001</v>
      </c>
      <c r="L178" s="755">
        <v>0</v>
      </c>
      <c r="M178" s="755">
        <v>1273.830563</v>
      </c>
      <c r="N178" s="758">
        <v>0.68050971405671634</v>
      </c>
      <c r="O178" s="755">
        <v>569.14384299999995</v>
      </c>
      <c r="P178" s="758">
        <v>0.3040497889648065</v>
      </c>
      <c r="Q178" s="756">
        <v>569.14384299999995</v>
      </c>
    </row>
    <row r="179" spans="1:61" ht="60" x14ac:dyDescent="0.25">
      <c r="A179" s="1177"/>
      <c r="B179" s="759" t="s">
        <v>480</v>
      </c>
      <c r="C179" s="863" t="s">
        <v>568</v>
      </c>
      <c r="D179" s="353" t="s">
        <v>481</v>
      </c>
      <c r="E179" s="755">
        <v>3003.0718320000001</v>
      </c>
      <c r="F179" s="755">
        <v>3003.0718320000001</v>
      </c>
      <c r="G179" s="755">
        <v>0</v>
      </c>
      <c r="H179" s="756">
        <v>3003.0718320000001</v>
      </c>
      <c r="I179" s="756">
        <v>3003.0718320000001</v>
      </c>
      <c r="J179" s="757">
        <v>1</v>
      </c>
      <c r="K179" s="756">
        <v>1064.373607</v>
      </c>
      <c r="L179" s="755">
        <v>0</v>
      </c>
      <c r="M179" s="755">
        <v>1938.6982250000001</v>
      </c>
      <c r="N179" s="758">
        <v>0.64557171238520017</v>
      </c>
      <c r="O179" s="755">
        <v>833.64178466999999</v>
      </c>
      <c r="P179" s="758">
        <v>0.27759635177118203</v>
      </c>
      <c r="Q179" s="756">
        <v>833.64178466999999</v>
      </c>
    </row>
    <row r="180" spans="1:61" ht="60" x14ac:dyDescent="0.25">
      <c r="A180" s="1177"/>
      <c r="B180" s="759" t="s">
        <v>482</v>
      </c>
      <c r="C180" s="863" t="s">
        <v>568</v>
      </c>
      <c r="D180" s="353" t="s">
        <v>483</v>
      </c>
      <c r="E180" s="755">
        <v>2002.0478880000001</v>
      </c>
      <c r="F180" s="755">
        <v>2002.0478880000001</v>
      </c>
      <c r="G180" s="755">
        <v>420.31428199999999</v>
      </c>
      <c r="H180" s="756">
        <v>1581.733606</v>
      </c>
      <c r="I180" s="756">
        <v>1581.733606</v>
      </c>
      <c r="J180" s="757">
        <v>1</v>
      </c>
      <c r="K180" s="756">
        <v>309.5824090000001</v>
      </c>
      <c r="L180" s="755">
        <v>0</v>
      </c>
      <c r="M180" s="755">
        <v>1272.1511969999999</v>
      </c>
      <c r="N180" s="758">
        <v>0.80427651797644106</v>
      </c>
      <c r="O180" s="755">
        <v>542.19948899999997</v>
      </c>
      <c r="P180" s="758">
        <v>0.34278811991050279</v>
      </c>
      <c r="Q180" s="756">
        <v>542.19948899999997</v>
      </c>
    </row>
    <row r="181" spans="1:61" ht="30" customHeight="1" thickBot="1" x14ac:dyDescent="0.3">
      <c r="A181" s="1178"/>
      <c r="B181" s="1147" t="s">
        <v>76</v>
      </c>
      <c r="C181" s="1148"/>
      <c r="D181" s="1149"/>
      <c r="E181" s="834">
        <v>10010.239439000001</v>
      </c>
      <c r="F181" s="834">
        <v>10010.239439000001</v>
      </c>
      <c r="G181" s="834">
        <v>813.18150600000001</v>
      </c>
      <c r="H181" s="834">
        <v>9197.057933</v>
      </c>
      <c r="I181" s="834">
        <v>9197.057933</v>
      </c>
      <c r="J181" s="833">
        <v>1</v>
      </c>
      <c r="K181" s="835">
        <v>2717.9218290000003</v>
      </c>
      <c r="L181" s="834">
        <v>0</v>
      </c>
      <c r="M181" s="834">
        <v>6479.1361040000002</v>
      </c>
      <c r="N181" s="833">
        <v>0.70447920967771516</v>
      </c>
      <c r="O181" s="834">
        <v>2923.78115217</v>
      </c>
      <c r="P181" s="833">
        <v>0.31790396162224543</v>
      </c>
      <c r="Q181" s="835">
        <v>2919.3387791700002</v>
      </c>
    </row>
    <row r="182" spans="1:61" ht="23.25" customHeight="1" thickBot="1" x14ac:dyDescent="0.3">
      <c r="A182" s="1181" t="s">
        <v>580</v>
      </c>
      <c r="B182" s="1182"/>
      <c r="C182" s="350"/>
      <c r="D182" s="885"/>
      <c r="E182" s="831"/>
      <c r="F182" s="831"/>
      <c r="G182" s="831"/>
      <c r="H182" s="831"/>
      <c r="I182" s="831"/>
      <c r="J182" s="831"/>
      <c r="K182" s="831"/>
      <c r="L182" s="831"/>
      <c r="M182" s="893"/>
      <c r="N182" s="831"/>
      <c r="O182" s="832"/>
      <c r="P182" s="831"/>
    </row>
    <row r="183" spans="1:61" s="258" customFormat="1" ht="68.25" customHeight="1" thickBot="1" x14ac:dyDescent="0.3">
      <c r="A183" s="683" t="s">
        <v>96</v>
      </c>
      <c r="B183" s="710" t="s">
        <v>7</v>
      </c>
      <c r="C183" s="682" t="s">
        <v>520</v>
      </c>
      <c r="D183" s="684" t="s">
        <v>185</v>
      </c>
      <c r="E183" s="709" t="s">
        <v>101</v>
      </c>
      <c r="F183" s="684" t="s">
        <v>184</v>
      </c>
      <c r="G183" s="426" t="s">
        <v>576</v>
      </c>
      <c r="H183" s="684" t="s">
        <v>406</v>
      </c>
      <c r="I183" s="684" t="s">
        <v>24</v>
      </c>
      <c r="J183" s="685" t="s">
        <v>385</v>
      </c>
      <c r="K183" s="684" t="s">
        <v>189</v>
      </c>
      <c r="L183" s="684" t="s">
        <v>186</v>
      </c>
      <c r="M183" s="709" t="s">
        <v>25</v>
      </c>
      <c r="N183" s="684" t="s">
        <v>43</v>
      </c>
      <c r="O183" s="709" t="s">
        <v>86</v>
      </c>
      <c r="P183" s="711" t="s">
        <v>310</v>
      </c>
      <c r="Q183" s="938" t="s">
        <v>28</v>
      </c>
      <c r="R183" s="1034"/>
      <c r="S183" s="1034"/>
      <c r="T183" s="1034"/>
      <c r="U183" s="1034"/>
      <c r="V183" s="1034"/>
      <c r="W183" s="1034"/>
      <c r="X183" s="1034"/>
      <c r="Y183" s="1034"/>
      <c r="Z183" s="1034"/>
      <c r="AA183" s="1034"/>
      <c r="AB183" s="1034"/>
      <c r="AC183" s="1034"/>
      <c r="AD183" s="1034"/>
      <c r="AE183" s="1034"/>
      <c r="AF183" s="1034"/>
      <c r="AG183" s="1034"/>
      <c r="AH183" s="1034"/>
      <c r="AI183" s="1034"/>
      <c r="AJ183" s="1034"/>
      <c r="AK183" s="1034"/>
      <c r="AL183" s="1034"/>
      <c r="AM183" s="1034"/>
      <c r="AN183" s="1034"/>
      <c r="AO183" s="1034"/>
      <c r="AP183" s="1034"/>
      <c r="AQ183" s="1034"/>
      <c r="AR183" s="1034"/>
      <c r="AS183" s="1034"/>
      <c r="AT183" s="1034"/>
      <c r="AU183" s="1034"/>
      <c r="AV183" s="1034"/>
      <c r="AW183" s="1034"/>
      <c r="AX183" s="1034"/>
      <c r="AY183" s="1034"/>
      <c r="AZ183" s="1034"/>
      <c r="BA183" s="1034"/>
      <c r="BB183" s="1034"/>
      <c r="BC183" s="1034"/>
      <c r="BD183" s="1034"/>
      <c r="BE183" s="1034"/>
      <c r="BF183" s="1034"/>
      <c r="BG183" s="1034"/>
      <c r="BH183" s="1034"/>
      <c r="BI183" s="1034"/>
    </row>
    <row r="184" spans="1:61" s="252" customFormat="1" ht="101.25" customHeight="1" x14ac:dyDescent="0.25">
      <c r="A184" s="1179" t="s">
        <v>534</v>
      </c>
      <c r="B184" s="836" t="s">
        <v>466</v>
      </c>
      <c r="C184" s="875" t="s">
        <v>569</v>
      </c>
      <c r="D184" s="1012" t="s">
        <v>515</v>
      </c>
      <c r="E184" s="843">
        <v>74000</v>
      </c>
      <c r="F184" s="843">
        <v>74000</v>
      </c>
      <c r="G184" s="843">
        <v>55300</v>
      </c>
      <c r="H184" s="844">
        <v>18700</v>
      </c>
      <c r="I184" s="844">
        <v>17492.507186999999</v>
      </c>
      <c r="J184" s="1013">
        <v>0.93542819181818182</v>
      </c>
      <c r="K184" s="844">
        <v>1559.3013219999993</v>
      </c>
      <c r="L184" s="843">
        <v>1207.4928130000008</v>
      </c>
      <c r="M184" s="843">
        <v>15933.205865</v>
      </c>
      <c r="N184" s="1013">
        <v>0.85204309438502668</v>
      </c>
      <c r="O184" s="843">
        <v>9885.6439179999998</v>
      </c>
      <c r="P184" s="1014">
        <v>0.5286440597860963</v>
      </c>
      <c r="Q184" s="844">
        <v>9845.9040910000003</v>
      </c>
      <c r="R184" s="1033"/>
      <c r="S184" s="1033"/>
      <c r="T184" s="1033"/>
      <c r="U184" s="1033"/>
      <c r="V184" s="1033"/>
      <c r="W184" s="1033"/>
      <c r="X184" s="1033"/>
      <c r="Y184" s="1033"/>
      <c r="Z184" s="1033"/>
      <c r="AA184" s="1033"/>
      <c r="AB184" s="1033"/>
      <c r="AC184" s="1033"/>
      <c r="AD184" s="1033"/>
      <c r="AE184" s="1033"/>
      <c r="AF184" s="1033"/>
      <c r="AG184" s="1033"/>
      <c r="AH184" s="1033"/>
      <c r="AI184" s="1033"/>
      <c r="AJ184" s="1033"/>
      <c r="AK184" s="1033"/>
      <c r="AL184" s="1033"/>
      <c r="AM184" s="1033"/>
      <c r="AN184" s="1033"/>
      <c r="AO184" s="1033"/>
      <c r="AP184" s="1033"/>
      <c r="AQ184" s="1033"/>
      <c r="AR184" s="1033"/>
      <c r="AS184" s="1033"/>
      <c r="AT184" s="1033"/>
      <c r="AU184" s="1033"/>
      <c r="AV184" s="1033"/>
      <c r="AW184" s="1033"/>
      <c r="AX184" s="1033"/>
      <c r="AY184" s="1033"/>
      <c r="AZ184" s="1033"/>
      <c r="BA184" s="1033"/>
      <c r="BB184" s="1033"/>
      <c r="BC184" s="1033"/>
      <c r="BD184" s="1033"/>
      <c r="BE184" s="1033"/>
      <c r="BF184" s="1033"/>
      <c r="BG184" s="1033"/>
      <c r="BH184" s="1033"/>
      <c r="BI184" s="1033"/>
    </row>
    <row r="185" spans="1:61" ht="37.5" customHeight="1" thickBot="1" x14ac:dyDescent="0.3">
      <c r="A185" s="1180"/>
      <c r="B185" s="1150" t="s">
        <v>76</v>
      </c>
      <c r="C185" s="1151"/>
      <c r="D185" s="1152"/>
      <c r="E185" s="827">
        <v>74000</v>
      </c>
      <c r="F185" s="828">
        <v>74000</v>
      </c>
      <c r="G185" s="828">
        <v>55300</v>
      </c>
      <c r="H185" s="828">
        <v>18700</v>
      </c>
      <c r="I185" s="828">
        <v>17492.507186999999</v>
      </c>
      <c r="J185" s="829">
        <v>0.93542819181818182</v>
      </c>
      <c r="K185" s="828">
        <v>1559.3013219999993</v>
      </c>
      <c r="L185" s="827">
        <v>1207.4928130000008</v>
      </c>
      <c r="M185" s="827">
        <v>15933.205865</v>
      </c>
      <c r="N185" s="829">
        <v>0.85204309438502668</v>
      </c>
      <c r="O185" s="827">
        <v>9885.6439179999998</v>
      </c>
      <c r="P185" s="830">
        <v>0.5286440597860963</v>
      </c>
      <c r="Q185" s="828">
        <v>9845.9040910000003</v>
      </c>
    </row>
    <row r="186" spans="1:61" ht="23.25" customHeight="1" thickBot="1" x14ac:dyDescent="0.3">
      <c r="A186" s="1181" t="s">
        <v>580</v>
      </c>
      <c r="B186" s="1181"/>
      <c r="C186" s="350"/>
      <c r="D186" s="885"/>
      <c r="E186" s="831"/>
      <c r="F186" s="831"/>
      <c r="G186" s="831"/>
      <c r="H186" s="831"/>
      <c r="I186" s="831"/>
      <c r="J186" s="831"/>
      <c r="K186" s="831"/>
      <c r="L186" s="831"/>
      <c r="M186" s="893"/>
      <c r="N186" s="831"/>
      <c r="O186" s="832"/>
      <c r="P186" s="831"/>
    </row>
    <row r="187" spans="1:61" s="161" customFormat="1" ht="62.25" customHeight="1" thickBot="1" x14ac:dyDescent="0.25">
      <c r="A187" s="669" t="s">
        <v>96</v>
      </c>
      <c r="B187" s="922" t="s">
        <v>7</v>
      </c>
      <c r="C187" s="940" t="s">
        <v>520</v>
      </c>
      <c r="D187" s="670" t="s">
        <v>185</v>
      </c>
      <c r="E187" s="709" t="s">
        <v>101</v>
      </c>
      <c r="F187" s="684" t="s">
        <v>184</v>
      </c>
      <c r="G187" s="426" t="s">
        <v>576</v>
      </c>
      <c r="H187" s="923" t="s">
        <v>406</v>
      </c>
      <c r="I187" s="923" t="s">
        <v>24</v>
      </c>
      <c r="J187" s="924" t="s">
        <v>385</v>
      </c>
      <c r="K187" s="923" t="s">
        <v>189</v>
      </c>
      <c r="L187" s="923" t="s">
        <v>186</v>
      </c>
      <c r="M187" s="709" t="s">
        <v>25</v>
      </c>
      <c r="N187" s="923" t="s">
        <v>43</v>
      </c>
      <c r="O187" s="709" t="s">
        <v>86</v>
      </c>
      <c r="P187" s="951" t="s">
        <v>310</v>
      </c>
      <c r="Q187" s="923" t="s">
        <v>28</v>
      </c>
      <c r="R187" s="1036"/>
      <c r="S187" s="1036"/>
      <c r="T187" s="1036"/>
      <c r="U187" s="1036"/>
      <c r="V187" s="1036"/>
      <c r="W187" s="1036"/>
      <c r="X187" s="1036"/>
      <c r="Y187" s="1036"/>
      <c r="Z187" s="1036"/>
      <c r="AA187" s="1036"/>
      <c r="AB187" s="1036"/>
      <c r="AC187" s="1036"/>
      <c r="AD187" s="1036"/>
      <c r="AE187" s="1036"/>
      <c r="AF187" s="1036"/>
      <c r="AG187" s="1036"/>
      <c r="AH187" s="1036"/>
      <c r="AI187" s="1036"/>
      <c r="AJ187" s="1036"/>
      <c r="AK187" s="1036"/>
      <c r="AL187" s="1036"/>
      <c r="AM187" s="1036"/>
      <c r="AN187" s="1036"/>
      <c r="AO187" s="1036"/>
      <c r="AP187" s="1036"/>
      <c r="AQ187" s="1036"/>
      <c r="AR187" s="1036"/>
      <c r="AS187" s="1036"/>
      <c r="AT187" s="1036"/>
      <c r="AU187" s="1036"/>
      <c r="AV187" s="1036"/>
      <c r="AW187" s="1036"/>
      <c r="AX187" s="1036"/>
      <c r="AY187" s="1036"/>
      <c r="AZ187" s="1036"/>
      <c r="BA187" s="1036"/>
      <c r="BB187" s="1036"/>
      <c r="BC187" s="1036"/>
      <c r="BD187" s="1036"/>
      <c r="BE187" s="1036"/>
      <c r="BF187" s="1036"/>
      <c r="BG187" s="1036"/>
      <c r="BH187" s="1036"/>
      <c r="BI187" s="1036"/>
    </row>
    <row r="188" spans="1:61" ht="93" customHeight="1" x14ac:dyDescent="0.25">
      <c r="A188" s="1179" t="s">
        <v>387</v>
      </c>
      <c r="B188" s="836" t="s">
        <v>383</v>
      </c>
      <c r="C188" s="875" t="s">
        <v>384</v>
      </c>
      <c r="D188" s="690" t="s">
        <v>384</v>
      </c>
      <c r="E188" s="837">
        <v>8629.4</v>
      </c>
      <c r="F188" s="838">
        <v>8629.4</v>
      </c>
      <c r="G188" s="838">
        <v>0</v>
      </c>
      <c r="H188" s="838">
        <v>8629.4</v>
      </c>
      <c r="I188" s="838">
        <v>8629.4</v>
      </c>
      <c r="J188" s="839">
        <v>1</v>
      </c>
      <c r="K188" s="838">
        <v>0</v>
      </c>
      <c r="L188" s="837">
        <v>0</v>
      </c>
      <c r="M188" s="837">
        <v>8629.4</v>
      </c>
      <c r="N188" s="840">
        <v>1</v>
      </c>
      <c r="O188" s="837">
        <v>8629.4</v>
      </c>
      <c r="P188" s="841">
        <v>1</v>
      </c>
      <c r="Q188" s="838">
        <v>8629.4</v>
      </c>
    </row>
    <row r="189" spans="1:61" ht="40.5" customHeight="1" thickBot="1" x14ac:dyDescent="0.3">
      <c r="A189" s="1180"/>
      <c r="B189" s="1150" t="s">
        <v>76</v>
      </c>
      <c r="C189" s="1151"/>
      <c r="D189" s="1152"/>
      <c r="E189" s="827">
        <v>8629.4</v>
      </c>
      <c r="F189" s="828">
        <v>8629.4</v>
      </c>
      <c r="G189" s="828">
        <v>0</v>
      </c>
      <c r="H189" s="828">
        <v>8629.4</v>
      </c>
      <c r="I189" s="828">
        <v>8629.4</v>
      </c>
      <c r="J189" s="829">
        <v>1</v>
      </c>
      <c r="K189" s="828">
        <v>0</v>
      </c>
      <c r="L189" s="827">
        <v>0</v>
      </c>
      <c r="M189" s="827">
        <v>8629.4</v>
      </c>
      <c r="N189" s="829">
        <v>1</v>
      </c>
      <c r="O189" s="827">
        <v>8629.4</v>
      </c>
      <c r="P189" s="830">
        <v>1</v>
      </c>
      <c r="Q189" s="828">
        <v>8629.4</v>
      </c>
    </row>
    <row r="190" spans="1:61" ht="18" customHeight="1" thickBot="1" x14ac:dyDescent="0.3">
      <c r="A190" s="1193" t="s">
        <v>580</v>
      </c>
      <c r="B190" s="1193"/>
      <c r="C190" s="1193"/>
      <c r="D190" s="1193"/>
      <c r="E190" s="1193"/>
      <c r="F190" s="1193"/>
      <c r="G190" s="1193"/>
      <c r="H190" s="1193"/>
      <c r="I190" s="1193"/>
      <c r="J190" s="1193"/>
      <c r="K190" s="1193"/>
      <c r="L190" s="1193"/>
      <c r="M190" s="1243"/>
      <c r="N190" s="1193"/>
      <c r="O190" s="1193"/>
      <c r="P190" s="1193"/>
    </row>
    <row r="191" spans="1:61" s="258" customFormat="1" ht="68.25" customHeight="1" thickBot="1" x14ac:dyDescent="0.3">
      <c r="A191" s="683" t="s">
        <v>96</v>
      </c>
      <c r="B191" s="710" t="s">
        <v>7</v>
      </c>
      <c r="C191" s="682" t="s">
        <v>520</v>
      </c>
      <c r="D191" s="684" t="s">
        <v>185</v>
      </c>
      <c r="E191" s="709" t="s">
        <v>101</v>
      </c>
      <c r="F191" s="684" t="s">
        <v>184</v>
      </c>
      <c r="G191" s="426" t="s">
        <v>576</v>
      </c>
      <c r="H191" s="684" t="s">
        <v>406</v>
      </c>
      <c r="I191" s="684" t="s">
        <v>24</v>
      </c>
      <c r="J191" s="685" t="s">
        <v>385</v>
      </c>
      <c r="K191" s="684" t="s">
        <v>189</v>
      </c>
      <c r="L191" s="684" t="s">
        <v>186</v>
      </c>
      <c r="M191" s="709" t="s">
        <v>25</v>
      </c>
      <c r="N191" s="684" t="s">
        <v>43</v>
      </c>
      <c r="O191" s="709" t="s">
        <v>86</v>
      </c>
      <c r="P191" s="711" t="s">
        <v>310</v>
      </c>
      <c r="Q191" s="938" t="s">
        <v>28</v>
      </c>
      <c r="R191" s="1034"/>
      <c r="S191" s="1034"/>
      <c r="T191" s="1034"/>
      <c r="U191" s="1034"/>
      <c r="V191" s="1034"/>
      <c r="W191" s="1034"/>
      <c r="X191" s="1034"/>
      <c r="Y191" s="1034"/>
      <c r="Z191" s="1034"/>
      <c r="AA191" s="1034"/>
      <c r="AB191" s="1034"/>
      <c r="AC191" s="1034"/>
      <c r="AD191" s="1034"/>
      <c r="AE191" s="1034"/>
      <c r="AF191" s="1034"/>
      <c r="AG191" s="1034"/>
      <c r="AH191" s="1034"/>
      <c r="AI191" s="1034"/>
      <c r="AJ191" s="1034"/>
      <c r="AK191" s="1034"/>
      <c r="AL191" s="1034"/>
      <c r="AM191" s="1034"/>
      <c r="AN191" s="1034"/>
      <c r="AO191" s="1034"/>
      <c r="AP191" s="1034"/>
      <c r="AQ191" s="1034"/>
      <c r="AR191" s="1034"/>
      <c r="AS191" s="1034"/>
      <c r="AT191" s="1034"/>
      <c r="AU191" s="1034"/>
      <c r="AV191" s="1034"/>
      <c r="AW191" s="1034"/>
      <c r="AX191" s="1034"/>
      <c r="AY191" s="1034"/>
      <c r="AZ191" s="1034"/>
      <c r="BA191" s="1034"/>
      <c r="BB191" s="1034"/>
      <c r="BC191" s="1034"/>
      <c r="BD191" s="1034"/>
      <c r="BE191" s="1034"/>
      <c r="BF191" s="1034"/>
      <c r="BG191" s="1034"/>
      <c r="BH191" s="1034"/>
      <c r="BI191" s="1034"/>
    </row>
    <row r="192" spans="1:61" ht="44.25" customHeight="1" thickBot="1" x14ac:dyDescent="0.3">
      <c r="A192" s="1233" t="s">
        <v>348</v>
      </c>
      <c r="B192" s="842" t="s">
        <v>126</v>
      </c>
      <c r="C192" s="876" t="s">
        <v>203</v>
      </c>
      <c r="D192" s="691" t="s">
        <v>203</v>
      </c>
      <c r="E192" s="843">
        <v>8802.9</v>
      </c>
      <c r="F192" s="838">
        <v>5775.8605900000002</v>
      </c>
      <c r="G192" s="838">
        <v>5775.8605900000002</v>
      </c>
      <c r="H192" s="838">
        <v>0</v>
      </c>
      <c r="I192" s="838">
        <v>0</v>
      </c>
      <c r="J192" s="839">
        <v>0</v>
      </c>
      <c r="K192" s="838">
        <v>0</v>
      </c>
      <c r="L192" s="844">
        <v>0</v>
      </c>
      <c r="M192" s="843">
        <v>0</v>
      </c>
      <c r="N192" s="839">
        <v>0</v>
      </c>
      <c r="O192" s="843">
        <v>0</v>
      </c>
      <c r="P192" s="845">
        <v>0</v>
      </c>
      <c r="Q192" s="843">
        <v>0</v>
      </c>
    </row>
    <row r="193" spans="1:18" ht="30" customHeight="1" thickBot="1" x14ac:dyDescent="0.3">
      <c r="A193" s="1245"/>
      <c r="B193" s="1144" t="s">
        <v>76</v>
      </c>
      <c r="C193" s="1146"/>
      <c r="D193" s="883" t="s">
        <v>348</v>
      </c>
      <c r="E193" s="781">
        <v>8802.9</v>
      </c>
      <c r="F193" s="782">
        <v>5775.8605900000002</v>
      </c>
      <c r="G193" s="782">
        <v>5775.8605900000002</v>
      </c>
      <c r="H193" s="782">
        <v>0</v>
      </c>
      <c r="I193" s="782">
        <v>0</v>
      </c>
      <c r="J193" s="783">
        <v>0</v>
      </c>
      <c r="K193" s="782">
        <v>0</v>
      </c>
      <c r="L193" s="846">
        <v>0</v>
      </c>
      <c r="M193" s="781">
        <v>0</v>
      </c>
      <c r="N193" s="981" t="e">
        <v>#DIV/0!</v>
      </c>
      <c r="O193" s="781">
        <v>0</v>
      </c>
      <c r="P193" s="784">
        <v>0</v>
      </c>
      <c r="Q193" s="781">
        <v>0</v>
      </c>
    </row>
    <row r="194" spans="1:18" ht="18" customHeight="1" x14ac:dyDescent="0.25">
      <c r="A194" s="1247" t="s">
        <v>580</v>
      </c>
      <c r="B194" s="1247"/>
      <c r="C194" s="1247"/>
      <c r="D194" s="1247"/>
      <c r="E194" s="1247"/>
      <c r="F194" s="1247"/>
      <c r="G194" s="1247"/>
      <c r="H194" s="1247"/>
      <c r="I194" s="1247"/>
      <c r="J194" s="1247"/>
      <c r="K194" s="1247"/>
      <c r="L194" s="1247"/>
      <c r="M194" s="1248"/>
      <c r="N194" s="1247"/>
      <c r="O194" s="1247"/>
      <c r="P194" s="1247"/>
    </row>
    <row r="195" spans="1:18" ht="18" customHeight="1" x14ac:dyDescent="0.25">
      <c r="A195" s="879"/>
      <c r="B195" s="804"/>
      <c r="C195" s="872"/>
      <c r="D195" s="884"/>
      <c r="E195" s="805"/>
      <c r="F195" s="804"/>
      <c r="G195" s="804"/>
      <c r="H195" s="847"/>
      <c r="I195" s="804"/>
      <c r="J195" s="848"/>
      <c r="K195" s="804"/>
      <c r="L195" s="804"/>
      <c r="M195" s="892"/>
      <c r="N195" s="849"/>
      <c r="O195" s="806"/>
      <c r="P195" s="849"/>
      <c r="Q195" s="806"/>
    </row>
    <row r="196" spans="1:18" ht="18" customHeight="1" thickBot="1" x14ac:dyDescent="0.3">
      <c r="A196" s="879"/>
      <c r="B196" s="804"/>
      <c r="C196" s="872"/>
      <c r="D196" s="884"/>
      <c r="E196" s="805"/>
      <c r="F196" s="804"/>
      <c r="G196" s="804"/>
      <c r="H196" s="847"/>
      <c r="I196" s="804"/>
      <c r="J196" s="848"/>
      <c r="K196" s="804"/>
      <c r="L196" s="804"/>
      <c r="M196" s="892"/>
      <c r="N196" s="849"/>
      <c r="O196" s="806"/>
      <c r="P196" s="849"/>
      <c r="Q196" s="806"/>
    </row>
    <row r="197" spans="1:18" ht="60.75" customHeight="1" thickBot="1" x14ac:dyDescent="0.3">
      <c r="A197" s="1249" t="s">
        <v>97</v>
      </c>
      <c r="B197" s="1250"/>
      <c r="C197" s="1251"/>
      <c r="D197" s="886" t="s">
        <v>185</v>
      </c>
      <c r="E197" s="709" t="s">
        <v>101</v>
      </c>
      <c r="F197" s="684" t="s">
        <v>184</v>
      </c>
      <c r="G197" s="426" t="s">
        <v>576</v>
      </c>
      <c r="H197" s="684" t="s">
        <v>406</v>
      </c>
      <c r="I197" s="780" t="s">
        <v>24</v>
      </c>
      <c r="J197" s="783" t="s">
        <v>385</v>
      </c>
      <c r="K197" s="684" t="s">
        <v>189</v>
      </c>
      <c r="L197" s="684" t="s">
        <v>186</v>
      </c>
      <c r="M197" s="709" t="s">
        <v>25</v>
      </c>
      <c r="N197" s="684" t="s">
        <v>43</v>
      </c>
      <c r="O197" s="709" t="s">
        <v>86</v>
      </c>
      <c r="P197" s="684" t="s">
        <v>310</v>
      </c>
      <c r="Q197" s="709" t="s">
        <v>28</v>
      </c>
    </row>
    <row r="198" spans="1:18" ht="35.25" customHeight="1" x14ac:dyDescent="0.25">
      <c r="A198" s="1252"/>
      <c r="B198" s="1253"/>
      <c r="C198" s="1254"/>
      <c r="D198" s="417" t="s">
        <v>88</v>
      </c>
      <c r="E198" s="850">
        <v>593383.75031400006</v>
      </c>
      <c r="F198" s="850">
        <v>613383.75031400006</v>
      </c>
      <c r="G198" s="850">
        <v>131821.91754448001</v>
      </c>
      <c r="H198" s="851">
        <v>481561.83276952006</v>
      </c>
      <c r="I198" s="851">
        <v>470342.16135039</v>
      </c>
      <c r="J198" s="852">
        <v>0.97670149364910341</v>
      </c>
      <c r="K198" s="851">
        <v>94119.173112839999</v>
      </c>
      <c r="L198" s="850">
        <v>11219.671419130056</v>
      </c>
      <c r="M198" s="850">
        <v>376222.98823755002</v>
      </c>
      <c r="N198" s="852">
        <v>0.78125582767605628</v>
      </c>
      <c r="O198" s="850">
        <v>136869.21294208002</v>
      </c>
      <c r="P198" s="853">
        <v>0.2842193953680438</v>
      </c>
      <c r="Q198" s="850">
        <v>136255.47264708002</v>
      </c>
    </row>
    <row r="199" spans="1:18" ht="34.5" customHeight="1" thickBot="1" x14ac:dyDescent="0.3">
      <c r="A199" s="1252"/>
      <c r="B199" s="1253"/>
      <c r="C199" s="1254"/>
      <c r="D199" s="418" t="s">
        <v>49</v>
      </c>
      <c r="E199" s="854">
        <v>860004.55496791005</v>
      </c>
      <c r="F199" s="854">
        <v>884004.75835890998</v>
      </c>
      <c r="G199" s="854">
        <v>63134.429509000009</v>
      </c>
      <c r="H199" s="855">
        <v>820870.32884990994</v>
      </c>
      <c r="I199" s="855">
        <v>676022.10822666006</v>
      </c>
      <c r="J199" s="856">
        <v>0.82354311572426886</v>
      </c>
      <c r="K199" s="855">
        <v>38350.977276209975</v>
      </c>
      <c r="L199" s="854">
        <v>144848.22062324989</v>
      </c>
      <c r="M199" s="854">
        <v>637671.13095045008</v>
      </c>
      <c r="N199" s="856">
        <v>0.77682321864875625</v>
      </c>
      <c r="O199" s="854">
        <v>294736.41996670002</v>
      </c>
      <c r="P199" s="857">
        <v>0.35905356742476485</v>
      </c>
      <c r="Q199" s="854">
        <v>285056.80706932006</v>
      </c>
      <c r="R199" s="1032"/>
    </row>
    <row r="200" spans="1:18" ht="28.5" customHeight="1" thickBot="1" x14ac:dyDescent="0.3">
      <c r="A200" s="1255"/>
      <c r="B200" s="1256"/>
      <c r="C200" s="1257"/>
      <c r="D200" s="887" t="s">
        <v>45</v>
      </c>
      <c r="E200" s="781">
        <v>1453388.3052819101</v>
      </c>
      <c r="F200" s="781">
        <v>1497388.50867291</v>
      </c>
      <c r="G200" s="781">
        <v>194956.34705348001</v>
      </c>
      <c r="H200" s="781">
        <v>1302432.1616194299</v>
      </c>
      <c r="I200" s="781">
        <v>1146364.2695770501</v>
      </c>
      <c r="J200" s="783">
        <v>0.88017196085796379</v>
      </c>
      <c r="K200" s="782">
        <v>132470.15038904996</v>
      </c>
      <c r="L200" s="781">
        <v>156067.89204237994</v>
      </c>
      <c r="M200" s="781">
        <v>1013894.1191880001</v>
      </c>
      <c r="N200" s="783">
        <v>0.77846213343452397</v>
      </c>
      <c r="O200" s="781">
        <v>431605.63290878001</v>
      </c>
      <c r="P200" s="784">
        <v>0.33138434816606976</v>
      </c>
      <c r="Q200" s="781">
        <v>421312.27971640008</v>
      </c>
      <c r="R200" s="1032"/>
    </row>
    <row r="201" spans="1:18" x14ac:dyDescent="0.25">
      <c r="F201" s="2"/>
      <c r="J201" s="978"/>
      <c r="M201" s="894"/>
      <c r="N201" s="262"/>
      <c r="O201" s="858"/>
      <c r="Q201" s="858"/>
    </row>
    <row r="202" spans="1:18" x14ac:dyDescent="0.25">
      <c r="C202" s="878"/>
      <c r="F202" s="979"/>
      <c r="G202" s="63"/>
      <c r="I202" s="262"/>
      <c r="J202" s="978"/>
    </row>
    <row r="203" spans="1:18" x14ac:dyDescent="0.25">
      <c r="F203" s="809"/>
      <c r="H203" s="890"/>
      <c r="I203" s="262"/>
      <c r="J203" s="293"/>
      <c r="M203" s="894"/>
    </row>
    <row r="204" spans="1:18" x14ac:dyDescent="0.25">
      <c r="F204" s="157"/>
      <c r="G204" s="157"/>
      <c r="H204" s="63"/>
      <c r="J204" s="293"/>
    </row>
    <row r="205" spans="1:18" x14ac:dyDescent="0.25">
      <c r="F205" s="63"/>
      <c r="G205" s="157"/>
      <c r="H205" s="890"/>
      <c r="J205" s="293"/>
    </row>
    <row r="206" spans="1:18" x14ac:dyDescent="0.25">
      <c r="J206" s="293"/>
    </row>
    <row r="207" spans="1:18" x14ac:dyDescent="0.25">
      <c r="J207" s="293"/>
    </row>
    <row r="208" spans="1:18" x14ac:dyDescent="0.25">
      <c r="J208" s="293"/>
    </row>
    <row r="209" spans="10:10" x14ac:dyDescent="0.25">
      <c r="J209" s="293"/>
    </row>
    <row r="210" spans="10:10" x14ac:dyDescent="0.25">
      <c r="J210" s="293"/>
    </row>
    <row r="211" spans="10:10" x14ac:dyDescent="0.25">
      <c r="J211" s="293"/>
    </row>
    <row r="212" spans="10:10" x14ac:dyDescent="0.25">
      <c r="J212" s="293"/>
    </row>
    <row r="213" spans="10:10" x14ac:dyDescent="0.25">
      <c r="J213" s="293"/>
    </row>
    <row r="214" spans="10:10" x14ac:dyDescent="0.25">
      <c r="J214" s="293"/>
    </row>
    <row r="215" spans="10:10" x14ac:dyDescent="0.25">
      <c r="J215" s="293"/>
    </row>
    <row r="216" spans="10:10" x14ac:dyDescent="0.25">
      <c r="J216" s="293"/>
    </row>
    <row r="217" spans="10:10" x14ac:dyDescent="0.25">
      <c r="J217" s="293"/>
    </row>
    <row r="218" spans="10:10" x14ac:dyDescent="0.25">
      <c r="J218" s="293"/>
    </row>
    <row r="219" spans="10:10" x14ac:dyDescent="0.25">
      <c r="J219" s="293"/>
    </row>
    <row r="220" spans="10:10" x14ac:dyDescent="0.25">
      <c r="J220" s="293"/>
    </row>
    <row r="221" spans="10:10" x14ac:dyDescent="0.25">
      <c r="J221" s="293"/>
    </row>
    <row r="222" spans="10:10" x14ac:dyDescent="0.25">
      <c r="J222" s="293"/>
    </row>
    <row r="223" spans="10:10" x14ac:dyDescent="0.25">
      <c r="J223" s="293"/>
    </row>
    <row r="224" spans="10:10" x14ac:dyDescent="0.25">
      <c r="J224" s="293"/>
    </row>
    <row r="225" spans="10:10" x14ac:dyDescent="0.25">
      <c r="J225" s="293"/>
    </row>
    <row r="226" spans="10:10" x14ac:dyDescent="0.25">
      <c r="J226" s="293"/>
    </row>
    <row r="227" spans="10:10" x14ac:dyDescent="0.25">
      <c r="J227" s="293"/>
    </row>
    <row r="228" spans="10:10" x14ac:dyDescent="0.25">
      <c r="J228" s="293"/>
    </row>
    <row r="229" spans="10:10" x14ac:dyDescent="0.25">
      <c r="J229" s="293"/>
    </row>
    <row r="230" spans="10:10" x14ac:dyDescent="0.25">
      <c r="J230" s="293"/>
    </row>
    <row r="231" spans="10:10" x14ac:dyDescent="0.25">
      <c r="J231" s="293"/>
    </row>
    <row r="232" spans="10:10" x14ac:dyDescent="0.25">
      <c r="J232" s="293"/>
    </row>
    <row r="233" spans="10:10" x14ac:dyDescent="0.25">
      <c r="J233" s="293"/>
    </row>
    <row r="234" spans="10:10" x14ac:dyDescent="0.25">
      <c r="J234" s="293"/>
    </row>
    <row r="235" spans="10:10" x14ac:dyDescent="0.25">
      <c r="J235" s="293"/>
    </row>
    <row r="236" spans="10:10" x14ac:dyDescent="0.25">
      <c r="J236" s="293"/>
    </row>
    <row r="237" spans="10:10" x14ac:dyDescent="0.25">
      <c r="J237" s="293"/>
    </row>
    <row r="238" spans="10:10" x14ac:dyDescent="0.25">
      <c r="J238" s="293"/>
    </row>
    <row r="239" spans="10:10" x14ac:dyDescent="0.25">
      <c r="J239" s="293"/>
    </row>
    <row r="240" spans="10:10" x14ac:dyDescent="0.25">
      <c r="J240" s="293"/>
    </row>
    <row r="241" spans="10:10" x14ac:dyDescent="0.25">
      <c r="J241" s="293"/>
    </row>
    <row r="242" spans="10:10" x14ac:dyDescent="0.25">
      <c r="J242" s="293"/>
    </row>
    <row r="243" spans="10:10" x14ac:dyDescent="0.25">
      <c r="J243" s="293"/>
    </row>
    <row r="244" spans="10:10" x14ac:dyDescent="0.25">
      <c r="J244" s="293"/>
    </row>
    <row r="245" spans="10:10" x14ac:dyDescent="0.25">
      <c r="J245" s="293"/>
    </row>
    <row r="246" spans="10:10" x14ac:dyDescent="0.25">
      <c r="J246" s="293"/>
    </row>
    <row r="247" spans="10:10" x14ac:dyDescent="0.25">
      <c r="J247" s="293"/>
    </row>
    <row r="248" spans="10:10" x14ac:dyDescent="0.25">
      <c r="J248" s="293"/>
    </row>
    <row r="249" spans="10:10" x14ac:dyDescent="0.25">
      <c r="J249" s="293"/>
    </row>
    <row r="250" spans="10:10" x14ac:dyDescent="0.25">
      <c r="J250" s="293"/>
    </row>
    <row r="251" spans="10:10" x14ac:dyDescent="0.25">
      <c r="J251" s="293"/>
    </row>
    <row r="252" spans="10:10" x14ac:dyDescent="0.25">
      <c r="J252" s="293"/>
    </row>
    <row r="253" spans="10:10" x14ac:dyDescent="0.25">
      <c r="J253" s="293"/>
    </row>
    <row r="254" spans="10:10" x14ac:dyDescent="0.25">
      <c r="J254" s="293"/>
    </row>
    <row r="255" spans="10:10" x14ac:dyDescent="0.25">
      <c r="J255" s="293"/>
    </row>
    <row r="256" spans="10:10" x14ac:dyDescent="0.25">
      <c r="J256" s="293"/>
    </row>
    <row r="257" spans="10:10" x14ac:dyDescent="0.25">
      <c r="J257" s="293"/>
    </row>
    <row r="258" spans="10:10" x14ac:dyDescent="0.25">
      <c r="J258" s="293"/>
    </row>
    <row r="259" spans="10:10" x14ac:dyDescent="0.25">
      <c r="J259" s="293"/>
    </row>
    <row r="260" spans="10:10" x14ac:dyDescent="0.25">
      <c r="J260" s="293"/>
    </row>
    <row r="261" spans="10:10" x14ac:dyDescent="0.25">
      <c r="J261" s="293"/>
    </row>
    <row r="262" spans="10:10" x14ac:dyDescent="0.25">
      <c r="J262" s="293"/>
    </row>
    <row r="263" spans="10:10" x14ac:dyDescent="0.25">
      <c r="J263" s="293"/>
    </row>
    <row r="264" spans="10:10" x14ac:dyDescent="0.25">
      <c r="J264" s="293"/>
    </row>
    <row r="265" spans="10:10" x14ac:dyDescent="0.25">
      <c r="J265" s="293"/>
    </row>
    <row r="266" spans="10:10" x14ac:dyDescent="0.25">
      <c r="J266" s="293"/>
    </row>
    <row r="267" spans="10:10" x14ac:dyDescent="0.25">
      <c r="J267" s="293"/>
    </row>
    <row r="268" spans="10:10" x14ac:dyDescent="0.25">
      <c r="J268" s="293"/>
    </row>
    <row r="269" spans="10:10" x14ac:dyDescent="0.25">
      <c r="J269" s="293"/>
    </row>
    <row r="270" spans="10:10" x14ac:dyDescent="0.25">
      <c r="J270" s="293"/>
    </row>
    <row r="271" spans="10:10" x14ac:dyDescent="0.25">
      <c r="J271" s="293"/>
    </row>
    <row r="272" spans="10:10" x14ac:dyDescent="0.25">
      <c r="J272" s="293"/>
    </row>
    <row r="273" spans="10:10" x14ac:dyDescent="0.25">
      <c r="J273" s="293"/>
    </row>
    <row r="274" spans="10:10" x14ac:dyDescent="0.25">
      <c r="J274" s="293"/>
    </row>
    <row r="275" spans="10:10" x14ac:dyDescent="0.25">
      <c r="J275" s="293"/>
    </row>
    <row r="276" spans="10:10" x14ac:dyDescent="0.25">
      <c r="J276" s="293"/>
    </row>
    <row r="277" spans="10:10" x14ac:dyDescent="0.25">
      <c r="J277" s="293"/>
    </row>
    <row r="278" spans="10:10" x14ac:dyDescent="0.25">
      <c r="J278" s="293"/>
    </row>
    <row r="279" spans="10:10" x14ac:dyDescent="0.25">
      <c r="J279" s="293"/>
    </row>
    <row r="280" spans="10:10" x14ac:dyDescent="0.25">
      <c r="J280" s="293"/>
    </row>
    <row r="281" spans="10:10" x14ac:dyDescent="0.25">
      <c r="J281" s="293"/>
    </row>
    <row r="282" spans="10:10" x14ac:dyDescent="0.25">
      <c r="J282" s="293"/>
    </row>
    <row r="283" spans="10:10" x14ac:dyDescent="0.25">
      <c r="J283" s="293"/>
    </row>
  </sheetData>
  <mergeCells count="106">
    <mergeCell ref="A197:C200"/>
    <mergeCell ref="B143:C143"/>
    <mergeCell ref="A146:A147"/>
    <mergeCell ref="A144:P144"/>
    <mergeCell ref="A186:B186"/>
    <mergeCell ref="B172:C172"/>
    <mergeCell ref="B115:C115"/>
    <mergeCell ref="B123:C123"/>
    <mergeCell ref="A114:A124"/>
    <mergeCell ref="B138:D138"/>
    <mergeCell ref="A68:A75"/>
    <mergeCell ref="A192:A193"/>
    <mergeCell ref="A188:A189"/>
    <mergeCell ref="A190:P190"/>
    <mergeCell ref="A98:A100"/>
    <mergeCell ref="A101:P101"/>
    <mergeCell ref="A194:P194"/>
    <mergeCell ref="A76:P76"/>
    <mergeCell ref="A96:P96"/>
    <mergeCell ref="A134:A138"/>
    <mergeCell ref="A127:A131"/>
    <mergeCell ref="B193:C193"/>
    <mergeCell ref="B109:C109"/>
    <mergeCell ref="A2:Q2"/>
    <mergeCell ref="A4:Q4"/>
    <mergeCell ref="A5:Q5"/>
    <mergeCell ref="A165:P165"/>
    <mergeCell ref="A103:A110"/>
    <mergeCell ref="A7:A14"/>
    <mergeCell ref="A17:A30"/>
    <mergeCell ref="A33:A43"/>
    <mergeCell ref="A44:P44"/>
    <mergeCell ref="A15:P15"/>
    <mergeCell ref="A31:P31"/>
    <mergeCell ref="A78:A86"/>
    <mergeCell ref="A111:P111"/>
    <mergeCell ref="A61:A65"/>
    <mergeCell ref="A90:A95"/>
    <mergeCell ref="A59:P59"/>
    <mergeCell ref="A66:P66"/>
    <mergeCell ref="A87:P87"/>
    <mergeCell ref="B64:C64"/>
    <mergeCell ref="B69:C69"/>
    <mergeCell ref="B74:C74"/>
    <mergeCell ref="A46:A58"/>
    <mergeCell ref="A139:P139"/>
    <mergeCell ref="A141:A143"/>
    <mergeCell ref="B14:D14"/>
    <mergeCell ref="B57:C57"/>
    <mergeCell ref="B62:C62"/>
    <mergeCell ref="B35:D35"/>
    <mergeCell ref="B42:D42"/>
    <mergeCell ref="B49:C49"/>
    <mergeCell ref="B51:C51"/>
    <mergeCell ref="B53:C53"/>
    <mergeCell ref="B21:D21"/>
    <mergeCell ref="B27:D27"/>
    <mergeCell ref="B28:D28"/>
    <mergeCell ref="B29:D29"/>
    <mergeCell ref="B30:D30"/>
    <mergeCell ref="B9:D9"/>
    <mergeCell ref="B12:D12"/>
    <mergeCell ref="B11:D11"/>
    <mergeCell ref="B13:D13"/>
    <mergeCell ref="A177:A181"/>
    <mergeCell ref="A184:A185"/>
    <mergeCell ref="A182:B182"/>
    <mergeCell ref="A132:P132"/>
    <mergeCell ref="B164:D164"/>
    <mergeCell ref="B135:C135"/>
    <mergeCell ref="B137:C137"/>
    <mergeCell ref="B142:C142"/>
    <mergeCell ref="B151:C151"/>
    <mergeCell ref="B158:C158"/>
    <mergeCell ref="B161:C161"/>
    <mergeCell ref="B163:C163"/>
    <mergeCell ref="B170:C170"/>
    <mergeCell ref="A125:P125"/>
    <mergeCell ref="B55:C55"/>
    <mergeCell ref="A174:P174"/>
    <mergeCell ref="A167:A173"/>
    <mergeCell ref="A148:P148"/>
    <mergeCell ref="A150:A164"/>
    <mergeCell ref="B131:D131"/>
    <mergeCell ref="B147:D147"/>
    <mergeCell ref="B173:D173"/>
    <mergeCell ref="B181:D181"/>
    <mergeCell ref="B185:D185"/>
    <mergeCell ref="B189:D189"/>
    <mergeCell ref="B43:D43"/>
    <mergeCell ref="B58:D58"/>
    <mergeCell ref="B65:D65"/>
    <mergeCell ref="B75:D75"/>
    <mergeCell ref="B86:D86"/>
    <mergeCell ref="B95:D95"/>
    <mergeCell ref="B100:D100"/>
    <mergeCell ref="B110:D110"/>
    <mergeCell ref="B124:D124"/>
    <mergeCell ref="B129:C129"/>
    <mergeCell ref="B130:C130"/>
    <mergeCell ref="B81:C81"/>
    <mergeCell ref="B85:C85"/>
    <mergeCell ref="B91:C91"/>
    <mergeCell ref="B94:C94"/>
    <mergeCell ref="B106:C106"/>
    <mergeCell ref="B99:C99"/>
  </mergeCells>
  <printOptions horizontalCentered="1" verticalCentered="1"/>
  <pageMargins left="1.2736614173228347" right="0.70866141732283472" top="0.74803149606299213" bottom="0.74803149606299213" header="0.31496062992125984" footer="0.31496062992125984"/>
  <pageSetup paperSize="9" scale="38" orientation="landscape" r:id="rId1"/>
  <rowBreaks count="9" manualBreakCount="9">
    <brk id="14" max="15" man="1"/>
    <brk id="30" max="15" man="1"/>
    <brk id="43" max="15" man="1"/>
    <brk id="58" max="15" man="1"/>
    <brk id="76" max="15" man="1"/>
    <brk id="96" max="15" man="1"/>
    <brk id="111" max="15" man="1"/>
    <brk id="139" max="15" man="1"/>
    <brk id="165"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Q44"/>
  <sheetViews>
    <sheetView workbookViewId="0">
      <selection sqref="A1:O1"/>
    </sheetView>
  </sheetViews>
  <sheetFormatPr baseColWidth="10" defaultColWidth="11.42578125" defaultRowHeight="15" x14ac:dyDescent="0.25"/>
  <cols>
    <col min="1" max="1" width="35.140625" customWidth="1"/>
    <col min="2" max="2" width="18.5703125" customWidth="1"/>
    <col min="3" max="3" width="17" customWidth="1"/>
    <col min="4" max="4" width="0.7109375" hidden="1" customWidth="1"/>
    <col min="5" max="5" width="24.140625" hidden="1" customWidth="1"/>
    <col min="6" max="6" width="16.5703125" customWidth="1"/>
    <col min="7" max="7" width="12.85546875" customWidth="1"/>
    <col min="8" max="8" width="21.5703125" hidden="1" customWidth="1"/>
    <col min="9" max="9" width="17.28515625" customWidth="1"/>
    <col min="10" max="10" width="20.140625" hidden="1" customWidth="1"/>
    <col min="11" max="11" width="0" hidden="1" customWidth="1"/>
    <col min="12" max="12" width="38" customWidth="1"/>
    <col min="14" max="14" width="14.85546875" customWidth="1"/>
    <col min="15" max="20" width="0" hidden="1" customWidth="1"/>
  </cols>
  <sheetData>
    <row r="1" spans="1:17" ht="15" customHeight="1" x14ac:dyDescent="0.25">
      <c r="A1" s="1258"/>
      <c r="B1" s="1258"/>
      <c r="C1" s="1258"/>
      <c r="D1" s="1258"/>
      <c r="E1" s="1258"/>
      <c r="F1" s="1258"/>
      <c r="G1" s="1258"/>
      <c r="H1" s="1258"/>
      <c r="I1" s="1258"/>
      <c r="J1" s="1258"/>
      <c r="K1" s="1258"/>
      <c r="L1" s="1258"/>
      <c r="M1" s="1258"/>
      <c r="N1" s="1258"/>
      <c r="O1" s="1258"/>
    </row>
    <row r="2" spans="1:17" ht="29.25" customHeight="1" x14ac:dyDescent="0.25">
      <c r="A2" s="1265" t="str">
        <f>+'POR DIRECCIONES'!A4:P4</f>
        <v>30 de Noviembre de 2024</v>
      </c>
      <c r="B2" s="1266"/>
      <c r="C2" s="1266"/>
      <c r="D2" s="1266"/>
      <c r="E2" s="1266"/>
      <c r="F2" s="1266"/>
      <c r="G2" s="1266"/>
      <c r="H2" s="1266"/>
      <c r="I2" s="1266"/>
      <c r="J2" s="1266"/>
      <c r="K2" s="1266"/>
      <c r="L2" s="1267"/>
    </row>
    <row r="3" spans="1:17" ht="15" customHeight="1" x14ac:dyDescent="0.25">
      <c r="A3" s="1268" t="s">
        <v>436</v>
      </c>
      <c r="B3" s="1269"/>
      <c r="C3" s="1269"/>
      <c r="D3" s="1269"/>
      <c r="E3" s="1269"/>
      <c r="F3" s="1269"/>
      <c r="G3" s="1269"/>
      <c r="H3" s="1269"/>
      <c r="I3" s="1269"/>
      <c r="J3" s="1269"/>
      <c r="K3" s="1269"/>
      <c r="L3" s="1270"/>
    </row>
    <row r="4" spans="1:17" ht="15" customHeight="1" x14ac:dyDescent="0.25">
      <c r="A4" s="1271"/>
      <c r="B4" s="1272"/>
      <c r="C4" s="1272"/>
      <c r="D4" s="1272"/>
      <c r="E4" s="1272"/>
      <c r="F4" s="1272"/>
      <c r="G4" s="1272"/>
      <c r="H4" s="1272"/>
      <c r="I4" s="1272"/>
      <c r="J4" s="1272"/>
      <c r="K4" s="1272"/>
      <c r="L4" s="1273"/>
    </row>
    <row r="5" spans="1:17" ht="39" customHeight="1" x14ac:dyDescent="0.25">
      <c r="A5" s="420"/>
      <c r="J5" s="258"/>
      <c r="K5" s="258"/>
      <c r="L5" s="421"/>
    </row>
    <row r="6" spans="1:17" ht="45.75" customHeight="1" x14ac:dyDescent="0.25">
      <c r="A6" s="1259" t="s">
        <v>335</v>
      </c>
      <c r="B6" s="1260"/>
      <c r="C6" s="1260"/>
      <c r="D6" s="1260"/>
      <c r="E6" s="1260"/>
      <c r="F6" s="1260"/>
      <c r="G6" s="1260"/>
      <c r="H6" s="1260"/>
      <c r="I6" s="1260"/>
      <c r="J6" s="1260"/>
      <c r="K6" s="1260"/>
      <c r="L6" s="1261"/>
      <c r="Q6" s="132"/>
    </row>
    <row r="7" spans="1:17" ht="23.25" customHeight="1" x14ac:dyDescent="0.25">
      <c r="A7" s="1259" t="s">
        <v>336</v>
      </c>
      <c r="B7" s="1260"/>
      <c r="C7" s="1260"/>
      <c r="D7" s="1260"/>
      <c r="E7" s="1260"/>
      <c r="F7" s="1260"/>
      <c r="G7" s="1260"/>
      <c r="H7" s="1260"/>
      <c r="I7" s="1260"/>
      <c r="J7" s="1260"/>
      <c r="K7" s="1260"/>
      <c r="L7" s="1261"/>
      <c r="Q7" s="132"/>
    </row>
    <row r="8" spans="1:17" ht="129" customHeight="1" x14ac:dyDescent="0.25">
      <c r="A8" s="1259" t="s">
        <v>337</v>
      </c>
      <c r="B8" s="1260"/>
      <c r="C8" s="1260"/>
      <c r="D8" s="1260"/>
      <c r="E8" s="1260"/>
      <c r="F8" s="1260"/>
      <c r="G8" s="1260"/>
      <c r="H8" s="1260"/>
      <c r="I8" s="1260"/>
      <c r="J8" s="1260"/>
      <c r="K8" s="1260"/>
      <c r="L8" s="1261"/>
    </row>
    <row r="9" spans="1:17" ht="125.25" customHeight="1" x14ac:dyDescent="0.25">
      <c r="A9" s="1259" t="s">
        <v>338</v>
      </c>
      <c r="B9" s="1260"/>
      <c r="C9" s="1260"/>
      <c r="D9" s="1260"/>
      <c r="E9" s="1260"/>
      <c r="F9" s="1260"/>
      <c r="G9" s="1260"/>
      <c r="H9" s="1260"/>
      <c r="I9" s="1260"/>
      <c r="J9" s="1260"/>
      <c r="K9" s="1260"/>
      <c r="L9" s="1261"/>
    </row>
    <row r="10" spans="1:17" ht="69.75" customHeight="1" x14ac:dyDescent="0.25">
      <c r="A10" s="1259" t="s">
        <v>339</v>
      </c>
      <c r="B10" s="1260"/>
      <c r="C10" s="1260"/>
      <c r="D10" s="1260"/>
      <c r="E10" s="1260"/>
      <c r="F10" s="1260"/>
      <c r="G10" s="1260"/>
      <c r="H10" s="1260"/>
      <c r="I10" s="1260"/>
      <c r="J10" s="1260"/>
      <c r="K10" s="1260"/>
      <c r="L10" s="1261"/>
    </row>
    <row r="11" spans="1:17" ht="42" customHeight="1" x14ac:dyDescent="0.25">
      <c r="A11" s="1259" t="s">
        <v>450</v>
      </c>
      <c r="B11" s="1260"/>
      <c r="C11" s="1260"/>
      <c r="D11" s="1260"/>
      <c r="E11" s="1260"/>
      <c r="F11" s="1260"/>
      <c r="G11" s="1260"/>
      <c r="H11" s="1260"/>
      <c r="I11" s="1260"/>
      <c r="J11" s="1260"/>
      <c r="K11" s="1260"/>
      <c r="L11" s="1261"/>
    </row>
    <row r="12" spans="1:17" ht="71.25" customHeight="1" x14ac:dyDescent="0.25">
      <c r="A12" s="1259" t="s">
        <v>340</v>
      </c>
      <c r="B12" s="1260"/>
      <c r="C12" s="1260"/>
      <c r="D12" s="1260"/>
      <c r="E12" s="1260"/>
      <c r="F12" s="1260"/>
      <c r="G12" s="1260"/>
      <c r="H12" s="1260"/>
      <c r="I12" s="1260"/>
      <c r="J12" s="1260"/>
      <c r="K12" s="1260"/>
      <c r="L12" s="1261"/>
    </row>
    <row r="13" spans="1:17" ht="69" customHeight="1" x14ac:dyDescent="0.25">
      <c r="A13" s="1262" t="s">
        <v>341</v>
      </c>
      <c r="B13" s="1263"/>
      <c r="C13" s="1263"/>
      <c r="D13" s="1263"/>
      <c r="E13" s="1263"/>
      <c r="F13" s="1263"/>
      <c r="G13" s="1263"/>
      <c r="H13" s="1263"/>
      <c r="I13" s="1263"/>
      <c r="J13" s="1263"/>
      <c r="K13" s="1263"/>
      <c r="L13" s="1264"/>
    </row>
    <row r="14" spans="1:17" hidden="1" x14ac:dyDescent="0.25">
      <c r="A14" t="s">
        <v>451</v>
      </c>
    </row>
    <row r="17" ht="86.25" customHeight="1" x14ac:dyDescent="0.25"/>
    <row r="20" ht="38.25" customHeight="1" x14ac:dyDescent="0.25"/>
    <row r="23" ht="45.75" customHeight="1" x14ac:dyDescent="0.25"/>
    <row r="24" ht="41.25" customHeight="1" x14ac:dyDescent="0.25"/>
    <row r="27" ht="14.25" customHeight="1" x14ac:dyDescent="0.25"/>
    <row r="35" spans="5:8" ht="73.5" customHeight="1" x14ac:dyDescent="0.25"/>
    <row r="40" spans="5:8" x14ac:dyDescent="0.25">
      <c r="E40" s="262"/>
      <c r="F40" s="262"/>
      <c r="G40" s="262"/>
      <c r="H40" s="262"/>
    </row>
    <row r="41" spans="5:8" x14ac:dyDescent="0.25">
      <c r="E41" s="262"/>
      <c r="F41" s="262"/>
      <c r="G41" s="262"/>
      <c r="H41" s="262"/>
    </row>
    <row r="44" spans="5:8" ht="78" customHeight="1" x14ac:dyDescent="0.25"/>
  </sheetData>
  <mergeCells count="11">
    <mergeCell ref="A1:O1"/>
    <mergeCell ref="A12:L12"/>
    <mergeCell ref="A13:L13"/>
    <mergeCell ref="A6:L6"/>
    <mergeCell ref="A7:L7"/>
    <mergeCell ref="A8:L8"/>
    <mergeCell ref="A9:L9"/>
    <mergeCell ref="A10:L10"/>
    <mergeCell ref="A11:L11"/>
    <mergeCell ref="A2:L2"/>
    <mergeCell ref="A3:L4"/>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80A9-EF81-417D-8227-DE0DE85EADA5}">
  <sheetPr>
    <tabColor theme="3" tint="0.59999389629810485"/>
  </sheetPr>
  <dimension ref="A2:P100"/>
  <sheetViews>
    <sheetView workbookViewId="0">
      <selection activeCell="C19" sqref="C19"/>
    </sheetView>
  </sheetViews>
  <sheetFormatPr baseColWidth="10" defaultColWidth="11.42578125" defaultRowHeight="14.25" x14ac:dyDescent="0.2"/>
  <cols>
    <col min="1" max="1" width="21.140625" style="18" customWidth="1"/>
    <col min="2" max="2" width="11.140625" style="18" customWidth="1"/>
    <col min="3" max="3" width="16" style="18" customWidth="1"/>
    <col min="4" max="4" width="10.140625" style="18" customWidth="1"/>
    <col min="5" max="5" width="12.7109375" style="18" customWidth="1"/>
    <col min="6" max="7" width="11.5703125" style="18" customWidth="1"/>
    <col min="8" max="8" width="16.42578125" style="18" customWidth="1"/>
    <col min="9" max="9" width="11.5703125" style="18" customWidth="1"/>
    <col min="10" max="10" width="16.28515625" style="18" customWidth="1"/>
    <col min="11" max="11" width="16.42578125" style="18" customWidth="1"/>
    <col min="12" max="13" width="11.5703125" style="18" customWidth="1"/>
    <col min="14" max="14" width="17.28515625" style="18" customWidth="1"/>
    <col min="15" max="15" width="5.7109375" style="18" bestFit="1" customWidth="1"/>
    <col min="16" max="27" width="5.28515625" style="18" bestFit="1" customWidth="1"/>
    <col min="28" max="16384" width="11.42578125" style="18"/>
  </cols>
  <sheetData>
    <row r="2" spans="1:10" ht="15" customHeight="1" thickBot="1" x14ac:dyDescent="0.3">
      <c r="C2" s="29"/>
      <c r="D2" s="1274" t="s">
        <v>106</v>
      </c>
      <c r="E2" s="1274"/>
      <c r="F2" s="1274" t="s">
        <v>254</v>
      </c>
      <c r="G2" s="1274"/>
      <c r="H2" s="1275" t="s">
        <v>301</v>
      </c>
      <c r="I2" s="1276"/>
      <c r="J2" s="1276"/>
    </row>
    <row r="3" spans="1:10" ht="25.5" customHeight="1" thickBot="1" x14ac:dyDescent="0.3">
      <c r="A3" s="298" t="s">
        <v>255</v>
      </c>
      <c r="D3" s="152" t="s">
        <v>253</v>
      </c>
      <c r="E3" s="20" t="s">
        <v>252</v>
      </c>
      <c r="F3" s="152" t="s">
        <v>253</v>
      </c>
      <c r="G3" s="20" t="s">
        <v>252</v>
      </c>
    </row>
    <row r="4" spans="1:10" x14ac:dyDescent="0.2">
      <c r="B4" s="19" t="s">
        <v>234</v>
      </c>
      <c r="C4" s="297">
        <v>861993</v>
      </c>
      <c r="D4" s="296">
        <v>0</v>
      </c>
      <c r="E4" s="21">
        <v>0.1</v>
      </c>
      <c r="F4" s="296">
        <v>0</v>
      </c>
      <c r="G4" s="21">
        <v>0</v>
      </c>
      <c r="J4" s="30"/>
    </row>
    <row r="5" spans="1:10" x14ac:dyDescent="0.2">
      <c r="B5" s="19" t="s">
        <v>251</v>
      </c>
      <c r="C5" s="297">
        <v>863051.66122291004</v>
      </c>
      <c r="D5" s="296">
        <v>0.2</v>
      </c>
      <c r="E5" s="21">
        <v>0.5</v>
      </c>
      <c r="F5" s="296">
        <v>0.2</v>
      </c>
      <c r="G5" s="21">
        <v>1.0639230827073756E-2</v>
      </c>
      <c r="J5" s="30"/>
    </row>
    <row r="6" spans="1:10" x14ac:dyDescent="0.2">
      <c r="B6" s="19"/>
      <c r="C6" s="297"/>
      <c r="D6" s="296"/>
      <c r="E6" s="21"/>
      <c r="F6" s="296"/>
      <c r="G6" s="21"/>
      <c r="J6" s="30"/>
    </row>
    <row r="7" spans="1:10" x14ac:dyDescent="0.2">
      <c r="B7" s="19"/>
      <c r="C7" s="297"/>
      <c r="D7" s="296"/>
      <c r="E7" s="21"/>
      <c r="F7" s="296"/>
      <c r="G7" s="21"/>
    </row>
    <row r="8" spans="1:10" x14ac:dyDescent="0.2">
      <c r="B8" s="19"/>
      <c r="C8" s="297"/>
      <c r="D8" s="296"/>
      <c r="E8" s="253"/>
      <c r="F8" s="296"/>
      <c r="G8" s="253"/>
      <c r="H8" s="49"/>
    </row>
    <row r="9" spans="1:10" x14ac:dyDescent="0.2">
      <c r="B9" s="19"/>
      <c r="C9" s="297"/>
      <c r="D9" s="296"/>
      <c r="E9" s="21"/>
      <c r="F9" s="296"/>
      <c r="G9" s="21"/>
      <c r="H9" s="49"/>
    </row>
    <row r="10" spans="1:10" x14ac:dyDescent="0.2">
      <c r="B10" s="19"/>
      <c r="C10" s="297"/>
      <c r="D10" s="296"/>
      <c r="E10" s="21"/>
      <c r="F10" s="296"/>
      <c r="G10" s="21"/>
    </row>
    <row r="11" spans="1:10" x14ac:dyDescent="0.2">
      <c r="B11" s="19"/>
      <c r="C11" s="297"/>
      <c r="D11" s="296"/>
      <c r="E11" s="21"/>
      <c r="F11" s="296"/>
      <c r="G11" s="21"/>
    </row>
    <row r="12" spans="1:10" x14ac:dyDescent="0.2">
      <c r="B12" s="19"/>
      <c r="C12" s="297"/>
      <c r="D12" s="296"/>
      <c r="E12" s="21"/>
      <c r="F12" s="296"/>
      <c r="G12" s="21"/>
      <c r="J12" s="158"/>
    </row>
    <row r="13" spans="1:10" x14ac:dyDescent="0.2">
      <c r="B13" s="19"/>
      <c r="C13" s="297"/>
      <c r="D13" s="296"/>
      <c r="E13" s="21"/>
      <c r="F13" s="296"/>
      <c r="G13" s="21"/>
      <c r="H13" s="49"/>
    </row>
    <row r="14" spans="1:10" ht="12" customHeight="1" x14ac:dyDescent="0.2">
      <c r="B14" s="19"/>
      <c r="C14" s="297"/>
      <c r="D14" s="296"/>
      <c r="E14" s="21"/>
      <c r="F14" s="296"/>
      <c r="G14" s="21"/>
    </row>
    <row r="15" spans="1:10" ht="15" x14ac:dyDescent="0.2">
      <c r="B15" s="19"/>
      <c r="C15" s="297"/>
      <c r="D15" s="296"/>
      <c r="E15" s="21"/>
      <c r="F15" s="296"/>
      <c r="G15" s="272"/>
    </row>
    <row r="16" spans="1:10" x14ac:dyDescent="0.2">
      <c r="C16" s="49"/>
      <c r="J16" s="153" t="s">
        <v>254</v>
      </c>
    </row>
    <row r="17" spans="1:16" ht="15.75" customHeight="1" x14ac:dyDescent="0.2"/>
    <row r="18" spans="1:16" ht="15.75" customHeight="1" x14ac:dyDescent="0.2">
      <c r="J18" s="544" t="s">
        <v>254</v>
      </c>
    </row>
    <row r="19" spans="1:16" ht="15.75" customHeight="1" x14ac:dyDescent="0.2"/>
    <row r="20" spans="1:16" ht="15.75" customHeight="1" x14ac:dyDescent="0.2"/>
    <row r="21" spans="1:16" ht="15.75" customHeight="1" x14ac:dyDescent="0.2"/>
    <row r="22" spans="1:16" ht="15.75" customHeight="1" x14ac:dyDescent="0.2"/>
    <row r="23" spans="1:16" ht="15.75" customHeight="1" x14ac:dyDescent="0.2"/>
    <row r="24" spans="1:16" ht="15.75" customHeight="1" x14ac:dyDescent="0.2"/>
    <row r="25" spans="1:16" ht="15.75" customHeight="1" x14ac:dyDescent="0.2"/>
    <row r="26" spans="1:16" ht="43.5" customHeight="1" x14ac:dyDescent="0.2"/>
    <row r="27" spans="1:16" ht="15" customHeight="1" thickBot="1" x14ac:dyDescent="0.25">
      <c r="C27" s="29"/>
      <c r="D27" s="1274" t="s">
        <v>106</v>
      </c>
      <c r="E27" s="1274"/>
      <c r="F27" s="1274" t="s">
        <v>254</v>
      </c>
      <c r="G27" s="1274"/>
    </row>
    <row r="28" spans="1:16" ht="15.75" thickBot="1" x14ac:dyDescent="0.3">
      <c r="A28" s="298" t="s">
        <v>419</v>
      </c>
      <c r="D28" s="152" t="s">
        <v>253</v>
      </c>
      <c r="E28" s="20" t="s">
        <v>252</v>
      </c>
      <c r="F28" s="152" t="s">
        <v>253</v>
      </c>
      <c r="G28" s="20" t="s">
        <v>252</v>
      </c>
    </row>
    <row r="29" spans="1:16" ht="15" x14ac:dyDescent="0.25">
      <c r="B29" s="19" t="s">
        <v>234</v>
      </c>
      <c r="C29" s="297">
        <v>208122</v>
      </c>
      <c r="D29" s="296">
        <v>0.38</v>
      </c>
      <c r="E29" s="21">
        <v>0.03</v>
      </c>
      <c r="F29" s="296">
        <v>0</v>
      </c>
      <c r="G29" s="21">
        <v>0</v>
      </c>
      <c r="H29" s="334" t="s">
        <v>418</v>
      </c>
      <c r="I29" s="335"/>
      <c r="J29" s="335"/>
      <c r="K29" s="335"/>
      <c r="L29" s="335"/>
      <c r="M29" s="335"/>
      <c r="N29" s="335"/>
      <c r="O29" s="335"/>
      <c r="P29" s="335"/>
    </row>
    <row r="30" spans="1:16" ht="15" x14ac:dyDescent="0.25">
      <c r="B30" s="19" t="s">
        <v>431</v>
      </c>
      <c r="C30" s="297">
        <v>209181.18628291003</v>
      </c>
      <c r="D30" s="296">
        <v>0.5</v>
      </c>
      <c r="E30" s="21">
        <v>0.09</v>
      </c>
      <c r="F30" s="296">
        <v>0.02</v>
      </c>
      <c r="G30" s="21">
        <v>1.3554658003028977E-2</v>
      </c>
      <c r="H30" s="334"/>
      <c r="I30" s="335"/>
      <c r="J30" s="335"/>
      <c r="K30" s="335"/>
      <c r="L30" s="335"/>
      <c r="M30" s="335"/>
      <c r="N30" s="335"/>
      <c r="O30" s="335"/>
      <c r="P30" s="335"/>
    </row>
    <row r="31" spans="1:16" ht="15" x14ac:dyDescent="0.25">
      <c r="B31" s="19"/>
      <c r="C31" s="297"/>
      <c r="D31" s="296"/>
      <c r="E31" s="21"/>
      <c r="F31" s="296"/>
      <c r="G31" s="21"/>
      <c r="H31" s="334"/>
      <c r="I31" s="335"/>
      <c r="J31" s="335"/>
      <c r="K31" s="335"/>
      <c r="L31" s="335"/>
      <c r="M31" s="335"/>
      <c r="N31" s="335"/>
      <c r="O31" s="335"/>
      <c r="P31" s="335"/>
    </row>
    <row r="32" spans="1:16" x14ac:dyDescent="0.2">
      <c r="B32" s="19"/>
      <c r="C32" s="297"/>
      <c r="D32" s="296"/>
      <c r="E32" s="21"/>
      <c r="F32" s="296"/>
      <c r="G32" s="21"/>
    </row>
    <row r="33" spans="2:9" x14ac:dyDescent="0.2">
      <c r="B33" s="19"/>
      <c r="C33" s="297"/>
      <c r="D33" s="296"/>
      <c r="E33" s="21"/>
      <c r="F33" s="296"/>
      <c r="G33" s="21"/>
    </row>
    <row r="34" spans="2:9" x14ac:dyDescent="0.2">
      <c r="B34" s="19"/>
      <c r="C34" s="297"/>
      <c r="D34" s="296"/>
      <c r="E34" s="21"/>
      <c r="F34" s="296"/>
      <c r="G34" s="21"/>
      <c r="I34" s="153"/>
    </row>
    <row r="35" spans="2:9" x14ac:dyDescent="0.2">
      <c r="B35" s="19"/>
      <c r="C35" s="297"/>
      <c r="D35" s="296"/>
      <c r="E35" s="21"/>
      <c r="F35" s="296"/>
      <c r="G35" s="21"/>
    </row>
    <row r="36" spans="2:9" x14ac:dyDescent="0.2">
      <c r="B36" s="19"/>
      <c r="C36" s="297"/>
      <c r="D36" s="296"/>
      <c r="E36" s="21"/>
      <c r="F36" s="296"/>
      <c r="G36" s="21"/>
      <c r="I36" s="49"/>
    </row>
    <row r="37" spans="2:9" x14ac:dyDescent="0.2">
      <c r="B37" s="19"/>
      <c r="C37" s="297"/>
      <c r="D37" s="296"/>
      <c r="E37" s="21"/>
      <c r="F37" s="296"/>
      <c r="G37" s="21"/>
      <c r="H37" s="49"/>
      <c r="I37" s="49"/>
    </row>
    <row r="38" spans="2:9" x14ac:dyDescent="0.2">
      <c r="B38" s="19"/>
      <c r="C38" s="297"/>
      <c r="D38" s="296"/>
      <c r="E38" s="21"/>
      <c r="F38" s="296"/>
      <c r="G38" s="21"/>
    </row>
    <row r="39" spans="2:9" x14ac:dyDescent="0.2">
      <c r="B39" s="19"/>
      <c r="C39" s="297"/>
      <c r="D39" s="296"/>
      <c r="E39" s="21"/>
      <c r="F39" s="296"/>
      <c r="G39" s="21"/>
    </row>
    <row r="40" spans="2:9" x14ac:dyDescent="0.2">
      <c r="B40" s="19"/>
      <c r="C40" s="297"/>
      <c r="D40" s="296"/>
      <c r="E40" s="21"/>
      <c r="F40" s="296"/>
      <c r="G40" s="21"/>
    </row>
    <row r="41" spans="2:9" x14ac:dyDescent="0.2">
      <c r="B41" s="19"/>
      <c r="C41" s="297"/>
      <c r="D41" s="296"/>
      <c r="E41" s="21"/>
      <c r="F41" s="296"/>
      <c r="G41" s="21"/>
    </row>
    <row r="42" spans="2:9" x14ac:dyDescent="0.2">
      <c r="B42" s="19"/>
      <c r="C42" s="297"/>
      <c r="D42" s="296"/>
      <c r="E42" s="21"/>
      <c r="F42" s="296"/>
      <c r="G42" s="21"/>
    </row>
    <row r="43" spans="2:9" ht="15.75" customHeight="1" x14ac:dyDescent="0.2">
      <c r="B43" s="19"/>
      <c r="C43" s="297"/>
      <c r="D43" s="296"/>
      <c r="E43" s="272"/>
      <c r="F43" s="296"/>
      <c r="G43" s="272"/>
    </row>
    <row r="44" spans="2:9" ht="5.25" customHeight="1" x14ac:dyDescent="0.2"/>
    <row r="45" spans="2:9" x14ac:dyDescent="0.2">
      <c r="C45" s="49"/>
    </row>
    <row r="58" spans="1:12" ht="15" customHeight="1" thickBot="1" x14ac:dyDescent="0.25">
      <c r="C58" s="29"/>
      <c r="D58" s="1274" t="s">
        <v>106</v>
      </c>
      <c r="E58" s="1274"/>
      <c r="F58" s="1274" t="s">
        <v>254</v>
      </c>
      <c r="G58" s="1274"/>
    </row>
    <row r="59" spans="1:12" ht="15.75" thickBot="1" x14ac:dyDescent="0.3">
      <c r="A59" s="298" t="s">
        <v>420</v>
      </c>
      <c r="D59" s="152" t="s">
        <v>253</v>
      </c>
      <c r="E59" s="20" t="s">
        <v>252</v>
      </c>
      <c r="F59" s="152" t="s">
        <v>253</v>
      </c>
      <c r="G59" s="20" t="s">
        <v>252</v>
      </c>
    </row>
    <row r="60" spans="1:12" ht="15" x14ac:dyDescent="0.25">
      <c r="B60" s="19" t="s">
        <v>234</v>
      </c>
      <c r="C60" s="297">
        <v>537791</v>
      </c>
      <c r="D60" s="296">
        <v>0.38</v>
      </c>
      <c r="E60" s="21">
        <f>+'[5]CONSOLIDADO '!J21</f>
        <v>0.9249200078204346</v>
      </c>
      <c r="F60" s="296">
        <v>0</v>
      </c>
      <c r="G60" s="21">
        <f>+'[5]ALERTAS DIRECCIONES'!P27</f>
        <v>0.48251737703203379</v>
      </c>
      <c r="H60" s="334" t="s">
        <v>417</v>
      </c>
      <c r="I60" s="335"/>
      <c r="J60" s="335"/>
      <c r="K60" s="335"/>
      <c r="L60" s="153"/>
    </row>
    <row r="61" spans="1:12" ht="15" x14ac:dyDescent="0.25">
      <c r="B61" s="19" t="s">
        <v>431</v>
      </c>
      <c r="C61" s="297">
        <v>537791</v>
      </c>
      <c r="D61" s="296">
        <v>0.5</v>
      </c>
      <c r="E61" s="21">
        <v>0.53554127002633001</v>
      </c>
      <c r="F61" s="296">
        <v>0.02</v>
      </c>
      <c r="G61" s="387">
        <v>4.4816979959852307E-3</v>
      </c>
      <c r="H61" s="334"/>
      <c r="I61" s="335"/>
      <c r="J61" s="335"/>
      <c r="K61" s="335"/>
      <c r="L61" s="153"/>
    </row>
    <row r="62" spans="1:12" ht="15" x14ac:dyDescent="0.25">
      <c r="B62" s="19" t="s">
        <v>433</v>
      </c>
      <c r="C62" s="297"/>
      <c r="D62" s="296"/>
      <c r="E62" s="21"/>
      <c r="F62" s="296"/>
      <c r="G62" s="387"/>
      <c r="H62" s="334"/>
      <c r="I62" s="335"/>
      <c r="J62" s="335"/>
      <c r="K62" s="335"/>
      <c r="L62" s="153"/>
    </row>
    <row r="63" spans="1:12" x14ac:dyDescent="0.2">
      <c r="B63" s="19" t="s">
        <v>434</v>
      </c>
      <c r="C63" s="297"/>
      <c r="D63" s="296"/>
      <c r="E63" s="21"/>
      <c r="F63" s="296"/>
      <c r="G63" s="21"/>
      <c r="H63" s="49"/>
    </row>
    <row r="64" spans="1:12" x14ac:dyDescent="0.2">
      <c r="B64" s="19" t="s">
        <v>435</v>
      </c>
      <c r="C64" s="297"/>
      <c r="D64" s="296"/>
      <c r="E64" s="21"/>
      <c r="F64" s="296"/>
      <c r="G64" s="21"/>
    </row>
    <row r="65" spans="1:7" x14ac:dyDescent="0.2">
      <c r="B65" s="19" t="s">
        <v>297</v>
      </c>
      <c r="C65" s="297"/>
      <c r="D65" s="296"/>
      <c r="E65" s="21"/>
      <c r="F65" s="296"/>
      <c r="G65" s="21"/>
    </row>
    <row r="66" spans="1:7" x14ac:dyDescent="0.2">
      <c r="A66" s="49"/>
      <c r="B66" s="19" t="s">
        <v>299</v>
      </c>
      <c r="C66" s="297"/>
      <c r="D66" s="296"/>
      <c r="E66" s="21"/>
      <c r="F66" s="296"/>
      <c r="G66" s="21"/>
    </row>
    <row r="67" spans="1:7" x14ac:dyDescent="0.2">
      <c r="B67" s="19" t="s">
        <v>452</v>
      </c>
      <c r="C67" s="297"/>
      <c r="D67" s="296"/>
      <c r="E67" s="21"/>
      <c r="F67" s="296"/>
      <c r="G67" s="21"/>
    </row>
    <row r="68" spans="1:7" x14ac:dyDescent="0.2">
      <c r="B68" s="19" t="s">
        <v>453</v>
      </c>
      <c r="C68" s="297"/>
      <c r="D68" s="296"/>
      <c r="E68" s="21"/>
      <c r="F68" s="296"/>
      <c r="G68" s="21"/>
    </row>
    <row r="69" spans="1:7" x14ac:dyDescent="0.2">
      <c r="B69" s="19" t="s">
        <v>307</v>
      </c>
      <c r="C69" s="297"/>
      <c r="D69" s="296"/>
      <c r="E69" s="21"/>
      <c r="F69" s="296"/>
      <c r="G69" s="21"/>
    </row>
    <row r="70" spans="1:7" x14ac:dyDescent="0.2">
      <c r="B70" s="19" t="s">
        <v>308</v>
      </c>
      <c r="C70" s="297"/>
      <c r="D70" s="296"/>
      <c r="E70" s="21"/>
      <c r="F70" s="296"/>
      <c r="G70" s="21"/>
    </row>
    <row r="71" spans="1:7" x14ac:dyDescent="0.2">
      <c r="B71" s="19" t="s">
        <v>421</v>
      </c>
      <c r="C71" s="297"/>
      <c r="D71" s="296"/>
      <c r="E71" s="21"/>
      <c r="F71" s="296"/>
      <c r="G71" s="21"/>
    </row>
    <row r="72" spans="1:7" x14ac:dyDescent="0.2">
      <c r="B72" s="19"/>
      <c r="C72" s="297"/>
      <c r="D72" s="296"/>
      <c r="E72" s="21"/>
      <c r="F72" s="296"/>
      <c r="G72" s="21"/>
    </row>
    <row r="73" spans="1:7" x14ac:dyDescent="0.2">
      <c r="B73" s="19"/>
      <c r="C73" s="297"/>
      <c r="D73" s="296"/>
      <c r="E73" s="21"/>
      <c r="F73" s="296"/>
      <c r="G73" s="21"/>
    </row>
    <row r="74" spans="1:7" ht="15" x14ac:dyDescent="0.2">
      <c r="B74" s="19"/>
      <c r="C74" s="297"/>
      <c r="D74" s="296"/>
      <c r="E74" s="272"/>
      <c r="F74" s="296"/>
      <c r="G74" s="272"/>
    </row>
    <row r="77" spans="1:7" ht="15" x14ac:dyDescent="0.25">
      <c r="C77" s="337"/>
    </row>
    <row r="92" spans="2:14" x14ac:dyDescent="0.2">
      <c r="C92" s="18" t="s">
        <v>79</v>
      </c>
    </row>
    <row r="94" spans="2:14" ht="20.25" customHeight="1" x14ac:dyDescent="0.2">
      <c r="B94" s="461" t="s">
        <v>363</v>
      </c>
      <c r="C94" s="462" t="s">
        <v>400</v>
      </c>
      <c r="D94" s="462" t="s">
        <v>401</v>
      </c>
      <c r="E94" s="462"/>
      <c r="F94" s="462"/>
      <c r="G94" s="462"/>
      <c r="H94" s="462"/>
      <c r="I94" s="462"/>
      <c r="J94" s="462"/>
      <c r="K94" s="462"/>
      <c r="L94" s="462"/>
      <c r="M94" s="462"/>
      <c r="N94" s="546" t="s">
        <v>421</v>
      </c>
    </row>
    <row r="95" spans="2:14" ht="15.75" customHeight="1" x14ac:dyDescent="0.2">
      <c r="B95" s="463" t="s">
        <v>194</v>
      </c>
      <c r="C95" s="336">
        <v>0.38</v>
      </c>
      <c r="D95" s="336">
        <v>0.5</v>
      </c>
      <c r="E95" s="336"/>
      <c r="F95" s="336"/>
      <c r="G95" s="336"/>
      <c r="H95" s="336"/>
      <c r="I95" s="336"/>
      <c r="J95" s="336"/>
      <c r="K95" s="336"/>
      <c r="L95" s="336"/>
      <c r="M95" s="336"/>
      <c r="N95" s="133"/>
    </row>
    <row r="96" spans="2:14" ht="15.75" customHeight="1" x14ac:dyDescent="0.2">
      <c r="B96" s="906"/>
      <c r="C96" s="374"/>
      <c r="D96" s="374"/>
      <c r="E96" s="374"/>
      <c r="F96" s="375"/>
      <c r="G96" s="375"/>
      <c r="H96" s="375"/>
      <c r="I96" s="375"/>
      <c r="J96" s="375"/>
      <c r="K96" s="375"/>
      <c r="L96" s="375"/>
      <c r="M96" s="375"/>
    </row>
    <row r="97" spans="2:14" x14ac:dyDescent="0.2">
      <c r="C97" s="18" t="s">
        <v>412</v>
      </c>
    </row>
    <row r="99" spans="2:14" ht="15" x14ac:dyDescent="0.2">
      <c r="B99" s="461" t="s">
        <v>363</v>
      </c>
      <c r="C99" s="462" t="s">
        <v>400</v>
      </c>
      <c r="D99" s="462" t="s">
        <v>401</v>
      </c>
      <c r="E99" s="462" t="s">
        <v>397</v>
      </c>
      <c r="F99" s="462" t="s">
        <v>398</v>
      </c>
      <c r="G99" s="462" t="s">
        <v>302</v>
      </c>
      <c r="H99" s="462" t="s">
        <v>303</v>
      </c>
      <c r="I99" s="462" t="s">
        <v>304</v>
      </c>
      <c r="J99" s="462" t="s">
        <v>305</v>
      </c>
      <c r="K99" s="462" t="s">
        <v>306</v>
      </c>
      <c r="L99" s="462" t="s">
        <v>307</v>
      </c>
      <c r="M99" s="462" t="s">
        <v>308</v>
      </c>
      <c r="N99" s="546" t="s">
        <v>421</v>
      </c>
    </row>
    <row r="100" spans="2:14" ht="15" x14ac:dyDescent="0.2">
      <c r="B100" s="463" t="s">
        <v>194</v>
      </c>
      <c r="C100" s="336">
        <v>0</v>
      </c>
      <c r="D100" s="336">
        <v>0.02</v>
      </c>
      <c r="E100" s="336"/>
      <c r="F100" s="336"/>
      <c r="G100" s="336"/>
      <c r="H100" s="336"/>
      <c r="I100" s="336"/>
      <c r="J100" s="336"/>
      <c r="K100" s="336"/>
      <c r="L100" s="336"/>
      <c r="M100" s="336"/>
      <c r="N100" s="133"/>
    </row>
  </sheetData>
  <mergeCells count="7">
    <mergeCell ref="D58:E58"/>
    <mergeCell ref="F58:G58"/>
    <mergeCell ref="D2:E2"/>
    <mergeCell ref="F2:G2"/>
    <mergeCell ref="H2:J2"/>
    <mergeCell ref="D27:E27"/>
    <mergeCell ref="F27:G2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B1:J27"/>
  <sheetViews>
    <sheetView topLeftCell="A7" workbookViewId="0"/>
  </sheetViews>
  <sheetFormatPr baseColWidth="10" defaultRowHeight="15" x14ac:dyDescent="0.25"/>
  <cols>
    <col min="2" max="2" width="24.140625" customWidth="1"/>
    <col min="3" max="3" width="23.140625" customWidth="1"/>
    <col min="4" max="4" width="19.85546875" customWidth="1"/>
    <col min="5" max="5" width="15.85546875" customWidth="1"/>
    <col min="6" max="6" width="22" customWidth="1"/>
    <col min="7" max="7" width="19.140625" customWidth="1"/>
    <col min="8" max="9" width="18.5703125" customWidth="1"/>
    <col min="10" max="10" width="14.7109375" style="258" bestFit="1" customWidth="1"/>
  </cols>
  <sheetData>
    <row r="1" spans="2:10" x14ac:dyDescent="0.25">
      <c r="B1" s="251" t="str">
        <f>+'CONSOLIDADO '!A20</f>
        <v xml:space="preserve"> Ejecución vigencia 2024. Reporte 30 noviembre de 2024</v>
      </c>
    </row>
    <row r="2" spans="2:10" ht="15" customHeight="1" thickBot="1" x14ac:dyDescent="0.3">
      <c r="D2" s="2"/>
    </row>
    <row r="3" spans="2:10" ht="25.5" customHeight="1" thickBot="1" x14ac:dyDescent="0.3">
      <c r="B3" s="1277" t="str">
        <f>+'CONSOLIDADO '!A20</f>
        <v xml:space="preserve"> Ejecución vigencia 2024. Reporte 30 noviembre de 2024</v>
      </c>
      <c r="C3" s="1278"/>
      <c r="D3" s="1278"/>
      <c r="E3" s="1278"/>
      <c r="F3" s="1278"/>
      <c r="G3" s="1278"/>
      <c r="H3" s="1278"/>
      <c r="I3" s="1278"/>
      <c r="J3" s="1279"/>
    </row>
    <row r="4" spans="2:10" ht="32.25" thickBot="1" x14ac:dyDescent="0.3">
      <c r="B4" s="712" t="s">
        <v>367</v>
      </c>
      <c r="C4" s="712" t="s">
        <v>368</v>
      </c>
      <c r="D4" s="712" t="s">
        <v>403</v>
      </c>
      <c r="E4" s="712" t="s">
        <v>369</v>
      </c>
      <c r="F4" s="721" t="s">
        <v>378</v>
      </c>
      <c r="G4" s="721" t="s">
        <v>379</v>
      </c>
      <c r="H4" s="721" t="s">
        <v>380</v>
      </c>
      <c r="I4" s="721" t="s">
        <v>381</v>
      </c>
      <c r="J4" s="721" t="s">
        <v>532</v>
      </c>
    </row>
    <row r="5" spans="2:10" ht="19.5" thickBot="1" x14ac:dyDescent="0.3">
      <c r="B5" s="1282" t="s">
        <v>399</v>
      </c>
      <c r="C5" s="250" t="s">
        <v>370</v>
      </c>
      <c r="D5" s="702">
        <f>+'CONSOLIDADO '!B13</f>
        <v>858542.70000000019</v>
      </c>
      <c r="E5" s="703">
        <f>+'CONSOLIDADO '!E13</f>
        <v>819408.27049100003</v>
      </c>
      <c r="F5" s="703">
        <f>+'CONSOLIDADO '!I13</f>
        <v>636315.12935254013</v>
      </c>
      <c r="G5" s="249">
        <f>+F5/E5</f>
        <v>0.77655443845014138</v>
      </c>
      <c r="H5" s="703">
        <f>+'CONSOLIDADO '!L13</f>
        <v>294651.33663470001</v>
      </c>
      <c r="I5" s="249">
        <f>+H5/E5</f>
        <v>0.35959038643598401</v>
      </c>
      <c r="J5" s="703">
        <f>+'CONSOLIDADO '!O13</f>
        <v>291162.83587336092</v>
      </c>
    </row>
    <row r="6" spans="2:10" ht="19.5" thickBot="1" x14ac:dyDescent="0.3">
      <c r="B6" s="1283"/>
      <c r="C6" s="250" t="s">
        <v>373</v>
      </c>
      <c r="D6" s="702">
        <f>+'CONSOLIDADO '!B15</f>
        <v>593383.75031399983</v>
      </c>
      <c r="E6" s="703">
        <f>+'CONSOLIDADO '!E15</f>
        <v>481561.83276951988</v>
      </c>
      <c r="F6" s="703">
        <f>+'CONSOLIDADO '!I15</f>
        <v>376222.98823754996</v>
      </c>
      <c r="G6" s="249">
        <f>+F6/E6</f>
        <v>0.7812558276760565</v>
      </c>
      <c r="H6" s="703">
        <f>+'CONSOLIDADO '!L14</f>
        <v>136869.21294208005</v>
      </c>
      <c r="I6" s="249">
        <f t="shared" ref="I6:I21" si="0">+H6/E6</f>
        <v>0.28421939536804397</v>
      </c>
      <c r="J6" s="703">
        <f>+'CONSOLIDADO '!O15</f>
        <v>136255.47264707999</v>
      </c>
    </row>
    <row r="7" spans="2:10" ht="19.5" thickBot="1" x14ac:dyDescent="0.3">
      <c r="B7" s="1283"/>
      <c r="C7" s="250" t="s">
        <v>371</v>
      </c>
      <c r="D7" s="702">
        <f>+'CONSOLIDADO '!B18</f>
        <v>1461.8549679100001</v>
      </c>
      <c r="E7" s="703">
        <f>+'DATOS REGALIAS'!F18</f>
        <v>1461.8549679100001</v>
      </c>
      <c r="F7" s="703">
        <f>+'DATOS REGALIAS'!L18</f>
        <v>1356.0015979100001</v>
      </c>
      <c r="G7" s="249">
        <f>+IF(ISERROR(F7/E7),0,F7/E7)</f>
        <v>0.92758969095864718</v>
      </c>
      <c r="H7" s="703">
        <f>+'DATOS REGALIAS'!L18</f>
        <v>1356.0015979100001</v>
      </c>
      <c r="I7" s="249">
        <f>+H7/E7</f>
        <v>0.92758969095864718</v>
      </c>
      <c r="J7" s="703">
        <f>+'CONSOLIDADO '!O18</f>
        <v>0</v>
      </c>
    </row>
    <row r="8" spans="2:10" ht="19.5" thickBot="1" x14ac:dyDescent="0.3">
      <c r="B8" s="1284"/>
      <c r="C8" s="306" t="s">
        <v>372</v>
      </c>
      <c r="D8" s="704">
        <f>+D5+D6+D7</f>
        <v>1453388.3052819101</v>
      </c>
      <c r="E8" s="705">
        <f>+E5+E6+E7</f>
        <v>1302431.95822843</v>
      </c>
      <c r="F8" s="705">
        <f>+F5+F6+F7</f>
        <v>1013894.119188</v>
      </c>
      <c r="G8" s="307">
        <f>+F8/E8</f>
        <v>0.77846225500109834</v>
      </c>
      <c r="H8" s="705">
        <f>+H5+H6+H7</f>
        <v>432876.55117469007</v>
      </c>
      <c r="I8" s="307">
        <f t="shared" si="0"/>
        <v>0.33236020387851156</v>
      </c>
      <c r="J8" s="705">
        <f>+J5+J7+J6</f>
        <v>427418.30852044094</v>
      </c>
    </row>
    <row r="9" spans="2:10" ht="39.75" customHeight="1" thickBot="1" x14ac:dyDescent="0.3">
      <c r="B9" s="1282" t="s">
        <v>374</v>
      </c>
      <c r="C9" s="250" t="s">
        <v>370</v>
      </c>
      <c r="D9" s="702" t="e">
        <f>+'30 noviembre'!F154-'30 noviembre'!F151</f>
        <v>#REF!</v>
      </c>
      <c r="E9" s="706" t="e">
        <f>+'30 noviembre'!I154-'30 noviembre'!I151</f>
        <v>#REF!</v>
      </c>
      <c r="F9" s="703" t="e">
        <f>+'30 noviembre'!J154-'30 noviembre'!J151</f>
        <v>#REF!</v>
      </c>
      <c r="G9" s="249" t="e">
        <f t="shared" ref="G9:G21" si="1">+F9/E9</f>
        <v>#REF!</v>
      </c>
      <c r="H9" s="703" t="e">
        <f>+'30 noviembre'!K154-'30 noviembre'!K151</f>
        <v>#REF!</v>
      </c>
      <c r="I9" s="249" t="e">
        <f t="shared" si="0"/>
        <v>#REF!</v>
      </c>
      <c r="J9" s="703" t="e">
        <f>+'30 noviembre'!P154-'30 noviembre'!P151</f>
        <v>#REF!</v>
      </c>
    </row>
    <row r="10" spans="2:10" ht="39.75" customHeight="1" thickBot="1" x14ac:dyDescent="0.3">
      <c r="B10" s="1283"/>
      <c r="C10" s="376" t="s">
        <v>413</v>
      </c>
      <c r="D10" s="702" t="e">
        <f>+'30 noviembre'!F151</f>
        <v>#REF!</v>
      </c>
      <c r="E10" s="706" t="e">
        <f>+'30 noviembre'!I151</f>
        <v>#REF!</v>
      </c>
      <c r="F10" s="703" t="e">
        <f>+'30 noviembre'!J151</f>
        <v>#REF!</v>
      </c>
      <c r="G10" s="249" t="e">
        <f>+F10/E10</f>
        <v>#REF!</v>
      </c>
      <c r="H10" s="703" t="e">
        <f>+'30 noviembre'!K151</f>
        <v>#REF!</v>
      </c>
      <c r="I10" s="249" t="e">
        <f>+H10/E10</f>
        <v>#REF!</v>
      </c>
      <c r="J10" s="703" t="e">
        <f>+'30 noviembre'!P151</f>
        <v>#REF!</v>
      </c>
    </row>
    <row r="11" spans="2:10" ht="19.5" thickBot="1" x14ac:dyDescent="0.3">
      <c r="B11" s="1283"/>
      <c r="C11" s="250" t="s">
        <v>373</v>
      </c>
      <c r="D11" s="702" t="e">
        <f>+'30 noviembre'!F153</f>
        <v>#REF!</v>
      </c>
      <c r="E11" s="703" t="e">
        <f>+'30 noviembre'!I153</f>
        <v>#REF!</v>
      </c>
      <c r="F11" s="703" t="e">
        <f>+'30 noviembre'!J153</f>
        <v>#REF!</v>
      </c>
      <c r="G11" s="249" t="e">
        <f t="shared" si="1"/>
        <v>#REF!</v>
      </c>
      <c r="H11" s="703" t="e">
        <f>+'30 noviembre'!K153</f>
        <v>#REF!</v>
      </c>
      <c r="I11" s="249" t="e">
        <f t="shared" si="0"/>
        <v>#REF!</v>
      </c>
      <c r="J11" s="703" t="e">
        <f>+'30 noviembre'!P153</f>
        <v>#REF!</v>
      </c>
    </row>
    <row r="12" spans="2:10" ht="19.5" thickBot="1" x14ac:dyDescent="0.3">
      <c r="B12" s="1284"/>
      <c r="C12" s="306" t="s">
        <v>372</v>
      </c>
      <c r="D12" s="704" t="e">
        <f>+D9+D10+D11</f>
        <v>#REF!</v>
      </c>
      <c r="E12" s="704" t="e">
        <f>+E9+E10+E11</f>
        <v>#REF!</v>
      </c>
      <c r="F12" s="704" t="e">
        <f>+F9+F10+F11</f>
        <v>#REF!</v>
      </c>
      <c r="G12" s="307" t="e">
        <f t="shared" si="1"/>
        <v>#REF!</v>
      </c>
      <c r="H12" s="705" t="e">
        <f>+H9+H11+H10</f>
        <v>#REF!</v>
      </c>
      <c r="I12" s="307" t="e">
        <f>+H12/E12</f>
        <v>#REF!</v>
      </c>
      <c r="J12" s="704" t="e">
        <f>+J9+J11+J10</f>
        <v>#REF!</v>
      </c>
    </row>
    <row r="13" spans="2:10" ht="19.5" thickBot="1" x14ac:dyDescent="0.3">
      <c r="B13" s="1282" t="s">
        <v>375</v>
      </c>
      <c r="C13" s="250" t="s">
        <v>370</v>
      </c>
      <c r="D13" s="702" t="e">
        <f>+'30 noviembre'!F171</f>
        <v>#REF!</v>
      </c>
      <c r="E13" s="703" t="e">
        <f>+'30 noviembre'!I171</f>
        <v>#REF!</v>
      </c>
      <c r="F13" s="703" t="e">
        <f>+'30 noviembre'!J171</f>
        <v>#REF!</v>
      </c>
      <c r="G13" s="249" t="e">
        <f t="shared" si="1"/>
        <v>#REF!</v>
      </c>
      <c r="H13" s="703" t="e">
        <f>+'30 noviembre'!K171</f>
        <v>#REF!</v>
      </c>
      <c r="I13" s="249" t="e">
        <f t="shared" si="0"/>
        <v>#REF!</v>
      </c>
      <c r="J13" s="703" t="e">
        <f>+'30 noviembre'!P171</f>
        <v>#REF!</v>
      </c>
    </row>
    <row r="14" spans="2:10" ht="19.5" thickBot="1" x14ac:dyDescent="0.3">
      <c r="B14" s="1283"/>
      <c r="C14" s="250" t="s">
        <v>373</v>
      </c>
      <c r="D14" s="702" t="e">
        <f>+'30 noviembre'!F170</f>
        <v>#REF!</v>
      </c>
      <c r="E14" s="703" t="e">
        <f>+'30 noviembre'!I170</f>
        <v>#REF!</v>
      </c>
      <c r="F14" s="703" t="e">
        <f>+'30 noviembre'!J170</f>
        <v>#REF!</v>
      </c>
      <c r="G14" s="249" t="e">
        <f t="shared" si="1"/>
        <v>#REF!</v>
      </c>
      <c r="H14" s="703" t="e">
        <f>+'30 noviembre'!K170</f>
        <v>#REF!</v>
      </c>
      <c r="I14" s="249" t="e">
        <f t="shared" si="0"/>
        <v>#REF!</v>
      </c>
      <c r="J14" s="703" t="e">
        <f>+'30 noviembre'!P170</f>
        <v>#REF!</v>
      </c>
    </row>
    <row r="15" spans="2:10" ht="19.5" thickBot="1" x14ac:dyDescent="0.3">
      <c r="B15" s="1284"/>
      <c r="C15" s="306" t="s">
        <v>372</v>
      </c>
      <c r="D15" s="704" t="e">
        <f>+D13+D14</f>
        <v>#REF!</v>
      </c>
      <c r="E15" s="705" t="e">
        <f>+E13+E14</f>
        <v>#REF!</v>
      </c>
      <c r="F15" s="705" t="e">
        <f>+F13+F14</f>
        <v>#REF!</v>
      </c>
      <c r="G15" s="307" t="e">
        <f t="shared" si="1"/>
        <v>#REF!</v>
      </c>
      <c r="H15" s="705" t="e">
        <f>+H13+H14</f>
        <v>#REF!</v>
      </c>
      <c r="I15" s="307" t="e">
        <f>+H15/E15</f>
        <v>#REF!</v>
      </c>
      <c r="J15" s="705" t="e">
        <f>+J13+J14</f>
        <v>#REF!</v>
      </c>
    </row>
    <row r="16" spans="2:10" ht="39.75" customHeight="1" thickBot="1" x14ac:dyDescent="0.3">
      <c r="B16" s="1282" t="s">
        <v>376</v>
      </c>
      <c r="C16" s="250" t="s">
        <v>370</v>
      </c>
      <c r="D16" s="702" t="e">
        <f>+'30 noviembre'!F188</f>
        <v>#REF!</v>
      </c>
      <c r="E16" s="719" t="e">
        <f>+'30 noviembre'!I188</f>
        <v>#REF!</v>
      </c>
      <c r="F16" s="703" t="e">
        <f>+'30 noviembre'!J188</f>
        <v>#REF!</v>
      </c>
      <c r="G16" s="249" t="e">
        <f t="shared" si="1"/>
        <v>#REF!</v>
      </c>
      <c r="H16" s="703" t="e">
        <f>+'30 noviembre'!K188</f>
        <v>#REF!</v>
      </c>
      <c r="I16" s="249" t="e">
        <f t="shared" si="0"/>
        <v>#REF!</v>
      </c>
      <c r="J16" s="703" t="e">
        <f>+'30 noviembre'!P188</f>
        <v>#REF!</v>
      </c>
    </row>
    <row r="17" spans="2:10" ht="19.5" thickBot="1" x14ac:dyDescent="0.3">
      <c r="B17" s="1283"/>
      <c r="C17" s="250" t="s">
        <v>373</v>
      </c>
      <c r="D17" s="702" t="e">
        <f>+'30 noviembre'!F187</f>
        <v>#REF!</v>
      </c>
      <c r="E17" s="719" t="e">
        <f>+'30 noviembre'!I187</f>
        <v>#REF!</v>
      </c>
      <c r="F17" s="703" t="e">
        <f>+'30 noviembre'!J187</f>
        <v>#REF!</v>
      </c>
      <c r="G17" s="249" t="e">
        <f t="shared" si="1"/>
        <v>#REF!</v>
      </c>
      <c r="H17" s="703" t="e">
        <f>+'30 noviembre'!K187</f>
        <v>#REF!</v>
      </c>
      <c r="I17" s="249" t="e">
        <f t="shared" si="0"/>
        <v>#REF!</v>
      </c>
      <c r="J17" s="703" t="e">
        <f>+'30 noviembre'!P187</f>
        <v>#REF!</v>
      </c>
    </row>
    <row r="18" spans="2:10" ht="19.5" thickBot="1" x14ac:dyDescent="0.3">
      <c r="B18" s="1284"/>
      <c r="C18" s="306" t="s">
        <v>372</v>
      </c>
      <c r="D18" s="704" t="e">
        <f>+D16+D17</f>
        <v>#REF!</v>
      </c>
      <c r="E18" s="705" t="e">
        <f>+E16+E17</f>
        <v>#REF!</v>
      </c>
      <c r="F18" s="705" t="e">
        <f>+F16+F17</f>
        <v>#REF!</v>
      </c>
      <c r="G18" s="307" t="e">
        <f t="shared" si="1"/>
        <v>#REF!</v>
      </c>
      <c r="H18" s="705" t="e">
        <f>+H16+H17</f>
        <v>#REF!</v>
      </c>
      <c r="I18" s="307" t="e">
        <f t="shared" si="0"/>
        <v>#REF!</v>
      </c>
      <c r="J18" s="705" t="e">
        <f>+J16+J17</f>
        <v>#REF!</v>
      </c>
    </row>
    <row r="19" spans="2:10" ht="39.75" customHeight="1" thickBot="1" x14ac:dyDescent="0.3">
      <c r="B19" s="1282" t="s">
        <v>377</v>
      </c>
      <c r="C19" s="250" t="s">
        <v>370</v>
      </c>
      <c r="D19" s="702" t="e">
        <f>+'30 noviembre'!F127</f>
        <v>#REF!</v>
      </c>
      <c r="E19" s="703" t="e">
        <f>+'30 noviembre'!I127</f>
        <v>#REF!</v>
      </c>
      <c r="F19" s="703" t="e">
        <f>+'30 noviembre'!J127</f>
        <v>#REF!</v>
      </c>
      <c r="G19" s="249" t="e">
        <f t="shared" si="1"/>
        <v>#REF!</v>
      </c>
      <c r="H19" s="703" t="e">
        <f>+'30 noviembre'!K127</f>
        <v>#REF!</v>
      </c>
      <c r="I19" s="249" t="e">
        <f t="shared" si="0"/>
        <v>#REF!</v>
      </c>
      <c r="J19" s="703" t="e">
        <f>+'30 noviembre'!P127</f>
        <v>#REF!</v>
      </c>
    </row>
    <row r="20" spans="2:10" ht="19.5" thickBot="1" x14ac:dyDescent="0.3">
      <c r="B20" s="1283"/>
      <c r="C20" s="250" t="s">
        <v>373</v>
      </c>
      <c r="D20" s="702" t="e">
        <f>+'30 noviembre'!F126</f>
        <v>#REF!</v>
      </c>
      <c r="E20" s="703" t="e">
        <f>+'30 noviembre'!I126</f>
        <v>#REF!</v>
      </c>
      <c r="F20" s="703" t="e">
        <f>+'30 noviembre'!J126</f>
        <v>#REF!</v>
      </c>
      <c r="G20" s="249" t="e">
        <f t="shared" si="1"/>
        <v>#REF!</v>
      </c>
      <c r="H20" s="707" t="e">
        <f>+'30 noviembre'!K126</f>
        <v>#REF!</v>
      </c>
      <c r="I20" s="249" t="e">
        <f t="shared" si="0"/>
        <v>#REF!</v>
      </c>
      <c r="J20" s="707" t="e">
        <f>+'30 noviembre'!P126</f>
        <v>#REF!</v>
      </c>
    </row>
    <row r="21" spans="2:10" ht="19.5" thickBot="1" x14ac:dyDescent="0.3">
      <c r="B21" s="1284"/>
      <c r="C21" s="306" t="s">
        <v>372</v>
      </c>
      <c r="D21" s="704" t="e">
        <f>+D19+D20</f>
        <v>#REF!</v>
      </c>
      <c r="E21" s="705" t="e">
        <f>+E19+E20</f>
        <v>#REF!</v>
      </c>
      <c r="F21" s="705" t="e">
        <f>+F19+F20</f>
        <v>#REF!</v>
      </c>
      <c r="G21" s="307" t="e">
        <f t="shared" si="1"/>
        <v>#REF!</v>
      </c>
      <c r="H21" s="705" t="e">
        <f>+H19+H20</f>
        <v>#REF!</v>
      </c>
      <c r="I21" s="307" t="e">
        <f t="shared" si="0"/>
        <v>#REF!</v>
      </c>
      <c r="J21" s="705" t="e">
        <f>+J19+J20</f>
        <v>#REF!</v>
      </c>
    </row>
    <row r="22" spans="2:10" ht="19.5" thickBot="1" x14ac:dyDescent="0.3">
      <c r="B22" s="1285" t="s">
        <v>76</v>
      </c>
      <c r="C22" s="1286"/>
      <c r="D22" s="720" t="e">
        <f>+D8+D12+D15+D18+D21</f>
        <v>#REF!</v>
      </c>
      <c r="E22" s="708" t="e">
        <f>+E8+E12+E15+E18+E21</f>
        <v>#REF!</v>
      </c>
      <c r="F22" s="708" t="e">
        <f>+F8+F12+F15+F18+F21</f>
        <v>#REF!</v>
      </c>
      <c r="G22" s="323" t="e">
        <f>+F22/E22</f>
        <v>#REF!</v>
      </c>
      <c r="H22" s="708" t="e">
        <f>+H8+H12+H15+H18+H21</f>
        <v>#REF!</v>
      </c>
      <c r="I22" s="323" t="e">
        <f>+H22/E22</f>
        <v>#REF!</v>
      </c>
      <c r="J22" s="708" t="e">
        <f>+J8+J12+J15+J18+J21</f>
        <v>#REF!</v>
      </c>
    </row>
    <row r="23" spans="2:10" x14ac:dyDescent="0.25">
      <c r="B23" s="1280"/>
      <c r="C23" s="1281"/>
      <c r="D23" s="1281"/>
      <c r="E23" s="1281"/>
      <c r="F23" s="1281"/>
      <c r="G23" s="1281"/>
      <c r="H23" s="1281"/>
      <c r="I23" s="1281"/>
    </row>
    <row r="24" spans="2:10" x14ac:dyDescent="0.25">
      <c r="E24" s="2"/>
    </row>
    <row r="25" spans="2:10" x14ac:dyDescent="0.25">
      <c r="D25" s="2"/>
      <c r="E25" s="2"/>
    </row>
    <row r="26" spans="2:10" x14ac:dyDescent="0.25">
      <c r="E26" s="2"/>
    </row>
    <row r="27" spans="2:10" x14ac:dyDescent="0.25">
      <c r="E27" s="2"/>
    </row>
  </sheetData>
  <mergeCells count="8">
    <mergeCell ref="B3:J3"/>
    <mergeCell ref="B23:I23"/>
    <mergeCell ref="B5:B8"/>
    <mergeCell ref="B9:B12"/>
    <mergeCell ref="B13:B15"/>
    <mergeCell ref="B16:B18"/>
    <mergeCell ref="B19:B21"/>
    <mergeCell ref="B22:C2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FF00"/>
  </sheetPr>
  <dimension ref="A1:U77"/>
  <sheetViews>
    <sheetView topLeftCell="E43" zoomScale="70" zoomScaleNormal="70" workbookViewId="0">
      <selection activeCell="U45" sqref="U45"/>
    </sheetView>
  </sheetViews>
  <sheetFormatPr baseColWidth="10" defaultColWidth="9.140625" defaultRowHeight="15" x14ac:dyDescent="0.25"/>
  <cols>
    <col min="1" max="1" width="46.42578125" customWidth="1"/>
    <col min="2" max="2" width="24.5703125" hidden="1" customWidth="1"/>
    <col min="3" max="3" width="22.28515625" hidden="1" customWidth="1"/>
    <col min="4" max="4" width="19.85546875" hidden="1" customWidth="1"/>
    <col min="5" max="5" width="21.140625" customWidth="1"/>
    <col min="6" max="6" width="21.5703125" hidden="1" customWidth="1"/>
    <col min="7" max="7" width="16.85546875" style="258" hidden="1" customWidth="1"/>
    <col min="8" max="8" width="20.28515625" style="258" hidden="1" customWidth="1"/>
    <col min="9" max="9" width="17.28515625" customWidth="1"/>
    <col min="10" max="10" width="15.140625" customWidth="1"/>
    <col min="11" max="11" width="17.85546875" customWidth="1"/>
    <col min="12" max="12" width="11" hidden="1" customWidth="1"/>
    <col min="13" max="13" width="11.42578125" customWidth="1"/>
    <col min="14" max="14" width="16.85546875" hidden="1" customWidth="1"/>
    <col min="15" max="15" width="19.7109375" customWidth="1"/>
    <col min="16" max="16" width="12.85546875" customWidth="1"/>
    <col min="17" max="17" width="18.42578125" customWidth="1"/>
    <col min="18" max="18" width="12.28515625" customWidth="1"/>
    <col min="19" max="19" width="12.140625" customWidth="1"/>
    <col min="20" max="20" width="22" hidden="1" customWidth="1"/>
    <col min="21" max="21" width="15.85546875" customWidth="1"/>
    <col min="22" max="31" width="9.140625" customWidth="1"/>
  </cols>
  <sheetData>
    <row r="1" spans="1:20" ht="30.75" x14ac:dyDescent="0.25">
      <c r="A1" s="1288" t="s">
        <v>386</v>
      </c>
      <c r="B1" s="1289"/>
      <c r="C1" s="1289"/>
      <c r="D1" s="1289"/>
      <c r="E1" s="1289"/>
      <c r="F1" s="1289"/>
      <c r="G1" s="1289"/>
      <c r="H1" s="1289"/>
      <c r="I1" s="1289"/>
      <c r="J1" s="1289"/>
      <c r="K1" s="1289"/>
      <c r="L1" s="1289"/>
      <c r="M1" s="1289"/>
      <c r="N1" s="1289"/>
      <c r="O1" s="1289"/>
      <c r="P1" s="1289"/>
      <c r="Q1" s="1289"/>
      <c r="R1" s="1289"/>
      <c r="S1" s="1289"/>
      <c r="T1" s="1289"/>
    </row>
    <row r="2" spans="1:20" ht="10.5" customHeight="1" x14ac:dyDescent="0.25">
      <c r="A2" s="1298"/>
      <c r="B2" s="1298"/>
      <c r="C2" s="1298"/>
      <c r="D2" s="1298"/>
      <c r="E2" s="1298"/>
      <c r="F2" s="1298"/>
      <c r="G2" s="1298"/>
      <c r="H2" s="1298"/>
      <c r="I2" s="1298"/>
      <c r="J2" s="1298"/>
      <c r="K2" s="1298"/>
      <c r="L2" s="1298"/>
      <c r="M2" s="1298"/>
      <c r="N2" s="1298"/>
      <c r="O2" s="1298"/>
      <c r="P2" s="1298"/>
      <c r="Q2" s="1298"/>
      <c r="R2" s="1298"/>
      <c r="S2" s="1298"/>
      <c r="T2" s="1298"/>
    </row>
    <row r="3" spans="1:20" ht="17.25" customHeight="1" x14ac:dyDescent="0.25">
      <c r="A3" s="1298"/>
      <c r="B3" s="1298"/>
      <c r="C3" s="1298"/>
      <c r="D3" s="1298"/>
      <c r="E3" s="1298"/>
      <c r="F3" s="1298"/>
      <c r="G3" s="1298"/>
      <c r="H3" s="1298"/>
      <c r="I3" s="1298"/>
      <c r="J3" s="1298"/>
      <c r="K3" s="1298"/>
      <c r="L3" s="1298"/>
      <c r="M3" s="1298"/>
      <c r="N3" s="1298"/>
      <c r="O3" s="1298"/>
      <c r="P3" s="1298"/>
      <c r="Q3" s="1298"/>
      <c r="R3" s="1298"/>
      <c r="S3" s="1298"/>
      <c r="T3" s="1298"/>
    </row>
    <row r="4" spans="1:20" ht="30.75" x14ac:dyDescent="0.25">
      <c r="A4" s="1288" t="s">
        <v>581</v>
      </c>
      <c r="B4" s="1289"/>
      <c r="C4" s="1289"/>
      <c r="D4" s="1289"/>
      <c r="E4" s="1289"/>
      <c r="F4" s="1289"/>
      <c r="G4" s="1289"/>
      <c r="H4" s="1289"/>
      <c r="I4" s="1289"/>
      <c r="J4" s="1289"/>
      <c r="K4" s="1289"/>
      <c r="L4" s="1289"/>
      <c r="M4" s="1289"/>
      <c r="N4" s="1289"/>
      <c r="O4" s="1289"/>
      <c r="P4" s="1289"/>
      <c r="Q4" s="1289"/>
      <c r="R4" s="1289"/>
      <c r="S4" s="1289"/>
      <c r="T4" s="1289"/>
    </row>
    <row r="5" spans="1:20" ht="17.25" customHeight="1" x14ac:dyDescent="0.3">
      <c r="A5" s="1299" t="s">
        <v>411</v>
      </c>
      <c r="B5" s="1300"/>
      <c r="C5" s="1300"/>
      <c r="D5" s="1300"/>
      <c r="E5" s="1300"/>
      <c r="F5" s="1300"/>
      <c r="G5" s="1300"/>
      <c r="H5" s="1300"/>
      <c r="I5" s="1300"/>
      <c r="J5" s="1300"/>
      <c r="K5" s="1300"/>
      <c r="L5" s="1300"/>
      <c r="M5" s="1300"/>
      <c r="N5" s="1300"/>
      <c r="O5" s="1300"/>
      <c r="P5" s="1300"/>
      <c r="Q5" s="1300"/>
      <c r="R5" s="1300"/>
      <c r="S5" s="1300"/>
      <c r="T5" s="1300"/>
    </row>
    <row r="6" spans="1:20" ht="46.5" customHeight="1" x14ac:dyDescent="0.25">
      <c r="A6" s="1310" t="s">
        <v>416</v>
      </c>
      <c r="B6" s="1310"/>
      <c r="C6" s="1310"/>
      <c r="D6" s="1310"/>
      <c r="E6" s="1310"/>
      <c r="F6" s="1310"/>
      <c r="G6" s="1310"/>
      <c r="H6" s="1310"/>
      <c r="I6" s="1310"/>
      <c r="J6" s="1310"/>
      <c r="K6" s="1310"/>
      <c r="L6" s="1310"/>
      <c r="M6" s="1310"/>
      <c r="N6" s="1310"/>
      <c r="O6" s="1310"/>
      <c r="P6" s="1310"/>
      <c r="Q6" s="1310"/>
      <c r="R6" s="1310"/>
      <c r="S6" s="1310"/>
      <c r="T6" s="1310"/>
    </row>
    <row r="7" spans="1:20" ht="42" customHeight="1" x14ac:dyDescent="0.25">
      <c r="A7" s="426" t="s">
        <v>70</v>
      </c>
      <c r="B7" s="426" t="s">
        <v>101</v>
      </c>
      <c r="C7" s="426" t="s">
        <v>184</v>
      </c>
      <c r="D7" s="426" t="s">
        <v>576</v>
      </c>
      <c r="E7" s="426" t="s">
        <v>575</v>
      </c>
      <c r="F7" s="426" t="s">
        <v>24</v>
      </c>
      <c r="G7" s="426" t="s">
        <v>385</v>
      </c>
      <c r="H7" s="426" t="s">
        <v>42</v>
      </c>
      <c r="I7" s="426" t="s">
        <v>25</v>
      </c>
      <c r="J7" s="426" t="s">
        <v>249</v>
      </c>
      <c r="K7" s="427" t="s">
        <v>409</v>
      </c>
      <c r="L7" s="1287" t="s">
        <v>190</v>
      </c>
      <c r="M7" s="1287"/>
      <c r="N7" s="426" t="s">
        <v>189</v>
      </c>
      <c r="O7" s="426" t="s">
        <v>86</v>
      </c>
      <c r="P7" s="426" t="s">
        <v>250</v>
      </c>
      <c r="Q7" s="427" t="s">
        <v>191</v>
      </c>
      <c r="R7" s="1308" t="s">
        <v>192</v>
      </c>
      <c r="S7" s="1309"/>
      <c r="T7" s="426" t="s">
        <v>28</v>
      </c>
    </row>
    <row r="8" spans="1:20" s="135" customFormat="1" ht="63.75" customHeight="1" x14ac:dyDescent="0.3">
      <c r="A8" s="1052" t="s">
        <v>349</v>
      </c>
      <c r="B8" s="343">
        <v>79753.796608999997</v>
      </c>
      <c r="C8" s="343">
        <v>79754</v>
      </c>
      <c r="D8" s="343">
        <v>12277.077103</v>
      </c>
      <c r="E8" s="343">
        <v>67476.922896999997</v>
      </c>
      <c r="F8" s="343">
        <v>50246.935900470002</v>
      </c>
      <c r="G8" s="92">
        <v>0.74465363480147617</v>
      </c>
      <c r="H8" s="343">
        <v>17229.986996529995</v>
      </c>
      <c r="I8" s="343">
        <v>17657.899345400001</v>
      </c>
      <c r="J8" s="88">
        <v>0.26168797549280459</v>
      </c>
      <c r="K8" s="89">
        <v>0.98</v>
      </c>
      <c r="L8" s="89" t="s">
        <v>95</v>
      </c>
      <c r="M8" s="971">
        <v>0.2670285464212292</v>
      </c>
      <c r="N8" s="87">
        <v>32589.036555070001</v>
      </c>
      <c r="O8" s="87">
        <v>8120.0575736999999</v>
      </c>
      <c r="P8" s="914">
        <v>0.12033829085678439</v>
      </c>
      <c r="Q8" s="94">
        <v>0.77</v>
      </c>
      <c r="R8" s="91" t="s">
        <v>95</v>
      </c>
      <c r="S8" s="425">
        <v>0.15628349461920052</v>
      </c>
      <c r="T8" s="343">
        <v>8050.4947526999995</v>
      </c>
    </row>
    <row r="9" spans="1:20" s="135" customFormat="1" ht="54.75" customHeight="1" x14ac:dyDescent="0.3">
      <c r="A9" s="1052" t="s">
        <v>350</v>
      </c>
      <c r="B9" s="343">
        <v>234877.55766200001</v>
      </c>
      <c r="C9" s="343">
        <v>257877.55766200001</v>
      </c>
      <c r="D9" s="343">
        <v>34057.479654000002</v>
      </c>
      <c r="E9" s="343">
        <v>223820.07800799998</v>
      </c>
      <c r="F9" s="343">
        <v>181646.70464100002</v>
      </c>
      <c r="G9" s="92">
        <v>0.81157466415728541</v>
      </c>
      <c r="H9" s="343">
        <v>42173.373366999964</v>
      </c>
      <c r="I9" s="343">
        <v>140900.90929842001</v>
      </c>
      <c r="J9" s="88">
        <v>0.62952756764468554</v>
      </c>
      <c r="K9" s="89">
        <v>0.98</v>
      </c>
      <c r="L9" s="89" t="s">
        <v>95</v>
      </c>
      <c r="M9" s="971">
        <v>0.64237506902518937</v>
      </c>
      <c r="N9" s="87">
        <v>40745.795342580008</v>
      </c>
      <c r="O9" s="87">
        <v>51071.576654670003</v>
      </c>
      <c r="P9" s="914">
        <v>0.22818139064737775</v>
      </c>
      <c r="Q9" s="94">
        <v>0.77</v>
      </c>
      <c r="R9" s="91" t="s">
        <v>95</v>
      </c>
      <c r="S9" s="425">
        <v>0.29633946837321784</v>
      </c>
      <c r="T9" s="343">
        <v>50926.485178670002</v>
      </c>
    </row>
    <row r="10" spans="1:20" s="135" customFormat="1" ht="34.5" customHeight="1" x14ac:dyDescent="0.3">
      <c r="A10" s="1052" t="s">
        <v>351</v>
      </c>
      <c r="B10" s="343">
        <v>92408.660040000002</v>
      </c>
      <c r="C10" s="343">
        <v>92408.660040000002</v>
      </c>
      <c r="D10" s="343">
        <v>12229.908471660001</v>
      </c>
      <c r="E10" s="343">
        <v>80178.751568339998</v>
      </c>
      <c r="F10" s="343">
        <v>79663.649498329993</v>
      </c>
      <c r="G10" s="92">
        <v>0.99357557881690184</v>
      </c>
      <c r="H10" s="343">
        <v>515.10207001000526</v>
      </c>
      <c r="I10" s="343">
        <v>76905.851342929993</v>
      </c>
      <c r="J10" s="88">
        <v>0.95917995527006472</v>
      </c>
      <c r="K10" s="89">
        <v>0.98</v>
      </c>
      <c r="L10" s="89" t="s">
        <v>29</v>
      </c>
      <c r="M10" s="1016">
        <v>0.97875505639802529</v>
      </c>
      <c r="N10" s="87">
        <v>2757.7981553999998</v>
      </c>
      <c r="O10" s="87">
        <v>27564.50368627</v>
      </c>
      <c r="P10" s="914">
        <v>0.34378813771845174</v>
      </c>
      <c r="Q10" s="94">
        <v>0.77</v>
      </c>
      <c r="R10" s="91" t="s">
        <v>95</v>
      </c>
      <c r="S10" s="425">
        <v>0.44647810093305418</v>
      </c>
      <c r="T10" s="343">
        <v>24889.127862269997</v>
      </c>
    </row>
    <row r="11" spans="1:20" s="135" customFormat="1" ht="42" customHeight="1" x14ac:dyDescent="0.3">
      <c r="A11" s="1052" t="s">
        <v>323</v>
      </c>
      <c r="B11" s="343">
        <v>72451.799999999988</v>
      </c>
      <c r="C11" s="343">
        <v>89451.8</v>
      </c>
      <c r="D11" s="343">
        <v>34096.156600000002</v>
      </c>
      <c r="E11" s="343">
        <v>55355.643399999994</v>
      </c>
      <c r="F11" s="343">
        <v>54544.58810886</v>
      </c>
      <c r="G11" s="92">
        <v>0.98534828174104483</v>
      </c>
      <c r="H11" s="343">
        <v>811.05529113999364</v>
      </c>
      <c r="I11" s="343">
        <v>52215.931078189999</v>
      </c>
      <c r="J11" s="92">
        <v>0.94328107977857967</v>
      </c>
      <c r="K11" s="89">
        <v>0.98</v>
      </c>
      <c r="L11" s="93" t="s">
        <v>29</v>
      </c>
      <c r="M11" s="1006">
        <v>0.96253171405977522</v>
      </c>
      <c r="N11" s="87">
        <v>2328.6570306700014</v>
      </c>
      <c r="O11" s="87">
        <v>36556.091643929998</v>
      </c>
      <c r="P11" s="915">
        <v>0.66038599497029782</v>
      </c>
      <c r="Q11" s="94">
        <v>0.77</v>
      </c>
      <c r="R11" s="91" t="s">
        <v>29</v>
      </c>
      <c r="S11" s="1050">
        <v>0.85764414931207511</v>
      </c>
      <c r="T11" s="343">
        <v>36489.644567930001</v>
      </c>
    </row>
    <row r="12" spans="1:20" s="135" customFormat="1" ht="42" customHeight="1" x14ac:dyDescent="0.3">
      <c r="A12" s="1052" t="s">
        <v>353</v>
      </c>
      <c r="B12" s="343">
        <v>4532.0460000000003</v>
      </c>
      <c r="C12" s="343">
        <v>4532.0460000000003</v>
      </c>
      <c r="D12" s="343">
        <v>294.89179849999999</v>
      </c>
      <c r="E12" s="343">
        <v>4237.1542015000005</v>
      </c>
      <c r="F12" s="343">
        <v>4213.4676964999999</v>
      </c>
      <c r="G12" s="92">
        <v>0.99440980812272173</v>
      </c>
      <c r="H12" s="343">
        <v>23.686505000000579</v>
      </c>
      <c r="I12" s="343">
        <v>1981.43623867</v>
      </c>
      <c r="J12" s="92">
        <v>0.4676337335017331</v>
      </c>
      <c r="K12" s="89">
        <v>0.98</v>
      </c>
      <c r="L12" s="89" t="s">
        <v>95</v>
      </c>
      <c r="M12" s="425">
        <v>0.47717727908340113</v>
      </c>
      <c r="N12" s="87">
        <v>2232.0314578299999</v>
      </c>
      <c r="O12" s="87">
        <v>1705.5492770000001</v>
      </c>
      <c r="P12" s="915">
        <v>0.40252235247804208</v>
      </c>
      <c r="Q12" s="94">
        <v>0.77</v>
      </c>
      <c r="R12" s="91" t="s">
        <v>95</v>
      </c>
      <c r="S12" s="1015">
        <v>0.52275630191953515</v>
      </c>
      <c r="T12" s="343">
        <v>1705.5492770000001</v>
      </c>
    </row>
    <row r="13" spans="1:20" s="135" customFormat="1" ht="54" customHeight="1" x14ac:dyDescent="0.3">
      <c r="A13" s="1052" t="s">
        <v>539</v>
      </c>
      <c r="B13" s="343">
        <v>74000</v>
      </c>
      <c r="C13" s="343">
        <v>74000</v>
      </c>
      <c r="D13" s="1020">
        <v>55300</v>
      </c>
      <c r="E13" s="343">
        <v>18700</v>
      </c>
      <c r="F13" s="343">
        <v>17492.507186999999</v>
      </c>
      <c r="G13" s="92">
        <v>0.93542819181818182</v>
      </c>
      <c r="H13" s="343">
        <v>1207.4928130000008</v>
      </c>
      <c r="I13" s="343">
        <v>15933.205865</v>
      </c>
      <c r="J13" s="92">
        <v>0.85204309438502668</v>
      </c>
      <c r="K13" s="89">
        <v>0.98</v>
      </c>
      <c r="L13" s="93" t="s">
        <v>29</v>
      </c>
      <c r="M13" s="1016">
        <v>0.86943172896431298</v>
      </c>
      <c r="N13" s="87">
        <v>1559.3013219999993</v>
      </c>
      <c r="O13" s="87">
        <v>9885.6439179999998</v>
      </c>
      <c r="P13" s="915">
        <v>0.5286440597860963</v>
      </c>
      <c r="Q13" s="94">
        <v>0.77</v>
      </c>
      <c r="R13" s="91" t="s">
        <v>95</v>
      </c>
      <c r="S13" s="1015">
        <v>0.68655072699493025</v>
      </c>
      <c r="T13" s="343">
        <v>9845.9040910000003</v>
      </c>
    </row>
    <row r="14" spans="1:20" s="135" customFormat="1" ht="42" customHeight="1" x14ac:dyDescent="0.3">
      <c r="A14" s="397" t="s">
        <v>292</v>
      </c>
      <c r="B14" s="399">
        <v>558023.86031099991</v>
      </c>
      <c r="C14" s="399">
        <v>598024.06370199996</v>
      </c>
      <c r="D14" s="401">
        <v>148255.51362715999</v>
      </c>
      <c r="E14" s="399">
        <v>449768.55007483996</v>
      </c>
      <c r="F14" s="399">
        <v>387807.85303216003</v>
      </c>
      <c r="G14" s="402">
        <v>0.86223870692521765</v>
      </c>
      <c r="H14" s="399">
        <v>61960.697042679938</v>
      </c>
      <c r="I14" s="399">
        <v>305595.23316861002</v>
      </c>
      <c r="J14" s="419">
        <v>0.67944998181344607</v>
      </c>
      <c r="K14" s="419">
        <v>0.98</v>
      </c>
      <c r="L14" s="428" t="s">
        <v>95</v>
      </c>
      <c r="M14" s="971">
        <v>0.69331630797290411</v>
      </c>
      <c r="N14" s="399">
        <v>82212.619863550004</v>
      </c>
      <c r="O14" s="400">
        <v>134903.42275357002</v>
      </c>
      <c r="P14" s="428">
        <v>0.29993965280836676</v>
      </c>
      <c r="Q14" s="419">
        <v>0.77</v>
      </c>
      <c r="R14" s="419" t="s">
        <v>95</v>
      </c>
      <c r="S14" s="425">
        <v>0.38953201663424253</v>
      </c>
      <c r="T14" s="459">
        <v>131907.20572956998</v>
      </c>
    </row>
    <row r="15" spans="1:20" s="135" customFormat="1" ht="87" x14ac:dyDescent="0.3">
      <c r="A15" s="395" t="s">
        <v>349</v>
      </c>
      <c r="B15" s="343">
        <v>25.854268019999999</v>
      </c>
      <c r="C15" s="343">
        <v>25.854268019999999</v>
      </c>
      <c r="D15" s="344">
        <v>0</v>
      </c>
      <c r="E15" s="344">
        <v>25.854268019999999</v>
      </c>
      <c r="F15" s="344">
        <v>25.854268019999999</v>
      </c>
      <c r="G15" s="92">
        <v>1</v>
      </c>
      <c r="H15" s="344">
        <v>0</v>
      </c>
      <c r="I15" s="343">
        <v>25.854268019999999</v>
      </c>
      <c r="J15" s="92">
        <v>1</v>
      </c>
      <c r="K15" s="89">
        <v>0.98</v>
      </c>
      <c r="L15" s="93" t="s">
        <v>93</v>
      </c>
      <c r="M15" s="381">
        <v>1.0204081632653061</v>
      </c>
      <c r="N15" s="87">
        <v>25.854268019999999</v>
      </c>
      <c r="O15" s="87">
        <v>0</v>
      </c>
      <c r="P15" s="915">
        <v>0</v>
      </c>
      <c r="Q15" s="423">
        <v>0.77</v>
      </c>
      <c r="R15" s="424" t="s">
        <v>95</v>
      </c>
      <c r="S15" s="960">
        <v>0</v>
      </c>
      <c r="T15" s="343">
        <v>0</v>
      </c>
    </row>
    <row r="16" spans="1:20" s="135" customFormat="1" ht="40.5" customHeight="1" thickBot="1" x14ac:dyDescent="0.35">
      <c r="A16" s="395" t="s">
        <v>350</v>
      </c>
      <c r="B16" s="343">
        <v>1283.0473948900001</v>
      </c>
      <c r="C16" s="343">
        <v>1283.0473948900001</v>
      </c>
      <c r="D16" s="344">
        <v>0</v>
      </c>
      <c r="E16" s="343">
        <v>1283.0473948900001</v>
      </c>
      <c r="F16" s="343">
        <v>1203.0473948900001</v>
      </c>
      <c r="G16" s="92">
        <v>0.93764844516374346</v>
      </c>
      <c r="H16" s="343">
        <v>80</v>
      </c>
      <c r="I16" s="343">
        <v>1177.5473298900001</v>
      </c>
      <c r="J16" s="92">
        <v>0.91777383639904841</v>
      </c>
      <c r="K16" s="89">
        <v>0.98</v>
      </c>
      <c r="L16" s="93" t="s">
        <v>29</v>
      </c>
      <c r="M16" s="1006">
        <v>0.93650391469290661</v>
      </c>
      <c r="N16" s="87">
        <v>1177.5473298900001</v>
      </c>
      <c r="O16" s="87">
        <v>20.683333000000001</v>
      </c>
      <c r="P16" s="915">
        <v>1.6120474646825693E-2</v>
      </c>
      <c r="Q16" s="370">
        <v>0.77</v>
      </c>
      <c r="R16" s="338" t="s">
        <v>95</v>
      </c>
      <c r="S16" s="996">
        <v>2.0935681359513885E-2</v>
      </c>
      <c r="T16" s="343">
        <v>0</v>
      </c>
    </row>
    <row r="17" spans="1:20" s="136" customFormat="1" ht="45.75" customHeight="1" thickBot="1" x14ac:dyDescent="0.4">
      <c r="A17" s="429" t="s">
        <v>388</v>
      </c>
      <c r="B17" s="430">
        <v>1308.9016629100001</v>
      </c>
      <c r="C17" s="430">
        <v>1308.9016629100001</v>
      </c>
      <c r="D17" s="430">
        <v>0</v>
      </c>
      <c r="E17" s="430">
        <v>1308.9016629100001</v>
      </c>
      <c r="F17" s="430">
        <v>1228.9016629100001</v>
      </c>
      <c r="G17" s="431">
        <v>0.93888005320266688</v>
      </c>
      <c r="H17" s="430">
        <v>80</v>
      </c>
      <c r="I17" s="430">
        <v>1203.4015979100002</v>
      </c>
      <c r="J17" s="432">
        <v>0.91939802050106023</v>
      </c>
      <c r="K17" s="433">
        <v>0.98</v>
      </c>
      <c r="L17" s="434" t="s">
        <v>29</v>
      </c>
      <c r="M17" s="1009">
        <v>0.93816124540924517</v>
      </c>
      <c r="N17" s="435">
        <v>1203.4015979100002</v>
      </c>
      <c r="O17" s="435">
        <v>20.683333000000001</v>
      </c>
      <c r="P17" s="434">
        <v>1.5802052656894043E-2</v>
      </c>
      <c r="Q17" s="433">
        <v>0.77</v>
      </c>
      <c r="R17" s="433" t="s">
        <v>95</v>
      </c>
      <c r="S17" s="997">
        <v>2.0522146307654601E-2</v>
      </c>
      <c r="T17" s="459">
        <v>0</v>
      </c>
    </row>
    <row r="18" spans="1:20" s="136" customFormat="1" ht="34.5" customHeight="1" thickBot="1" x14ac:dyDescent="0.4">
      <c r="A18" s="422" t="s">
        <v>76</v>
      </c>
      <c r="B18" s="436">
        <v>559332.76197390992</v>
      </c>
      <c r="C18" s="437">
        <v>599332.96536490996</v>
      </c>
      <c r="D18" s="436">
        <v>148255.51362715999</v>
      </c>
      <c r="E18" s="438">
        <v>451077.45173774997</v>
      </c>
      <c r="F18" s="437">
        <v>389036.75469507003</v>
      </c>
      <c r="G18" s="439">
        <v>0.86246109885636779</v>
      </c>
      <c r="H18" s="438">
        <v>62040.697042679938</v>
      </c>
      <c r="I18" s="438">
        <v>306798.63476652</v>
      </c>
      <c r="J18" s="440">
        <v>0.68014624447441541</v>
      </c>
      <c r="K18" s="440">
        <v>0.98</v>
      </c>
      <c r="L18" s="441" t="s">
        <v>95</v>
      </c>
      <c r="M18" s="545">
        <v>0.6940267800759341</v>
      </c>
      <c r="N18" s="438">
        <v>82212.619863550004</v>
      </c>
      <c r="O18" s="442">
        <v>134924.10608657001</v>
      </c>
      <c r="P18" s="441">
        <v>0.29911516429558305</v>
      </c>
      <c r="Q18" s="440">
        <v>0.77</v>
      </c>
      <c r="R18" s="440" t="s">
        <v>95</v>
      </c>
      <c r="S18" s="388">
        <v>0.38846125233192602</v>
      </c>
      <c r="T18" s="460">
        <v>131907.20572956998</v>
      </c>
    </row>
    <row r="19" spans="1:20" ht="25.5" customHeight="1" x14ac:dyDescent="0.35">
      <c r="A19" s="86" t="s">
        <v>580</v>
      </c>
      <c r="B19" s="86"/>
      <c r="C19" s="382"/>
      <c r="D19" s="382"/>
      <c r="E19" s="263"/>
      <c r="F19" s="263"/>
      <c r="G19" s="254"/>
      <c r="H19" s="254"/>
      <c r="I19" s="86"/>
      <c r="J19" s="86"/>
      <c r="K19" s="86"/>
      <c r="L19" s="86"/>
      <c r="M19" s="86"/>
      <c r="N19" s="86"/>
      <c r="O19" s="86"/>
      <c r="P19" s="86"/>
      <c r="Q19" s="86"/>
      <c r="R19" s="86"/>
      <c r="S19" s="86"/>
      <c r="T19" s="86"/>
    </row>
    <row r="20" spans="1:20" ht="21" customHeight="1" x14ac:dyDescent="0.35">
      <c r="A20" s="340" t="s">
        <v>411</v>
      </c>
      <c r="B20" s="86"/>
      <c r="C20" s="86"/>
      <c r="D20" s="86"/>
      <c r="E20" s="263"/>
      <c r="F20" s="86"/>
      <c r="G20" s="254"/>
      <c r="H20" s="254"/>
      <c r="I20" s="86"/>
      <c r="J20" s="86"/>
      <c r="K20" s="86"/>
      <c r="L20" s="86"/>
      <c r="M20" s="86"/>
      <c r="N20" s="86"/>
      <c r="O20" s="86"/>
      <c r="P20" s="86"/>
      <c r="Q20" s="86"/>
      <c r="R20" s="86"/>
      <c r="S20" s="86"/>
      <c r="T20" s="86"/>
    </row>
    <row r="21" spans="1:20" ht="30.75" customHeight="1" x14ac:dyDescent="0.25">
      <c r="A21" s="1311" t="s">
        <v>417</v>
      </c>
      <c r="B21" s="1312"/>
      <c r="C21" s="1312"/>
      <c r="D21" s="1312"/>
      <c r="E21" s="1312"/>
      <c r="F21" s="1312"/>
      <c r="G21" s="1312"/>
      <c r="H21" s="1312"/>
      <c r="I21" s="1312"/>
      <c r="J21" s="1312"/>
      <c r="K21" s="1312"/>
      <c r="L21" s="1312"/>
      <c r="M21" s="1312"/>
      <c r="N21" s="1312"/>
      <c r="O21" s="1312"/>
      <c r="P21" s="1312"/>
      <c r="Q21" s="1312"/>
      <c r="R21" s="1312"/>
      <c r="S21" s="1312"/>
      <c r="T21" s="1312"/>
    </row>
    <row r="22" spans="1:20" ht="42.75" customHeight="1" x14ac:dyDescent="0.25">
      <c r="A22" s="426" t="s">
        <v>70</v>
      </c>
      <c r="B22" s="426" t="s">
        <v>101</v>
      </c>
      <c r="C22" s="426" t="s">
        <v>184</v>
      </c>
      <c r="D22" s="426" t="s">
        <v>576</v>
      </c>
      <c r="E22" s="426" t="s">
        <v>575</v>
      </c>
      <c r="F22" s="426" t="s">
        <v>24</v>
      </c>
      <c r="G22" s="426" t="s">
        <v>385</v>
      </c>
      <c r="H22" s="426" t="s">
        <v>42</v>
      </c>
      <c r="I22" s="426" t="s">
        <v>25</v>
      </c>
      <c r="J22" s="426" t="s">
        <v>249</v>
      </c>
      <c r="K22" s="427" t="s">
        <v>409</v>
      </c>
      <c r="L22" s="1287" t="s">
        <v>190</v>
      </c>
      <c r="M22" s="1287"/>
      <c r="N22" s="426" t="s">
        <v>189</v>
      </c>
      <c r="O22" s="426" t="s">
        <v>86</v>
      </c>
      <c r="P22" s="426" t="s">
        <v>250</v>
      </c>
      <c r="Q22" s="426" t="s">
        <v>191</v>
      </c>
      <c r="R22" s="1296" t="s">
        <v>192</v>
      </c>
      <c r="S22" s="1297"/>
      <c r="T22" s="426" t="s">
        <v>28</v>
      </c>
    </row>
    <row r="23" spans="1:20" ht="42.75" customHeight="1" x14ac:dyDescent="0.25">
      <c r="A23" s="395" t="s">
        <v>429</v>
      </c>
      <c r="B23" s="87">
        <v>527031.22673600004</v>
      </c>
      <c r="C23" s="87">
        <v>527031.22673600004</v>
      </c>
      <c r="D23" s="87">
        <v>0</v>
      </c>
      <c r="E23" s="87">
        <v>527031.22673600004</v>
      </c>
      <c r="F23" s="87">
        <v>449893.27636293002</v>
      </c>
      <c r="G23" s="92">
        <v>0.8536368502284023</v>
      </c>
      <c r="H23" s="87">
        <v>77137.950373070023</v>
      </c>
      <c r="I23" s="87">
        <v>437750.61334893003</v>
      </c>
      <c r="J23" s="92">
        <v>0.83059710913146256</v>
      </c>
      <c r="K23" s="89">
        <v>0.98</v>
      </c>
      <c r="L23" s="93" t="s">
        <v>29</v>
      </c>
      <c r="M23" s="1016">
        <v>0.84754807054230874</v>
      </c>
      <c r="N23" s="87">
        <v>12142.663013999991</v>
      </c>
      <c r="O23" s="87">
        <v>83218.99356915</v>
      </c>
      <c r="P23" s="916">
        <v>0.15790144748071253</v>
      </c>
      <c r="Q23" s="94">
        <v>0.77</v>
      </c>
      <c r="R23" s="94" t="s">
        <v>95</v>
      </c>
      <c r="S23" s="1017">
        <v>0.20506681491001627</v>
      </c>
      <c r="T23" s="343">
        <v>83118.396391149989</v>
      </c>
    </row>
    <row r="24" spans="1:20" ht="59.25" customHeight="1" x14ac:dyDescent="0.25">
      <c r="A24" s="395" t="s">
        <v>352</v>
      </c>
      <c r="B24" s="87">
        <v>134274.9</v>
      </c>
      <c r="C24" s="87">
        <v>134274.9</v>
      </c>
      <c r="D24" s="87">
        <v>25695.827405</v>
      </c>
      <c r="E24" s="87">
        <v>108579.07259499999</v>
      </c>
      <c r="F24" s="87">
        <v>105929.40406587</v>
      </c>
      <c r="G24" s="92">
        <v>0.97559687639796611</v>
      </c>
      <c r="H24" s="87">
        <v>2649.6685291299946</v>
      </c>
      <c r="I24" s="87">
        <v>103263.53091336001</v>
      </c>
      <c r="J24" s="92">
        <v>0.95104451019335046</v>
      </c>
      <c r="K24" s="89">
        <v>0.98</v>
      </c>
      <c r="L24" s="93" t="s">
        <v>29</v>
      </c>
      <c r="M24" s="995">
        <v>0.97045358182994945</v>
      </c>
      <c r="N24" s="87">
        <v>2665.8731525099865</v>
      </c>
      <c r="O24" s="87">
        <v>81680.021431260015</v>
      </c>
      <c r="P24" s="916">
        <v>0.75226302342742002</v>
      </c>
      <c r="Q24" s="94">
        <v>0.77</v>
      </c>
      <c r="R24" s="94" t="s">
        <v>29</v>
      </c>
      <c r="S24" s="1007">
        <v>0.97696496549015588</v>
      </c>
      <c r="T24" s="343">
        <v>81583.274825259999</v>
      </c>
    </row>
    <row r="25" spans="1:20" s="135" customFormat="1" ht="63.75" customHeight="1" x14ac:dyDescent="0.3">
      <c r="A25" s="395" t="s">
        <v>427</v>
      </c>
      <c r="B25" s="87">
        <v>42800</v>
      </c>
      <c r="C25" s="87">
        <v>42800</v>
      </c>
      <c r="D25" s="87">
        <v>30.717009000000001</v>
      </c>
      <c r="E25" s="87">
        <v>42769.282991</v>
      </c>
      <c r="F25" s="87">
        <v>41984.472214009998</v>
      </c>
      <c r="G25" s="92">
        <v>0.98165013013767033</v>
      </c>
      <c r="H25" s="87">
        <v>784.81077699000161</v>
      </c>
      <c r="I25" s="87">
        <v>41208.50948801</v>
      </c>
      <c r="J25" s="92">
        <v>0.96350713891279316</v>
      </c>
      <c r="K25" s="89">
        <v>0.98</v>
      </c>
      <c r="L25" s="93" t="s">
        <v>29</v>
      </c>
      <c r="M25" s="995">
        <v>0.98317054991101349</v>
      </c>
      <c r="N25" s="87">
        <v>775.96272599999793</v>
      </c>
      <c r="O25" s="87">
        <v>30365.297553</v>
      </c>
      <c r="P25" s="915">
        <v>0.70997911186376006</v>
      </c>
      <c r="Q25" s="94">
        <v>0.77</v>
      </c>
      <c r="R25" s="94" t="s">
        <v>29</v>
      </c>
      <c r="S25" s="1007">
        <v>0.92205079462825978</v>
      </c>
      <c r="T25" s="343">
        <v>29989.256495000001</v>
      </c>
    </row>
    <row r="26" spans="1:20" s="135" customFormat="1" ht="99.75" customHeight="1" x14ac:dyDescent="0.3">
      <c r="A26" s="395" t="s">
        <v>428</v>
      </c>
      <c r="B26" s="87">
        <v>38785.800000000003</v>
      </c>
      <c r="C26" s="87">
        <v>45785.8</v>
      </c>
      <c r="D26" s="87">
        <v>8567.0237456499999</v>
      </c>
      <c r="E26" s="87">
        <v>37218.776254349999</v>
      </c>
      <c r="F26" s="87">
        <v>30797.202555700002</v>
      </c>
      <c r="G26" s="92">
        <v>0.82746413652169803</v>
      </c>
      <c r="H26" s="87">
        <v>6421.5736986499978</v>
      </c>
      <c r="I26" s="87">
        <v>14321.38456699</v>
      </c>
      <c r="J26" s="92">
        <v>0.38478923834354084</v>
      </c>
      <c r="K26" s="89">
        <v>0.98</v>
      </c>
      <c r="L26" s="93" t="s">
        <v>95</v>
      </c>
      <c r="M26" s="972">
        <v>0.39264207994238864</v>
      </c>
      <c r="N26" s="87">
        <v>16475.817988710001</v>
      </c>
      <c r="O26" s="87">
        <v>10018.623823000002</v>
      </c>
      <c r="P26" s="915">
        <v>0.26918197832549801</v>
      </c>
      <c r="Q26" s="94">
        <v>0.77</v>
      </c>
      <c r="R26" s="94" t="s">
        <v>95</v>
      </c>
      <c r="S26" s="425">
        <v>0.34958698483830908</v>
      </c>
      <c r="T26" s="343">
        <v>9801.438177</v>
      </c>
    </row>
    <row r="27" spans="1:20" s="135" customFormat="1" ht="42" customHeight="1" x14ac:dyDescent="0.3">
      <c r="A27" s="395" t="s">
        <v>392</v>
      </c>
      <c r="B27" s="87">
        <v>4500</v>
      </c>
      <c r="C27" s="87">
        <v>4500</v>
      </c>
      <c r="D27" s="87">
        <v>1237.3107399</v>
      </c>
      <c r="E27" s="87">
        <v>3262.6892601</v>
      </c>
      <c r="F27" s="87">
        <v>3262.6892601</v>
      </c>
      <c r="G27" s="92">
        <v>1</v>
      </c>
      <c r="H27" s="87">
        <v>0</v>
      </c>
      <c r="I27" s="87">
        <v>3106.7391920300001</v>
      </c>
      <c r="J27" s="92">
        <v>0.9522019856511803</v>
      </c>
      <c r="K27" s="89">
        <v>0.98</v>
      </c>
      <c r="L27" s="93" t="s">
        <v>29</v>
      </c>
      <c r="M27" s="995">
        <v>0.9716346792358983</v>
      </c>
      <c r="N27" s="87">
        <v>155.95006806999982</v>
      </c>
      <c r="O27" s="87">
        <v>2462.15609756</v>
      </c>
      <c r="P27" s="915">
        <v>0.75464008407730987</v>
      </c>
      <c r="Q27" s="94">
        <v>0.77</v>
      </c>
      <c r="R27" s="91" t="s">
        <v>29</v>
      </c>
      <c r="S27" s="1007">
        <v>0.9800520572432595</v>
      </c>
      <c r="T27" s="343">
        <v>2462.15609756</v>
      </c>
    </row>
    <row r="28" spans="1:20" s="135" customFormat="1" ht="42" customHeight="1" x14ac:dyDescent="0.3">
      <c r="A28" s="422" t="s">
        <v>76</v>
      </c>
      <c r="B28" s="438">
        <v>747391.92673600011</v>
      </c>
      <c r="C28" s="438">
        <v>754391.92673600011</v>
      </c>
      <c r="D28" s="438">
        <v>35530.87889955</v>
      </c>
      <c r="E28" s="438">
        <v>718861.04783645004</v>
      </c>
      <c r="F28" s="438">
        <v>631867.04445861001</v>
      </c>
      <c r="G28" s="439">
        <v>0.87898356206715444</v>
      </c>
      <c r="H28" s="438">
        <v>86994.003377840039</v>
      </c>
      <c r="I28" s="438">
        <v>599650.77750932006</v>
      </c>
      <c r="J28" s="440">
        <v>0.83416785387674552</v>
      </c>
      <c r="K28" s="440">
        <v>0.98</v>
      </c>
      <c r="L28" s="441" t="s">
        <v>29</v>
      </c>
      <c r="M28" s="1051">
        <v>0.85119168762933217</v>
      </c>
      <c r="N28" s="438">
        <v>32216.266949289977</v>
      </c>
      <c r="O28" s="442">
        <v>207745.09247397003</v>
      </c>
      <c r="P28" s="441">
        <v>0.28899200074787562</v>
      </c>
      <c r="Q28" s="440">
        <v>0.77</v>
      </c>
      <c r="R28" s="440" t="s">
        <v>95</v>
      </c>
      <c r="S28" s="425">
        <v>0.37531428668555272</v>
      </c>
      <c r="T28" s="460">
        <v>206954.52198597</v>
      </c>
    </row>
    <row r="29" spans="1:20" ht="30.75" customHeight="1" x14ac:dyDescent="0.25">
      <c r="A29" s="1295" t="s">
        <v>580</v>
      </c>
      <c r="B29" s="1295"/>
      <c r="C29" s="1295"/>
      <c r="D29" s="1295"/>
      <c r="E29" s="1295"/>
      <c r="F29" s="1295"/>
      <c r="G29" s="1295"/>
      <c r="H29" s="1295"/>
      <c r="I29" s="1295"/>
      <c r="J29" s="1295"/>
      <c r="K29" s="1295"/>
      <c r="L29" s="1295"/>
      <c r="M29" s="1295"/>
      <c r="N29" s="1295"/>
      <c r="O29" s="1295"/>
      <c r="P29" s="1295"/>
      <c r="Q29" s="339"/>
      <c r="R29" s="339"/>
      <c r="S29" s="339"/>
    </row>
    <row r="30" spans="1:20" ht="27" customHeight="1" x14ac:dyDescent="0.35">
      <c r="A30" s="340" t="s">
        <v>411</v>
      </c>
      <c r="B30" s="86"/>
      <c r="C30" s="86"/>
      <c r="D30" s="86"/>
      <c r="E30" s="341"/>
      <c r="F30" s="86"/>
      <c r="G30" s="254"/>
      <c r="H30" s="254"/>
      <c r="I30" s="382"/>
      <c r="J30" s="86"/>
      <c r="K30" s="86"/>
      <c r="L30" s="86"/>
      <c r="M30" s="86"/>
      <c r="N30" s="86"/>
      <c r="O30" s="382"/>
      <c r="P30" s="86"/>
      <c r="Q30" s="86"/>
      <c r="R30" s="86"/>
      <c r="S30" s="86"/>
      <c r="T30" s="86"/>
    </row>
    <row r="31" spans="1:20" ht="30" customHeight="1" x14ac:dyDescent="0.25">
      <c r="A31" s="1305" t="s">
        <v>430</v>
      </c>
      <c r="B31" s="1306"/>
      <c r="C31" s="1306"/>
      <c r="D31" s="1306"/>
      <c r="E31" s="1306"/>
      <c r="F31" s="1306"/>
      <c r="G31" s="1306"/>
      <c r="H31" s="1306"/>
      <c r="I31" s="1306"/>
      <c r="J31" s="1306"/>
      <c r="K31" s="1306"/>
      <c r="L31" s="1306"/>
      <c r="M31" s="1306"/>
      <c r="N31" s="1306"/>
      <c r="O31" s="1306"/>
      <c r="P31" s="1306"/>
      <c r="Q31" s="1306"/>
      <c r="R31" s="1306"/>
      <c r="S31" s="1306"/>
      <c r="T31" s="1307"/>
    </row>
    <row r="32" spans="1:20" ht="66.75" customHeight="1" x14ac:dyDescent="0.25">
      <c r="A32" s="426" t="s">
        <v>70</v>
      </c>
      <c r="B32" s="426" t="s">
        <v>101</v>
      </c>
      <c r="C32" s="426" t="s">
        <v>184</v>
      </c>
      <c r="D32" s="426" t="s">
        <v>576</v>
      </c>
      <c r="E32" s="426" t="s">
        <v>575</v>
      </c>
      <c r="F32" s="426" t="s">
        <v>24</v>
      </c>
      <c r="G32" s="426" t="s">
        <v>385</v>
      </c>
      <c r="H32" s="426" t="s">
        <v>42</v>
      </c>
      <c r="I32" s="426" t="s">
        <v>25</v>
      </c>
      <c r="J32" s="426" t="s">
        <v>249</v>
      </c>
      <c r="K32" s="427" t="s">
        <v>409</v>
      </c>
      <c r="L32" s="1287" t="s">
        <v>190</v>
      </c>
      <c r="M32" s="1287"/>
      <c r="N32" s="426" t="s">
        <v>189</v>
      </c>
      <c r="O32" s="426" t="s">
        <v>86</v>
      </c>
      <c r="P32" s="426" t="s">
        <v>250</v>
      </c>
      <c r="Q32" s="426" t="s">
        <v>191</v>
      </c>
      <c r="R32" s="1296" t="s">
        <v>192</v>
      </c>
      <c r="S32" s="1297"/>
      <c r="T32" s="426" t="s">
        <v>28</v>
      </c>
    </row>
    <row r="33" spans="1:21" s="135" customFormat="1" ht="39.75" customHeight="1" x14ac:dyDescent="0.3">
      <c r="A33" s="395" t="s">
        <v>356</v>
      </c>
      <c r="B33" s="87">
        <v>13845.493998</v>
      </c>
      <c r="C33" s="87">
        <v>13845.493998</v>
      </c>
      <c r="D33" s="87">
        <v>1465.7847656000001</v>
      </c>
      <c r="E33" s="87">
        <v>12379.7092324</v>
      </c>
      <c r="F33" s="87">
        <v>12304.598219899999</v>
      </c>
      <c r="G33" s="92">
        <v>0.99393273209491695</v>
      </c>
      <c r="H33" s="87">
        <v>75.11101250000138</v>
      </c>
      <c r="I33" s="87">
        <v>7479.5014657300007</v>
      </c>
      <c r="J33" s="92">
        <v>0.60417424394385244</v>
      </c>
      <c r="K33" s="89">
        <v>0.98</v>
      </c>
      <c r="L33" s="93" t="s">
        <v>95</v>
      </c>
      <c r="M33" s="973">
        <v>0.61650433055495146</v>
      </c>
      <c r="N33" s="90">
        <v>4825.0967541699983</v>
      </c>
      <c r="O33" s="87">
        <v>5681.4599301400003</v>
      </c>
      <c r="P33" s="915">
        <v>0.45893322884115595</v>
      </c>
      <c r="Q33" s="694">
        <v>0.77</v>
      </c>
      <c r="R33" s="424" t="s">
        <v>95</v>
      </c>
      <c r="S33" s="1008">
        <v>0.59601718031318951</v>
      </c>
      <c r="T33" s="343">
        <v>5362.9992591400005</v>
      </c>
    </row>
    <row r="34" spans="1:21" s="135" customFormat="1" ht="39.75" customHeight="1" x14ac:dyDescent="0.3">
      <c r="A34" s="395" t="s">
        <v>540</v>
      </c>
      <c r="B34" s="87">
        <v>10010.239439000001</v>
      </c>
      <c r="C34" s="87">
        <v>10010.239439000001</v>
      </c>
      <c r="D34" s="87">
        <v>813.18150600000001</v>
      </c>
      <c r="E34" s="87">
        <v>9197.057933</v>
      </c>
      <c r="F34" s="87">
        <v>9197.057933</v>
      </c>
      <c r="G34" s="92">
        <v>1</v>
      </c>
      <c r="H34" s="87">
        <v>0</v>
      </c>
      <c r="I34" s="87">
        <v>6479.1361040000002</v>
      </c>
      <c r="J34" s="92">
        <v>0.70447920967771516</v>
      </c>
      <c r="K34" s="89">
        <v>0.98</v>
      </c>
      <c r="L34" s="93" t="s">
        <v>29</v>
      </c>
      <c r="M34" s="1018">
        <v>0.7188563364058318</v>
      </c>
      <c r="N34" s="90">
        <v>2717.9218289999999</v>
      </c>
      <c r="O34" s="87">
        <v>2923.78115217</v>
      </c>
      <c r="P34" s="915">
        <v>0.31790396162224543</v>
      </c>
      <c r="Q34" s="694">
        <v>0.77</v>
      </c>
      <c r="R34" s="424" t="s">
        <v>95</v>
      </c>
      <c r="S34" s="1008">
        <v>0.41286228782109796</v>
      </c>
      <c r="T34" s="343">
        <v>2919.3387791700002</v>
      </c>
    </row>
    <row r="35" spans="1:21" s="135" customFormat="1" ht="21.75" x14ac:dyDescent="0.3">
      <c r="A35" s="395" t="s">
        <v>69</v>
      </c>
      <c r="B35" s="87">
        <v>6152.953305</v>
      </c>
      <c r="C35" s="87">
        <v>6152.953305</v>
      </c>
      <c r="D35" s="87">
        <v>526.41863716</v>
      </c>
      <c r="E35" s="87">
        <v>5626.5346678400001</v>
      </c>
      <c r="F35" s="87">
        <v>5614.5325233100011</v>
      </c>
      <c r="G35" s="92">
        <v>0.99786686739911146</v>
      </c>
      <c r="H35" s="87">
        <v>12.002144529998986</v>
      </c>
      <c r="I35" s="87">
        <v>5435.1383939700008</v>
      </c>
      <c r="J35" s="92">
        <v>0.96598327653360472</v>
      </c>
      <c r="K35" s="150">
        <v>0.98</v>
      </c>
      <c r="L35" s="150" t="s">
        <v>29</v>
      </c>
      <c r="M35" s="1006">
        <v>0.98569722095265788</v>
      </c>
      <c r="N35" s="90">
        <v>179.39412934000029</v>
      </c>
      <c r="O35" s="87">
        <v>4262.5196853300004</v>
      </c>
      <c r="P35" s="915">
        <v>0.7575745884395948</v>
      </c>
      <c r="Q35" s="443">
        <v>0.77</v>
      </c>
      <c r="R35" s="94" t="s">
        <v>29</v>
      </c>
      <c r="S35" s="1019">
        <v>0.98386310186960357</v>
      </c>
      <c r="T35" s="343">
        <v>4165.92988633</v>
      </c>
    </row>
    <row r="36" spans="1:21" s="135" customFormat="1" ht="43.5" x14ac:dyDescent="0.3">
      <c r="A36" s="395" t="s">
        <v>422</v>
      </c>
      <c r="B36" s="87">
        <v>10674.472636999999</v>
      </c>
      <c r="C36" s="87">
        <v>10674.472636999999</v>
      </c>
      <c r="D36" s="1053">
        <v>50</v>
      </c>
      <c r="E36" s="87">
        <v>10624.472636999999</v>
      </c>
      <c r="F36" s="87">
        <v>10557.383034</v>
      </c>
      <c r="G36" s="92">
        <v>0.99368537100219378</v>
      </c>
      <c r="H36" s="1053">
        <v>67.089602999998533</v>
      </c>
      <c r="I36" s="87">
        <v>10432.219198999999</v>
      </c>
      <c r="J36" s="92">
        <v>0.98190466062941584</v>
      </c>
      <c r="K36" s="89">
        <v>0.98</v>
      </c>
      <c r="L36" s="93" t="s">
        <v>93</v>
      </c>
      <c r="M36" s="381">
        <v>1.001943531254506</v>
      </c>
      <c r="N36" s="90">
        <v>125.1638350000012</v>
      </c>
      <c r="O36" s="87">
        <v>5091.2727181999999</v>
      </c>
      <c r="P36" s="915">
        <v>0.47920239358229527</v>
      </c>
      <c r="Q36" s="443">
        <v>0.77</v>
      </c>
      <c r="R36" s="93" t="s">
        <v>95</v>
      </c>
      <c r="S36" s="425">
        <v>0.62234077088609774</v>
      </c>
      <c r="T36" s="343">
        <v>5028.3756551999995</v>
      </c>
    </row>
    <row r="37" spans="1:21" s="135" customFormat="1" ht="21.75" x14ac:dyDescent="0.3">
      <c r="A37" s="395" t="s">
        <v>578</v>
      </c>
      <c r="B37" s="87">
        <v>4500</v>
      </c>
      <c r="C37" s="87">
        <v>4500</v>
      </c>
      <c r="D37" s="87">
        <v>0</v>
      </c>
      <c r="E37" s="87">
        <v>4500</v>
      </c>
      <c r="F37" s="87">
        <v>1139.0811349100002</v>
      </c>
      <c r="G37" s="92">
        <v>0.25312914109111118</v>
      </c>
      <c r="H37" s="87">
        <v>3360.9188650899996</v>
      </c>
      <c r="I37" s="87">
        <v>1138.9111909100002</v>
      </c>
      <c r="J37" s="92">
        <v>0.25309137575777779</v>
      </c>
      <c r="K37" s="1291" t="s">
        <v>73</v>
      </c>
      <c r="L37" s="1291" t="s">
        <v>404</v>
      </c>
      <c r="M37" s="1291"/>
      <c r="N37" s="90">
        <v>0.16994399999998677</v>
      </c>
      <c r="O37" s="87">
        <v>1138.9111909100002</v>
      </c>
      <c r="P37" s="915">
        <v>0.25309137575777779</v>
      </c>
      <c r="Q37" s="1292" t="s">
        <v>73</v>
      </c>
      <c r="R37" s="1293">
        <v>2.8627749123745497E-2</v>
      </c>
      <c r="S37" s="1293">
        <v>2.8627749123745497E-2</v>
      </c>
      <c r="T37" s="343">
        <v>0</v>
      </c>
    </row>
    <row r="38" spans="1:21" s="136" customFormat="1" ht="24.75" x14ac:dyDescent="0.35">
      <c r="A38" s="397" t="s">
        <v>67</v>
      </c>
      <c r="B38" s="398">
        <v>45183.159379000004</v>
      </c>
      <c r="C38" s="399">
        <v>45183.159379000004</v>
      </c>
      <c r="D38" s="400">
        <v>2855.3849087600001</v>
      </c>
      <c r="E38" s="399">
        <v>42327.774470240001</v>
      </c>
      <c r="F38" s="399">
        <v>38812.652845119999</v>
      </c>
      <c r="G38" s="402">
        <v>0.91695472608437212</v>
      </c>
      <c r="H38" s="399">
        <v>3515.1216251200021</v>
      </c>
      <c r="I38" s="399">
        <v>30964.90635361</v>
      </c>
      <c r="J38" s="419">
        <v>0.73155054195870717</v>
      </c>
      <c r="K38" s="419">
        <v>0.98</v>
      </c>
      <c r="L38" s="396" t="s">
        <v>29</v>
      </c>
      <c r="M38" s="974">
        <v>0.7464801448558237</v>
      </c>
      <c r="N38" s="444">
        <v>7847.7464915099999</v>
      </c>
      <c r="O38" s="400">
        <v>19097.944676750001</v>
      </c>
      <c r="P38" s="428">
        <v>0.45119179819334626</v>
      </c>
      <c r="Q38" s="419">
        <v>0.77</v>
      </c>
      <c r="R38" s="93" t="s">
        <v>95</v>
      </c>
      <c r="S38" s="425">
        <v>0.58596337427707301</v>
      </c>
      <c r="T38" s="459">
        <v>17476.643579839998</v>
      </c>
    </row>
    <row r="39" spans="1:21" ht="15" customHeight="1" x14ac:dyDescent="0.25">
      <c r="A39" s="1295" t="s">
        <v>580</v>
      </c>
      <c r="B39" s="1295"/>
      <c r="C39" s="1295"/>
      <c r="D39" s="1295"/>
      <c r="E39" s="1295"/>
      <c r="F39" s="1295"/>
      <c r="G39" s="1295"/>
      <c r="H39" s="1295"/>
      <c r="I39" s="1295"/>
      <c r="J39" s="1295"/>
      <c r="K39" s="1295"/>
      <c r="L39" s="1295"/>
      <c r="M39" s="1295"/>
      <c r="N39" s="1295"/>
      <c r="O39" s="1295"/>
      <c r="P39" s="1295"/>
      <c r="Q39" s="350"/>
      <c r="R39" s="350"/>
      <c r="S39" s="350"/>
    </row>
    <row r="40" spans="1:21" ht="27" customHeight="1" x14ac:dyDescent="0.35">
      <c r="A40" s="340" t="s">
        <v>411</v>
      </c>
      <c r="B40" s="86"/>
      <c r="C40" s="86"/>
      <c r="D40" s="86"/>
      <c r="E40" s="341"/>
      <c r="F40" s="86"/>
      <c r="G40" s="254"/>
      <c r="H40" s="254"/>
      <c r="I40" s="86"/>
      <c r="J40" s="86"/>
      <c r="K40" s="86"/>
      <c r="L40" s="86"/>
      <c r="M40" s="86"/>
      <c r="N40" s="86"/>
      <c r="O40" s="86"/>
      <c r="P40" s="86"/>
      <c r="Q40" s="86"/>
      <c r="R40" s="86"/>
      <c r="S40" s="86"/>
      <c r="T40" s="86"/>
    </row>
    <row r="41" spans="1:21" ht="25.5" customHeight="1" x14ac:dyDescent="0.25">
      <c r="A41" s="1305" t="s">
        <v>312</v>
      </c>
      <c r="B41" s="1306"/>
      <c r="C41" s="1306"/>
      <c r="D41" s="1306"/>
      <c r="E41" s="1306"/>
      <c r="F41" s="1306"/>
      <c r="G41" s="1306"/>
      <c r="H41" s="1306"/>
      <c r="I41" s="1306"/>
      <c r="J41" s="1306"/>
      <c r="K41" s="1306"/>
      <c r="L41" s="1306"/>
      <c r="M41" s="1306"/>
      <c r="N41" s="1306"/>
      <c r="O41" s="1306"/>
      <c r="P41" s="1306"/>
      <c r="Q41" s="1306"/>
      <c r="R41" s="1306"/>
      <c r="S41" s="1306"/>
      <c r="T41" s="1307"/>
    </row>
    <row r="42" spans="1:21" ht="42.75" customHeight="1" x14ac:dyDescent="0.25">
      <c r="A42" s="426" t="s">
        <v>70</v>
      </c>
      <c r="B42" s="426" t="s">
        <v>101</v>
      </c>
      <c r="C42" s="426" t="s">
        <v>184</v>
      </c>
      <c r="D42" s="426" t="s">
        <v>576</v>
      </c>
      <c r="E42" s="426" t="s">
        <v>575</v>
      </c>
      <c r="F42" s="426" t="s">
        <v>24</v>
      </c>
      <c r="G42" s="426" t="s">
        <v>385</v>
      </c>
      <c r="H42" s="426" t="s">
        <v>42</v>
      </c>
      <c r="I42" s="426" t="s">
        <v>25</v>
      </c>
      <c r="J42" s="426" t="s">
        <v>249</v>
      </c>
      <c r="K42" s="427" t="s">
        <v>409</v>
      </c>
      <c r="L42" s="1287" t="s">
        <v>190</v>
      </c>
      <c r="M42" s="1287"/>
      <c r="N42" s="426" t="s">
        <v>189</v>
      </c>
      <c r="O42" s="426" t="s">
        <v>86</v>
      </c>
      <c r="P42" s="426" t="s">
        <v>250</v>
      </c>
      <c r="Q42" s="426" t="s">
        <v>191</v>
      </c>
      <c r="R42" s="1287" t="s">
        <v>192</v>
      </c>
      <c r="S42" s="1287"/>
      <c r="T42" s="426" t="s">
        <v>28</v>
      </c>
    </row>
    <row r="43" spans="1:21" s="135" customFormat="1" ht="28.5" customHeight="1" x14ac:dyDescent="0.3">
      <c r="A43" s="395" t="s">
        <v>68</v>
      </c>
      <c r="B43" s="87">
        <v>451</v>
      </c>
      <c r="C43" s="87">
        <v>451</v>
      </c>
      <c r="D43" s="87">
        <v>0</v>
      </c>
      <c r="E43" s="87">
        <v>451</v>
      </c>
      <c r="F43" s="87">
        <v>397.68438600000002</v>
      </c>
      <c r="G43" s="92">
        <v>0.88178356097560984</v>
      </c>
      <c r="H43" s="87">
        <v>53.315613999999982</v>
      </c>
      <c r="I43" s="87">
        <v>394.73598600000003</v>
      </c>
      <c r="J43" s="92">
        <v>0.8752460886917961</v>
      </c>
      <c r="K43" s="1291" t="s">
        <v>73</v>
      </c>
      <c r="L43" s="1291"/>
      <c r="M43" s="1291"/>
      <c r="N43" s="87">
        <v>2.9483999999999924</v>
      </c>
      <c r="O43" s="445">
        <v>332.85302100000001</v>
      </c>
      <c r="P43" s="915">
        <v>0.73803330598669625</v>
      </c>
      <c r="Q43" s="1291" t="s">
        <v>73</v>
      </c>
      <c r="R43" s="1291"/>
      <c r="S43" s="1291"/>
      <c r="T43" s="343">
        <v>0</v>
      </c>
    </row>
    <row r="44" spans="1:21" s="135" customFormat="1" ht="43.5" x14ac:dyDescent="0.3">
      <c r="A44" s="395" t="s">
        <v>355</v>
      </c>
      <c r="B44" s="87">
        <v>36439.515568999996</v>
      </c>
      <c r="C44" s="87">
        <v>36466.554979</v>
      </c>
      <c r="D44" s="87">
        <v>2538.7090280100001</v>
      </c>
      <c r="E44" s="87">
        <v>33927.845950989999</v>
      </c>
      <c r="F44" s="87">
        <v>31104.404589079997</v>
      </c>
      <c r="G44" s="92">
        <v>0.91678100148212871</v>
      </c>
      <c r="H44" s="87">
        <v>2823.4413619100014</v>
      </c>
      <c r="I44" s="87">
        <v>30543.372137130002</v>
      </c>
      <c r="J44" s="92">
        <v>0.90024495457952169</v>
      </c>
      <c r="K44" s="1291" t="s">
        <v>73</v>
      </c>
      <c r="L44" s="1291" t="s">
        <v>73</v>
      </c>
      <c r="M44" s="1291" t="s">
        <v>73</v>
      </c>
      <c r="N44" s="87">
        <v>561.03245194999545</v>
      </c>
      <c r="O44" s="445">
        <v>24987.620087389998</v>
      </c>
      <c r="P44" s="915">
        <v>0.73649297168719519</v>
      </c>
      <c r="Q44" s="1301" t="s">
        <v>73</v>
      </c>
      <c r="R44" s="1301"/>
      <c r="S44" s="1301"/>
      <c r="T44" s="343">
        <v>20476.700271109999</v>
      </c>
    </row>
    <row r="45" spans="1:21" s="135" customFormat="1" ht="40.5" customHeight="1" x14ac:dyDescent="0.3">
      <c r="A45" s="395" t="s">
        <v>311</v>
      </c>
      <c r="B45" s="87">
        <v>47157.641624000004</v>
      </c>
      <c r="C45" s="87">
        <v>47157.641624000004</v>
      </c>
      <c r="D45" s="87">
        <v>0</v>
      </c>
      <c r="E45" s="87">
        <v>47157.641624000004</v>
      </c>
      <c r="F45" s="87">
        <v>46516.328603169997</v>
      </c>
      <c r="G45" s="92">
        <v>0.98640065536051702</v>
      </c>
      <c r="H45" s="87">
        <v>641.31302083000628</v>
      </c>
      <c r="I45" s="87">
        <v>36912.29243542</v>
      </c>
      <c r="J45" s="92">
        <v>0.78274254530646792</v>
      </c>
      <c r="K45" s="1291" t="s">
        <v>73</v>
      </c>
      <c r="L45" s="1291" t="s">
        <v>73</v>
      </c>
      <c r="M45" s="1291" t="s">
        <v>73</v>
      </c>
      <c r="N45" s="87">
        <v>9604.0361677499968</v>
      </c>
      <c r="O45" s="445">
        <v>35888.616563099997</v>
      </c>
      <c r="P45" s="915">
        <v>0.76103501632352955</v>
      </c>
      <c r="Q45" s="1302" t="s">
        <v>73</v>
      </c>
      <c r="R45" s="1303"/>
      <c r="S45" s="1304"/>
      <c r="T45" s="343">
        <v>34728.896959000005</v>
      </c>
      <c r="U45" s="977"/>
    </row>
    <row r="46" spans="1:21" s="136" customFormat="1" ht="24.75" x14ac:dyDescent="0.35">
      <c r="A46" s="397" t="s">
        <v>67</v>
      </c>
      <c r="B46" s="398">
        <v>84048.157192999992</v>
      </c>
      <c r="C46" s="399">
        <v>84075.196603000004</v>
      </c>
      <c r="D46" s="400">
        <v>2538.7090280100001</v>
      </c>
      <c r="E46" s="399">
        <v>81536.487574989995</v>
      </c>
      <c r="F46" s="399">
        <v>78018.417578249995</v>
      </c>
      <c r="G46" s="402">
        <v>0.95685281398092614</v>
      </c>
      <c r="H46" s="399">
        <v>3518.0699967399996</v>
      </c>
      <c r="I46" s="399">
        <v>67850.400558549998</v>
      </c>
      <c r="J46" s="419">
        <v>0.83214769947193579</v>
      </c>
      <c r="K46" s="1290" t="s">
        <v>73</v>
      </c>
      <c r="L46" s="1290"/>
      <c r="M46" s="1290"/>
      <c r="N46" s="399">
        <v>10168.017019699992</v>
      </c>
      <c r="O46" s="446">
        <v>61209.089671489994</v>
      </c>
      <c r="P46" s="428">
        <v>0.75069568842041823</v>
      </c>
      <c r="Q46" s="1290" t="s">
        <v>73</v>
      </c>
      <c r="R46" s="1290"/>
      <c r="S46" s="1290"/>
      <c r="T46" s="459">
        <v>55205.597230110005</v>
      </c>
    </row>
    <row r="47" spans="1:21" ht="21" customHeight="1" x14ac:dyDescent="0.25">
      <c r="A47" s="1295" t="s">
        <v>580</v>
      </c>
      <c r="B47" s="1295"/>
      <c r="C47" s="1295"/>
      <c r="D47" s="1295"/>
      <c r="E47" s="1295"/>
      <c r="F47" s="1295"/>
      <c r="G47" s="1295"/>
      <c r="H47" s="1295"/>
      <c r="I47" s="1295"/>
      <c r="J47" s="1295"/>
      <c r="K47" s="1295"/>
      <c r="L47" s="1295"/>
      <c r="M47" s="1295"/>
      <c r="N47" s="1295"/>
      <c r="O47" s="1295"/>
      <c r="P47" s="1295"/>
      <c r="Q47" s="339"/>
      <c r="R47" s="339"/>
      <c r="S47" s="339"/>
    </row>
    <row r="48" spans="1:21" ht="18" customHeight="1" x14ac:dyDescent="0.35">
      <c r="B48" s="107"/>
      <c r="C48" s="107"/>
      <c r="D48" s="107"/>
      <c r="E48" s="342"/>
      <c r="F48" s="107"/>
      <c r="G48" s="255"/>
      <c r="H48" s="255"/>
      <c r="I48" s="107"/>
      <c r="J48" s="107"/>
      <c r="K48" s="107"/>
      <c r="L48" s="107"/>
      <c r="M48" s="107"/>
      <c r="N48" s="107"/>
      <c r="O48" s="107"/>
      <c r="P48" s="107"/>
      <c r="Q48" s="107"/>
      <c r="R48" s="107"/>
      <c r="S48" s="107"/>
      <c r="T48" s="107"/>
    </row>
    <row r="49" spans="1:20" ht="17.25" x14ac:dyDescent="0.35">
      <c r="A49" s="371" t="s">
        <v>411</v>
      </c>
      <c r="B49" s="107"/>
      <c r="C49" s="107"/>
      <c r="D49" s="107"/>
      <c r="E49" s="107"/>
      <c r="F49" s="62"/>
      <c r="G49" s="255"/>
      <c r="H49" s="255"/>
      <c r="I49" s="62"/>
      <c r="J49" s="62"/>
      <c r="K49" s="62"/>
      <c r="L49" s="62"/>
      <c r="M49" s="62"/>
      <c r="N49" s="62"/>
      <c r="O49" s="62"/>
      <c r="P49" s="62"/>
      <c r="Q49" s="62"/>
      <c r="R49" s="62"/>
      <c r="S49" s="62"/>
      <c r="T49" s="62"/>
    </row>
    <row r="50" spans="1:20" ht="25.5" customHeight="1" x14ac:dyDescent="0.25">
      <c r="A50" s="1305" t="s">
        <v>396</v>
      </c>
      <c r="B50" s="1306"/>
      <c r="C50" s="1306"/>
      <c r="D50" s="1306"/>
      <c r="E50" s="1306"/>
      <c r="F50" s="1306"/>
      <c r="G50" s="1306"/>
      <c r="H50" s="1306"/>
      <c r="I50" s="1306"/>
      <c r="J50" s="1306"/>
      <c r="K50" s="1306"/>
      <c r="L50" s="1306"/>
      <c r="M50" s="1306"/>
      <c r="N50" s="1306"/>
      <c r="O50" s="1306"/>
      <c r="P50" s="1306"/>
      <c r="Q50" s="1306"/>
      <c r="R50" s="1306"/>
      <c r="S50" s="1306"/>
      <c r="T50" s="1307"/>
    </row>
    <row r="51" spans="1:20" ht="28.5" customHeight="1" x14ac:dyDescent="0.25">
      <c r="A51" s="426" t="s">
        <v>70</v>
      </c>
      <c r="B51" s="426" t="s">
        <v>101</v>
      </c>
      <c r="C51" s="426" t="s">
        <v>184</v>
      </c>
      <c r="D51" s="426" t="s">
        <v>576</v>
      </c>
      <c r="E51" s="426" t="s">
        <v>575</v>
      </c>
      <c r="F51" s="426" t="s">
        <v>24</v>
      </c>
      <c r="G51" s="426" t="s">
        <v>385</v>
      </c>
      <c r="H51" s="426" t="s">
        <v>42</v>
      </c>
      <c r="I51" s="426" t="s">
        <v>25</v>
      </c>
      <c r="J51" s="426" t="s">
        <v>249</v>
      </c>
      <c r="K51" s="427" t="s">
        <v>409</v>
      </c>
      <c r="L51" s="1287" t="s">
        <v>190</v>
      </c>
      <c r="M51" s="1287"/>
      <c r="N51" s="426" t="s">
        <v>189</v>
      </c>
      <c r="O51" s="426" t="s">
        <v>86</v>
      </c>
      <c r="P51" s="426" t="s">
        <v>250</v>
      </c>
      <c r="Q51" s="427" t="s">
        <v>191</v>
      </c>
      <c r="R51" s="1287" t="s">
        <v>192</v>
      </c>
      <c r="S51" s="1287"/>
      <c r="T51" s="426" t="s">
        <v>28</v>
      </c>
    </row>
    <row r="52" spans="1:20" s="134" customFormat="1" ht="84" customHeight="1" x14ac:dyDescent="0.25">
      <c r="A52" s="395" t="s">
        <v>405</v>
      </c>
      <c r="B52" s="351">
        <v>8629.4</v>
      </c>
      <c r="C52" s="351">
        <v>8629.4</v>
      </c>
      <c r="D52" s="384">
        <v>0</v>
      </c>
      <c r="E52" s="87">
        <v>8629.4</v>
      </c>
      <c r="F52" s="87">
        <v>8629.4</v>
      </c>
      <c r="G52" s="92">
        <v>1</v>
      </c>
      <c r="H52" s="352">
        <v>0</v>
      </c>
      <c r="I52" s="87">
        <v>8629.4</v>
      </c>
      <c r="J52" s="92">
        <v>1</v>
      </c>
      <c r="K52" s="1294" t="s">
        <v>73</v>
      </c>
      <c r="L52" s="1294"/>
      <c r="M52" s="1294"/>
      <c r="N52" s="87">
        <v>0</v>
      </c>
      <c r="O52" s="87">
        <v>8629.4</v>
      </c>
      <c r="P52" s="92">
        <v>1</v>
      </c>
      <c r="Q52" s="1294" t="s">
        <v>73</v>
      </c>
      <c r="R52" s="1294"/>
      <c r="S52" s="1294"/>
      <c r="T52" s="343">
        <v>8629.4</v>
      </c>
    </row>
    <row r="53" spans="1:20" s="134" customFormat="1" ht="60" customHeight="1" x14ac:dyDescent="0.25">
      <c r="A53" s="395" t="s">
        <v>40</v>
      </c>
      <c r="B53" s="351">
        <v>8802.9</v>
      </c>
      <c r="C53" s="351">
        <v>5775.8605900000002</v>
      </c>
      <c r="D53" s="351">
        <v>5775.8605900000002</v>
      </c>
      <c r="E53" s="87">
        <v>0</v>
      </c>
      <c r="F53" s="87">
        <v>0</v>
      </c>
      <c r="G53" s="92">
        <v>0</v>
      </c>
      <c r="H53" s="352">
        <v>0</v>
      </c>
      <c r="I53" s="87">
        <v>0</v>
      </c>
      <c r="J53" s="92">
        <v>0</v>
      </c>
      <c r="K53" s="1294" t="s">
        <v>73</v>
      </c>
      <c r="L53" s="1294"/>
      <c r="M53" s="1294"/>
      <c r="N53" s="87">
        <v>0</v>
      </c>
      <c r="O53" s="87">
        <v>0</v>
      </c>
      <c r="P53" s="92">
        <v>0</v>
      </c>
      <c r="Q53" s="1294" t="s">
        <v>73</v>
      </c>
      <c r="R53" s="1294"/>
      <c r="S53" s="1294"/>
      <c r="T53" s="343">
        <v>0</v>
      </c>
    </row>
    <row r="54" spans="1:20" ht="24.75" x14ac:dyDescent="0.25">
      <c r="A54" s="397" t="s">
        <v>67</v>
      </c>
      <c r="B54" s="398">
        <v>17432.3</v>
      </c>
      <c r="C54" s="399">
        <v>14405.26059</v>
      </c>
      <c r="D54" s="399">
        <v>5775.8605900000002</v>
      </c>
      <c r="E54" s="400">
        <v>8629.4</v>
      </c>
      <c r="F54" s="401">
        <v>8629.4</v>
      </c>
      <c r="G54" s="402">
        <v>1</v>
      </c>
      <c r="H54" s="401">
        <v>0</v>
      </c>
      <c r="I54" s="401">
        <v>8629.4</v>
      </c>
      <c r="J54" s="419">
        <v>1</v>
      </c>
      <c r="K54" s="1290" t="s">
        <v>73</v>
      </c>
      <c r="L54" s="1290"/>
      <c r="M54" s="1290"/>
      <c r="N54" s="401">
        <v>0</v>
      </c>
      <c r="O54" s="400">
        <v>8629.4</v>
      </c>
      <c r="P54" s="419">
        <v>1</v>
      </c>
      <c r="Q54" s="1290" t="s">
        <v>73</v>
      </c>
      <c r="R54" s="1290"/>
      <c r="S54" s="1290"/>
      <c r="T54" s="459">
        <v>8629.4</v>
      </c>
    </row>
    <row r="55" spans="1:20" ht="17.25" x14ac:dyDescent="0.35">
      <c r="A55" s="86" t="s">
        <v>580</v>
      </c>
      <c r="B55" s="86"/>
      <c r="C55" s="86"/>
      <c r="D55" s="86"/>
      <c r="E55" s="86"/>
      <c r="F55" s="86"/>
      <c r="G55" s="254"/>
      <c r="H55" s="254"/>
      <c r="I55" s="86"/>
      <c r="J55" s="86"/>
      <c r="K55" s="86"/>
      <c r="L55" s="86"/>
      <c r="M55" s="86"/>
      <c r="N55" s="86"/>
      <c r="O55" s="86"/>
      <c r="P55" s="86"/>
      <c r="Q55" s="86"/>
      <c r="R55" s="86"/>
      <c r="S55" s="86"/>
      <c r="T55" s="86"/>
    </row>
    <row r="56" spans="1:20" ht="64.5" customHeight="1" x14ac:dyDescent="0.25">
      <c r="A56" s="64"/>
      <c r="B56" s="65"/>
      <c r="C56" s="65"/>
      <c r="D56" s="65"/>
      <c r="E56" s="65"/>
      <c r="F56" s="65"/>
      <c r="G56" s="257"/>
      <c r="H56" s="257"/>
      <c r="I56" s="65"/>
      <c r="J56" s="68"/>
      <c r="K56" s="69"/>
      <c r="L56" s="66"/>
      <c r="M56" s="66"/>
      <c r="N56" s="65"/>
      <c r="O56" s="65"/>
      <c r="P56" s="70"/>
      <c r="Q56" s="66"/>
      <c r="R56" s="66"/>
      <c r="S56" s="66"/>
      <c r="T56" s="70"/>
    </row>
    <row r="57" spans="1:20" ht="64.5" customHeight="1" x14ac:dyDescent="0.25">
      <c r="A57" s="67"/>
      <c r="B57" s="71"/>
      <c r="C57" s="71"/>
      <c r="D57" s="71"/>
      <c r="E57" s="54"/>
      <c r="F57" s="54"/>
      <c r="G57" s="380"/>
      <c r="H57" s="71"/>
      <c r="I57" s="71"/>
      <c r="J57" s="72"/>
      <c r="K57" s="106"/>
      <c r="L57" s="106"/>
      <c r="M57" s="106"/>
      <c r="N57" s="71"/>
      <c r="O57" s="71"/>
      <c r="P57" s="70"/>
      <c r="Q57" s="106"/>
      <c r="R57" s="106"/>
      <c r="S57" s="106"/>
      <c r="T57" s="70"/>
    </row>
    <row r="58" spans="1:20" ht="64.5" customHeight="1" x14ac:dyDescent="0.3">
      <c r="B58" s="56"/>
      <c r="F58" s="157"/>
      <c r="K58" s="55"/>
    </row>
    <row r="59" spans="1:20" ht="64.5" customHeight="1" x14ac:dyDescent="0.3">
      <c r="B59" s="57"/>
      <c r="C59" s="57"/>
      <c r="E59" s="57"/>
    </row>
    <row r="60" spans="1:20" ht="64.5" customHeight="1" x14ac:dyDescent="0.25"/>
    <row r="63" spans="1:20" ht="17.25" x14ac:dyDescent="0.35">
      <c r="A63" s="107"/>
      <c r="B63" s="107"/>
      <c r="C63" s="107"/>
      <c r="D63" s="107"/>
      <c r="E63" s="107"/>
      <c r="F63" s="107"/>
      <c r="G63" s="255"/>
      <c r="H63" s="255"/>
      <c r="I63" s="107"/>
      <c r="J63" s="107"/>
      <c r="K63" s="107"/>
      <c r="L63" s="107"/>
      <c r="M63" s="107"/>
      <c r="N63" s="107"/>
      <c r="O63" s="107"/>
      <c r="P63" s="107"/>
      <c r="Q63" s="73"/>
      <c r="R63" s="74"/>
      <c r="S63" s="74"/>
      <c r="T63" s="107"/>
    </row>
    <row r="64" spans="1:20" ht="24.75" x14ac:dyDescent="0.3">
      <c r="A64" s="75"/>
      <c r="B64" s="74"/>
      <c r="C64" s="74"/>
      <c r="D64" s="75"/>
      <c r="E64" s="76"/>
      <c r="F64" s="76"/>
      <c r="G64" s="256"/>
      <c r="H64" s="256"/>
      <c r="I64" s="76"/>
      <c r="J64" s="77"/>
      <c r="K64" s="77"/>
      <c r="L64" s="77"/>
      <c r="M64" s="77"/>
      <c r="N64" s="77"/>
      <c r="O64" s="77"/>
      <c r="P64" s="78"/>
      <c r="Q64" s="73"/>
      <c r="R64" s="74"/>
      <c r="S64" s="74"/>
      <c r="T64" s="78"/>
    </row>
    <row r="65" spans="1:20" ht="24.75" x14ac:dyDescent="0.3">
      <c r="A65" s="75"/>
      <c r="B65" s="74"/>
      <c r="C65" s="74"/>
      <c r="D65" s="75"/>
      <c r="E65" s="79"/>
      <c r="F65" s="79"/>
      <c r="G65" s="257"/>
      <c r="H65" s="257"/>
      <c r="I65" s="79"/>
      <c r="J65" s="80"/>
      <c r="K65" s="80"/>
      <c r="L65" s="80"/>
      <c r="M65" s="80"/>
      <c r="N65" s="80"/>
      <c r="O65" s="80"/>
      <c r="P65" s="68"/>
      <c r="Q65" s="73"/>
      <c r="R65" s="74"/>
      <c r="S65" s="74"/>
      <c r="T65" s="68"/>
    </row>
    <row r="66" spans="1:20" ht="24.75" x14ac:dyDescent="0.3">
      <c r="A66" s="75"/>
      <c r="B66" s="74"/>
      <c r="C66" s="74"/>
      <c r="D66" s="75"/>
      <c r="E66" s="81"/>
      <c r="F66" s="81"/>
      <c r="G66" s="259"/>
      <c r="H66" s="259"/>
      <c r="I66" s="81"/>
      <c r="J66" s="82"/>
      <c r="K66" s="82"/>
      <c r="L66" s="82"/>
      <c r="M66" s="82"/>
      <c r="N66" s="82"/>
      <c r="O66" s="82"/>
      <c r="P66" s="70"/>
      <c r="Q66" s="73"/>
      <c r="R66" s="74"/>
      <c r="S66" s="74"/>
      <c r="T66" s="70"/>
    </row>
    <row r="67" spans="1:20" ht="24.75" x14ac:dyDescent="0.3">
      <c r="A67" s="75"/>
      <c r="B67" s="74"/>
      <c r="C67" s="74"/>
      <c r="D67" s="75"/>
      <c r="E67" s="76"/>
      <c r="F67" s="76"/>
      <c r="G67" s="256"/>
      <c r="H67" s="256"/>
      <c r="I67" s="76"/>
      <c r="J67" s="77"/>
      <c r="K67" s="77"/>
      <c r="L67" s="77"/>
      <c r="M67" s="77"/>
      <c r="N67" s="77"/>
      <c r="O67" s="77"/>
      <c r="P67" s="78"/>
      <c r="Q67" s="73"/>
      <c r="R67" s="74"/>
      <c r="S67" s="74"/>
      <c r="T67" s="78"/>
    </row>
    <row r="68" spans="1:20" ht="24.75" x14ac:dyDescent="0.3">
      <c r="A68" s="75"/>
      <c r="B68" s="74"/>
      <c r="C68" s="74"/>
      <c r="D68" s="75"/>
      <c r="E68" s="79"/>
      <c r="F68" s="79"/>
      <c r="G68" s="257"/>
      <c r="H68" s="257"/>
      <c r="I68" s="79"/>
      <c r="J68" s="80"/>
      <c r="K68" s="80"/>
      <c r="L68" s="80"/>
      <c r="M68" s="80"/>
      <c r="N68" s="80"/>
      <c r="O68" s="80"/>
      <c r="P68" s="68"/>
      <c r="Q68" s="73"/>
      <c r="R68" s="74"/>
      <c r="S68" s="74"/>
      <c r="T68" s="68"/>
    </row>
    <row r="69" spans="1:20" ht="24.75" x14ac:dyDescent="0.3">
      <c r="A69" s="75"/>
      <c r="B69" s="74"/>
      <c r="C69" s="74"/>
      <c r="D69" s="75"/>
      <c r="E69" s="79"/>
      <c r="F69" s="79"/>
      <c r="G69" s="257"/>
      <c r="H69" s="257"/>
      <c r="I69" s="79"/>
      <c r="J69" s="80"/>
      <c r="K69" s="80"/>
      <c r="L69" s="80"/>
      <c r="M69" s="80"/>
      <c r="N69" s="80"/>
      <c r="O69" s="80"/>
      <c r="P69" s="68"/>
      <c r="Q69" s="73"/>
      <c r="R69" s="74"/>
      <c r="S69" s="74"/>
      <c r="T69" s="68"/>
    </row>
    <row r="70" spans="1:20" ht="24.75" x14ac:dyDescent="0.3">
      <c r="A70" s="75"/>
      <c r="B70" s="74"/>
      <c r="C70" s="74"/>
      <c r="D70" s="75"/>
      <c r="E70" s="79"/>
      <c r="F70" s="79"/>
      <c r="G70" s="257"/>
      <c r="H70" s="257"/>
      <c r="I70" s="79"/>
      <c r="J70" s="80"/>
      <c r="K70" s="80"/>
      <c r="L70" s="80"/>
      <c r="M70" s="80"/>
      <c r="N70" s="80"/>
      <c r="O70" s="80"/>
      <c r="P70" s="68"/>
      <c r="Q70" s="73"/>
      <c r="R70" s="74"/>
      <c r="S70" s="74"/>
      <c r="T70" s="68"/>
    </row>
    <row r="71" spans="1:20" ht="24.75" x14ac:dyDescent="0.3">
      <c r="A71" s="75"/>
      <c r="B71" s="74"/>
      <c r="C71" s="74"/>
      <c r="D71" s="75"/>
      <c r="E71" s="79"/>
      <c r="F71" s="79"/>
      <c r="G71" s="257"/>
      <c r="H71" s="257"/>
      <c r="I71" s="79"/>
      <c r="J71" s="80"/>
      <c r="K71" s="80"/>
      <c r="L71" s="80"/>
      <c r="M71" s="80"/>
      <c r="N71" s="80"/>
      <c r="O71" s="80"/>
      <c r="P71" s="68"/>
      <c r="Q71" s="73"/>
      <c r="R71" s="74"/>
      <c r="S71" s="74"/>
      <c r="T71" s="68"/>
    </row>
    <row r="72" spans="1:20" ht="24.75" x14ac:dyDescent="0.3">
      <c r="A72" s="75"/>
      <c r="B72" s="74"/>
      <c r="C72" s="74"/>
      <c r="D72" s="75"/>
      <c r="E72" s="79"/>
      <c r="F72" s="79"/>
      <c r="G72" s="257"/>
      <c r="H72" s="257"/>
      <c r="I72" s="79"/>
      <c r="J72" s="80"/>
      <c r="K72" s="80"/>
      <c r="L72" s="80"/>
      <c r="M72" s="80"/>
      <c r="N72" s="80"/>
      <c r="O72" s="80"/>
      <c r="P72" s="68"/>
      <c r="Q72" s="73"/>
      <c r="R72" s="74"/>
      <c r="S72" s="74"/>
      <c r="T72" s="68"/>
    </row>
    <row r="73" spans="1:20" ht="24.75" x14ac:dyDescent="0.3">
      <c r="A73" s="75"/>
      <c r="B73" s="74"/>
      <c r="C73" s="74"/>
      <c r="D73" s="75"/>
      <c r="E73" s="81"/>
      <c r="F73" s="81"/>
      <c r="G73" s="259"/>
      <c r="H73" s="259"/>
      <c r="I73" s="81"/>
      <c r="J73" s="82"/>
      <c r="K73" s="82"/>
      <c r="L73" s="82"/>
      <c r="M73" s="82"/>
      <c r="N73" s="82"/>
      <c r="O73" s="82"/>
      <c r="P73" s="70"/>
      <c r="Q73" s="73"/>
      <c r="R73" s="74"/>
      <c r="S73" s="74"/>
      <c r="T73" s="70"/>
    </row>
    <row r="74" spans="1:20" ht="24.75" x14ac:dyDescent="0.3">
      <c r="A74" s="75"/>
      <c r="B74" s="74"/>
      <c r="C74" s="74"/>
      <c r="D74" s="75"/>
      <c r="E74" s="79"/>
      <c r="F74" s="79"/>
      <c r="G74" s="257"/>
      <c r="H74" s="257"/>
      <c r="I74" s="79"/>
      <c r="J74" s="80"/>
      <c r="K74" s="80"/>
      <c r="L74" s="80"/>
      <c r="M74" s="80"/>
      <c r="N74" s="80"/>
      <c r="O74" s="80"/>
      <c r="P74" s="68"/>
      <c r="Q74" s="73"/>
      <c r="R74" s="74"/>
      <c r="S74" s="74"/>
      <c r="T74" s="68"/>
    </row>
    <row r="75" spans="1:20" ht="24.75" x14ac:dyDescent="0.3">
      <c r="A75" s="75"/>
      <c r="B75" s="74"/>
      <c r="C75" s="74"/>
      <c r="D75" s="75"/>
      <c r="E75" s="79"/>
      <c r="F75" s="79"/>
      <c r="G75" s="257"/>
      <c r="H75" s="257"/>
      <c r="I75" s="79"/>
      <c r="J75" s="80"/>
      <c r="K75" s="80"/>
      <c r="L75" s="80"/>
      <c r="M75" s="80"/>
      <c r="N75" s="80"/>
      <c r="O75" s="80"/>
      <c r="P75" s="68"/>
      <c r="Q75" s="73"/>
      <c r="R75" s="74"/>
      <c r="S75" s="74"/>
      <c r="T75" s="68"/>
    </row>
    <row r="76" spans="1:20" ht="24.75" x14ac:dyDescent="0.3">
      <c r="A76" s="75"/>
      <c r="B76" s="74"/>
      <c r="C76" s="74"/>
      <c r="D76" s="75"/>
      <c r="E76" s="76"/>
      <c r="F76" s="76"/>
      <c r="G76" s="256"/>
      <c r="H76" s="256"/>
      <c r="I76" s="76"/>
      <c r="J76" s="77"/>
      <c r="K76" s="77"/>
      <c r="L76" s="77"/>
      <c r="M76" s="77"/>
      <c r="N76" s="77"/>
      <c r="O76" s="77"/>
      <c r="P76" s="78"/>
      <c r="Q76" s="73"/>
      <c r="R76" s="74"/>
      <c r="S76" s="74"/>
      <c r="T76" s="78"/>
    </row>
    <row r="77" spans="1:20" ht="24.75" x14ac:dyDescent="0.3">
      <c r="A77" s="75"/>
      <c r="B77" s="74"/>
      <c r="C77" s="74"/>
      <c r="D77" s="75"/>
      <c r="E77" s="79"/>
      <c r="F77" s="79"/>
      <c r="G77" s="257"/>
      <c r="H77" s="257"/>
      <c r="I77" s="79"/>
      <c r="J77" s="80"/>
      <c r="K77" s="80"/>
      <c r="L77" s="80"/>
      <c r="M77" s="80"/>
      <c r="N77" s="80"/>
      <c r="O77" s="80"/>
      <c r="P77" s="68"/>
      <c r="Q77" s="73"/>
      <c r="R77" s="74"/>
      <c r="S77" s="74"/>
      <c r="T77" s="68"/>
    </row>
  </sheetData>
  <mergeCells count="38">
    <mergeCell ref="A4:T4"/>
    <mergeCell ref="A2:T3"/>
    <mergeCell ref="A5:T5"/>
    <mergeCell ref="R51:S51"/>
    <mergeCell ref="K43:M43"/>
    <mergeCell ref="Q46:S46"/>
    <mergeCell ref="Q44:S44"/>
    <mergeCell ref="Q45:S45"/>
    <mergeCell ref="A50:T50"/>
    <mergeCell ref="A31:T31"/>
    <mergeCell ref="A41:T41"/>
    <mergeCell ref="L7:M7"/>
    <mergeCell ref="A29:P29"/>
    <mergeCell ref="R7:S7"/>
    <mergeCell ref="A6:T6"/>
    <mergeCell ref="A21:T21"/>
    <mergeCell ref="R42:S42"/>
    <mergeCell ref="L22:M22"/>
    <mergeCell ref="L32:M32"/>
    <mergeCell ref="R22:S22"/>
    <mergeCell ref="R32:S32"/>
    <mergeCell ref="A39:P39"/>
    <mergeCell ref="L51:M51"/>
    <mergeCell ref="A1:T1"/>
    <mergeCell ref="K54:M54"/>
    <mergeCell ref="Q54:S54"/>
    <mergeCell ref="K37:M37"/>
    <mergeCell ref="Q37:S37"/>
    <mergeCell ref="K52:M52"/>
    <mergeCell ref="K53:M53"/>
    <mergeCell ref="Q52:S52"/>
    <mergeCell ref="Q53:S53"/>
    <mergeCell ref="K44:M44"/>
    <mergeCell ref="K45:M45"/>
    <mergeCell ref="K46:M46"/>
    <mergeCell ref="Q43:S43"/>
    <mergeCell ref="L42:M42"/>
    <mergeCell ref="A47:P47"/>
  </mergeCells>
  <conditionalFormatting sqref="M8:M18">
    <cfRule type="cellIs" dxfId="29" priority="34" operator="greaterThan">
      <formula>0.99</formula>
    </cfRule>
    <cfRule type="cellIs" dxfId="28" priority="35" operator="lessThan">
      <formula>0.7</formula>
    </cfRule>
    <cfRule type="cellIs" dxfId="27" priority="36" operator="between">
      <formula>0.7</formula>
      <formula>0.99</formula>
    </cfRule>
  </conditionalFormatting>
  <conditionalFormatting sqref="M23:M28">
    <cfRule type="cellIs" dxfId="26" priority="76" operator="greaterThan">
      <formula>0.99</formula>
    </cfRule>
    <cfRule type="cellIs" dxfId="25" priority="77" operator="lessThan">
      <formula>0.7</formula>
    </cfRule>
    <cfRule type="cellIs" dxfId="24" priority="78" operator="between">
      <formula>0.7</formula>
      <formula>0.99</formula>
    </cfRule>
  </conditionalFormatting>
  <conditionalFormatting sqref="M33:M36">
    <cfRule type="cellIs" dxfId="23" priority="16" operator="greaterThan">
      <formula>0.99</formula>
    </cfRule>
    <cfRule type="cellIs" dxfId="22" priority="17" operator="lessThan">
      <formula>0.7</formula>
    </cfRule>
    <cfRule type="cellIs" dxfId="21" priority="18" operator="between">
      <formula>0.7</formula>
      <formula>0.99</formula>
    </cfRule>
  </conditionalFormatting>
  <conditionalFormatting sqref="M38">
    <cfRule type="cellIs" dxfId="20" priority="7" operator="greaterThan">
      <formula>0.99</formula>
    </cfRule>
    <cfRule type="cellIs" dxfId="19" priority="8" operator="lessThan">
      <formula>0.7</formula>
    </cfRule>
    <cfRule type="cellIs" dxfId="18" priority="9" operator="between">
      <formula>0.7</formula>
      <formula>0.99</formula>
    </cfRule>
  </conditionalFormatting>
  <conditionalFormatting sqref="S8:S10 S12:S14">
    <cfRule type="cellIs" dxfId="17" priority="25" stopIfTrue="1" operator="greaterThan">
      <formula>0.99</formula>
    </cfRule>
    <cfRule type="cellIs" dxfId="16" priority="26" stopIfTrue="1" operator="lessThan">
      <formula>0.7</formula>
    </cfRule>
    <cfRule type="cellIs" dxfId="15" priority="27" stopIfTrue="1" operator="between">
      <formula>0.7</formula>
      <formula>0.99</formula>
    </cfRule>
  </conditionalFormatting>
  <conditionalFormatting sqref="S11">
    <cfRule type="cellIs" dxfId="14" priority="1" operator="greaterThan">
      <formula>0.99</formula>
    </cfRule>
    <cfRule type="cellIs" dxfId="13" priority="2" operator="lessThan">
      <formula>0.7</formula>
    </cfRule>
    <cfRule type="cellIs" dxfId="12" priority="3" operator="between">
      <formula>0.7</formula>
      <formula>0.99</formula>
    </cfRule>
  </conditionalFormatting>
  <conditionalFormatting sqref="S15:S18">
    <cfRule type="cellIs" dxfId="11" priority="37" operator="greaterThan">
      <formula>0.99</formula>
    </cfRule>
    <cfRule type="cellIs" dxfId="10" priority="38" operator="lessThan">
      <formula>0.7</formula>
    </cfRule>
    <cfRule type="cellIs" dxfId="9" priority="39" operator="between">
      <formula>0.7</formula>
      <formula>0.99</formula>
    </cfRule>
  </conditionalFormatting>
  <conditionalFormatting sqref="S23:S28">
    <cfRule type="cellIs" dxfId="8" priority="13" operator="greaterThan">
      <formula>0.99</formula>
    </cfRule>
    <cfRule type="cellIs" dxfId="7" priority="14" operator="lessThan">
      <formula>0.7</formula>
    </cfRule>
    <cfRule type="cellIs" dxfId="6" priority="15" operator="between">
      <formula>0.7</formula>
      <formula>0.99</formula>
    </cfRule>
  </conditionalFormatting>
  <conditionalFormatting sqref="S33:S36">
    <cfRule type="cellIs" dxfId="5" priority="100" operator="greaterThan">
      <formula>0.99</formula>
    </cfRule>
    <cfRule type="cellIs" dxfId="4" priority="101" operator="lessThan">
      <formula>0.7</formula>
    </cfRule>
    <cfRule type="cellIs" dxfId="3" priority="102" operator="between">
      <formula>0.7</formula>
      <formula>0.99</formula>
    </cfRule>
  </conditionalFormatting>
  <conditionalFormatting sqref="S38">
    <cfRule type="cellIs" dxfId="2" priority="10" operator="greaterThan">
      <formula>0.99</formula>
    </cfRule>
    <cfRule type="cellIs" dxfId="1" priority="11" operator="lessThan">
      <formula>0.7</formula>
    </cfRule>
    <cfRule type="cellIs" dxfId="0" priority="12" operator="between">
      <formula>0.7</formula>
      <formula>0.99</formula>
    </cfRule>
  </conditionalFormatting>
  <printOptions horizontalCentered="1" verticalCentered="1"/>
  <pageMargins left="1.2736614173228347" right="0.70866141732283472" top="0.74803149606299213" bottom="0.74803149606299213" header="0.31496062992125984" footer="0.31496062992125984"/>
  <pageSetup paperSize="9" scale="49" orientation="landscape" r:id="rId1"/>
  <rowBreaks count="2" manualBreakCount="2">
    <brk id="19" max="19" man="1"/>
    <brk id="29" max="19"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15</vt:i4>
      </vt:variant>
      <vt:variant>
        <vt:lpstr>Rangos con nombre</vt:lpstr>
      </vt:variant>
      <vt:variant>
        <vt:i4>15</vt:i4>
      </vt:variant>
    </vt:vector>
  </HeadingPairs>
  <TitlesOfParts>
    <vt:vector size="30" baseType="lpstr">
      <vt:lpstr>DATOS SENT</vt:lpstr>
      <vt:lpstr>DATOS REGALIAS</vt:lpstr>
      <vt:lpstr>CONSOLIDADO SECTOR INTERIOR</vt:lpstr>
      <vt:lpstr>CONSOLIDADO </vt:lpstr>
      <vt:lpstr>POR DIRECCIONES</vt:lpstr>
      <vt:lpstr>GLOSARIO</vt:lpstr>
      <vt:lpstr>GRAFICAS DE TENDENCIA </vt:lpstr>
      <vt:lpstr>Comparativo Sector</vt:lpstr>
      <vt:lpstr>ALERTAS DIRECCIONES</vt:lpstr>
      <vt:lpstr>CUADRO SENTENCIA</vt:lpstr>
      <vt:lpstr>30 noviembre</vt:lpstr>
      <vt:lpstr>UNP</vt:lpstr>
      <vt:lpstr>NASA KIWE</vt:lpstr>
      <vt:lpstr>BOMBEROS</vt:lpstr>
      <vt:lpstr>DER AUTOR</vt:lpstr>
      <vt:lpstr>'30 noviembre'!Área_de_impresión</vt:lpstr>
      <vt:lpstr>'ALERTAS DIRECCIONES'!Área_de_impresión</vt:lpstr>
      <vt:lpstr>'CONSOLIDADO '!Área_de_impresión</vt:lpstr>
      <vt:lpstr>GLOSARIO!Área_de_impresión</vt:lpstr>
      <vt:lpstr>'POR DIRECCIONES'!Área_de_impresión</vt:lpstr>
      <vt:lpstr>'ALERTAS DIRECCIONES'!Print_Area</vt:lpstr>
      <vt:lpstr>'CONSOLIDADO '!Print_Area</vt:lpstr>
      <vt:lpstr>'DATOS REGALIAS'!Print_Area</vt:lpstr>
      <vt:lpstr>GLOSARIO!Print_Area</vt:lpstr>
      <vt:lpstr>'POR DIRECCIONES'!Print_Area</vt:lpstr>
      <vt:lpstr>'ALERTAS DIRECCIONES'!Print_Titles</vt:lpstr>
      <vt:lpstr>'CONSOLIDADO '!Print_Titles</vt:lpstr>
      <vt:lpstr>'POR DIRECCIONES'!Print_Titles</vt:lpstr>
      <vt:lpstr>'ALERTAS DIRECCIONES'!Títulos_a_imprimir</vt:lpstr>
      <vt:lpstr>'POR DIRECCIONES'!Títulos_a_imprimir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Elena Blanco Barrera</dc:creator>
  <cp:lastModifiedBy>Diana Patricia Bohorquez Hernandez</cp:lastModifiedBy>
  <cp:lastPrinted>2024-01-09T16:14:27Z</cp:lastPrinted>
  <dcterms:created xsi:type="dcterms:W3CDTF">2015-10-22T11:50:38Z</dcterms:created>
  <dcterms:modified xsi:type="dcterms:W3CDTF">2024-12-05T20:35:49Z</dcterms:modified>
</cp:coreProperties>
</file>