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mintsrv-11x\OAP\GPGP\VIGENCIA 2024\2. INFORMES\2.2. SEGUIMIENTO A LA EJECUCION PRESUPUESTAL\2.2.1. EJECUCION PRESUPUESTAL\3. EJECUCIONES WEB\"/>
    </mc:Choice>
  </mc:AlternateContent>
  <xr:revisionPtr revIDLastSave="0" documentId="13_ncr:1_{409F2627-8C09-43C1-A495-E361C596D267}" xr6:coauthVersionLast="36" xr6:coauthVersionMax="47" xr10:uidLastSave="{00000000-0000-0000-0000-000000000000}"/>
  <bookViews>
    <workbookView xWindow="0" yWindow="0" windowWidth="28800" windowHeight="11925" firstSheet="4" activeTab="5" xr2:uid="{3579BC60-0AE8-4B9F-9E55-3DE07AACC97B}"/>
  </bookViews>
  <sheets>
    <sheet name="CONSOLIDADO SECTOR INTERIOR" sheetId="83" state="hidden" r:id="rId1"/>
    <sheet name="GLOSARIO" sheetId="987" state="hidden" r:id="rId2"/>
    <sheet name="GRAFICAS DE TENDENCIA " sheetId="1079" state="hidden" r:id="rId3"/>
    <sheet name="Comparativo Sector" sheetId="1073" state="hidden" r:id="rId4"/>
    <sheet name="CONSOLIDADO " sheetId="66" r:id="rId5"/>
    <sheet name="POR DIRECCIONES" sheetId="129" r:id="rId6"/>
    <sheet name="ALERTAS DIRECCIONES" sheetId="6" r:id="rId7"/>
    <sheet name="CUADRO SENTENCIA" sheetId="60" r:id="rId8"/>
    <sheet name="DATOS REGALIAS" sheetId="1010" state="hidden" r:id="rId9"/>
    <sheet name="UNP" sheetId="77" state="hidden" r:id="rId10"/>
    <sheet name="NASA KIWE" sheetId="72" state="hidden" r:id="rId11"/>
    <sheet name="BOMBEROS" sheetId="76" state="hidden" r:id="rId12"/>
    <sheet name="DER AUTOR" sheetId="73" state="hidden" r:id="rId13"/>
  </sheets>
  <externalReferences>
    <externalReference r:id="rId14"/>
    <externalReference r:id="rId15"/>
    <externalReference r:id="rId16"/>
    <externalReference r:id="rId17"/>
    <externalReference r:id="rId18"/>
  </externalReferences>
  <definedNames>
    <definedName name="_xlnm._FilterDatabase" localSheetId="6" hidden="1">'ALERTAS DIRECCIONES'!$A$58:$F$60</definedName>
    <definedName name="_xlnm._FilterDatabase" localSheetId="5" hidden="1">'POR DIRECCIONES'!$A$6:$R$87</definedName>
    <definedName name="año">[1]Listas!$M$2:$M$8</definedName>
    <definedName name="_xlnm.Print_Area" localSheetId="6">'ALERTAS DIRECCIONES'!$A$1:$T$55</definedName>
    <definedName name="_xlnm.Print_Area" localSheetId="4">'CONSOLIDADO '!$A$3:$N$20</definedName>
    <definedName name="_xlnm.Print_Area" localSheetId="1">GLOSARIO!$A$2:$L$13</definedName>
    <definedName name="_xlnm.Print_Area" localSheetId="5">'POR DIRECCIONES'!$A$2:$Q$201</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6">'ALERTAS DIRECCIONES'!$A$1:$S$55</definedName>
    <definedName name="Print_Area" localSheetId="4">'CONSOLIDADO '!$A$3:$N$20</definedName>
    <definedName name="Print_Area" localSheetId="8">'DATOS REGALIAS'!$C$1:$Q$20</definedName>
    <definedName name="Print_Area" localSheetId="1">GLOSARIO!$A$1:$M$27</definedName>
    <definedName name="Print_Area" localSheetId="5">'POR DIRECCIONES'!$A$2:$P$201</definedName>
    <definedName name="Print_Titles" localSheetId="6">'ALERTAS DIRECCIONES'!$1:$4</definedName>
    <definedName name="Print_Titles" localSheetId="4">'CONSOLIDADO '!$3:$21</definedName>
    <definedName name="Print_Titles" localSheetId="5">'POR DIRECCIONES'!$2:$5</definedName>
    <definedName name="Sumar?">[1]Listas!$F$2:$F$3</definedName>
    <definedName name="Tipo_gasto">[1]Listas!$D$2:$D$3</definedName>
    <definedName name="_xlnm.Print_Titles" localSheetId="6">'ALERTAS DIRECCIONES'!$1:$4</definedName>
    <definedName name="_xlnm.Print_Titles" localSheetId="5">'POR DIRECCIONES'!$2:$5</definedName>
  </definedNames>
  <calcPr calcId="191029"/>
</workbook>
</file>

<file path=xl/calcChain.xml><?xml version="1.0" encoding="utf-8"?>
<calcChain xmlns="http://schemas.openxmlformats.org/spreadsheetml/2006/main">
  <c r="Q14" i="1010" l="1"/>
  <c r="L14" i="1010"/>
  <c r="L12" i="1010"/>
  <c r="L13" i="1010"/>
  <c r="K15" i="1010"/>
  <c r="H14" i="1010"/>
  <c r="K14" i="1010" s="1"/>
  <c r="H13" i="1010"/>
  <c r="K13" i="1010" s="1"/>
  <c r="H12" i="1010"/>
  <c r="K12" i="1010" s="1"/>
  <c r="L16" i="1010" l="1"/>
  <c r="H16" i="1010"/>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6" i="1010" s="1"/>
  <c r="E18" i="1010" s="1"/>
  <c r="D7" i="1073" s="1"/>
  <c r="R14" i="1010"/>
  <c r="O14" i="1010"/>
  <c r="E14" i="1010"/>
  <c r="R13" i="1010"/>
  <c r="P13" i="1010"/>
  <c r="O13" i="1010"/>
  <c r="E13" i="1010"/>
  <c r="R12" i="1010"/>
  <c r="P12" i="1010"/>
  <c r="O12" i="1010"/>
  <c r="E12" i="1010"/>
  <c r="O16" i="1010" l="1"/>
  <c r="K16" i="1010"/>
  <c r="M17" i="1010"/>
  <c r="N17" i="1010" s="1"/>
  <c r="Q46" i="1010"/>
  <c r="P18" i="1010"/>
  <c r="M18" i="1010"/>
  <c r="M46" i="1010" s="1"/>
  <c r="L46" i="1010"/>
  <c r="F7" i="1073"/>
  <c r="F18" i="1010"/>
  <c r="H46" i="1010"/>
  <c r="C7" i="73"/>
  <c r="C6" i="77"/>
  <c r="F10" i="72"/>
  <c r="F7" i="73"/>
  <c r="F11" i="73"/>
  <c r="F6" i="77"/>
  <c r="G8" i="83"/>
  <c r="F10" i="77"/>
  <c r="C6" i="72"/>
  <c r="F7" i="72"/>
  <c r="F6" i="76"/>
  <c r="D10" i="72"/>
  <c r="D11" i="72" s="1"/>
  <c r="D7" i="73"/>
  <c r="J10" i="1073"/>
  <c r="D7" i="72"/>
  <c r="B7" i="73"/>
  <c r="D20" i="1073"/>
  <c r="B6" i="77"/>
  <c r="C8" i="83"/>
  <c r="B10" i="77"/>
  <c r="B12" i="77"/>
  <c r="B13" i="77" s="1"/>
  <c r="D6" i="72"/>
  <c r="B7" i="72"/>
  <c r="D6" i="76"/>
  <c r="C7" i="72"/>
  <c r="J14" i="1073"/>
  <c r="I7" i="73"/>
  <c r="F6" i="72"/>
  <c r="D10" i="77"/>
  <c r="C11" i="73"/>
  <c r="C12" i="73" s="1"/>
  <c r="C10" i="77"/>
  <c r="C12" i="77"/>
  <c r="C13" i="77" s="1"/>
  <c r="D11" i="73"/>
  <c r="D12" i="73" s="1"/>
  <c r="D6" i="77"/>
  <c r="E8" i="83"/>
  <c r="D12" i="77"/>
  <c r="D13" i="77" s="1"/>
  <c r="B6" i="76"/>
  <c r="K6" i="77"/>
  <c r="B6" i="72"/>
  <c r="B10" i="72"/>
  <c r="B11" i="72" s="1"/>
  <c r="C16" i="83"/>
  <c r="C17" i="83" s="1"/>
  <c r="G16" i="83"/>
  <c r="B11" i="73"/>
  <c r="B12" i="73" s="1"/>
  <c r="E7" i="72" l="1"/>
  <c r="H7" i="72" s="1"/>
  <c r="I5" i="72"/>
  <c r="J16" i="83"/>
  <c r="J17" i="83" s="1"/>
  <c r="B7" i="76"/>
  <c r="C8" i="72"/>
  <c r="D9" i="73"/>
  <c r="D8" i="77"/>
  <c r="B8" i="72"/>
  <c r="K5" i="72"/>
  <c r="F7" i="76"/>
  <c r="B9" i="73"/>
  <c r="I7" i="76"/>
  <c r="C5" i="72"/>
  <c r="I9" i="77"/>
  <c r="K8" i="72"/>
  <c r="D8" i="83"/>
  <c r="D14" i="1073"/>
  <c r="F5" i="72"/>
  <c r="D9" i="77"/>
  <c r="F8" i="77"/>
  <c r="B5" i="72"/>
  <c r="I9" i="73"/>
  <c r="B8" i="73"/>
  <c r="C7" i="77"/>
  <c r="O18" i="1010"/>
  <c r="E7" i="1073"/>
  <c r="F46" i="1010"/>
  <c r="N18" i="1010"/>
  <c r="R18" i="1010"/>
  <c r="F47" i="1010"/>
  <c r="D10" i="1073"/>
  <c r="I8" i="77"/>
  <c r="D5" i="77"/>
  <c r="B5" i="77"/>
  <c r="K9" i="73"/>
  <c r="B6" i="73"/>
  <c r="C8" i="73"/>
  <c r="I5" i="77"/>
  <c r="I8" i="73"/>
  <c r="I6" i="73"/>
  <c r="K9" i="77"/>
  <c r="K7" i="77"/>
  <c r="K5" i="77"/>
  <c r="K8" i="73"/>
  <c r="K6" i="73"/>
  <c r="B8" i="77"/>
  <c r="I8" i="72"/>
  <c r="D8" i="72"/>
  <c r="C9" i="73"/>
  <c r="C5" i="77"/>
  <c r="D11" i="1073"/>
  <c r="C6" i="73"/>
  <c r="J17" i="1073"/>
  <c r="I7" i="77"/>
  <c r="B10" i="76"/>
  <c r="B9" i="76"/>
  <c r="D17" i="1073"/>
  <c r="F8" i="73"/>
  <c r="C9" i="77"/>
  <c r="C6" i="76"/>
  <c r="D8" i="73"/>
  <c r="E6" i="72"/>
  <c r="H6" i="72" s="1"/>
  <c r="E12" i="77"/>
  <c r="D9" i="76"/>
  <c r="D10" i="76"/>
  <c r="D5" i="72"/>
  <c r="B9" i="77"/>
  <c r="B7" i="77"/>
  <c r="C7" i="76"/>
  <c r="F9" i="77"/>
  <c r="F7" i="77"/>
  <c r="F9" i="73"/>
  <c r="F9" i="76"/>
  <c r="D7" i="76"/>
  <c r="D7" i="77"/>
  <c r="L16" i="83"/>
  <c r="G17" i="83"/>
  <c r="I10" i="77"/>
  <c r="F10" i="1073"/>
  <c r="K10" i="77"/>
  <c r="H10" i="1073"/>
  <c r="J8" i="83"/>
  <c r="K8" i="77"/>
  <c r="I12" i="77"/>
  <c r="I13" i="77" s="1"/>
  <c r="F11" i="1073"/>
  <c r="I6" i="77"/>
  <c r="K12" i="77"/>
  <c r="K13" i="77" s="1"/>
  <c r="H11" i="1073"/>
  <c r="I11" i="73"/>
  <c r="F20" i="1073"/>
  <c r="F12" i="73"/>
  <c r="K11" i="73"/>
  <c r="H20" i="1073"/>
  <c r="K7" i="73"/>
  <c r="I6" i="72"/>
  <c r="H14" i="1073"/>
  <c r="K10" i="72"/>
  <c r="K6" i="72"/>
  <c r="K7" i="72"/>
  <c r="I7" i="72"/>
  <c r="I10" i="72"/>
  <c r="F14" i="1073"/>
  <c r="F11" i="72"/>
  <c r="C10" i="72"/>
  <c r="G6" i="83"/>
  <c r="E6" i="83"/>
  <c r="G7" i="72" l="1"/>
  <c r="C6" i="83"/>
  <c r="J7" i="72"/>
  <c r="L7" i="72"/>
  <c r="E5" i="72"/>
  <c r="L5" i="72" s="1"/>
  <c r="C9" i="72"/>
  <c r="L6" i="83"/>
  <c r="J20" i="1073"/>
  <c r="J13" i="1073"/>
  <c r="J15" i="1073" s="1"/>
  <c r="H13" i="1073"/>
  <c r="C8" i="77"/>
  <c r="E11" i="1073"/>
  <c r="G11" i="1073" s="1"/>
  <c r="C8" i="76"/>
  <c r="B5" i="76"/>
  <c r="B8" i="76"/>
  <c r="B11" i="76" s="1"/>
  <c r="F5" i="76"/>
  <c r="F8" i="76" s="1"/>
  <c r="C5" i="76"/>
  <c r="F8" i="72"/>
  <c r="E9" i="73"/>
  <c r="G9" i="73" s="1"/>
  <c r="B9" i="72"/>
  <c r="B12" i="72" s="1"/>
  <c r="D10" i="73"/>
  <c r="D13" i="73" s="1"/>
  <c r="J11" i="1073"/>
  <c r="E8" i="73"/>
  <c r="H8" i="73" s="1"/>
  <c r="D6" i="73"/>
  <c r="E9" i="83"/>
  <c r="L9" i="83"/>
  <c r="D7" i="83"/>
  <c r="I7" i="1073"/>
  <c r="G7" i="1073"/>
  <c r="D9" i="72"/>
  <c r="D12" i="72" s="1"/>
  <c r="C7" i="83"/>
  <c r="J6" i="83"/>
  <c r="J6" i="1073"/>
  <c r="L7" i="83"/>
  <c r="J7" i="83"/>
  <c r="J9" i="83"/>
  <c r="L6" i="72"/>
  <c r="G6" i="72"/>
  <c r="J19" i="1073"/>
  <c r="D6" i="83"/>
  <c r="J6" i="72"/>
  <c r="J9" i="1073"/>
  <c r="I5" i="76"/>
  <c r="I6" i="76"/>
  <c r="K7" i="76"/>
  <c r="D5" i="76"/>
  <c r="F5" i="77"/>
  <c r="F11" i="77" s="1"/>
  <c r="K5" i="76"/>
  <c r="C10" i="76"/>
  <c r="C9" i="76"/>
  <c r="C9" i="83"/>
  <c r="C11" i="77"/>
  <c r="C14" i="77" s="1"/>
  <c r="E7" i="77"/>
  <c r="F6" i="73"/>
  <c r="F10" i="73" s="1"/>
  <c r="F13" i="73" s="1"/>
  <c r="I10" i="76"/>
  <c r="F17" i="1073"/>
  <c r="I9" i="76"/>
  <c r="K6" i="76"/>
  <c r="F10" i="76"/>
  <c r="G7" i="83"/>
  <c r="D9" i="83"/>
  <c r="K10" i="76"/>
  <c r="H17" i="1073"/>
  <c r="K9" i="76"/>
  <c r="L17" i="83"/>
  <c r="F12" i="77"/>
  <c r="F13" i="77" s="1"/>
  <c r="E13" i="77"/>
  <c r="L8" i="83"/>
  <c r="K12" i="73"/>
  <c r="I12" i="73"/>
  <c r="C11" i="72"/>
  <c r="E11" i="72" s="1"/>
  <c r="H11" i="72" s="1"/>
  <c r="E10" i="72"/>
  <c r="L10" i="72" s="1"/>
  <c r="I11" i="72"/>
  <c r="K11" i="72"/>
  <c r="H6" i="1073"/>
  <c r="J5" i="72" l="1"/>
  <c r="D6" i="1073"/>
  <c r="C13" i="83"/>
  <c r="C14" i="83" s="1"/>
  <c r="C10" i="83"/>
  <c r="J13" i="83"/>
  <c r="J14" i="83" s="1"/>
  <c r="J10" i="83"/>
  <c r="E13" i="83"/>
  <c r="E14" i="83" s="1"/>
  <c r="E10" i="83"/>
  <c r="L13" i="83"/>
  <c r="L14" i="83" s="1"/>
  <c r="L10" i="83"/>
  <c r="G13" i="83"/>
  <c r="G14" i="83" s="1"/>
  <c r="G10" i="83"/>
  <c r="H5" i="72"/>
  <c r="G5" i="72"/>
  <c r="L9" i="73"/>
  <c r="E6" i="77"/>
  <c r="H6" i="77" s="1"/>
  <c r="E20" i="1073"/>
  <c r="I20" i="1073" s="1"/>
  <c r="E11" i="73"/>
  <c r="G11" i="73" s="1"/>
  <c r="E8" i="77"/>
  <c r="L8" i="77" s="1"/>
  <c r="K9" i="72"/>
  <c r="K12" i="72" s="1"/>
  <c r="E14" i="1073"/>
  <c r="G14" i="1073" s="1"/>
  <c r="E8" i="72"/>
  <c r="G8" i="72" s="1"/>
  <c r="J9" i="73"/>
  <c r="E7" i="73"/>
  <c r="L7" i="73" s="1"/>
  <c r="I8" i="76"/>
  <c r="F9" i="72"/>
  <c r="F12" i="72" s="1"/>
  <c r="J21" i="1073"/>
  <c r="K10" i="73"/>
  <c r="K13" i="73" s="1"/>
  <c r="H19" i="1073"/>
  <c r="H21" i="1073" s="1"/>
  <c r="J5" i="83"/>
  <c r="I11" i="1073"/>
  <c r="E9" i="77"/>
  <c r="L9" i="77" s="1"/>
  <c r="J12" i="1073"/>
  <c r="E5" i="77"/>
  <c r="H5" i="77" s="1"/>
  <c r="B10" i="73"/>
  <c r="B13" i="73" s="1"/>
  <c r="D19" i="1073"/>
  <c r="D21" i="1073" s="1"/>
  <c r="H9" i="73"/>
  <c r="I10" i="73"/>
  <c r="I13" i="73" s="1"/>
  <c r="C5" i="83"/>
  <c r="F19" i="1073"/>
  <c r="F21" i="1073" s="1"/>
  <c r="D13" i="1073"/>
  <c r="D15" i="1073" s="1"/>
  <c r="E5" i="76"/>
  <c r="H5" i="76" s="1"/>
  <c r="E6" i="73"/>
  <c r="H6" i="73" s="1"/>
  <c r="H9" i="1073"/>
  <c r="H12" i="1073" s="1"/>
  <c r="F13" i="1073"/>
  <c r="F15" i="1073" s="1"/>
  <c r="I9" i="72"/>
  <c r="I12" i="72" s="1"/>
  <c r="D16" i="1073"/>
  <c r="D18" i="1073" s="1"/>
  <c r="F6" i="83"/>
  <c r="I6" i="83" s="1"/>
  <c r="J8" i="73"/>
  <c r="G8" i="73"/>
  <c r="I11" i="77"/>
  <c r="I14" i="77" s="1"/>
  <c r="E10" i="1073"/>
  <c r="I10" i="1073" s="1"/>
  <c r="L8" i="73"/>
  <c r="F9" i="1073"/>
  <c r="F12" i="1073" s="1"/>
  <c r="E10" i="77"/>
  <c r="L10" i="77" s="1"/>
  <c r="G11" i="72"/>
  <c r="C10" i="73"/>
  <c r="C13" i="73" s="1"/>
  <c r="K11" i="77"/>
  <c r="K14" i="77" s="1"/>
  <c r="F14" i="77"/>
  <c r="H12" i="77"/>
  <c r="G9" i="83"/>
  <c r="C12" i="72"/>
  <c r="E12" i="72" s="1"/>
  <c r="L11" i="72"/>
  <c r="J10" i="72"/>
  <c r="B11" i="77"/>
  <c r="B14" i="77" s="1"/>
  <c r="D9" i="1073"/>
  <c r="D12" i="1073" s="1"/>
  <c r="F11" i="76"/>
  <c r="E7" i="76"/>
  <c r="D8" i="76"/>
  <c r="D11" i="76" s="1"/>
  <c r="J16" i="1073"/>
  <c r="J18" i="1073" s="1"/>
  <c r="G5" i="83"/>
  <c r="E9" i="76"/>
  <c r="J9" i="76" s="1"/>
  <c r="E10" i="76"/>
  <c r="G10" i="76" s="1"/>
  <c r="E17" i="1073"/>
  <c r="G17" i="1073" s="1"/>
  <c r="K8" i="76"/>
  <c r="K11" i="76" s="1"/>
  <c r="H16" i="1073"/>
  <c r="E6" i="76"/>
  <c r="J6" i="76" s="1"/>
  <c r="C11" i="76"/>
  <c r="D11" i="77"/>
  <c r="D14" i="77" s="1"/>
  <c r="J11" i="72"/>
  <c r="H13" i="77"/>
  <c r="F16" i="1073"/>
  <c r="F18" i="1073" s="1"/>
  <c r="G6" i="77"/>
  <c r="L6" i="77"/>
  <c r="H8" i="77"/>
  <c r="G8" i="77"/>
  <c r="H7" i="77"/>
  <c r="G7" i="77"/>
  <c r="J7" i="77"/>
  <c r="J6" i="77"/>
  <c r="L7" i="77"/>
  <c r="E9" i="72"/>
  <c r="H10" i="72"/>
  <c r="G10" i="72"/>
  <c r="H15" i="1073"/>
  <c r="F6" i="1073"/>
  <c r="E5" i="83"/>
  <c r="L5" i="83"/>
  <c r="L11" i="83"/>
  <c r="L5" i="77" l="1"/>
  <c r="J9" i="77"/>
  <c r="J8" i="77"/>
  <c r="G20" i="1073"/>
  <c r="H11" i="73"/>
  <c r="J11" i="73"/>
  <c r="G10" i="1073"/>
  <c r="J7" i="73"/>
  <c r="E12" i="73"/>
  <c r="L12" i="73" s="1"/>
  <c r="L11" i="73"/>
  <c r="L9" i="72"/>
  <c r="H9" i="77"/>
  <c r="H7" i="73"/>
  <c r="G6" i="73"/>
  <c r="H12" i="72"/>
  <c r="G7" i="73"/>
  <c r="I14" i="1073"/>
  <c r="L8" i="72"/>
  <c r="J8" i="72"/>
  <c r="H8" i="72"/>
  <c r="G9" i="77"/>
  <c r="E10" i="73"/>
  <c r="L10" i="73" s="1"/>
  <c r="E19" i="1073"/>
  <c r="E21" i="1073" s="1"/>
  <c r="G21" i="1073" s="1"/>
  <c r="G5" i="77"/>
  <c r="J5" i="77"/>
  <c r="F8" i="83"/>
  <c r="H8" i="83" s="1"/>
  <c r="L9" i="76"/>
  <c r="K6" i="83"/>
  <c r="D5" i="1073"/>
  <c r="D8" i="1073" s="1"/>
  <c r="D22" i="1073" s="1"/>
  <c r="F9" i="83"/>
  <c r="K9" i="83" s="1"/>
  <c r="H6" i="83"/>
  <c r="L5" i="76"/>
  <c r="G5" i="76"/>
  <c r="M6" i="83"/>
  <c r="J5" i="76"/>
  <c r="J5" i="1073"/>
  <c r="J8" i="1073" s="1"/>
  <c r="J22" i="1073" s="1"/>
  <c r="D5" i="83"/>
  <c r="L6" i="73"/>
  <c r="J6" i="73"/>
  <c r="L6" i="76"/>
  <c r="G10" i="77"/>
  <c r="J10" i="77"/>
  <c r="H10" i="77"/>
  <c r="D16" i="83"/>
  <c r="E13" i="1073"/>
  <c r="J9" i="72"/>
  <c r="H6" i="76"/>
  <c r="G6" i="76"/>
  <c r="H18" i="1073"/>
  <c r="I17" i="1073"/>
  <c r="L12" i="72"/>
  <c r="E11" i="77"/>
  <c r="E14" i="77" s="1"/>
  <c r="J14" i="77" s="1"/>
  <c r="E8" i="76"/>
  <c r="L8" i="76" s="1"/>
  <c r="E16" i="1073"/>
  <c r="E18" i="1073" s="1"/>
  <c r="G18" i="1073" s="1"/>
  <c r="H7" i="76"/>
  <c r="G7" i="76"/>
  <c r="J7" i="76"/>
  <c r="E9" i="1073"/>
  <c r="E12" i="1073" s="1"/>
  <c r="G12" i="1073" s="1"/>
  <c r="H10" i="76"/>
  <c r="L10" i="76"/>
  <c r="H9" i="76"/>
  <c r="G9" i="76"/>
  <c r="J10" i="76"/>
  <c r="L7" i="76"/>
  <c r="I11" i="76"/>
  <c r="H9" i="72"/>
  <c r="G9" i="72"/>
  <c r="J12" i="72"/>
  <c r="G12" i="72"/>
  <c r="L12" i="83"/>
  <c r="H5" i="1073"/>
  <c r="F5" i="1073"/>
  <c r="J11" i="83" l="1"/>
  <c r="J12" i="83" s="1"/>
  <c r="J15" i="83" s="1"/>
  <c r="C11" i="83"/>
  <c r="C12" i="83" s="1"/>
  <c r="C15" i="83" s="1"/>
  <c r="C18" i="83" s="1"/>
  <c r="G11" i="83"/>
  <c r="G12" i="73"/>
  <c r="I8" i="83"/>
  <c r="H12" i="73"/>
  <c r="E13" i="73"/>
  <c r="J13" i="73" s="1"/>
  <c r="J12" i="73"/>
  <c r="J10" i="73"/>
  <c r="G10" i="73"/>
  <c r="H10" i="73"/>
  <c r="I21" i="1073"/>
  <c r="G19" i="1073"/>
  <c r="I19" i="1073"/>
  <c r="M8" i="83"/>
  <c r="M9" i="83"/>
  <c r="K8" i="83"/>
  <c r="H9" i="83"/>
  <c r="I9" i="83"/>
  <c r="J8" i="76"/>
  <c r="L11" i="77"/>
  <c r="I9" i="1073"/>
  <c r="H11" i="77"/>
  <c r="G9" i="1073"/>
  <c r="I12" i="1073"/>
  <c r="E11" i="76"/>
  <c r="H11" i="76" s="1"/>
  <c r="D17" i="83"/>
  <c r="F16" i="83"/>
  <c r="K16" i="83"/>
  <c r="E15" i="1073"/>
  <c r="I13" i="1073"/>
  <c r="G13" i="1073"/>
  <c r="G11" i="77"/>
  <c r="J11" i="77"/>
  <c r="I18" i="1073"/>
  <c r="G16" i="1073"/>
  <c r="I16" i="1073"/>
  <c r="H8" i="76"/>
  <c r="G8" i="76"/>
  <c r="H14" i="77"/>
  <c r="G14" i="77"/>
  <c r="L14" i="77"/>
  <c r="L15" i="83"/>
  <c r="F8" i="1073"/>
  <c r="F5" i="83"/>
  <c r="H8" i="1073"/>
  <c r="G12" i="83" l="1"/>
  <c r="G15" i="83" s="1"/>
  <c r="G18" i="83" s="1"/>
  <c r="L13" i="73"/>
  <c r="G13" i="73"/>
  <c r="H13" i="73"/>
  <c r="J11" i="76"/>
  <c r="L11" i="76"/>
  <c r="G11" i="76"/>
  <c r="H16" i="83"/>
  <c r="F17" i="83"/>
  <c r="I16" i="83"/>
  <c r="M16" i="83"/>
  <c r="K17" i="83"/>
  <c r="I15" i="1073"/>
  <c r="G15" i="1073"/>
  <c r="L18" i="83"/>
  <c r="H22" i="1073"/>
  <c r="I5" i="83"/>
  <c r="H5" i="83"/>
  <c r="K5" i="83"/>
  <c r="M5" i="83"/>
  <c r="F22" i="1073"/>
  <c r="J18" i="83"/>
  <c r="H17" i="83" l="1"/>
  <c r="M17" i="83"/>
  <c r="I17" i="83"/>
  <c r="D11" i="83" l="1"/>
  <c r="D10" i="83"/>
  <c r="D13" i="83"/>
  <c r="D14" i="83" s="1"/>
  <c r="D12" i="83" l="1"/>
  <c r="D15" i="83" s="1"/>
  <c r="D18" i="83" s="1"/>
  <c r="F13" i="83" l="1"/>
  <c r="F10" i="83"/>
  <c r="E6" i="1073" l="1"/>
  <c r="K10" i="83"/>
  <c r="M10" i="83"/>
  <c r="H10" i="83"/>
  <c r="I10" i="83"/>
  <c r="H13" i="83"/>
  <c r="I13" i="83"/>
  <c r="F14" i="83"/>
  <c r="K13" i="83"/>
  <c r="M13" i="83"/>
  <c r="I14" i="83" l="1"/>
  <c r="K14" i="83"/>
  <c r="H14" i="83"/>
  <c r="M14" i="83"/>
  <c r="I6" i="1073"/>
  <c r="G6" i="1073"/>
  <c r="E7" i="83" l="1"/>
  <c r="F7" i="83" l="1"/>
  <c r="E11" i="83"/>
  <c r="E12" i="83" s="1"/>
  <c r="E15" i="83" s="1"/>
  <c r="E18" i="83" s="1"/>
  <c r="E5" i="1073"/>
  <c r="H7" i="83" l="1"/>
  <c r="M7" i="83"/>
  <c r="I7" i="83"/>
  <c r="K7" i="83"/>
  <c r="F11" i="83"/>
  <c r="E8" i="1073"/>
  <c r="I5" i="1073"/>
  <c r="G5" i="1073"/>
  <c r="I11" i="83" l="1"/>
  <c r="I12" i="83" s="1"/>
  <c r="K11" i="83"/>
  <c r="H11" i="83"/>
  <c r="M11" i="83"/>
  <c r="F12" i="83"/>
  <c r="G8" i="1073"/>
  <c r="I8" i="1073"/>
  <c r="E22" i="1073"/>
  <c r="H12" i="83" l="1"/>
  <c r="F15" i="83"/>
  <c r="K12" i="83"/>
  <c r="M12" i="83"/>
  <c r="I22" i="1073"/>
  <c r="G22" i="1073"/>
  <c r="F18" i="83" l="1"/>
  <c r="I15" i="83"/>
  <c r="M15" i="83"/>
  <c r="H15" i="83"/>
  <c r="K15" i="83"/>
  <c r="K18" i="83" l="1"/>
  <c r="H18" i="83"/>
  <c r="M18" i="83"/>
  <c r="I18" i="83"/>
</calcChain>
</file>

<file path=xl/sharedStrings.xml><?xml version="1.0" encoding="utf-8"?>
<sst xmlns="http://schemas.openxmlformats.org/spreadsheetml/2006/main" count="1347" uniqueCount="437">
  <si>
    <t>NOMBRE UEJ</t>
  </si>
  <si>
    <t>RUBRO</t>
  </si>
  <si>
    <t>DESCRIPCION</t>
  </si>
  <si>
    <t>APR. INICIAL</t>
  </si>
  <si>
    <t>APR. REDUCIDA</t>
  </si>
  <si>
    <t>CDP</t>
  </si>
  <si>
    <t>COMPROMISO</t>
  </si>
  <si>
    <t>OBLIGACION</t>
  </si>
  <si>
    <t>PAGOS</t>
  </si>
  <si>
    <t>A</t>
  </si>
  <si>
    <t>APOYO COMITÉ INTERINSTITUCIONAL DE ALERTAS TEMPRANAS CIAT SENTENCIA T-025 DE 2004.</t>
  </si>
  <si>
    <t>FORTALECIMIENTO A LA CONSULTA PREVIA. CONVENIO 169 OIT, LEY 21 DE 1991, LEY 70 DE 1993</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</si>
  <si>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</si>
  <si>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</si>
  <si>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</si>
  <si>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</si>
  <si>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</si>
  <si>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</si>
  <si>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</si>
  <si>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</si>
  <si>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</si>
  <si>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</si>
  <si>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</si>
  <si>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</si>
  <si>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</si>
  <si>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VALIDACION</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</si>
  <si>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</si>
  <si>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</si>
  <si>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</si>
  <si>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</si>
  <si>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</si>
  <si>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</si>
  <si>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</si>
  <si>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</si>
  <si>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</si>
  <si>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</si>
  <si>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</si>
  <si>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</si>
  <si>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</si>
  <si>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</si>
  <si>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</si>
  <si>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</si>
  <si>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</si>
  <si>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</si>
  <si>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</si>
  <si>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</si>
  <si>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</si>
  <si>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</si>
  <si>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</si>
  <si>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</si>
  <si>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</si>
  <si>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</si>
  <si>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</si>
  <si>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</si>
  <si>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</si>
  <si>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</si>
  <si>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OFICINA</t>
  </si>
  <si>
    <t>TOTALES</t>
  </si>
  <si>
    <t xml:space="preserve">DIRECCION NACIONAL DE DERECHO DE AUTOR </t>
  </si>
  <si>
    <t xml:space="preserve"> DIRECCIÓN NACIONAL DE BOMBEROS DE COLOMBIA</t>
  </si>
  <si>
    <t>APROPIACION INICIAL</t>
  </si>
  <si>
    <t>APROPIACIÓN INICIAL</t>
  </si>
  <si>
    <t>APR. VIGENTE</t>
  </si>
  <si>
    <t>SUMATORIA</t>
  </si>
  <si>
    <t>BLOQUEO</t>
  </si>
  <si>
    <t>APROPIACION DESPUES DE APLAZAMIENTO</t>
  </si>
  <si>
    <t>Compromiso</t>
  </si>
  <si>
    <t>A-01-01-01</t>
  </si>
  <si>
    <t>SALARIO</t>
  </si>
  <si>
    <t>A-01-01-02</t>
  </si>
  <si>
    <t>CONTRIBUCIONES INHERENTES A LA NÓMINA</t>
  </si>
  <si>
    <t>A-01-01-03</t>
  </si>
  <si>
    <t>REMUNERACIONES NO CONSTITUTIVAS DE FACTOR SALARIAL</t>
  </si>
  <si>
    <t>A-02-02</t>
  </si>
  <si>
    <t>A-03-03-01-009</t>
  </si>
  <si>
    <t>A-03-03-01-032</t>
  </si>
  <si>
    <t>A-03-03-01-033</t>
  </si>
  <si>
    <t>A-03-03-01-034</t>
  </si>
  <si>
    <t>A-03-03-01-035</t>
  </si>
  <si>
    <t>A-03-03-01-039</t>
  </si>
  <si>
    <t>A-03-03-01-053</t>
  </si>
  <si>
    <t>A-03-03-01-999</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</si>
  <si>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</si>
  <si>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</si>
  <si>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</si>
  <si>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</si>
  <si>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</si>
  <si>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</si>
  <si>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</si>
  <si>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</si>
  <si>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</si>
  <si>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</si>
  <si>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</si>
  <si>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</si>
  <si>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</si>
  <si>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</si>
  <si>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</si>
  <si>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</si>
  <si>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</si>
  <si>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A-03-06-01-013</t>
  </si>
  <si>
    <t>A-03-06-01-014</t>
  </si>
  <si>
    <t>A-03-11-08-001</t>
  </si>
  <si>
    <t>A-08-01</t>
  </si>
  <si>
    <t>IMPUESTOS</t>
  </si>
  <si>
    <t>A-08-04-01</t>
  </si>
  <si>
    <t>CUOTA DE FISCALIZACIÓN Y AUDITAJE</t>
  </si>
  <si>
    <t>FORTALECIMIENTO A LA GESTIÓN DE LOS CEMENTERIOS COMO RESTITUCIÓN DE DERECHOS DE VÍCTIMAS DE DESAPARICIÓN A NIVEL  NACIONAL</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</si>
  <si>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</si>
  <si>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</si>
  <si>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</si>
  <si>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</si>
  <si>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FORTALECIMIENTO DE LAS CAPACIDADES INSTITUCIONALES EN MATERIA DE SEGURIDAD, CONVIVENCIA CIUDADANA Y ORDEN PÚBLICO A NIVEL  NACIONAL</t>
  </si>
  <si>
    <t>FORTALECIMIENTO INSTITUCIONAL EN DESCENTRALIZACIÓN Y ORDENAMIENTO TERRITORIAL A NIVEL  NACIONAL</t>
  </si>
  <si>
    <t>FORTALECIMIENTO DE LAS ENTIDADES TERRITORIALES EN EL MANEJO DE VIOLENCIA CONTRA LA MUJER A NIVEL  NACIONAL</t>
  </si>
  <si>
    <t>CARACTERIZACIÓN DEL SECTOR RELIGIOSO EN EL MARCO DE LA POLÍTICA PÚBLICA DE LIBERTAD RELIGIOSA Y DE CULTOS  NACIONAL</t>
  </si>
  <si>
    <t>MEJORAMIENTO DE LA INFRAESTRUCTURA TECNOLÓGICA E INTEGRACIÓN DE LOS SISTEMAS DE INFORMACIÓN DEL MINISTERIO DEL INTERIOR  BOGOTÁ</t>
  </si>
  <si>
    <t>FORTALECIMIENTO DE LA COMUNICACIÓN Y LOS CANALES DE ATENCION AL CIUDADANO EN EL MINISTERIO DEL INTERIOR A NIVEL  NACIONAL</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</si>
  <si>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</si>
  <si>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</si>
  <si>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</si>
  <si>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</si>
  <si>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</si>
  <si>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</si>
  <si>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</si>
  <si>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ADQUISICIONES DIFERENTES DE ACTIVOS-OTROS SERVICIOS PROFESIONALES CIENTIFICOS Y TÉCNICOS</t>
  </si>
  <si>
    <t>GASTOS POR TRIBUTOS, MULTAS, SANCIONES E INTERESES EN MORA</t>
  </si>
  <si>
    <t>SALDO EN CDP</t>
  </si>
  <si>
    <t xml:space="preserve">ALERTA COMPROMISOS </t>
  </si>
  <si>
    <t xml:space="preserve">META % OBLIGACIONES </t>
  </si>
  <si>
    <t xml:space="preserve"> ALERTA OBLIGACIÓN </t>
  </si>
  <si>
    <t>OAP</t>
  </si>
  <si>
    <t xml:space="preserve">Meta  </t>
  </si>
  <si>
    <t>OTRAS TRANSFERENCIAS - DISTRIBUCIÓN PREVIO CONCEPTO DGPPN</t>
  </si>
  <si>
    <t>Enero</t>
  </si>
  <si>
    <t xml:space="preserve">EJECUCIÓN PRESUPUESTAL </t>
  </si>
  <si>
    <t>DIRECCIÓN DE LA AUTORIDAD NACIONAL DE CONSULTA PREVIA</t>
  </si>
  <si>
    <t>A-02-02-2-8-3</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</si>
  <si>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</si>
  <si>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</si>
  <si>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</si>
  <si>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</si>
  <si>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</si>
  <si>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</si>
  <si>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</si>
  <si>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</si>
  <si>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</si>
  <si>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</si>
  <si>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</si>
  <si>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</si>
  <si>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</si>
  <si>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</si>
  <si>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</si>
  <si>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</si>
  <si>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</si>
  <si>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</si>
  <si>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</si>
  <si>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</si>
  <si>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</si>
  <si>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</si>
  <si>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</si>
  <si>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</si>
  <si>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</si>
  <si>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</si>
  <si>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</si>
  <si>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</si>
  <si>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</si>
  <si>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</si>
  <si>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</si>
  <si>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</si>
  <si>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</si>
  <si>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</si>
  <si>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</si>
  <si>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</si>
  <si>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</si>
  <si>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</si>
  <si>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</si>
  <si>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</si>
  <si>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</si>
  <si>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</si>
  <si>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</si>
  <si>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</si>
  <si>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</si>
  <si>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</si>
  <si>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</si>
  <si>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</si>
  <si>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</si>
  <si>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</si>
  <si>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</si>
  <si>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</si>
  <si>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</si>
  <si>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</si>
  <si>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</si>
  <si>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</si>
  <si>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</si>
  <si>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</si>
  <si>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</si>
  <si>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</si>
  <si>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CONSOLIDADO</t>
  </si>
  <si>
    <t>% OBLIGACIÓN</t>
  </si>
  <si>
    <t>Subdirección de Gestión Humana</t>
  </si>
  <si>
    <t xml:space="preserve">SECRETARÍA GENERAL </t>
  </si>
  <si>
    <t>A-03-03-01-065</t>
  </si>
  <si>
    <t>APOYO A LAS DISPOSICIONES PARA GARANTIZAR EL PLENO EJERCICIO DE LOS DERECHOS DE LAS PERSONAS CON DISCAPACIDAD. LEY 1618 DE 2013</t>
  </si>
  <si>
    <t>TOTAL MINITERIOR</t>
  </si>
  <si>
    <t>*APROPIACIÓN INICIAL</t>
  </si>
  <si>
    <t>*APROPIACIÓN VIGENTE</t>
  </si>
  <si>
    <t>OFICINA ASESORA JURÍDICA</t>
  </si>
  <si>
    <t>Lo que trae el reporte</t>
  </si>
  <si>
    <t>Diferencia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</si>
  <si>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</si>
  <si>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</si>
  <si>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</si>
  <si>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</si>
  <si>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</si>
  <si>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</si>
  <si>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</si>
  <si>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</si>
  <si>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</si>
  <si>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</si>
  <si>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</si>
  <si>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</si>
  <si>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</si>
  <si>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</si>
  <si>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</si>
  <si>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</si>
  <si>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</si>
  <si>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</si>
  <si>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</si>
  <si>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 xml:space="preserve">Validación </t>
  </si>
  <si>
    <t>DIRECCIÓN DE ASUNTOS RELIGIOSOS</t>
  </si>
  <si>
    <t>DIRECCIÓN  DE  ASUNTOS PARA COMUNIDADES NEGRAS, AFROCOLOMBIANAS, RAIZALES Y PALENQUERAS</t>
  </si>
  <si>
    <t>DIRECCIÓN DE  ASUNTOS INDIGENAS, ROM
 Y 
MINORÍAS</t>
  </si>
  <si>
    <t>DIRECCIÓN DE  DERECHOS HUMANOS</t>
  </si>
  <si>
    <t>OFICINA DE INFORMACIÓN  PUBLICA DEL  INTERIOR</t>
  </si>
  <si>
    <t>OFICINA ASESORA DE PLANEACIÓN</t>
  </si>
  <si>
    <t>OTRAS TRANSFERENCIAS</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</si>
  <si>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</si>
  <si>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</si>
  <si>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</si>
  <si>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</si>
  <si>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</si>
  <si>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</si>
  <si>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</si>
  <si>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</si>
  <si>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</si>
  <si>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</si>
  <si>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</si>
  <si>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</si>
  <si>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</si>
  <si>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</si>
  <si>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</si>
  <si>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</si>
  <si>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</si>
  <si>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</si>
  <si>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</si>
  <si>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</si>
  <si>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</si>
  <si>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</si>
  <si>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</si>
  <si>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</si>
  <si>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</si>
  <si>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</si>
  <si>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</si>
  <si>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</si>
  <si>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A-03-03-04-060</t>
  </si>
  <si>
    <t>PAGO DE APORTES SOBRE LOS VOLUNTARIOS ACREDITADOS Y ACTIVOS DEL SUBSISTEMA NACIONAL DE PRIMERA RESPUESTA AFILIADOS AL SGRL - DECRETO 1809 DE 2020</t>
  </si>
  <si>
    <t>% CDP</t>
  </si>
  <si>
    <t xml:space="preserve">                             EJECUCIÓN PRESUPUESTAL - ALERTA DIRECCIONES</t>
  </si>
  <si>
    <t>Lo que trae el ejercicio solo ministerio sin regalías</t>
  </si>
  <si>
    <t>Consolidado con regalías, aca se suman</t>
  </si>
  <si>
    <t>PAGO APORTES VOLUNTARIOS</t>
  </si>
  <si>
    <t>REGALIAS</t>
  </si>
  <si>
    <t>ADQUISICIONES DE BIENES Y SERVICIOS</t>
  </si>
  <si>
    <t>A-03-03-04-062</t>
  </si>
  <si>
    <t>ASUNTOS LEGISLATIVOS</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</si>
  <si>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</si>
  <si>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</si>
  <si>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</si>
  <si>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</si>
  <si>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</si>
  <si>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</si>
  <si>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</si>
  <si>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</si>
  <si>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</si>
  <si>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</si>
  <si>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</si>
  <si>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</si>
  <si>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</si>
  <si>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</si>
  <si>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</si>
  <si>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</si>
  <si>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</si>
  <si>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</si>
  <si>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</si>
  <si>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</si>
  <si>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SECRETARIA GENERAL</t>
  </si>
  <si>
    <t xml:space="preserve">  %  OBLI.</t>
  </si>
  <si>
    <t xml:space="preserve">  DESPACHO DEL VICEMINISTRO PARA EL DIÁLOGO SOCIAL, LA IGUALDAD Y LOS DERECHOS HUMANOS</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</si>
  <si>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</si>
  <si>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</si>
  <si>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</si>
  <si>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</si>
  <si>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</si>
  <si>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</si>
  <si>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</si>
  <si>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</si>
  <si>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</si>
  <si>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</si>
  <si>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</si>
  <si>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</si>
  <si>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</si>
  <si>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</si>
  <si>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</si>
  <si>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</si>
  <si>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</si>
  <si>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</si>
  <si>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</si>
  <si>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</si>
  <si>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</si>
  <si>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</si>
  <si>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</si>
  <si>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</si>
  <si>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</si>
  <si>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</si>
  <si>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2. SEGURIDAD HUMANA Y JUSTICIA SOCIAL / A. PREVENCIÓN Y PROTECCIÓN PARA POBLACIONES VULNERABLES DESDE UN ENFOQUE DIFERENCIAL, COLECTIVO E INDIVIDUAL</t>
  </si>
  <si>
    <t>C-3701-1000-32-705050</t>
  </si>
  <si>
    <t>7. ACTORES DIFERENCIALES PARA EL CAMBIO / 5. CONVERGENCIA REGIONAL PARA EL BIENESTAR Y BUEN VIVIR</t>
  </si>
  <si>
    <t>C-3701-1000-33-705050</t>
  </si>
  <si>
    <t>C-3701-1000-35-705050</t>
  </si>
  <si>
    <t>C-3701-1000-36-705050</t>
  </si>
  <si>
    <t>C-3701-1000-37-705050</t>
  </si>
  <si>
    <t>C-3701-1000-38-702030</t>
  </si>
  <si>
    <t>7. ACTORES DIFERENCIALES PARA EL CAMBIO / 3. FORTALECIMIENTO DE LA INSTITUCIONALIDAD</t>
  </si>
  <si>
    <t>C-3701-1000-39-702030</t>
  </si>
  <si>
    <t>C-3701-1000-40-53107A</t>
  </si>
  <si>
    <t>C-3701-1000-41-53106B</t>
  </si>
  <si>
    <t>5. CONVERGENCIA REGIONAL / B. EFECTIVIDAD DE LOS DISPOSITIVOS DE PARTICIPACIÓN CIUDADANA, POLÍTICA Y ELECTORAL</t>
  </si>
  <si>
    <t>C-3701-1000-42-20113A</t>
  </si>
  <si>
    <t>2. SEGURIDAD HUMANA Y JUSTICIA SOCIAL / A. FORTALECIMIENTO DE LA BÚSQUEDA DE PERSONAS DADAS POR DESAPARECIDAS</t>
  </si>
  <si>
    <t>C-3702-1000-8-20105A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</si>
  <si>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</si>
  <si>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</si>
  <si>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</si>
  <si>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</si>
  <si>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</si>
  <si>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6. PAZ TOTAL E INTEGRAL / 1. HACIA UN NUEVO CAMPO COLOMBIANO: REFORMA RURAL INTEGRAL</t>
  </si>
  <si>
    <t>C-3702-1000-15-600012</t>
  </si>
  <si>
    <t>6. PAZ TOTAL E INTEGRAL / 2. PARTICIPACIÓN POLÍTICA: APERTURA DEMOCRÁTICA PARA CONSTRUIR LA PAZ</t>
  </si>
  <si>
    <t>C-3702-1000-15-600013</t>
  </si>
  <si>
    <t>6. PAZ TOTAL E INTEGRAL / 3. FIN DEL CONFLICTO</t>
  </si>
  <si>
    <t>C-3702-1000-15-600014</t>
  </si>
  <si>
    <t>6. PAZ TOTAL E INTEGRAL / 4. SOLUCIÓN AL PROBLEMA DE LAS DROGAS ILÍCITAS</t>
  </si>
  <si>
    <t>C-3702-1000-16-20105A</t>
  </si>
  <si>
    <t>C-3702-1000-16-20105B</t>
  </si>
  <si>
    <t>2. SEGURIDAD HUMANA Y JUSTICIA SOCIAL / B. CREACIÓN DEL SISTEMA NACIONAL DE CONVIVENCIA PARA LA VIDA</t>
  </si>
  <si>
    <t>C-3702-1000-17-701040</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</si>
  <si>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</si>
  <si>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</si>
  <si>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</si>
  <si>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</si>
  <si>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 CONVERGENCIA REGIONAL / B. ENTIDADES PÚBLICAS TERRITORIALES Y NACIONALES FORTALECIDAS</t>
  </si>
  <si>
    <t>C-3703-1000-3-703050</t>
  </si>
  <si>
    <t>7. ACTORES DIFERENCIALES PARA EL CAMBIO / 5. COLOMBIA POTENCIA MUNDIAL DE LA VIDA A PARTIR DE LA NO REPETICIÓN</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</si>
  <si>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</si>
  <si>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</si>
  <si>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</si>
  <si>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</si>
  <si>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</si>
  <si>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</si>
  <si>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</si>
  <si>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 CONVERGENCIA REGIONAL / D. GOBIERNO DIGITAL PARA LA GENTE</t>
  </si>
  <si>
    <t>C-3799-1000-16-53105B</t>
  </si>
  <si>
    <t>C-3799-1000-17-20104A</t>
  </si>
  <si>
    <t>2. SEGURIDAD HUMANA Y JUSTICIA SOCIAL / A. IMPLEMENTACIÓN DEL PROGRAMA DE DATOS BÁSICOS</t>
  </si>
  <si>
    <t>C-3799-1000-17-20104B</t>
  </si>
  <si>
    <t>2. SEGURIDAD HUMANA Y JUSTICIA SOCIAL / B. INTEROPERABILIDAD COMO BIEN PÚBLICO DIGITAL</t>
  </si>
  <si>
    <t>C-3799-1000-17-20108B</t>
  </si>
  <si>
    <t>2. SEGURIDAD HUMANA Y JUSTICIA SOCIAL / B. PROTECCIÓN DE LAS PERSONAS, DE LAS INFRAESTRUCTURAS DIGITALES, FORTALECIMIENTO DE LAS ENTIDADES DEL ESTADO Y GARANTÍA EN LA PRESTACIÓN DE SUS SERVICIOS EN EL ENTORNO DIGITAL</t>
  </si>
  <si>
    <t>C-3799-1000-17-53105D</t>
  </si>
  <si>
    <t>C-3799-1000-18-53105B</t>
  </si>
  <si>
    <t>C-3799-1000-19-53105B</t>
  </si>
  <si>
    <t>C-3799-1000-20-53105B</t>
  </si>
  <si>
    <t>C-3799-1000-1-53106A</t>
  </si>
  <si>
    <t>Fortalecimiento del dialogo social nacional y regional mediante el desarrollo de acciones tendientes a atender las problemáticas sociales en los territorios  Nacional</t>
  </si>
  <si>
    <t>NOMBRE PROGRAMA MISIONAL DE FUNCIONAMIENTO Y/O PROYECTO DE INVERSIÓN</t>
  </si>
  <si>
    <t>Pagos</t>
  </si>
  <si>
    <t>EQUIPO DE PAZ</t>
  </si>
  <si>
    <t>VICEMINISTERIO DE DIALOGO SOCIAL</t>
  </si>
  <si>
    <t>SUBDIRECCIÓN ADMINISTRATIVA Y FINANCIERA</t>
  </si>
  <si>
    <t>Diálogo Social</t>
  </si>
  <si>
    <t>Grupo de Paz</t>
  </si>
  <si>
    <t>FORTALECIMIENTO DE LAS ACCIONES PARA GARANTIZAR EL GOCE EFECTIVO DE LOS DERECHOS DE LOS PUEBLOS Y LAS COMUNIDADES AFROCOLOMBIANAS, NEGRAS, PALENQUERAS Y RAIZALES EN EL TERRITORIO   NACIONAL</t>
  </si>
  <si>
    <t>FORTALECIMIENTO DE LOS PROCESOS DE GOBIERNO PROPIO DE LAS COMUNIDADES INDÍGENAS EN EL DEPARTAMENTO DEL  CAUCA</t>
  </si>
  <si>
    <t>FORTALECIMIENTO DE LOS SISTEMAS DE GOBIERNO PROPIO Y EN LOS PROCESOS ORGANIZATIVOS DE LOS PUEBLOS Y COMUNIDADES INDÍGENAS A NIVEL   NACIONAL</t>
  </si>
  <si>
    <t>IMPLEMENTACIÓN DE ACCIONES POR PARTE DEL MINISTERIO DEL INTERIOR PARA FORTALECER LA ESTRUCTURA ORGANIZATIVA DE LAS KUMPAÑY RROM A NIVEL  NACIONAL</t>
  </si>
  <si>
    <t>FORTALECIMIENTO DE LOS SISTEMAS DE GOBIERNO PROPIO DE LOS PUEBLOS Y COMUNIDADES INDÍGENAS DE LOS PASTOS Y QUILLACINGAS DEL DEPARTAMENTO DE   NARIÑO</t>
  </si>
  <si>
    <t>FORTALECIMIENTO DE LA POLITICA PUBLICA DE PREVENCION DE VIOLACIONES A LOS DERECHOS A LA VIDA, INTEGRIDAD, LIBERTAD Y SEGURIDAD DE PERSONAS, GRUPOS Y COMUNIDADES EN COLOMBIA.  NACIONAL</t>
  </si>
  <si>
    <t>FORTALECIMIENTO DE LA GESTIÓN TERRITORIAL PARA LA GARANTÍA, PROMOCIÓN Y GOCE DE LOS DERECHOS HUMANOS  NACIONAL</t>
  </si>
  <si>
    <t>FORTALECIMIENTO DE LAS GARANTÍAS PARA EL EJERCICIO DEL LIDERAZGO SOCIAL Y DEFENSA DE LOS DERECHOS HUMANOS EN EL TERRITORIO   NACIONAL</t>
  </si>
  <si>
    <t>FORTALECIMIENTO DE LA GARANTÍA DE LOS DERECHOS HUMANOS EN EL MARCO DE LAS MANIFESTACIONES PÚBLICAS Y LA PROTESTA SOCIAL PACÍFICA A NIVEL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</si>
  <si>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</si>
  <si>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</si>
  <si>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</si>
  <si>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</si>
  <si>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</si>
  <si>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</si>
  <si>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</si>
  <si>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A LAS ENTIDADES TERRITORIALES A TRAVES DE LA FINANCIACION DE INFRAESTRUCTURA PARA LA SEGURIDAD Y CONVIVENCIA CIUDADANA A NIVEL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</si>
  <si>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</si>
  <si>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</si>
  <si>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</si>
  <si>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</si>
  <si>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</si>
  <si>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</si>
  <si>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FORTALECIMIENTO DEL SISTEMA INTEGRADO DE GESTIÓN DEL MINISTERIO DEL INTERIOR EN EL TERRITORIO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</si>
  <si>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</si>
  <si>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</si>
  <si>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</si>
  <si>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</si>
  <si>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</si>
  <si>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</si>
  <si>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</si>
  <si>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</si>
  <si>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</si>
  <si>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</si>
  <si>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TOTAL 
MINITERIOR</t>
  </si>
  <si>
    <t>REGALÍAS</t>
  </si>
  <si>
    <t>DIRECCION JURÍDICA</t>
  </si>
  <si>
    <t>Direccion Jurídica</t>
  </si>
  <si>
    <t>REDUCIDO</t>
  </si>
  <si>
    <t xml:space="preserve"> Ejecución vigencia 2024. Reporte 31 de diciembre de 2024</t>
  </si>
  <si>
    <t>31 de diciembre de 2024</t>
  </si>
  <si>
    <t>info 31 de dic/INVERSION</t>
  </si>
  <si>
    <t>INFO 31 DIC /FUNCIONAMEN</t>
  </si>
  <si>
    <t>TOTAL CON REGLAIAS</t>
  </si>
  <si>
    <t>REDUCCION</t>
  </si>
  <si>
    <t>APROPIACIÓN   VIGENTE DESPUES DE REDUCIDO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</si>
</sst>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quot;XDR&quot;* #,##0_-;\-&quot;XDR&quot;* #,##0_-;_-&quot;XDR&quot;* &quot;-&quot;_-;_-@_-"/>
    <numFmt numFmtId="171" formatCode="_-* #,##0_-;\-* #,##0_-;_-* &quot;-&quot;??_-;_-@_-"/>
    <numFmt numFmtId="172" formatCode="0.0%"/>
    <numFmt numFmtId="173" formatCode="&quot;$&quot;#,##0"/>
    <numFmt numFmtId="174" formatCode="#,##0.00;[Red]#,##0.00"/>
    <numFmt numFmtId="175" formatCode="[$-10409]&quot;$&quot;#,##0.00;\(&quot;$&quot;#,##0.00\)"/>
    <numFmt numFmtId="176" formatCode="#,##0.000000"/>
    <numFmt numFmtId="177" formatCode="[$-580A]d&quot; de &quot;mmmm&quot; de &quot;yyyy;@"/>
    <numFmt numFmtId="178" formatCode="&quot;$&quot;\ #,##0"/>
    <numFmt numFmtId="180" formatCode="[$$-240A]\ #,##0"/>
    <numFmt numFmtId="181" formatCode="_-* #,##0.000_-;\-* #,##0.000_-;_-* &quot;-&quot;??_-;_-@_-"/>
    <numFmt numFmtId="182" formatCode="_-&quot;$&quot;* #,##0_-;\-&quot;$&quot;* #,##0_-;_-&quot;$&quot;* &quot;-&quot;??_-;_-@_-"/>
    <numFmt numFmtId="183" formatCode="00"/>
    <numFmt numFmtId="184" formatCode="000"/>
    <numFmt numFmtId="186" formatCode="_-[$$-240A]\ * #,##0_-;\-[$$-240A]\ * #,##0_-;_-[$$-240A]\ * &quot;-&quot;??_-;_-@_-"/>
    <numFmt numFmtId="187" formatCode="_-[$$-240A]\ * #,##0.00_-;\-[$$-240A]\ * #,##0.00_-;_-[$$-240A]\ * &quot;-&quot;??_-;_-@_-"/>
  </numFmts>
  <fonts count="182"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11"/>
      <name val="Calibri"/>
      <family val="2"/>
    </font>
    <font>
      <b/>
      <sz val="14"/>
      <name val="Arial"/>
      <family val="2"/>
    </font>
    <font>
      <sz val="11"/>
      <color theme="1"/>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sz val="12"/>
      <color theme="1"/>
      <name val="Gill Sans MT"/>
      <family val="2"/>
    </font>
    <font>
      <sz val="9"/>
      <color rgb="FF000000"/>
      <name val="Gill Sans MT"/>
      <family val="2"/>
    </font>
    <font>
      <b/>
      <sz val="10"/>
      <name val="Gill Sans MT"/>
      <family val="2"/>
    </font>
    <font>
      <b/>
      <sz val="18"/>
      <name val="Gill Sans MT"/>
      <family val="2"/>
    </font>
    <font>
      <sz val="11"/>
      <name val="Gill Sans MT"/>
      <family val="2"/>
    </font>
    <font>
      <sz val="12"/>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12"/>
      <color rgb="FF000000"/>
      <name val="Gill Sans MT"/>
      <family val="2"/>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6"/>
      <name val="Gill Sans MT"/>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2"/>
      <color theme="0"/>
      <name val="Gill Sans MT"/>
      <family val="2"/>
    </font>
    <font>
      <sz val="11"/>
      <color theme="0"/>
      <name val="Gill Sans MT"/>
      <family val="2"/>
    </font>
    <font>
      <sz val="11"/>
      <name val="Calibri"/>
      <family val="2"/>
      <scheme val="minor"/>
    </font>
    <font>
      <sz val="14"/>
      <color theme="1"/>
      <name val="Calibri"/>
      <family val="2"/>
      <scheme val="minor"/>
    </font>
    <font>
      <b/>
      <sz val="11"/>
      <color rgb="FFFF0000"/>
      <name val="Gill Sans MT"/>
      <family val="2"/>
    </font>
    <font>
      <b/>
      <sz val="11"/>
      <color rgb="FF000000"/>
      <name val="Gill Sans MT"/>
      <family val="2"/>
    </font>
  </fonts>
  <fills count="5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rgb="FFFF0000"/>
        <bgColor indexed="64"/>
      </patternFill>
    </fill>
    <fill>
      <patternFill patternType="solid">
        <fgColor rgb="FF92D050"/>
        <bgColor indexed="64"/>
      </patternFill>
    </fill>
  </fills>
  <borders count="9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s>
  <cellStyleXfs count="581">
    <xf numFmtId="0" fontId="0" fillId="0" borderId="0"/>
    <xf numFmtId="43" fontId="41" fillId="0" borderId="0" applyFont="0" applyFill="0" applyBorder="0" applyAlignment="0" applyProtection="0"/>
    <xf numFmtId="9" fontId="41" fillId="0" borderId="0" applyFont="0" applyFill="0" applyBorder="0" applyAlignment="0" applyProtection="0"/>
    <xf numFmtId="0" fontId="41" fillId="0" borderId="0"/>
    <xf numFmtId="0" fontId="48" fillId="0" borderId="0"/>
    <xf numFmtId="0" fontId="48" fillId="0" borderId="0"/>
    <xf numFmtId="9" fontId="40"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169" fontId="41" fillId="0" borderId="0" applyFont="0" applyFill="0" applyBorder="0" applyAlignment="0" applyProtection="0"/>
    <xf numFmtId="0" fontId="39" fillId="0" borderId="0"/>
    <xf numFmtId="41" fontId="41" fillId="0" borderId="0" applyFont="0" applyFill="0" applyBorder="0" applyAlignment="0" applyProtection="0"/>
    <xf numFmtId="0" fontId="38" fillId="0" borderId="0"/>
    <xf numFmtId="9" fontId="37"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0" fontId="66" fillId="0" borderId="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36" fillId="0" borderId="0"/>
    <xf numFmtId="167" fontId="35" fillId="0" borderId="0" applyFont="0" applyFill="0" applyBorder="0" applyAlignment="0" applyProtection="0"/>
    <xf numFmtId="0" fontId="35" fillId="0" borderId="0"/>
    <xf numFmtId="170" fontId="41" fillId="0" borderId="0" applyFont="0" applyFill="0" applyBorder="0" applyAlignment="0" applyProtection="0"/>
    <xf numFmtId="0" fontId="48" fillId="0" borderId="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0" fontId="29" fillId="0" borderId="0"/>
    <xf numFmtId="167"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8" fontId="41" fillId="0" borderId="0" applyFont="0" applyFill="0" applyBorder="0" applyAlignment="0" applyProtection="0"/>
    <xf numFmtId="0" fontId="28"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1" fillId="0" borderId="0" applyFont="0" applyFill="0" applyBorder="0" applyAlignment="0" applyProtection="0"/>
    <xf numFmtId="9" fontId="26" fillId="0" borderId="0" applyFont="0" applyFill="0" applyBorder="0" applyAlignment="0" applyProtection="0"/>
    <xf numFmtId="0" fontId="26" fillId="0" borderId="0"/>
    <xf numFmtId="41" fontId="41" fillId="0" borderId="0" applyFont="0" applyFill="0" applyBorder="0" applyAlignment="0" applyProtection="0"/>
    <xf numFmtId="0" fontId="26" fillId="0" borderId="0"/>
    <xf numFmtId="9" fontId="26"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6" fillId="0" borderId="0"/>
    <xf numFmtId="167" fontId="26" fillId="0" borderId="0" applyFont="0" applyFill="0" applyBorder="0" applyAlignment="0" applyProtection="0"/>
    <xf numFmtId="0" fontId="26" fillId="0" borderId="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20" fillId="0" borderId="0"/>
    <xf numFmtId="167" fontId="20"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xf numFmtId="0" fontId="75" fillId="0" borderId="0" applyNumberFormat="0" applyFill="0" applyBorder="0" applyAlignment="0" applyProtection="0"/>
    <xf numFmtId="0" fontId="76" fillId="0" borderId="65" applyNumberFormat="0" applyFill="0" applyAlignment="0" applyProtection="0"/>
    <xf numFmtId="0" fontId="77" fillId="0" borderId="66" applyNumberFormat="0" applyFill="0" applyAlignment="0" applyProtection="0"/>
    <xf numFmtId="0" fontId="78" fillId="0" borderId="67" applyNumberFormat="0" applyFill="0" applyAlignment="0" applyProtection="0"/>
    <xf numFmtId="0" fontId="78" fillId="0" borderId="0" applyNumberFormat="0" applyFill="0" applyBorder="0" applyAlignment="0" applyProtection="0"/>
    <xf numFmtId="0" fontId="79" fillId="7" borderId="0" applyNumberFormat="0" applyBorder="0" applyAlignment="0" applyProtection="0"/>
    <xf numFmtId="0" fontId="80" fillId="8" borderId="0" applyNumberFormat="0" applyBorder="0" applyAlignment="0" applyProtection="0"/>
    <xf numFmtId="0" fontId="81" fillId="9" borderId="0" applyNumberFormat="0" applyBorder="0" applyAlignment="0" applyProtection="0"/>
    <xf numFmtId="0" fontId="82" fillId="10" borderId="68" applyNumberFormat="0" applyAlignment="0" applyProtection="0"/>
    <xf numFmtId="0" fontId="83" fillId="11" borderId="69" applyNumberFormat="0" applyAlignment="0" applyProtection="0"/>
    <xf numFmtId="0" fontId="84" fillId="11" borderId="68" applyNumberFormat="0" applyAlignment="0" applyProtection="0"/>
    <xf numFmtId="0" fontId="85" fillId="0" borderId="70" applyNumberFormat="0" applyFill="0" applyAlignment="0" applyProtection="0"/>
    <xf numFmtId="0" fontId="86" fillId="12" borderId="71" applyNumberFormat="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0" borderId="73" applyNumberFormat="0" applyFill="0" applyAlignment="0" applyProtection="0"/>
    <xf numFmtId="0" fontId="90"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90"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90"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90"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90"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90"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0" borderId="0"/>
    <xf numFmtId="43" fontId="19" fillId="0" borderId="0" applyFont="0" applyFill="0" applyBorder="0" applyAlignment="0" applyProtection="0"/>
    <xf numFmtId="43" fontId="48" fillId="0" borderId="0" applyFont="0" applyFill="0" applyBorder="0" applyAlignment="0" applyProtection="0"/>
    <xf numFmtId="43" fontId="19" fillId="0" borderId="0" applyFont="0" applyFill="0" applyBorder="0" applyAlignment="0" applyProtection="0"/>
    <xf numFmtId="183" fontId="91" fillId="0" borderId="0" applyFill="0">
      <alignment horizontal="center" vertical="center" wrapText="1"/>
    </xf>
    <xf numFmtId="184" fontId="91" fillId="38" borderId="0" applyFill="0" applyProtection="0">
      <alignment horizontal="center" vertical="center"/>
    </xf>
    <xf numFmtId="167"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1" fillId="0" borderId="0" applyFont="0" applyFill="0" applyBorder="0" applyAlignment="0" applyProtection="0"/>
    <xf numFmtId="43" fontId="48" fillId="0" borderId="0" applyFont="0" applyFill="0" applyBorder="0" applyAlignment="0" applyProtection="0"/>
    <xf numFmtId="0" fontId="19" fillId="13" borderId="72"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7" fontId="15"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92" fillId="0" borderId="0"/>
    <xf numFmtId="169" fontId="48" fillId="0" borderId="0" applyFont="0" applyFill="0" applyBorder="0" applyAlignment="0" applyProtection="0"/>
    <xf numFmtId="164" fontId="48"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9" fontId="9" fillId="0" borderId="0" applyFont="0" applyFill="0" applyBorder="0" applyAlignment="0" applyProtection="0"/>
    <xf numFmtId="0" fontId="9" fillId="0" borderId="0"/>
    <xf numFmtId="41" fontId="41" fillId="0" borderId="0" applyFont="0" applyFill="0" applyBorder="0" applyAlignment="0" applyProtection="0"/>
    <xf numFmtId="0" fontId="9" fillId="0" borderId="0"/>
    <xf numFmtId="9" fontId="9"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0" borderId="0"/>
    <xf numFmtId="43" fontId="9" fillId="0" borderId="0" applyFont="0" applyFill="0" applyBorder="0" applyAlignment="0" applyProtection="0"/>
    <xf numFmtId="43" fontId="48"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8" fillId="0" borderId="0" applyFont="0" applyFill="0" applyBorder="0" applyAlignment="0" applyProtection="0"/>
    <xf numFmtId="0" fontId="9" fillId="13" borderId="72"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48"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9" fontId="8" fillId="0" borderId="0" applyFont="0" applyFill="0" applyBorder="0" applyAlignment="0" applyProtection="0"/>
    <xf numFmtId="0" fontId="8" fillId="0" borderId="0"/>
    <xf numFmtId="41" fontId="41" fillId="0" borderId="0" applyFont="0" applyFill="0" applyBorder="0" applyAlignment="0" applyProtection="0"/>
    <xf numFmtId="0" fontId="8" fillId="0" borderId="0"/>
    <xf numFmtId="9" fontId="8" fillId="0" borderId="0" applyFont="0" applyFill="0" applyBorder="0" applyAlignment="0" applyProtection="0"/>
    <xf numFmtId="43" fontId="41" fillId="0" borderId="0" applyFont="0" applyFill="0" applyBorder="0" applyAlignment="0" applyProtection="0"/>
    <xf numFmtId="41"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0" fontId="8" fillId="0" borderId="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0" borderId="0"/>
    <xf numFmtId="43" fontId="8" fillId="0" borderId="0" applyFont="0" applyFill="0" applyBorder="0" applyAlignment="0" applyProtection="0"/>
    <xf numFmtId="43" fontId="48" fillId="0" borderId="0" applyFont="0" applyFill="0" applyBorder="0" applyAlignment="0" applyProtection="0"/>
    <xf numFmtId="43" fontId="8" fillId="0" borderId="0" applyFont="0" applyFill="0" applyBorder="0" applyAlignment="0" applyProtection="0"/>
    <xf numFmtId="16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8" fillId="0" borderId="0" applyFont="0" applyFill="0" applyBorder="0" applyAlignment="0" applyProtection="0"/>
    <xf numFmtId="0" fontId="8" fillId="13" borderId="72"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167"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42"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167" fontId="3" fillId="0" borderId="0" applyFont="0" applyFill="0" applyBorder="0" applyAlignment="0" applyProtection="0"/>
    <xf numFmtId="43" fontId="3" fillId="0" borderId="0" applyFont="0" applyFill="0" applyBorder="0" applyAlignment="0" applyProtection="0"/>
    <xf numFmtId="43" fontId="48"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1" fillId="0" borderId="0"/>
    <xf numFmtId="168" fontId="41" fillId="0" borderId="0" applyFont="0" applyFill="0" applyBorder="0" applyAlignment="0" applyProtection="0"/>
    <xf numFmtId="170" fontId="41" fillId="0" borderId="0" applyFont="0" applyFill="0" applyBorder="0" applyAlignment="0" applyProtection="0"/>
  </cellStyleXfs>
  <cellXfs count="1123">
    <xf numFmtId="0" fontId="0" fillId="0" borderId="0" xfId="0"/>
    <xf numFmtId="3" fontId="0" fillId="0" borderId="0" xfId="0" applyNumberFormat="1"/>
    <xf numFmtId="0" fontId="63" fillId="0" borderId="0" xfId="4" applyFont="1" applyAlignment="1" applyProtection="1">
      <alignment horizontal="center" vertical="center" wrapText="1" readingOrder="1"/>
      <protection locked="0"/>
    </xf>
    <xf numFmtId="4" fontId="63" fillId="0" borderId="0" xfId="4" applyNumberFormat="1" applyFont="1" applyAlignment="1" applyProtection="1">
      <alignment horizontal="right" vertical="center" wrapText="1" readingOrder="1"/>
      <protection locked="0"/>
    </xf>
    <xf numFmtId="10" fontId="64" fillId="0" borderId="0" xfId="4" applyNumberFormat="1" applyFont="1" applyAlignment="1">
      <alignment vertical="center" wrapText="1"/>
    </xf>
    <xf numFmtId="174" fontId="64" fillId="0" borderId="0" xfId="4" applyNumberFormat="1" applyFont="1" applyAlignment="1">
      <alignment horizontal="right" vertical="center" wrapText="1"/>
    </xf>
    <xf numFmtId="10" fontId="64" fillId="0" borderId="0" xfId="4" applyNumberFormat="1" applyFont="1" applyAlignment="1">
      <alignment horizontal="right" vertical="center" wrapText="1"/>
    </xf>
    <xf numFmtId="0" fontId="44" fillId="0" borderId="0" xfId="4" applyFont="1"/>
    <xf numFmtId="9" fontId="0" fillId="0" borderId="0" xfId="2" applyFont="1"/>
    <xf numFmtId="0" fontId="43" fillId="0" borderId="0" xfId="0" applyFont="1"/>
    <xf numFmtId="0" fontId="43" fillId="0" borderId="2" xfId="0" applyFont="1" applyBorder="1"/>
    <xf numFmtId="0" fontId="57" fillId="0" borderId="2" xfId="0" applyFont="1" applyBorder="1" applyAlignment="1">
      <alignment horizontal="center"/>
    </xf>
    <xf numFmtId="9" fontId="43" fillId="0" borderId="2" xfId="2" applyFont="1" applyFill="1" applyBorder="1" applyAlignment="1">
      <alignment horizontal="center" vertical="center" wrapText="1" readingOrder="1"/>
    </xf>
    <xf numFmtId="0" fontId="44" fillId="0" borderId="26" xfId="4" applyFont="1" applyBorder="1" applyAlignment="1">
      <alignment horizontal="center" vertical="center" wrapText="1"/>
    </xf>
    <xf numFmtId="0" fontId="44" fillId="0" borderId="22" xfId="4" applyFont="1" applyBorder="1" applyAlignment="1">
      <alignment horizontal="center" vertical="center"/>
    </xf>
    <xf numFmtId="0" fontId="74" fillId="0" borderId="10" xfId="4" applyFont="1" applyBorder="1" applyAlignment="1">
      <alignment horizontal="center" vertical="center" wrapText="1"/>
    </xf>
    <xf numFmtId="0" fontId="74" fillId="0" borderId="3" xfId="4" applyFont="1" applyBorder="1" applyAlignment="1">
      <alignment horizontal="center" vertical="center" wrapText="1"/>
    </xf>
    <xf numFmtId="0" fontId="74" fillId="0" borderId="3" xfId="4" applyFont="1" applyBorder="1" applyAlignment="1">
      <alignment horizontal="center" wrapText="1"/>
    </xf>
    <xf numFmtId="0" fontId="74" fillId="0" borderId="3" xfId="4" applyFont="1" applyBorder="1" applyAlignment="1">
      <alignment horizontal="center"/>
    </xf>
    <xf numFmtId="0" fontId="48" fillId="0" borderId="0" xfId="4"/>
    <xf numFmtId="9" fontId="43" fillId="0" borderId="0" xfId="0" applyNumberFormat="1" applyFont="1"/>
    <xf numFmtId="43" fontId="43" fillId="0" borderId="0" xfId="1" applyFont="1"/>
    <xf numFmtId="0" fontId="48" fillId="0" borderId="13" xfId="4" applyBorder="1"/>
    <xf numFmtId="0" fontId="54" fillId="0" borderId="12" xfId="27" applyFont="1" applyBorder="1" applyAlignment="1">
      <alignment vertical="center" wrapText="1"/>
    </xf>
    <xf numFmtId="0" fontId="54" fillId="0" borderId="13" xfId="27" applyFont="1" applyBorder="1" applyAlignment="1">
      <alignment vertical="center" wrapText="1"/>
    </xf>
    <xf numFmtId="0" fontId="54" fillId="0" borderId="13" xfId="27" applyFont="1" applyBorder="1" applyAlignment="1">
      <alignment horizontal="center" vertical="center" wrapText="1"/>
    </xf>
    <xf numFmtId="0" fontId="54" fillId="0" borderId="13" xfId="27" applyFont="1" applyBorder="1" applyAlignment="1">
      <alignment horizontal="right" vertical="center" wrapText="1"/>
    </xf>
    <xf numFmtId="0" fontId="54" fillId="0" borderId="18" xfId="27" applyFont="1" applyBorder="1" applyAlignment="1">
      <alignment vertical="center" wrapText="1"/>
    </xf>
    <xf numFmtId="0" fontId="54" fillId="0" borderId="18" xfId="27" applyFont="1" applyBorder="1" applyAlignment="1">
      <alignment horizontal="center" vertical="center" wrapText="1"/>
    </xf>
    <xf numFmtId="0" fontId="54" fillId="0" borderId="19" xfId="27" applyFont="1" applyBorder="1" applyAlignment="1">
      <alignment vertical="center" wrapText="1"/>
    </xf>
    <xf numFmtId="0" fontId="58" fillId="0" borderId="0" xfId="4" applyFont="1" applyAlignment="1" applyProtection="1">
      <alignment horizontal="center" vertical="center" wrapText="1" readingOrder="1"/>
      <protection locked="0"/>
    </xf>
    <xf numFmtId="4" fontId="58" fillId="0" borderId="0" xfId="4" applyNumberFormat="1" applyFont="1" applyAlignment="1" applyProtection="1">
      <alignment horizontal="right" vertical="center" wrapText="1" readingOrder="1"/>
      <protection locked="0"/>
    </xf>
    <xf numFmtId="9" fontId="54" fillId="0" borderId="0" xfId="4" applyNumberFormat="1" applyFont="1" applyAlignment="1">
      <alignment horizontal="center" vertical="center" wrapText="1"/>
    </xf>
    <xf numFmtId="10" fontId="54" fillId="0" borderId="0" xfId="4" applyNumberFormat="1" applyFont="1" applyAlignment="1">
      <alignment horizontal="center" vertical="center" wrapText="1"/>
    </xf>
    <xf numFmtId="4" fontId="44" fillId="0" borderId="0" xfId="4" applyNumberFormat="1" applyFont="1"/>
    <xf numFmtId="43" fontId="44" fillId="0" borderId="0" xfId="4" applyNumberFormat="1" applyFont="1"/>
    <xf numFmtId="43" fontId="44" fillId="0" borderId="0" xfId="4" applyNumberFormat="1" applyFont="1" applyAlignment="1">
      <alignment horizontal="left"/>
    </xf>
    <xf numFmtId="0" fontId="74" fillId="0" borderId="8" xfId="4" applyFont="1" applyBorder="1" applyAlignment="1">
      <alignment horizontal="center"/>
    </xf>
    <xf numFmtId="43" fontId="74" fillId="0" borderId="41" xfId="4" applyNumberFormat="1" applyFont="1" applyBorder="1"/>
    <xf numFmtId="43" fontId="48" fillId="0" borderId="0" xfId="4" applyNumberFormat="1"/>
    <xf numFmtId="178" fontId="43" fillId="0" borderId="0" xfId="0" applyNumberFormat="1" applyFont="1"/>
    <xf numFmtId="173" fontId="0" fillId="0" borderId="0" xfId="0" applyNumberFormat="1"/>
    <xf numFmtId="4" fontId="58" fillId="0" borderId="0" xfId="4" applyNumberFormat="1" applyFont="1" applyAlignment="1" applyProtection="1">
      <alignment horizontal="left" vertical="center" wrapText="1" readingOrder="1"/>
      <protection locked="0"/>
    </xf>
    <xf numFmtId="171" fontId="60" fillId="0" borderId="2" xfId="1" applyNumberFormat="1" applyFont="1" applyFill="1" applyBorder="1" applyAlignment="1" applyProtection="1">
      <alignment horizontal="center" vertical="center" wrapText="1" readingOrder="1"/>
      <protection locked="0"/>
    </xf>
    <xf numFmtId="0" fontId="58" fillId="0" borderId="44" xfId="4" applyFont="1" applyBorder="1" applyAlignment="1" applyProtection="1">
      <alignment horizontal="left" vertical="center" wrapText="1" readingOrder="1"/>
      <protection locked="0"/>
    </xf>
    <xf numFmtId="3" fontId="115" fillId="0" borderId="0" xfId="4" applyNumberFormat="1" applyFont="1" applyAlignment="1">
      <alignment horizontal="right" vertical="center" wrapText="1"/>
    </xf>
    <xf numFmtId="3" fontId="112" fillId="0" borderId="0" xfId="4" applyNumberFormat="1" applyFont="1"/>
    <xf numFmtId="176" fontId="99" fillId="0" borderId="0" xfId="4" applyNumberFormat="1" applyFont="1"/>
    <xf numFmtId="178" fontId="99" fillId="0" borderId="0" xfId="4" applyNumberFormat="1" applyFont="1"/>
    <xf numFmtId="0" fontId="99" fillId="0" borderId="2" xfId="0" applyFont="1" applyBorder="1" applyAlignment="1">
      <alignment horizontal="left" vertical="center" wrapText="1" readingOrder="1"/>
    </xf>
    <xf numFmtId="0" fontId="99" fillId="0" borderId="6" xfId="0" applyFont="1" applyBorder="1" applyAlignment="1">
      <alignment horizontal="left" vertical="center" wrapText="1" readingOrder="1"/>
    </xf>
    <xf numFmtId="9" fontId="96" fillId="0" borderId="2" xfId="2" applyFont="1" applyBorder="1" applyAlignment="1">
      <alignment horizontal="center" vertical="center" wrapText="1" readingOrder="1"/>
    </xf>
    <xf numFmtId="0" fontId="103" fillId="0" borderId="0" xfId="5" applyFont="1"/>
    <xf numFmtId="178" fontId="0" fillId="0" borderId="0" xfId="0" applyNumberFormat="1"/>
    <xf numFmtId="3" fontId="111" fillId="0" borderId="0" xfId="4" applyNumberFormat="1" applyFont="1" applyAlignment="1">
      <alignment horizontal="left" vertical="center" wrapText="1" readingOrder="1"/>
    </xf>
    <xf numFmtId="178" fontId="106" fillId="0" borderId="0" xfId="4" applyNumberFormat="1" applyFont="1" applyAlignment="1">
      <alignment vertical="center" wrapText="1" readingOrder="1"/>
    </xf>
    <xf numFmtId="3" fontId="107" fillId="0" borderId="0" xfId="4" applyNumberFormat="1" applyFont="1" applyAlignment="1">
      <alignment vertical="center" wrapText="1" readingOrder="1"/>
    </xf>
    <xf numFmtId="0" fontId="104" fillId="0" borderId="0" xfId="4" applyFont="1" applyAlignment="1">
      <alignment horizontal="center" vertical="center" wrapText="1" readingOrder="1"/>
    </xf>
    <xf numFmtId="9" fontId="106" fillId="0" borderId="0" xfId="2" applyFont="1" applyFill="1" applyBorder="1" applyAlignment="1">
      <alignment horizontal="center" vertical="center" wrapText="1" readingOrder="1"/>
    </xf>
    <xf numFmtId="9" fontId="114" fillId="0" borderId="0" xfId="6" applyFont="1" applyFill="1" applyBorder="1" applyAlignment="1">
      <alignment horizontal="center" vertical="center" wrapText="1" readingOrder="1"/>
    </xf>
    <xf numFmtId="9" fontId="113" fillId="0" borderId="0" xfId="2" applyFont="1" applyFill="1" applyBorder="1" applyAlignment="1">
      <alignment horizontal="center" vertical="center" wrapText="1" readingOrder="1"/>
    </xf>
    <xf numFmtId="178" fontId="107" fillId="0" borderId="0" xfId="4" applyNumberFormat="1" applyFont="1" applyAlignment="1">
      <alignment horizontal="center" vertical="center" wrapText="1" readingOrder="1"/>
    </xf>
    <xf numFmtId="9" fontId="107" fillId="0" borderId="0" xfId="6" applyFont="1" applyFill="1" applyBorder="1" applyAlignment="1">
      <alignment horizontal="center" vertical="center" wrapText="1" readingOrder="1"/>
    </xf>
    <xf numFmtId="0" fontId="112" fillId="0" borderId="0" xfId="4" applyFont="1"/>
    <xf numFmtId="0" fontId="99" fillId="0" borderId="0" xfId="4" applyFont="1"/>
    <xf numFmtId="0" fontId="105" fillId="0" borderId="0" xfId="4" applyFont="1" applyAlignment="1">
      <alignment horizontal="left" vertical="center" wrapText="1" readingOrder="1"/>
    </xf>
    <xf numFmtId="178" fontId="108" fillId="0" borderId="0" xfId="4" applyNumberFormat="1" applyFont="1" applyAlignment="1">
      <alignment horizontal="right" vertical="center" wrapText="1" readingOrder="1"/>
    </xf>
    <xf numFmtId="3" fontId="108" fillId="0" borderId="0" xfId="4" applyNumberFormat="1" applyFont="1" applyAlignment="1">
      <alignment horizontal="center" vertical="center" wrapText="1" readingOrder="1"/>
    </xf>
    <xf numFmtId="9" fontId="108" fillId="0" borderId="0" xfId="2" applyFont="1" applyFill="1" applyBorder="1" applyAlignment="1">
      <alignment horizontal="center" vertical="center" wrapText="1" readingOrder="1"/>
    </xf>
    <xf numFmtId="178" fontId="106" fillId="0" borderId="0" xfId="4" applyNumberFormat="1" applyFont="1" applyAlignment="1">
      <alignment horizontal="right" vertical="center" wrapText="1" readingOrder="1"/>
    </xf>
    <xf numFmtId="3" fontId="106" fillId="0" borderId="0" xfId="4" applyNumberFormat="1" applyFont="1" applyAlignment="1">
      <alignment horizontal="center" vertical="center" wrapText="1" readingOrder="1"/>
    </xf>
    <xf numFmtId="178" fontId="113" fillId="0" borderId="0" xfId="4" applyNumberFormat="1" applyFont="1" applyAlignment="1">
      <alignment horizontal="right" vertical="center" wrapText="1" readingOrder="1"/>
    </xf>
    <xf numFmtId="3" fontId="113" fillId="0" borderId="0" xfId="4" applyNumberFormat="1" applyFont="1" applyAlignment="1">
      <alignment horizontal="center" vertical="center" wrapText="1" readingOrder="1"/>
    </xf>
    <xf numFmtId="0" fontId="52" fillId="0" borderId="0" xfId="0" applyFont="1" applyAlignment="1">
      <alignment vertical="center" wrapText="1" readingOrder="1"/>
    </xf>
    <xf numFmtId="182" fontId="51" fillId="0" borderId="2" xfId="52" applyNumberFormat="1" applyFont="1" applyBorder="1" applyAlignment="1">
      <alignment horizontal="right" vertical="center" wrapText="1" readingOrder="1"/>
    </xf>
    <xf numFmtId="0" fontId="47" fillId="0" borderId="32" xfId="0" applyFont="1" applyBorder="1" applyAlignment="1">
      <alignment horizontal="left" vertical="center" wrapText="1" readingOrder="1"/>
    </xf>
    <xf numFmtId="0" fontId="118" fillId="0" borderId="0" xfId="5" applyFont="1" applyAlignment="1">
      <alignment horizontal="left"/>
    </xf>
    <xf numFmtId="178" fontId="98" fillId="0" borderId="2" xfId="4" applyNumberFormat="1" applyFont="1" applyBorder="1" applyAlignment="1">
      <alignment horizontal="right" vertical="center" wrapText="1" readingOrder="1"/>
    </xf>
    <xf numFmtId="9" fontId="98" fillId="0" borderId="2" xfId="2" applyFont="1" applyFill="1" applyBorder="1" applyAlignment="1">
      <alignment horizontal="center" vertical="center" wrapText="1" readingOrder="1"/>
    </xf>
    <xf numFmtId="9" fontId="109" fillId="0" borderId="2" xfId="7" applyFont="1" applyFill="1" applyBorder="1" applyAlignment="1">
      <alignment horizontal="center" vertical="center" wrapText="1" readingOrder="1"/>
    </xf>
    <xf numFmtId="178" fontId="98" fillId="0" borderId="2" xfId="4" applyNumberFormat="1" applyFont="1" applyBorder="1" applyAlignment="1">
      <alignment horizontal="center" vertical="center" wrapText="1" readingOrder="1"/>
    </xf>
    <xf numFmtId="9" fontId="109" fillId="0" borderId="2" xfId="7" applyFont="1" applyBorder="1" applyAlignment="1">
      <alignment horizontal="center" vertical="center" wrapText="1"/>
    </xf>
    <xf numFmtId="9" fontId="98" fillId="0" borderId="2" xfId="2" applyFont="1" applyBorder="1" applyAlignment="1">
      <alignment horizontal="center" vertical="center" wrapText="1" readingOrder="1"/>
    </xf>
    <xf numFmtId="9" fontId="109" fillId="0" borderId="2" xfId="7" applyFont="1" applyBorder="1" applyAlignment="1">
      <alignment horizontal="center" vertical="center" wrapText="1" readingOrder="1"/>
    </xf>
    <xf numFmtId="9" fontId="109" fillId="4" borderId="2" xfId="7" applyFont="1" applyFill="1" applyBorder="1" applyAlignment="1">
      <alignment horizontal="center" vertical="center" wrapText="1"/>
    </xf>
    <xf numFmtId="0" fontId="48" fillId="0" borderId="0" xfId="4" applyAlignment="1">
      <alignment horizontal="center"/>
    </xf>
    <xf numFmtId="172" fontId="111" fillId="0" borderId="0" xfId="6" applyNumberFormat="1" applyFont="1" applyFill="1" applyBorder="1" applyAlignment="1">
      <alignment horizontal="center" vertical="center" wrapText="1" readingOrder="1"/>
    </xf>
    <xf numFmtId="0" fontId="103" fillId="0" borderId="0" xfId="5" applyFont="1" applyAlignment="1">
      <alignment horizontal="left"/>
    </xf>
    <xf numFmtId="177" fontId="71" fillId="0" borderId="0" xfId="0" applyNumberFormat="1" applyFont="1" applyAlignment="1">
      <alignment horizontal="center"/>
    </xf>
    <xf numFmtId="0" fontId="7" fillId="0" borderId="14" xfId="547" applyBorder="1"/>
    <xf numFmtId="167" fontId="48" fillId="0" borderId="0" xfId="548" applyFont="1" applyFill="1"/>
    <xf numFmtId="0" fontId="60" fillId="0" borderId="44" xfId="4" applyFont="1" applyBorder="1" applyAlignment="1" applyProtection="1">
      <alignment horizontal="left" vertical="center" wrapText="1" readingOrder="1"/>
      <protection locked="0"/>
    </xf>
    <xf numFmtId="167" fontId="44" fillId="0" borderId="0" xfId="548" applyFont="1" applyFill="1"/>
    <xf numFmtId="43" fontId="58" fillId="0" borderId="0" xfId="549" applyFont="1" applyFill="1" applyBorder="1" applyAlignment="1" applyProtection="1">
      <alignment horizontal="right" vertical="center" wrapText="1" readingOrder="1"/>
      <protection locked="0"/>
    </xf>
    <xf numFmtId="10" fontId="58" fillId="0" borderId="0" xfId="550" applyNumberFormat="1" applyFont="1" applyFill="1" applyBorder="1" applyAlignment="1" applyProtection="1">
      <alignment horizontal="right" vertical="center" wrapText="1" readingOrder="1"/>
      <protection locked="0"/>
    </xf>
    <xf numFmtId="43" fontId="54" fillId="0" borderId="0" xfId="549" applyFont="1" applyFill="1" applyBorder="1" applyAlignment="1">
      <alignment vertical="center" wrapText="1"/>
    </xf>
    <xf numFmtId="43" fontId="54" fillId="0" borderId="0" xfId="549" applyFont="1" applyFill="1" applyBorder="1" applyAlignment="1">
      <alignment horizontal="right" vertical="center" wrapText="1"/>
    </xf>
    <xf numFmtId="0" fontId="14" fillId="0" borderId="0" xfId="547" applyFont="1" applyAlignment="1">
      <alignment horizontal="left"/>
    </xf>
    <xf numFmtId="167" fontId="14" fillId="0" borderId="0" xfId="548" applyFont="1" applyFill="1" applyBorder="1"/>
    <xf numFmtId="43" fontId="46" fillId="0" borderId="49" xfId="549" applyFont="1" applyBorder="1"/>
    <xf numFmtId="0" fontId="14" fillId="0" borderId="0" xfId="547" applyFont="1" applyAlignment="1">
      <alignment horizontal="left" indent="1"/>
    </xf>
    <xf numFmtId="43" fontId="46" fillId="0" borderId="53" xfId="549" applyFont="1" applyBorder="1"/>
    <xf numFmtId="43" fontId="46" fillId="0" borderId="53" xfId="549" applyFont="1" applyFill="1" applyBorder="1"/>
    <xf numFmtId="0" fontId="68" fillId="6" borderId="64" xfId="547" applyFont="1" applyFill="1" applyBorder="1" applyAlignment="1">
      <alignment horizontal="left"/>
    </xf>
    <xf numFmtId="0" fontId="72" fillId="6" borderId="64" xfId="547" applyFont="1" applyFill="1" applyBorder="1"/>
    <xf numFmtId="167" fontId="68" fillId="6" borderId="64" xfId="548" applyFont="1" applyFill="1" applyBorder="1"/>
    <xf numFmtId="167" fontId="48" fillId="0" borderId="0" xfId="548" applyFont="1"/>
    <xf numFmtId="43" fontId="48" fillId="0" borderId="0" xfId="4" applyNumberFormat="1" applyAlignment="1">
      <alignment horizontal="left"/>
    </xf>
    <xf numFmtId="0" fontId="48" fillId="0" borderId="0" xfId="4" applyAlignment="1">
      <alignment horizontal="left"/>
    </xf>
    <xf numFmtId="181" fontId="44" fillId="0" borderId="0" xfId="4" applyNumberFormat="1" applyFont="1" applyAlignment="1">
      <alignment horizontal="left"/>
    </xf>
    <xf numFmtId="9" fontId="50" fillId="0" borderId="2" xfId="0" applyNumberFormat="1" applyFont="1" applyBorder="1" applyAlignment="1">
      <alignment horizontal="center" vertical="center" wrapText="1" readingOrder="1"/>
    </xf>
    <xf numFmtId="0" fontId="123" fillId="0" borderId="0" xfId="0" applyFont="1" applyAlignment="1">
      <alignment horizontal="center" vertical="center"/>
    </xf>
    <xf numFmtId="9" fontId="125" fillId="0" borderId="75" xfId="0" applyNumberFormat="1" applyFont="1" applyBorder="1" applyAlignment="1">
      <alignment horizontal="center" vertical="center" wrapText="1" readingOrder="1"/>
    </xf>
    <xf numFmtId="0" fontId="127" fillId="0" borderId="0" xfId="0" applyFont="1"/>
    <xf numFmtId="0" fontId="128" fillId="0" borderId="0" xfId="0" applyFont="1"/>
    <xf numFmtId="0" fontId="129" fillId="0" borderId="0" xfId="0" applyFont="1"/>
    <xf numFmtId="0" fontId="87" fillId="0" borderId="0" xfId="0" applyFont="1"/>
    <xf numFmtId="0" fontId="131" fillId="0" borderId="0" xfId="0" applyFont="1"/>
    <xf numFmtId="0" fontId="132" fillId="0" borderId="0" xfId="0" applyFont="1"/>
    <xf numFmtId="9" fontId="109" fillId="0" borderId="2" xfId="2" applyFont="1" applyBorder="1" applyAlignment="1">
      <alignment horizontal="center" vertical="center" wrapText="1" readingOrder="1"/>
    </xf>
    <xf numFmtId="0" fontId="57" fillId="39" borderId="2" xfId="0" applyFont="1" applyFill="1" applyBorder="1" applyAlignment="1">
      <alignment horizontal="center"/>
    </xf>
    <xf numFmtId="0" fontId="134" fillId="0" borderId="0" xfId="0" applyFont="1"/>
    <xf numFmtId="1" fontId="0" fillId="0" borderId="0" xfId="0" applyNumberFormat="1"/>
    <xf numFmtId="9" fontId="43" fillId="0" borderId="0" xfId="2" applyFont="1" applyFill="1" applyBorder="1" applyAlignment="1">
      <alignment horizontal="center" vertical="center" wrapText="1" readingOrder="1"/>
    </xf>
    <xf numFmtId="0" fontId="60" fillId="0" borderId="48" xfId="4" applyFont="1" applyBorder="1" applyAlignment="1" applyProtection="1">
      <alignment horizontal="left" vertical="center" wrapText="1" readingOrder="1"/>
      <protection locked="0"/>
    </xf>
    <xf numFmtId="0" fontId="65" fillId="0" borderId="32" xfId="0" applyFont="1" applyBorder="1" applyAlignment="1">
      <alignment horizontal="left" vertical="center" wrapText="1" readingOrder="1"/>
    </xf>
    <xf numFmtId="0" fontId="135" fillId="0" borderId="0" xfId="0" applyFont="1"/>
    <xf numFmtId="0" fontId="73" fillId="0" borderId="52" xfId="4" applyFont="1" applyBorder="1" applyAlignment="1" applyProtection="1">
      <alignment horizontal="center" vertical="center" wrapText="1" readingOrder="1"/>
      <protection locked="0"/>
    </xf>
    <xf numFmtId="0" fontId="73" fillId="0" borderId="47" xfId="4" applyFont="1" applyBorder="1" applyAlignment="1" applyProtection="1">
      <alignment horizontal="center" vertical="center" wrapText="1" readingOrder="1"/>
      <protection locked="0"/>
    </xf>
    <xf numFmtId="173" fontId="136" fillId="0" borderId="52" xfId="4" applyNumberFormat="1" applyFont="1" applyBorder="1" applyAlignment="1" applyProtection="1">
      <alignment horizontal="right" vertical="center" wrapText="1" readingOrder="1"/>
      <protection locked="0"/>
    </xf>
    <xf numFmtId="173" fontId="136" fillId="0" borderId="47" xfId="4" applyNumberFormat="1" applyFont="1" applyBorder="1" applyAlignment="1" applyProtection="1">
      <alignment horizontal="right" vertical="center" wrapText="1" readingOrder="1"/>
      <protection locked="0"/>
    </xf>
    <xf numFmtId="173" fontId="136" fillId="0" borderId="2" xfId="4" applyNumberFormat="1" applyFont="1" applyBorder="1" applyAlignment="1" applyProtection="1">
      <alignment horizontal="right" vertical="center" wrapText="1" readingOrder="1"/>
      <protection locked="0"/>
    </xf>
    <xf numFmtId="9" fontId="137" fillId="0" borderId="2" xfId="7" applyFont="1" applyBorder="1" applyAlignment="1">
      <alignment horizontal="right" vertical="center" wrapText="1" readingOrder="1"/>
    </xf>
    <xf numFmtId="173" fontId="137" fillId="0" borderId="2" xfId="1" applyNumberFormat="1" applyFont="1" applyBorder="1" applyAlignment="1">
      <alignment horizontal="right" vertical="center" wrapText="1" readingOrder="1"/>
    </xf>
    <xf numFmtId="173" fontId="55" fillId="0" borderId="2" xfId="4" applyNumberFormat="1" applyFont="1" applyBorder="1" applyAlignment="1" applyProtection="1">
      <alignment horizontal="right" vertical="center" wrapText="1" readingOrder="1"/>
      <protection locked="0"/>
    </xf>
    <xf numFmtId="9" fontId="137" fillId="0" borderId="2" xfId="4" applyNumberFormat="1" applyFont="1" applyBorder="1" applyAlignment="1">
      <alignment horizontal="right" vertical="center" wrapText="1" readingOrder="1"/>
    </xf>
    <xf numFmtId="173" fontId="73" fillId="0" borderId="2" xfId="4" applyNumberFormat="1" applyFont="1" applyBorder="1" applyAlignment="1" applyProtection="1">
      <alignment horizontal="right" vertical="center" wrapText="1" readingOrder="1"/>
      <protection locked="0"/>
    </xf>
    <xf numFmtId="173" fontId="48" fillId="0" borderId="2" xfId="1" applyNumberFormat="1" applyFont="1" applyBorder="1" applyAlignment="1">
      <alignment horizontal="right" vertical="center" wrapText="1" readingOrder="1"/>
    </xf>
    <xf numFmtId="173" fontId="44" fillId="0" borderId="2" xfId="4" applyNumberFormat="1" applyFont="1" applyBorder="1" applyAlignment="1" applyProtection="1">
      <alignment horizontal="right" vertical="center" wrapText="1" readingOrder="1"/>
      <protection locked="0"/>
    </xf>
    <xf numFmtId="3" fontId="136" fillId="0" borderId="2" xfId="4" applyNumberFormat="1" applyFont="1" applyBorder="1" applyAlignment="1" applyProtection="1">
      <alignment horizontal="center" vertical="center" wrapText="1" readingOrder="1"/>
      <protection locked="0"/>
    </xf>
    <xf numFmtId="3" fontId="136" fillId="0" borderId="32" xfId="4" applyNumberFormat="1" applyFont="1" applyBorder="1" applyAlignment="1" applyProtection="1">
      <alignment horizontal="center" vertical="center" wrapText="1" readingOrder="1"/>
      <protection locked="0"/>
    </xf>
    <xf numFmtId="9" fontId="137" fillId="0" borderId="33" xfId="7" applyFont="1" applyBorder="1" applyAlignment="1">
      <alignment horizontal="right" vertical="center" wrapText="1" readingOrder="1"/>
    </xf>
    <xf numFmtId="9" fontId="137" fillId="0" borderId="33" xfId="4" applyNumberFormat="1" applyFont="1" applyBorder="1" applyAlignment="1">
      <alignment horizontal="right" vertical="center" wrapText="1" readingOrder="1"/>
    </xf>
    <xf numFmtId="3" fontId="73" fillId="0" borderId="32" xfId="4" applyNumberFormat="1" applyFont="1" applyBorder="1" applyAlignment="1" applyProtection="1">
      <alignment horizontal="center" vertical="center" wrapText="1" readingOrder="1"/>
      <protection locked="0"/>
    </xf>
    <xf numFmtId="0" fontId="73" fillId="0" borderId="32" xfId="4" applyFont="1" applyBorder="1" applyAlignment="1" applyProtection="1">
      <alignment horizontal="center" vertical="center" wrapText="1" readingOrder="1"/>
      <protection locked="0"/>
    </xf>
    <xf numFmtId="0" fontId="73" fillId="0" borderId="30" xfId="4" applyFont="1" applyBorder="1" applyAlignment="1" applyProtection="1">
      <alignment horizontal="center" vertical="center" wrapText="1" readingOrder="1"/>
      <protection locked="0"/>
    </xf>
    <xf numFmtId="173" fontId="73" fillId="0" borderId="6" xfId="4" applyNumberFormat="1" applyFont="1" applyBorder="1" applyAlignment="1" applyProtection="1">
      <alignment horizontal="right" vertical="center" wrapText="1" readingOrder="1"/>
      <protection locked="0"/>
    </xf>
    <xf numFmtId="173" fontId="48" fillId="0" borderId="6" xfId="1" applyNumberFormat="1" applyFont="1" applyBorder="1" applyAlignment="1">
      <alignment horizontal="right" vertical="center" wrapText="1" readingOrder="1"/>
    </xf>
    <xf numFmtId="3" fontId="73" fillId="0" borderId="30" xfId="4" applyNumberFormat="1" applyFont="1" applyBorder="1" applyAlignment="1" applyProtection="1">
      <alignment horizontal="center" vertical="center" wrapText="1" readingOrder="1"/>
      <protection locked="0"/>
    </xf>
    <xf numFmtId="3" fontId="136" fillId="0" borderId="6" xfId="4" applyNumberFormat="1" applyFont="1" applyBorder="1" applyAlignment="1" applyProtection="1">
      <alignment horizontal="center" vertical="center" wrapText="1" readingOrder="1"/>
      <protection locked="0"/>
    </xf>
    <xf numFmtId="173" fontId="136" fillId="0" borderId="6" xfId="4" applyNumberFormat="1" applyFont="1" applyBorder="1" applyAlignment="1" applyProtection="1">
      <alignment horizontal="right" vertical="center" wrapText="1" readingOrder="1"/>
      <protection locked="0"/>
    </xf>
    <xf numFmtId="9" fontId="137" fillId="0" borderId="6" xfId="7" applyFont="1" applyBorder="1" applyAlignment="1">
      <alignment horizontal="center" vertical="center" wrapText="1" readingOrder="1"/>
    </xf>
    <xf numFmtId="9" fontId="137" fillId="0" borderId="2" xfId="7" applyFont="1" applyBorder="1" applyAlignment="1">
      <alignment horizontal="center" vertical="center" wrapText="1" readingOrder="1"/>
    </xf>
    <xf numFmtId="9" fontId="137" fillId="0" borderId="2" xfId="4" applyNumberFormat="1" applyFont="1" applyBorder="1" applyAlignment="1">
      <alignment horizontal="center" vertical="center" wrapText="1" readingOrder="1"/>
    </xf>
    <xf numFmtId="9" fontId="137" fillId="0" borderId="31" xfId="7" applyFont="1" applyBorder="1" applyAlignment="1">
      <alignment horizontal="center" vertical="center" wrapText="1" readingOrder="1"/>
    </xf>
    <xf numFmtId="9" fontId="137" fillId="0" borderId="33" xfId="7" applyFont="1" applyBorder="1" applyAlignment="1">
      <alignment horizontal="center" vertical="center" wrapText="1" readingOrder="1"/>
    </xf>
    <xf numFmtId="9" fontId="137" fillId="0" borderId="33" xfId="4" applyNumberFormat="1" applyFont="1" applyBorder="1" applyAlignment="1">
      <alignment horizontal="center" vertical="center" wrapText="1" readingOrder="1"/>
    </xf>
    <xf numFmtId="9" fontId="48" fillId="0" borderId="6" xfId="7" applyFont="1" applyBorder="1" applyAlignment="1">
      <alignment horizontal="center" vertical="center" wrapText="1" readingOrder="1"/>
    </xf>
    <xf numFmtId="9" fontId="48" fillId="0" borderId="2" xfId="7" applyFont="1" applyBorder="1" applyAlignment="1">
      <alignment horizontal="center" vertical="center" wrapText="1" readingOrder="1"/>
    </xf>
    <xf numFmtId="9" fontId="48" fillId="0" borderId="31" xfId="7" applyFont="1" applyBorder="1" applyAlignment="1">
      <alignment horizontal="center" vertical="center" wrapText="1" readingOrder="1"/>
    </xf>
    <xf numFmtId="9" fontId="48" fillId="0" borderId="33" xfId="7" applyFont="1" applyBorder="1" applyAlignment="1">
      <alignment horizontal="center" vertical="center" wrapText="1" readingOrder="1"/>
    </xf>
    <xf numFmtId="9" fontId="137" fillId="0" borderId="51" xfId="7" applyFont="1" applyBorder="1" applyAlignment="1">
      <alignment horizontal="center" vertical="center" wrapText="1" readingOrder="1"/>
    </xf>
    <xf numFmtId="9" fontId="137" fillId="0" borderId="49" xfId="7" applyFont="1" applyBorder="1" applyAlignment="1">
      <alignment horizontal="center" vertical="center" wrapText="1" readingOrder="1"/>
    </xf>
    <xf numFmtId="9" fontId="137" fillId="0" borderId="9" xfId="7" applyFont="1" applyBorder="1" applyAlignment="1">
      <alignment horizontal="center" vertical="center" wrapText="1" readingOrder="1"/>
    </xf>
    <xf numFmtId="9" fontId="137" fillId="0" borderId="53" xfId="7" applyFont="1" applyBorder="1" applyAlignment="1">
      <alignment horizontal="center" vertical="center" wrapText="1" readingOrder="1"/>
    </xf>
    <xf numFmtId="9" fontId="136" fillId="0" borderId="47" xfId="2" applyFont="1" applyBorder="1" applyAlignment="1" applyProtection="1">
      <alignment horizontal="center" vertical="center" wrapText="1" readingOrder="1"/>
      <protection locked="0"/>
    </xf>
    <xf numFmtId="0" fontId="73" fillId="0" borderId="36" xfId="4" applyFont="1" applyBorder="1" applyAlignment="1" applyProtection="1">
      <alignment horizontal="center" vertical="center" wrapText="1" readingOrder="1"/>
      <protection locked="0"/>
    </xf>
    <xf numFmtId="182" fontId="136" fillId="0" borderId="37" xfId="52" applyNumberFormat="1" applyFont="1" applyBorder="1" applyAlignment="1" applyProtection="1">
      <alignment horizontal="center" vertical="center" wrapText="1" readingOrder="1"/>
      <protection locked="0"/>
    </xf>
    <xf numFmtId="182" fontId="136" fillId="0" borderId="37" xfId="52" applyNumberFormat="1" applyFont="1" applyBorder="1" applyAlignment="1" applyProtection="1">
      <alignment horizontal="right" vertical="center" wrapText="1" readingOrder="1"/>
      <protection locked="0"/>
    </xf>
    <xf numFmtId="9" fontId="137" fillId="0" borderId="37" xfId="7" applyFont="1" applyBorder="1" applyAlignment="1">
      <alignment horizontal="right" vertical="center" wrapText="1" readingOrder="1"/>
    </xf>
    <xf numFmtId="173" fontId="137" fillId="0" borderId="37" xfId="1" applyNumberFormat="1" applyFont="1" applyBorder="1" applyAlignment="1">
      <alignment horizontal="right" vertical="center" wrapText="1" readingOrder="1"/>
    </xf>
    <xf numFmtId="182" fontId="137" fillId="0" borderId="37" xfId="52" applyNumberFormat="1" applyFont="1" applyBorder="1" applyAlignment="1">
      <alignment horizontal="right" vertical="center" wrapText="1" readingOrder="1"/>
    </xf>
    <xf numFmtId="9" fontId="137" fillId="0" borderId="38" xfId="7" applyFont="1" applyBorder="1" applyAlignment="1">
      <alignment horizontal="right" vertical="center" wrapText="1" readingOrder="1"/>
    </xf>
    <xf numFmtId="182" fontId="136" fillId="0" borderId="2" xfId="52" applyNumberFormat="1" applyFont="1" applyBorder="1" applyAlignment="1" applyProtection="1">
      <alignment horizontal="center" vertical="center" wrapText="1" readingOrder="1"/>
      <protection locked="0"/>
    </xf>
    <xf numFmtId="182" fontId="136" fillId="0" borderId="2" xfId="52" applyNumberFormat="1" applyFont="1" applyBorder="1" applyAlignment="1" applyProtection="1">
      <alignment horizontal="right" vertical="center" wrapText="1" readingOrder="1"/>
      <protection locked="0"/>
    </xf>
    <xf numFmtId="182" fontId="137" fillId="0" borderId="2" xfId="52" applyNumberFormat="1" applyFont="1" applyBorder="1" applyAlignment="1">
      <alignment horizontal="right" vertical="center" wrapText="1" readingOrder="1"/>
    </xf>
    <xf numFmtId="182" fontId="70" fillId="0" borderId="2" xfId="52" applyNumberFormat="1" applyFont="1" applyBorder="1" applyAlignment="1" applyProtection="1">
      <alignment horizontal="right" vertical="center" wrapText="1" readingOrder="1"/>
      <protection locked="0"/>
    </xf>
    <xf numFmtId="0" fontId="58" fillId="0" borderId="74" xfId="4" applyFont="1" applyBorder="1" applyAlignment="1" applyProtection="1">
      <alignment horizontal="left" vertical="center" wrapText="1" readingOrder="1"/>
      <protection locked="0"/>
    </xf>
    <xf numFmtId="0" fontId="58" fillId="0" borderId="5" xfId="4" applyFont="1" applyBorder="1" applyAlignment="1" applyProtection="1">
      <alignment horizontal="left" vertical="center" wrapText="1" readingOrder="1"/>
      <protection locked="0"/>
    </xf>
    <xf numFmtId="182" fontId="60" fillId="0" borderId="5" xfId="52" applyNumberFormat="1" applyFont="1" applyFill="1" applyBorder="1" applyAlignment="1" applyProtection="1">
      <alignment horizontal="center" vertical="center" wrapText="1" readingOrder="1"/>
      <protection locked="0"/>
    </xf>
    <xf numFmtId="182" fontId="60" fillId="0" borderId="5" xfId="52" applyNumberFormat="1" applyFont="1" applyFill="1" applyBorder="1" applyAlignment="1" applyProtection="1">
      <alignment vertical="center" wrapText="1" readingOrder="1"/>
      <protection locked="0"/>
    </xf>
    <xf numFmtId="182" fontId="49" fillId="0" borderId="5" xfId="52" applyNumberFormat="1" applyFont="1" applyBorder="1" applyAlignment="1">
      <alignment vertical="center" wrapText="1"/>
    </xf>
    <xf numFmtId="43" fontId="49" fillId="0" borderId="5" xfId="551" applyFont="1" applyBorder="1" applyAlignment="1">
      <alignment horizontal="right" vertical="center" wrapText="1"/>
    </xf>
    <xf numFmtId="10" fontId="49" fillId="0" borderId="5" xfId="552" applyNumberFormat="1" applyFont="1" applyBorder="1" applyAlignment="1">
      <alignment horizontal="right" vertical="center" wrapText="1"/>
    </xf>
    <xf numFmtId="10" fontId="49" fillId="0" borderId="5" xfId="4" applyNumberFormat="1" applyFont="1" applyBorder="1" applyAlignment="1">
      <alignment horizontal="center" vertical="center" wrapText="1"/>
    </xf>
    <xf numFmtId="182" fontId="60" fillId="0" borderId="5" xfId="52" applyNumberFormat="1" applyFont="1" applyFill="1" applyBorder="1" applyAlignment="1" applyProtection="1">
      <alignment horizontal="right" vertical="center" wrapText="1" readingOrder="1"/>
      <protection locked="0"/>
    </xf>
    <xf numFmtId="171" fontId="49" fillId="0" borderId="5" xfId="551" applyNumberFormat="1" applyFont="1" applyBorder="1" applyAlignment="1">
      <alignment horizontal="right" vertical="center" wrapText="1"/>
    </xf>
    <xf numFmtId="10" fontId="49" fillId="0" borderId="59" xfId="4" applyNumberFormat="1" applyFont="1" applyBorder="1" applyAlignment="1">
      <alignment horizontal="center" vertical="center" wrapText="1"/>
    </xf>
    <xf numFmtId="182" fontId="61" fillId="5" borderId="24" xfId="52" applyNumberFormat="1" applyFont="1" applyFill="1" applyBorder="1" applyAlignment="1" applyProtection="1">
      <alignment horizontal="center" vertical="center" wrapText="1" readingOrder="1"/>
      <protection locked="0"/>
    </xf>
    <xf numFmtId="43" fontId="61" fillId="5" borderId="24" xfId="551" applyFont="1" applyFill="1" applyBorder="1" applyAlignment="1" applyProtection="1">
      <alignment horizontal="right" vertical="center" wrapText="1" readingOrder="1"/>
      <protection locked="0"/>
    </xf>
    <xf numFmtId="9" fontId="45" fillId="5" borderId="24" xfId="4" applyNumberFormat="1" applyFont="1" applyFill="1" applyBorder="1" applyAlignment="1">
      <alignment horizontal="center" vertical="center" wrapText="1"/>
    </xf>
    <xf numFmtId="182" fontId="45" fillId="5" borderId="24" xfId="52" applyNumberFormat="1" applyFont="1" applyFill="1" applyBorder="1" applyAlignment="1">
      <alignment vertical="center" wrapText="1"/>
    </xf>
    <xf numFmtId="171" fontId="45" fillId="5" borderId="24" xfId="551" applyNumberFormat="1" applyFont="1" applyFill="1" applyBorder="1" applyAlignment="1">
      <alignment horizontal="right" vertical="center" wrapText="1"/>
    </xf>
    <xf numFmtId="9" fontId="45" fillId="5" borderId="25" xfId="4" applyNumberFormat="1" applyFont="1" applyFill="1" applyBorder="1" applyAlignment="1">
      <alignment horizontal="center" vertical="center" wrapText="1"/>
    </xf>
    <xf numFmtId="171" fontId="56" fillId="0" borderId="0" xfId="549" applyNumberFormat="1" applyFont="1" applyFill="1" applyBorder="1" applyAlignment="1" applyProtection="1">
      <alignment horizontal="right" vertical="center" wrapText="1" readingOrder="1"/>
      <protection locked="0"/>
    </xf>
    <xf numFmtId="0" fontId="62" fillId="0" borderId="20" xfId="4" applyFont="1" applyBorder="1" applyAlignment="1" applyProtection="1">
      <alignment horizontal="center" vertical="center" wrapText="1" readingOrder="1"/>
      <protection locked="0"/>
    </xf>
    <xf numFmtId="0" fontId="62" fillId="0" borderId="23" xfId="4" applyFont="1" applyBorder="1" applyAlignment="1" applyProtection="1">
      <alignment horizontal="center" vertical="center" wrapText="1" readingOrder="1"/>
      <protection locked="0"/>
    </xf>
    <xf numFmtId="175" fontId="62" fillId="0" borderId="24" xfId="4" applyNumberFormat="1" applyFont="1" applyBorder="1" applyAlignment="1" applyProtection="1">
      <alignment horizontal="center" vertical="center" wrapText="1" readingOrder="1"/>
      <protection locked="0"/>
    </xf>
    <xf numFmtId="0" fontId="62" fillId="0" borderId="24" xfId="4" applyFont="1" applyBorder="1" applyAlignment="1" applyProtection="1">
      <alignment horizontal="center" vertical="center" wrapText="1" readingOrder="1"/>
      <protection locked="0"/>
    </xf>
    <xf numFmtId="0" fontId="55" fillId="0" borderId="24" xfId="4" applyFont="1" applyBorder="1" applyAlignment="1">
      <alignment horizontal="center" vertical="center" wrapText="1"/>
    </xf>
    <xf numFmtId="0" fontId="55" fillId="0" borderId="25" xfId="4" applyFont="1" applyBorder="1" applyAlignment="1">
      <alignment horizontal="center" vertical="center" wrapText="1"/>
    </xf>
    <xf numFmtId="182" fontId="43" fillId="0" borderId="2" xfId="52" applyNumberFormat="1" applyFont="1" applyBorder="1" applyAlignment="1">
      <alignment horizontal="right" vertical="center" wrapText="1" readingOrder="1"/>
    </xf>
    <xf numFmtId="166" fontId="43" fillId="0" borderId="2" xfId="52" applyNumberFormat="1" applyFont="1" applyBorder="1" applyAlignment="1">
      <alignment horizontal="right" vertical="center" wrapText="1" readingOrder="1"/>
    </xf>
    <xf numFmtId="9" fontId="43" fillId="0" borderId="2" xfId="0" applyNumberFormat="1" applyFont="1" applyBorder="1" applyAlignment="1">
      <alignment horizontal="right" vertical="center" wrapText="1" readingOrder="1"/>
    </xf>
    <xf numFmtId="173" fontId="43" fillId="0" borderId="2" xfId="52" applyNumberFormat="1" applyFont="1" applyBorder="1" applyAlignment="1">
      <alignment horizontal="right" vertical="center" wrapText="1" readingOrder="1"/>
    </xf>
    <xf numFmtId="9" fontId="43" fillId="0" borderId="2" xfId="2" applyFont="1" applyBorder="1" applyAlignment="1">
      <alignment horizontal="right" vertical="center" wrapText="1" readingOrder="1"/>
    </xf>
    <xf numFmtId="0" fontId="65" fillId="0" borderId="30" xfId="0" applyFont="1" applyBorder="1" applyAlignment="1">
      <alignment horizontal="left" vertical="center" wrapText="1" readingOrder="1"/>
    </xf>
    <xf numFmtId="182" fontId="51" fillId="0" borderId="6" xfId="52" applyNumberFormat="1" applyFont="1" applyBorder="1" applyAlignment="1">
      <alignment horizontal="right" vertical="center" wrapText="1" readingOrder="1"/>
    </xf>
    <xf numFmtId="182" fontId="43" fillId="0" borderId="6" xfId="52" applyNumberFormat="1" applyFont="1" applyBorder="1" applyAlignment="1">
      <alignment horizontal="right" vertical="center" wrapText="1" readingOrder="1"/>
    </xf>
    <xf numFmtId="166" fontId="43" fillId="0" borderId="6" xfId="52" applyNumberFormat="1" applyFont="1" applyBorder="1" applyAlignment="1">
      <alignment horizontal="right" vertical="center" wrapText="1" readingOrder="1"/>
    </xf>
    <xf numFmtId="9" fontId="43" fillId="0" borderId="6" xfId="0" applyNumberFormat="1" applyFont="1" applyBorder="1" applyAlignment="1">
      <alignment horizontal="right" vertical="center" wrapText="1" readingOrder="1"/>
    </xf>
    <xf numFmtId="173" fontId="43" fillId="0" borderId="6" xfId="52" applyNumberFormat="1" applyFont="1" applyBorder="1" applyAlignment="1">
      <alignment horizontal="right" vertical="center" wrapText="1" readingOrder="1"/>
    </xf>
    <xf numFmtId="0" fontId="0" fillId="0" borderId="0" xfId="0" applyAlignment="1">
      <alignment horizontal="left"/>
    </xf>
    <xf numFmtId="9" fontId="141" fillId="41" borderId="79" xfId="0" applyNumberFormat="1" applyFont="1" applyFill="1" applyBorder="1" applyAlignment="1">
      <alignment horizontal="center" vertical="center" wrapText="1" readingOrder="1"/>
    </xf>
    <xf numFmtId="0" fontId="140" fillId="41" borderId="79" xfId="0" applyFont="1" applyFill="1" applyBorder="1" applyAlignment="1">
      <alignment horizontal="left" vertical="center" wrapText="1" readingOrder="1"/>
    </xf>
    <xf numFmtId="22" fontId="0" fillId="0" borderId="0" xfId="0" applyNumberFormat="1"/>
    <xf numFmtId="0" fontId="0" fillId="4" borderId="0" xfId="0" applyFill="1"/>
    <xf numFmtId="9" fontId="137" fillId="0" borderId="2" xfId="2" applyFont="1" applyFill="1" applyBorder="1" applyAlignment="1">
      <alignment horizontal="center" vertical="center" wrapText="1" readingOrder="1"/>
    </xf>
    <xf numFmtId="0" fontId="118" fillId="0" borderId="0" xfId="5" applyFont="1" applyAlignment="1">
      <alignment horizontal="center"/>
    </xf>
    <xf numFmtId="0" fontId="103" fillId="0" borderId="0" xfId="5" applyFont="1" applyAlignment="1">
      <alignment horizontal="center"/>
    </xf>
    <xf numFmtId="178" fontId="108" fillId="0" borderId="0" xfId="4" applyNumberFormat="1" applyFont="1" applyAlignment="1">
      <alignment horizontal="center" vertical="center" wrapText="1" readingOrder="1"/>
    </xf>
    <xf numFmtId="178" fontId="106" fillId="0" borderId="0" xfId="4" applyNumberFormat="1" applyFont="1" applyAlignment="1">
      <alignment horizontal="center" vertical="center" wrapText="1" readingOrder="1"/>
    </xf>
    <xf numFmtId="0" fontId="0" fillId="0" borderId="0" xfId="0" applyAlignment="1">
      <alignment horizontal="center"/>
    </xf>
    <xf numFmtId="178" fontId="113" fillId="0" borderId="0" xfId="4" applyNumberFormat="1" applyFont="1" applyAlignment="1">
      <alignment horizontal="center" vertical="center" wrapText="1" readingOrder="1"/>
    </xf>
    <xf numFmtId="9" fontId="61" fillId="5" borderId="24" xfId="552" applyFont="1" applyFill="1" applyBorder="1" applyAlignment="1" applyProtection="1">
      <alignment horizontal="right" vertical="center" wrapText="1" readingOrder="1"/>
      <protection locked="0"/>
    </xf>
    <xf numFmtId="182" fontId="0" fillId="0" borderId="0" xfId="0" applyNumberFormat="1"/>
    <xf numFmtId="180" fontId="0" fillId="0" borderId="0" xfId="0" applyNumberFormat="1"/>
    <xf numFmtId="182" fontId="118" fillId="0" borderId="0" xfId="5" applyNumberFormat="1" applyFont="1" applyAlignment="1">
      <alignment horizontal="left"/>
    </xf>
    <xf numFmtId="0" fontId="42" fillId="0" borderId="32" xfId="0" applyFont="1" applyBorder="1" applyAlignment="1">
      <alignment vertical="center" wrapText="1" readingOrder="1"/>
    </xf>
    <xf numFmtId="173" fontId="67" fillId="0" borderId="2" xfId="52" applyNumberFormat="1" applyFont="1" applyFill="1" applyBorder="1" applyAlignment="1">
      <alignment horizontal="right" vertical="center" wrapText="1" readingOrder="1"/>
    </xf>
    <xf numFmtId="173" fontId="138" fillId="0" borderId="2" xfId="52" applyNumberFormat="1" applyFont="1" applyFill="1" applyBorder="1" applyAlignment="1">
      <alignment horizontal="right" vertical="center" wrapText="1" readingOrder="1"/>
    </xf>
    <xf numFmtId="182" fontId="138" fillId="0" borderId="2" xfId="52" applyNumberFormat="1" applyFont="1" applyFill="1" applyBorder="1" applyAlignment="1">
      <alignment horizontal="right" vertical="center" wrapText="1" readingOrder="1"/>
    </xf>
    <xf numFmtId="9" fontId="138" fillId="0" borderId="2" xfId="2" applyFont="1" applyFill="1" applyBorder="1" applyAlignment="1">
      <alignment horizontal="right" vertical="center" wrapText="1" readingOrder="1"/>
    </xf>
    <xf numFmtId="171" fontId="0" fillId="0" borderId="0" xfId="1" applyNumberFormat="1" applyFont="1"/>
    <xf numFmtId="9" fontId="57" fillId="0" borderId="2" xfId="2" applyFont="1" applyFill="1" applyBorder="1" applyAlignment="1">
      <alignment horizontal="center" vertical="center" wrapText="1" readingOrder="1"/>
    </xf>
    <xf numFmtId="165" fontId="151" fillId="4" borderId="0" xfId="0" applyNumberFormat="1" applyFont="1" applyFill="1" applyAlignment="1">
      <alignment readingOrder="1"/>
    </xf>
    <xf numFmtId="178" fontId="96" fillId="0" borderId="2" xfId="0" applyNumberFormat="1" applyFont="1" applyBorder="1" applyAlignment="1">
      <alignment vertical="center" wrapText="1" readingOrder="1"/>
    </xf>
    <xf numFmtId="178" fontId="97" fillId="0" borderId="2" xfId="0" applyNumberFormat="1" applyFont="1" applyBorder="1" applyAlignment="1">
      <alignment vertical="center" wrapText="1" readingOrder="1"/>
    </xf>
    <xf numFmtId="178" fontId="96" fillId="0" borderId="2" xfId="2" applyNumberFormat="1" applyFont="1" applyBorder="1" applyAlignment="1">
      <alignment vertical="center" wrapText="1" readingOrder="1"/>
    </xf>
    <xf numFmtId="0" fontId="149" fillId="45" borderId="24" xfId="0" applyFont="1" applyFill="1" applyBorder="1" applyAlignment="1">
      <alignment horizontal="center" vertical="center" wrapText="1" readingOrder="1"/>
    </xf>
    <xf numFmtId="9" fontId="43" fillId="0" borderId="6" xfId="2" applyFont="1" applyBorder="1" applyAlignment="1">
      <alignment horizontal="right" vertical="center" wrapText="1" readingOrder="1"/>
    </xf>
    <xf numFmtId="0" fontId="155" fillId="45" borderId="23" xfId="0" applyFont="1" applyFill="1" applyBorder="1" applyAlignment="1">
      <alignment vertical="center" wrapText="1" readingOrder="1"/>
    </xf>
    <xf numFmtId="182" fontId="148" fillId="45" borderId="24" xfId="52" applyNumberFormat="1" applyFont="1" applyFill="1" applyBorder="1" applyAlignment="1">
      <alignment horizontal="right" vertical="center" wrapText="1" readingOrder="1"/>
    </xf>
    <xf numFmtId="182" fontId="156" fillId="45" borderId="24" xfId="52" applyNumberFormat="1" applyFont="1" applyFill="1" applyBorder="1" applyAlignment="1">
      <alignment horizontal="right" vertical="center" wrapText="1" readingOrder="1"/>
    </xf>
    <xf numFmtId="173" fontId="156" fillId="45" borderId="24" xfId="52" applyNumberFormat="1" applyFont="1" applyFill="1" applyBorder="1" applyAlignment="1">
      <alignment horizontal="right" vertical="center" wrapText="1" readingOrder="1"/>
    </xf>
    <xf numFmtId="9" fontId="156" fillId="45" borderId="24" xfId="2" applyFont="1" applyFill="1" applyBorder="1" applyAlignment="1">
      <alignment horizontal="right" vertical="center" wrapText="1" readingOrder="1"/>
    </xf>
    <xf numFmtId="9" fontId="136" fillId="0" borderId="52" xfId="2" applyFont="1" applyBorder="1" applyAlignment="1" applyProtection="1">
      <alignment horizontal="right" vertical="center" wrapText="1" readingOrder="1"/>
      <protection locked="0"/>
    </xf>
    <xf numFmtId="9" fontId="136" fillId="0" borderId="47" xfId="2" applyFont="1" applyBorder="1" applyAlignment="1" applyProtection="1">
      <alignment horizontal="right" vertical="center" wrapText="1" readingOrder="1"/>
      <protection locked="0"/>
    </xf>
    <xf numFmtId="9" fontId="136" fillId="0" borderId="6" xfId="2" applyFont="1" applyBorder="1" applyAlignment="1" applyProtection="1">
      <alignment horizontal="right" vertical="center" wrapText="1" readingOrder="1"/>
      <protection locked="0"/>
    </xf>
    <xf numFmtId="9" fontId="136" fillId="0" borderId="2" xfId="2" applyFont="1" applyBorder="1" applyAlignment="1" applyProtection="1">
      <alignment horizontal="right" vertical="center" wrapText="1" readingOrder="1"/>
      <protection locked="0"/>
    </xf>
    <xf numFmtId="9" fontId="55" fillId="0" borderId="2" xfId="2" applyFont="1" applyBorder="1" applyAlignment="1" applyProtection="1">
      <alignment horizontal="right" vertical="center" wrapText="1" readingOrder="1"/>
      <protection locked="0"/>
    </xf>
    <xf numFmtId="9" fontId="136" fillId="0" borderId="37" xfId="2" applyFont="1" applyBorder="1" applyAlignment="1" applyProtection="1">
      <alignment horizontal="right" vertical="center" wrapText="1" readingOrder="1"/>
      <protection locked="0"/>
    </xf>
    <xf numFmtId="9" fontId="70" fillId="0" borderId="2" xfId="2" applyFont="1" applyBorder="1" applyAlignment="1" applyProtection="1">
      <alignment horizontal="right" vertical="center" wrapText="1" readingOrder="1"/>
      <protection locked="0"/>
    </xf>
    <xf numFmtId="9" fontId="0" fillId="0" borderId="0" xfId="2" applyFont="1" applyBorder="1" applyAlignment="1">
      <alignment horizontal="center"/>
    </xf>
    <xf numFmtId="9" fontId="0" fillId="0" borderId="0" xfId="2" applyFont="1" applyAlignment="1">
      <alignment horizontal="center"/>
    </xf>
    <xf numFmtId="182" fontId="73" fillId="0" borderId="0" xfId="52" applyNumberFormat="1" applyFont="1" applyAlignment="1" applyProtection="1">
      <alignment horizontal="center" vertical="center" wrapText="1" readingOrder="1"/>
      <protection locked="0"/>
    </xf>
    <xf numFmtId="9" fontId="43" fillId="46" borderId="2" xfId="2" applyFont="1" applyFill="1" applyBorder="1" applyAlignment="1">
      <alignment horizontal="center" vertical="center" wrapText="1" readingOrder="1"/>
    </xf>
    <xf numFmtId="178" fontId="43" fillId="5" borderId="2" xfId="0" applyNumberFormat="1" applyFont="1" applyFill="1" applyBorder="1" applyAlignment="1">
      <alignment horizontal="right" vertical="center" wrapText="1" readingOrder="1"/>
    </xf>
    <xf numFmtId="0" fontId="157" fillId="45" borderId="23" xfId="0" applyFont="1" applyFill="1" applyBorder="1" applyAlignment="1">
      <alignment horizontal="center" vertical="center" wrapText="1" readingOrder="1"/>
    </xf>
    <xf numFmtId="0" fontId="149" fillId="45" borderId="23" xfId="0" applyFont="1" applyFill="1" applyBorder="1" applyAlignment="1">
      <alignment horizontal="center" vertical="center" wrapText="1" readingOrder="1"/>
    </xf>
    <xf numFmtId="9" fontId="118" fillId="0" borderId="0" xfId="2" applyFont="1" applyFill="1" applyAlignment="1">
      <alignment horizontal="center" readingOrder="1"/>
    </xf>
    <xf numFmtId="9" fontId="119" fillId="0" borderId="56" xfId="2" applyFont="1" applyFill="1" applyBorder="1" applyAlignment="1">
      <alignment horizontal="center" readingOrder="1"/>
    </xf>
    <xf numFmtId="9" fontId="119" fillId="0" borderId="1" xfId="2" applyFont="1" applyFill="1" applyBorder="1" applyAlignment="1">
      <alignment horizontal="center" readingOrder="1"/>
    </xf>
    <xf numFmtId="7" fontId="0" fillId="0" borderId="0" xfId="0" applyNumberFormat="1"/>
    <xf numFmtId="9" fontId="73" fillId="0" borderId="2" xfId="2" applyFont="1" applyBorder="1" applyAlignment="1" applyProtection="1">
      <alignment horizontal="right" vertical="center" wrapText="1" readingOrder="1"/>
      <protection locked="0"/>
    </xf>
    <xf numFmtId="9" fontId="44" fillId="0" borderId="2" xfId="2" applyFont="1" applyBorder="1" applyAlignment="1" applyProtection="1">
      <alignment horizontal="right" vertical="center" wrapText="1" readingOrder="1"/>
      <protection locked="0"/>
    </xf>
    <xf numFmtId="0" fontId="142" fillId="43" borderId="79" xfId="0" applyFont="1" applyFill="1" applyBorder="1" applyAlignment="1">
      <alignment horizontal="left" vertical="center" wrapText="1" readingOrder="1"/>
    </xf>
    <xf numFmtId="9" fontId="143" fillId="43" borderId="79" xfId="0" applyNumberFormat="1" applyFont="1" applyFill="1" applyBorder="1" applyAlignment="1">
      <alignment horizontal="center" vertical="center" wrapText="1" readingOrder="1"/>
    </xf>
    <xf numFmtId="0" fontId="42" fillId="43" borderId="32" xfId="0" applyFont="1" applyFill="1" applyBorder="1" applyAlignment="1">
      <alignment horizontal="left" vertical="center" wrapText="1" readingOrder="1"/>
    </xf>
    <xf numFmtId="182" fontId="53" fillId="43" borderId="2" xfId="52" applyNumberFormat="1" applyFont="1" applyFill="1" applyBorder="1" applyAlignment="1">
      <alignment horizontal="right" vertical="center" wrapText="1" readingOrder="1"/>
    </xf>
    <xf numFmtId="9" fontId="57" fillId="43" borderId="2" xfId="2" applyFont="1" applyFill="1" applyBorder="1" applyAlignment="1">
      <alignment horizontal="right" vertical="center" wrapText="1" readingOrder="1"/>
    </xf>
    <xf numFmtId="182" fontId="57" fillId="43" borderId="2" xfId="52" applyNumberFormat="1" applyFont="1" applyFill="1" applyBorder="1" applyAlignment="1">
      <alignment horizontal="right" vertical="center" wrapText="1" readingOrder="1"/>
    </xf>
    <xf numFmtId="173" fontId="57" fillId="43" borderId="2" xfId="52" applyNumberFormat="1" applyFont="1" applyFill="1" applyBorder="1" applyAlignment="1">
      <alignment horizontal="right" vertical="center" wrapText="1" readingOrder="1"/>
    </xf>
    <xf numFmtId="0" fontId="155" fillId="45" borderId="32" xfId="0" applyFont="1" applyFill="1" applyBorder="1" applyAlignment="1">
      <alignment vertical="center" wrapText="1" readingOrder="1"/>
    </xf>
    <xf numFmtId="182" fontId="148" fillId="45" borderId="2" xfId="52" applyNumberFormat="1" applyFont="1" applyFill="1" applyBorder="1" applyAlignment="1">
      <alignment horizontal="right" vertical="center" wrapText="1" readingOrder="1"/>
    </xf>
    <xf numFmtId="182" fontId="156" fillId="45" borderId="2" xfId="52" applyNumberFormat="1" applyFont="1" applyFill="1" applyBorder="1" applyAlignment="1">
      <alignment horizontal="right" vertical="center" wrapText="1" readingOrder="1"/>
    </xf>
    <xf numFmtId="173" fontId="156" fillId="45" borderId="2" xfId="52" applyNumberFormat="1" applyFont="1" applyFill="1" applyBorder="1" applyAlignment="1">
      <alignment horizontal="right" vertical="center" wrapText="1" readingOrder="1"/>
    </xf>
    <xf numFmtId="9" fontId="156" fillId="45" borderId="2" xfId="2" applyFont="1" applyFill="1" applyBorder="1" applyAlignment="1">
      <alignment horizontal="right" vertical="center" wrapText="1" readingOrder="1"/>
    </xf>
    <xf numFmtId="0" fontId="42" fillId="43" borderId="32" xfId="0" applyFont="1" applyFill="1" applyBorder="1" applyAlignment="1">
      <alignment vertical="center" wrapText="1" readingOrder="1"/>
    </xf>
    <xf numFmtId="182" fontId="67" fillId="43" borderId="2" xfId="52" applyNumberFormat="1" applyFont="1" applyFill="1" applyBorder="1" applyAlignment="1">
      <alignment horizontal="right" vertical="center" wrapText="1" readingOrder="1"/>
    </xf>
    <xf numFmtId="182" fontId="138" fillId="43" borderId="2" xfId="52" applyNumberFormat="1" applyFont="1" applyFill="1" applyBorder="1" applyAlignment="1">
      <alignment horizontal="right" vertical="center" wrapText="1" readingOrder="1"/>
    </xf>
    <xf numFmtId="173" fontId="138" fillId="43" borderId="2" xfId="52" applyNumberFormat="1" applyFont="1" applyFill="1" applyBorder="1" applyAlignment="1">
      <alignment horizontal="right" vertical="center" wrapText="1" readingOrder="1"/>
    </xf>
    <xf numFmtId="9" fontId="138" fillId="43" borderId="2" xfId="2" applyFont="1" applyFill="1" applyBorder="1" applyAlignment="1">
      <alignment horizontal="right" vertical="center" wrapText="1" readingOrder="1"/>
    </xf>
    <xf numFmtId="9" fontId="161" fillId="44" borderId="79" xfId="0" applyNumberFormat="1" applyFont="1" applyFill="1" applyBorder="1" applyAlignment="1">
      <alignment horizontal="center" vertical="center" wrapText="1" readingOrder="1"/>
    </xf>
    <xf numFmtId="182" fontId="136" fillId="0" borderId="2" xfId="52" applyNumberFormat="1" applyFont="1" applyFill="1" applyBorder="1" applyAlignment="1" applyProtection="1">
      <alignment horizontal="right" vertical="center" wrapText="1" readingOrder="1"/>
      <protection locked="0"/>
    </xf>
    <xf numFmtId="171" fontId="136" fillId="0" borderId="2" xfId="1" applyNumberFormat="1" applyFont="1" applyFill="1" applyBorder="1" applyAlignment="1" applyProtection="1">
      <alignment horizontal="center" vertical="center" wrapText="1" readingOrder="1"/>
      <protection locked="0"/>
    </xf>
    <xf numFmtId="9" fontId="137" fillId="0" borderId="2" xfId="2" applyFont="1" applyBorder="1" applyAlignment="1">
      <alignment horizontal="center" vertical="center" wrapText="1"/>
    </xf>
    <xf numFmtId="182" fontId="136" fillId="0" borderId="2" xfId="52" applyNumberFormat="1" applyFont="1" applyFill="1" applyBorder="1" applyAlignment="1" applyProtection="1">
      <alignment horizontal="center" vertical="center" wrapText="1" readingOrder="1"/>
      <protection locked="0"/>
    </xf>
    <xf numFmtId="182" fontId="136" fillId="0" borderId="2" xfId="52" applyNumberFormat="1" applyFont="1" applyFill="1" applyBorder="1" applyAlignment="1" applyProtection="1">
      <alignment vertical="center" wrapText="1" readingOrder="1"/>
      <protection locked="0"/>
    </xf>
    <xf numFmtId="43" fontId="137" fillId="0" borderId="2" xfId="551" applyFont="1" applyBorder="1" applyAlignment="1">
      <alignment horizontal="right" vertical="center" wrapText="1"/>
    </xf>
    <xf numFmtId="10" fontId="137" fillId="0" borderId="2" xfId="552" applyNumberFormat="1" applyFont="1" applyBorder="1" applyAlignment="1">
      <alignment horizontal="right" vertical="center" wrapText="1"/>
    </xf>
    <xf numFmtId="9" fontId="137" fillId="0" borderId="2" xfId="4" applyNumberFormat="1" applyFont="1" applyBorder="1" applyAlignment="1">
      <alignment horizontal="center" vertical="center" wrapText="1"/>
    </xf>
    <xf numFmtId="0" fontId="133" fillId="3" borderId="0" xfId="0" applyFont="1" applyFill="1"/>
    <xf numFmtId="0" fontId="134" fillId="3" borderId="0" xfId="0" applyFont="1" applyFill="1"/>
    <xf numFmtId="9" fontId="138" fillId="0" borderId="75" xfId="0" applyNumberFormat="1" applyFont="1" applyBorder="1" applyAlignment="1">
      <alignment horizontal="center" vertical="center" wrapText="1" readingOrder="1"/>
    </xf>
    <xf numFmtId="0" fontId="57" fillId="0" borderId="0" xfId="0" applyFont="1"/>
    <xf numFmtId="9" fontId="109" fillId="0" borderId="4" xfId="7" applyFont="1" applyBorder="1" applyAlignment="1">
      <alignment horizontal="center" vertical="center" wrapText="1"/>
    </xf>
    <xf numFmtId="0" fontId="93" fillId="0" borderId="0" xfId="0" applyFont="1" applyAlignment="1">
      <alignment vertical="top" wrapText="1" readingOrder="1"/>
    </xf>
    <xf numFmtId="0" fontId="99" fillId="0" borderId="0" xfId="5" applyFont="1" applyAlignment="1">
      <alignment horizontal="left"/>
    </xf>
    <xf numFmtId="180" fontId="118" fillId="0" borderId="0" xfId="5" applyNumberFormat="1" applyFont="1" applyAlignment="1">
      <alignment horizontal="left"/>
    </xf>
    <xf numFmtId="182" fontId="103" fillId="0" borderId="0" xfId="5" applyNumberFormat="1" applyFont="1" applyAlignment="1">
      <alignment horizontal="left"/>
    </xf>
    <xf numFmtId="178" fontId="98" fillId="0" borderId="2" xfId="4" applyNumberFormat="1" applyFont="1" applyBorder="1" applyAlignment="1">
      <alignment vertical="center" wrapText="1" readingOrder="1"/>
    </xf>
    <xf numFmtId="178" fontId="97" fillId="0" borderId="2" xfId="4" applyNumberFormat="1" applyFont="1" applyBorder="1" applyAlignment="1">
      <alignment vertical="center" wrapText="1" readingOrder="1"/>
    </xf>
    <xf numFmtId="178" fontId="98" fillId="0" borderId="2" xfId="0" applyNumberFormat="1" applyFont="1" applyBorder="1" applyAlignment="1">
      <alignment vertical="center" wrapText="1" readingOrder="1"/>
    </xf>
    <xf numFmtId="178" fontId="95" fillId="0" borderId="2" xfId="0" applyNumberFormat="1" applyFont="1" applyBorder="1" applyAlignment="1">
      <alignment vertical="center" wrapText="1" readingOrder="1"/>
    </xf>
    <xf numFmtId="178" fontId="96" fillId="0" borderId="37" xfId="0" applyNumberFormat="1" applyFont="1" applyBorder="1" applyAlignment="1">
      <alignment vertical="center" wrapText="1" readingOrder="1"/>
    </xf>
    <xf numFmtId="9" fontId="96" fillId="0" borderId="37" xfId="2" applyFont="1" applyBorder="1" applyAlignment="1">
      <alignment horizontal="center" vertical="center" wrapText="1" readingOrder="1"/>
    </xf>
    <xf numFmtId="0" fontId="93" fillId="0" borderId="0" xfId="0" applyFont="1" applyAlignment="1">
      <alignment vertical="center" wrapText="1" readingOrder="1"/>
    </xf>
    <xf numFmtId="182" fontId="98" fillId="0" borderId="2" xfId="52" applyNumberFormat="1" applyFont="1" applyBorder="1" applyAlignment="1">
      <alignment horizontal="right" vertical="center" wrapText="1" readingOrder="1"/>
    </xf>
    <xf numFmtId="178" fontId="98" fillId="0" borderId="2" xfId="2" applyNumberFormat="1" applyFont="1" applyBorder="1" applyAlignment="1">
      <alignment horizontal="right" vertical="center" wrapText="1" readingOrder="1"/>
    </xf>
    <xf numFmtId="0" fontId="99" fillId="4" borderId="2" xfId="0" applyFont="1" applyFill="1" applyBorder="1" applyAlignment="1">
      <alignment horizontal="left" vertical="center" wrapText="1" readingOrder="1"/>
    </xf>
    <xf numFmtId="0" fontId="43" fillId="0" borderId="32" xfId="0" applyFont="1" applyBorder="1" applyAlignment="1">
      <alignment horizontal="left" vertical="center" wrapText="1" readingOrder="1"/>
    </xf>
    <xf numFmtId="9" fontId="50" fillId="0" borderId="33" xfId="0" applyNumberFormat="1" applyFont="1" applyBorder="1" applyAlignment="1">
      <alignment horizontal="center" vertical="center" wrapText="1" readingOrder="1"/>
    </xf>
    <xf numFmtId="0" fontId="99" fillId="4" borderId="6" xfId="0" applyFont="1" applyFill="1" applyBorder="1" applyAlignment="1">
      <alignment horizontal="left" vertical="center" wrapText="1" readingOrder="1"/>
    </xf>
    <xf numFmtId="0" fontId="43" fillId="0" borderId="60" xfId="0" applyFont="1" applyBorder="1" applyAlignment="1">
      <alignment horizontal="left" vertical="center" wrapText="1" readingOrder="1"/>
    </xf>
    <xf numFmtId="9" fontId="50" fillId="0" borderId="4" xfId="0" applyNumberFormat="1" applyFont="1" applyBorder="1" applyAlignment="1">
      <alignment horizontal="center" vertical="center" wrapText="1" readingOrder="1"/>
    </xf>
    <xf numFmtId="9" fontId="50" fillId="0" borderId="34" xfId="0" applyNumberFormat="1" applyFont="1" applyBorder="1" applyAlignment="1">
      <alignment horizontal="center" vertical="center" wrapText="1" readingOrder="1"/>
    </xf>
    <xf numFmtId="0" fontId="43" fillId="0" borderId="30" xfId="0" applyFont="1" applyBorder="1" applyAlignment="1">
      <alignment horizontal="left" vertical="center" wrapText="1" readingOrder="1"/>
    </xf>
    <xf numFmtId="9" fontId="50" fillId="0" borderId="6" xfId="0" applyNumberFormat="1" applyFont="1" applyBorder="1" applyAlignment="1">
      <alignment horizontal="center" vertical="center" wrapText="1" readingOrder="1"/>
    </xf>
    <xf numFmtId="9" fontId="50" fillId="0" borderId="31" xfId="0" applyNumberFormat="1" applyFont="1" applyBorder="1" applyAlignment="1">
      <alignment horizontal="center" vertical="center" wrapText="1" readingOrder="1"/>
    </xf>
    <xf numFmtId="178" fontId="50" fillId="0" borderId="6" xfId="52" applyNumberFormat="1" applyFont="1" applyBorder="1" applyAlignment="1">
      <alignment horizontal="right" vertical="center" wrapText="1" readingOrder="1"/>
    </xf>
    <xf numFmtId="178" fontId="50" fillId="0" borderId="2" xfId="52" applyNumberFormat="1" applyFont="1" applyBorder="1" applyAlignment="1">
      <alignment horizontal="right" vertical="center" wrapText="1" readingOrder="1"/>
    </xf>
    <xf numFmtId="178" fontId="50" fillId="0" borderId="2" xfId="52" applyNumberFormat="1" applyFont="1" applyBorder="1" applyAlignment="1">
      <alignment vertical="center" wrapText="1" readingOrder="1"/>
    </xf>
    <xf numFmtId="178" fontId="50" fillId="0" borderId="4" xfId="52" applyNumberFormat="1" applyFont="1" applyBorder="1" applyAlignment="1">
      <alignment horizontal="right" vertical="center" wrapText="1" readingOrder="1"/>
    </xf>
    <xf numFmtId="178" fontId="50" fillId="0" borderId="6" xfId="52" applyNumberFormat="1" applyFont="1" applyBorder="1" applyAlignment="1">
      <alignment horizontal="center" vertical="center" wrapText="1" readingOrder="1"/>
    </xf>
    <xf numFmtId="178" fontId="50" fillId="0" borderId="2" xfId="52" applyNumberFormat="1" applyFont="1" applyBorder="1" applyAlignment="1">
      <alignment horizontal="center" vertical="center" wrapText="1" readingOrder="1"/>
    </xf>
    <xf numFmtId="178" fontId="50" fillId="0" borderId="4" xfId="52" applyNumberFormat="1" applyFont="1" applyBorder="1" applyAlignment="1">
      <alignment horizontal="center" vertical="center" wrapText="1" readingOrder="1"/>
    </xf>
    <xf numFmtId="9" fontId="109" fillId="4" borderId="4" xfId="7" applyFont="1" applyFill="1" applyBorder="1" applyAlignment="1">
      <alignment horizontal="center" vertical="center" wrapText="1"/>
    </xf>
    <xf numFmtId="0" fontId="147" fillId="0" borderId="0" xfId="5" applyFont="1" applyAlignment="1">
      <alignment horizontal="left"/>
    </xf>
    <xf numFmtId="0" fontId="99" fillId="4" borderId="63" xfId="0" applyFont="1" applyFill="1" applyBorder="1" applyAlignment="1">
      <alignment horizontal="left" vertical="center" wrapText="1" readingOrder="1"/>
    </xf>
    <xf numFmtId="9" fontId="138" fillId="0" borderId="0" xfId="0" applyNumberFormat="1" applyFont="1" applyAlignment="1">
      <alignment horizontal="center" vertical="center" wrapText="1" readingOrder="1"/>
    </xf>
    <xf numFmtId="9" fontId="125" fillId="0" borderId="0" xfId="0" applyNumberFormat="1" applyFont="1" applyAlignment="1">
      <alignment horizontal="center" vertical="center" wrapText="1" readingOrder="1"/>
    </xf>
    <xf numFmtId="0" fontId="51" fillId="41" borderId="79" xfId="0" applyFont="1" applyFill="1" applyBorder="1" applyAlignment="1">
      <alignment horizontal="left" vertical="center" wrapText="1" readingOrder="1"/>
    </xf>
    <xf numFmtId="9" fontId="50" fillId="0" borderId="6" xfId="2" applyFont="1" applyBorder="1" applyAlignment="1">
      <alignment horizontal="right" vertical="center" wrapText="1" readingOrder="1"/>
    </xf>
    <xf numFmtId="9" fontId="50" fillId="0" borderId="2" xfId="2" applyFont="1" applyBorder="1" applyAlignment="1">
      <alignment horizontal="right" vertical="center" wrapText="1" readingOrder="1"/>
    </xf>
    <xf numFmtId="9" fontId="50" fillId="0" borderId="4" xfId="2" applyFont="1" applyBorder="1" applyAlignment="1">
      <alignment horizontal="right" vertical="center" wrapText="1" readingOrder="1"/>
    </xf>
    <xf numFmtId="178" fontId="164" fillId="0" borderId="0" xfId="4" applyNumberFormat="1" applyFont="1" applyAlignment="1">
      <alignment horizontal="center" vertical="center" wrapText="1" readingOrder="1"/>
    </xf>
    <xf numFmtId="9" fontId="122" fillId="0" borderId="2" xfId="7" applyFont="1" applyFill="1" applyBorder="1" applyAlignment="1">
      <alignment horizontal="center" vertical="center" wrapText="1" readingOrder="1"/>
    </xf>
    <xf numFmtId="178" fontId="118" fillId="0" borderId="0" xfId="5" applyNumberFormat="1" applyFont="1" applyAlignment="1">
      <alignment horizontal="left"/>
    </xf>
    <xf numFmtId="5" fontId="98" fillId="0" borderId="2" xfId="52" applyNumberFormat="1" applyFont="1" applyBorder="1" applyAlignment="1">
      <alignment horizontal="right" vertical="center" wrapText="1" readingOrder="1"/>
    </xf>
    <xf numFmtId="0" fontId="62" fillId="0" borderId="27" xfId="4" applyFont="1" applyBorder="1" applyAlignment="1" applyProtection="1">
      <alignment horizontal="center" vertical="center" wrapText="1" readingOrder="1"/>
      <protection locked="0"/>
    </xf>
    <xf numFmtId="0" fontId="99" fillId="4" borderId="37" xfId="0" applyFont="1" applyFill="1" applyBorder="1" applyAlignment="1">
      <alignment horizontal="left" vertical="center" wrapText="1" readingOrder="1"/>
    </xf>
    <xf numFmtId="172" fontId="43" fillId="0" borderId="2" xfId="2" applyNumberFormat="1" applyFont="1" applyFill="1" applyBorder="1" applyAlignment="1">
      <alignment horizontal="center" vertical="center" wrapText="1" readingOrder="1"/>
    </xf>
    <xf numFmtId="9" fontId="126" fillId="0" borderId="78" xfId="7" applyFont="1" applyFill="1" applyBorder="1" applyAlignment="1">
      <alignment horizontal="center" vertical="center" wrapText="1" readingOrder="1"/>
    </xf>
    <xf numFmtId="178" fontId="109" fillId="2" borderId="2" xfId="0" applyNumberFormat="1" applyFont="1" applyFill="1" applyBorder="1" applyAlignment="1">
      <alignment vertical="center" wrapText="1" readingOrder="1"/>
    </xf>
    <xf numFmtId="9" fontId="109" fillId="2" borderId="2" xfId="2" applyFont="1" applyFill="1" applyBorder="1" applyAlignment="1">
      <alignment horizontal="center" vertical="center" wrapText="1" readingOrder="1"/>
    </xf>
    <xf numFmtId="178" fontId="109" fillId="2" borderId="2" xfId="2" applyNumberFormat="1" applyFont="1" applyFill="1" applyBorder="1" applyAlignment="1">
      <alignment vertical="center" wrapText="1" readingOrder="1"/>
    </xf>
    <xf numFmtId="178" fontId="154" fillId="49" borderId="2" xfId="0" applyNumberFormat="1" applyFont="1" applyFill="1" applyBorder="1" applyAlignment="1">
      <alignment vertical="center" wrapText="1" readingOrder="1"/>
    </xf>
    <xf numFmtId="9" fontId="154" fillId="49" borderId="2" xfId="2" applyFont="1" applyFill="1" applyBorder="1" applyAlignment="1">
      <alignment horizontal="center" vertical="center" wrapText="1" readingOrder="1"/>
    </xf>
    <xf numFmtId="178" fontId="154" fillId="49" borderId="2" xfId="2" applyNumberFormat="1" applyFont="1" applyFill="1" applyBorder="1" applyAlignment="1">
      <alignment vertical="center" wrapText="1" readingOrder="1"/>
    </xf>
    <xf numFmtId="0" fontId="154" fillId="48" borderId="2" xfId="4" applyFont="1" applyFill="1" applyBorder="1" applyAlignment="1">
      <alignment horizontal="left" vertical="center" wrapText="1" readingOrder="1"/>
    </xf>
    <xf numFmtId="9" fontId="109" fillId="49" borderId="2" xfId="7" applyFont="1" applyFill="1" applyBorder="1" applyAlignment="1">
      <alignment horizontal="center" vertical="center" wrapText="1" readingOrder="1"/>
    </xf>
    <xf numFmtId="0" fontId="154" fillId="49" borderId="2" xfId="0" applyFont="1" applyFill="1" applyBorder="1" applyAlignment="1">
      <alignment horizontal="center" vertical="center" wrapText="1" readingOrder="1"/>
    </xf>
    <xf numFmtId="3" fontId="120" fillId="49" borderId="2" xfId="4" applyNumberFormat="1" applyFont="1" applyFill="1" applyBorder="1" applyAlignment="1">
      <alignment horizontal="right" vertical="center" wrapText="1" readingOrder="1"/>
    </xf>
    <xf numFmtId="182" fontId="120" fillId="49" borderId="2" xfId="52" applyNumberFormat="1" applyFont="1" applyFill="1" applyBorder="1" applyAlignment="1">
      <alignment horizontal="right" vertical="center" wrapText="1" readingOrder="1"/>
    </xf>
    <xf numFmtId="178" fontId="120" fillId="49" borderId="2" xfId="4" applyNumberFormat="1" applyFont="1" applyFill="1" applyBorder="1" applyAlignment="1">
      <alignment horizontal="right" vertical="center" wrapText="1" readingOrder="1"/>
    </xf>
    <xf numFmtId="5" fontId="120" fillId="49" borderId="2" xfId="52" applyNumberFormat="1" applyFont="1" applyFill="1" applyBorder="1" applyAlignment="1">
      <alignment horizontal="right" vertical="center" wrapText="1" readingOrder="1"/>
    </xf>
    <xf numFmtId="9" fontId="120" fillId="49" borderId="2" xfId="2" applyFont="1" applyFill="1" applyBorder="1" applyAlignment="1">
      <alignment horizontal="center" vertical="center" wrapText="1" readingOrder="1"/>
    </xf>
    <xf numFmtId="0" fontId="102" fillId="49" borderId="2" xfId="0" applyFont="1" applyFill="1" applyBorder="1" applyAlignment="1">
      <alignment horizontal="left" vertical="center" wrapText="1" readingOrder="1"/>
    </xf>
    <xf numFmtId="0" fontId="105" fillId="0" borderId="30" xfId="0" applyFont="1" applyBorder="1" applyAlignment="1">
      <alignment horizontal="left" vertical="center" wrapText="1" readingOrder="1"/>
    </xf>
    <xf numFmtId="0" fontId="105" fillId="0" borderId="60" xfId="0" applyFont="1" applyBorder="1" applyAlignment="1">
      <alignment horizontal="left" vertical="center" wrapText="1" readingOrder="1"/>
    </xf>
    <xf numFmtId="9" fontId="120" fillId="49" borderId="2" xfId="6" applyFont="1" applyFill="1" applyBorder="1" applyAlignment="1">
      <alignment horizontal="center" vertical="center" wrapText="1" readingOrder="1"/>
    </xf>
    <xf numFmtId="0" fontId="0" fillId="0" borderId="62" xfId="0" applyBorder="1"/>
    <xf numFmtId="0" fontId="0" fillId="0" borderId="11" xfId="0" applyBorder="1" applyAlignment="1">
      <alignment horizontal="center"/>
    </xf>
    <xf numFmtId="0" fontId="154" fillId="50" borderId="2" xfId="0" applyFont="1" applyFill="1" applyBorder="1" applyAlignment="1">
      <alignment horizontal="center" vertical="center" wrapText="1" readingOrder="1"/>
    </xf>
    <xf numFmtId="9" fontId="109" fillId="4" borderId="6" xfId="7" applyFont="1" applyFill="1" applyBorder="1" applyAlignment="1">
      <alignment horizontal="center" vertical="center" wrapText="1"/>
    </xf>
    <xf numFmtId="9" fontId="109" fillId="0" borderId="6" xfId="7" applyFont="1" applyBorder="1" applyAlignment="1">
      <alignment horizontal="center" vertical="center" wrapText="1"/>
    </xf>
    <xf numFmtId="9" fontId="126" fillId="42" borderId="2" xfId="7" applyFont="1" applyFill="1" applyBorder="1" applyAlignment="1">
      <alignment horizontal="center" vertical="center" wrapText="1" readingOrder="1"/>
    </xf>
    <xf numFmtId="0" fontId="152" fillId="48" borderId="2" xfId="4" applyFont="1" applyFill="1" applyBorder="1" applyAlignment="1">
      <alignment horizontal="center" vertical="center" wrapText="1" readingOrder="1"/>
    </xf>
    <xf numFmtId="3" fontId="152" fillId="48" borderId="2" xfId="4" applyNumberFormat="1" applyFont="1" applyFill="1" applyBorder="1" applyAlignment="1">
      <alignment horizontal="center" vertical="center" wrapText="1" readingOrder="1"/>
    </xf>
    <xf numFmtId="172" fontId="120" fillId="49" borderId="2" xfId="6" applyNumberFormat="1" applyFont="1" applyFill="1" applyBorder="1" applyAlignment="1">
      <alignment horizontal="center" vertical="center" wrapText="1" readingOrder="1"/>
    </xf>
    <xf numFmtId="0" fontId="120" fillId="47" borderId="2" xfId="4" applyFont="1" applyFill="1" applyBorder="1" applyAlignment="1">
      <alignment horizontal="center" vertical="center" wrapText="1" readingOrder="1"/>
    </xf>
    <xf numFmtId="178" fontId="120" fillId="47" borderId="2" xfId="4" applyNumberFormat="1" applyFont="1" applyFill="1" applyBorder="1" applyAlignment="1">
      <alignment vertical="center" wrapText="1" readingOrder="1"/>
    </xf>
    <xf numFmtId="9" fontId="120" fillId="47" borderId="2" xfId="2" applyFont="1" applyFill="1" applyBorder="1" applyAlignment="1">
      <alignment horizontal="center" vertical="center" wrapText="1" readingOrder="1"/>
    </xf>
    <xf numFmtId="9" fontId="154" fillId="47" borderId="2" xfId="2" applyFont="1" applyFill="1" applyBorder="1" applyAlignment="1">
      <alignment horizontal="center" vertical="center" wrapText="1" readingOrder="1"/>
    </xf>
    <xf numFmtId="9" fontId="120" fillId="47" borderId="2" xfId="6" applyFont="1" applyFill="1" applyBorder="1" applyAlignment="1">
      <alignment horizontal="center" vertical="center" wrapText="1" readingOrder="1"/>
    </xf>
    <xf numFmtId="172" fontId="120" fillId="47" borderId="2" xfId="6" applyNumberFormat="1" applyFont="1" applyFill="1" applyBorder="1" applyAlignment="1">
      <alignment horizontal="center" vertical="center" wrapText="1" readingOrder="1"/>
    </xf>
    <xf numFmtId="178" fontId="120" fillId="47" borderId="2" xfId="4" applyNumberFormat="1" applyFont="1" applyFill="1" applyBorder="1" applyAlignment="1">
      <alignment horizontal="right" vertical="center" wrapText="1" readingOrder="1"/>
    </xf>
    <xf numFmtId="178" fontId="120" fillId="50" borderId="2" xfId="4" applyNumberFormat="1" applyFont="1" applyFill="1" applyBorder="1" applyAlignment="1">
      <alignment vertical="center" wrapText="1" readingOrder="1"/>
    </xf>
    <xf numFmtId="182" fontId="120" fillId="50" borderId="2" xfId="52" applyNumberFormat="1" applyFont="1" applyFill="1" applyBorder="1" applyAlignment="1">
      <alignment horizontal="right" vertical="center" wrapText="1" readingOrder="1"/>
    </xf>
    <xf numFmtId="9" fontId="120" fillId="50" borderId="2" xfId="2" applyFont="1" applyFill="1" applyBorder="1" applyAlignment="1">
      <alignment horizontal="center" vertical="center" wrapText="1" readingOrder="1"/>
    </xf>
    <xf numFmtId="9" fontId="120" fillId="50" borderId="2" xfId="6" applyFont="1" applyFill="1" applyBorder="1" applyAlignment="1">
      <alignment horizontal="center" vertical="center" wrapText="1" readingOrder="1"/>
    </xf>
    <xf numFmtId="172" fontId="120" fillId="50" borderId="2" xfId="6" applyNumberFormat="1" applyFont="1" applyFill="1" applyBorder="1" applyAlignment="1">
      <alignment horizontal="center" vertical="center" wrapText="1" readingOrder="1"/>
    </xf>
    <xf numFmtId="178" fontId="120" fillId="50" borderId="2" xfId="4" applyNumberFormat="1" applyFont="1" applyFill="1" applyBorder="1" applyAlignment="1">
      <alignment horizontal="right" vertical="center" wrapText="1" readingOrder="1"/>
    </xf>
    <xf numFmtId="9" fontId="109" fillId="4" borderId="9" xfId="7" applyFont="1" applyFill="1" applyBorder="1" applyAlignment="1">
      <alignment horizontal="center" vertical="center" wrapText="1"/>
    </xf>
    <xf numFmtId="182" fontId="120" fillId="49" borderId="2" xfId="52" applyNumberFormat="1" applyFont="1" applyFill="1" applyBorder="1" applyAlignment="1">
      <alignment horizontal="center" vertical="center" wrapText="1" readingOrder="1"/>
    </xf>
    <xf numFmtId="6" fontId="165" fillId="0" borderId="2" xfId="0" applyNumberFormat="1" applyFont="1" applyBorder="1" applyAlignment="1">
      <alignment horizontal="right" vertical="center" wrapText="1" readingOrder="1"/>
    </xf>
    <xf numFmtId="6" fontId="166" fillId="49" borderId="2" xfId="0" applyNumberFormat="1" applyFont="1" applyFill="1" applyBorder="1" applyAlignment="1">
      <alignment horizontal="right" vertical="center" wrapText="1" readingOrder="1"/>
    </xf>
    <xf numFmtId="0" fontId="102" fillId="49" borderId="5" xfId="0" applyFont="1" applyFill="1" applyBorder="1" applyAlignment="1">
      <alignment horizontal="left" vertical="center" wrapText="1" readingOrder="1"/>
    </xf>
    <xf numFmtId="182" fontId="73" fillId="0" borderId="2" xfId="52" applyNumberFormat="1" applyFont="1" applyBorder="1" applyAlignment="1" applyProtection="1">
      <alignment horizontal="center" vertical="center" wrapText="1" readingOrder="1"/>
      <protection locked="0"/>
    </xf>
    <xf numFmtId="0" fontId="96" fillId="0" borderId="36" xfId="0" applyFont="1" applyBorder="1" applyAlignment="1">
      <alignment horizontal="left" vertical="center" wrapText="1" readingOrder="1"/>
    </xf>
    <xf numFmtId="0" fontId="96" fillId="0" borderId="32" xfId="0" applyFont="1" applyBorder="1" applyAlignment="1">
      <alignment horizontal="left" vertical="center" wrapText="1" readingOrder="1"/>
    </xf>
    <xf numFmtId="0" fontId="109" fillId="2" borderId="32" xfId="0" applyFont="1" applyFill="1" applyBorder="1" applyAlignment="1">
      <alignment horizontal="center" vertical="center" wrapText="1" readingOrder="1"/>
    </xf>
    <xf numFmtId="0" fontId="154" fillId="49" borderId="32" xfId="0" applyFont="1" applyFill="1" applyBorder="1" applyAlignment="1">
      <alignment horizontal="center" vertical="center" wrapText="1" readingOrder="1"/>
    </xf>
    <xf numFmtId="0" fontId="154" fillId="50" borderId="39" xfId="0" applyFont="1" applyFill="1" applyBorder="1" applyAlignment="1">
      <alignment horizontal="center" vertical="center" wrapText="1" readingOrder="1"/>
    </xf>
    <xf numFmtId="178" fontId="154" fillId="50" borderId="40" xfId="0" applyNumberFormat="1" applyFont="1" applyFill="1" applyBorder="1" applyAlignment="1">
      <alignment vertical="center" wrapText="1" readingOrder="1"/>
    </xf>
    <xf numFmtId="9" fontId="154" fillId="50" borderId="40" xfId="2" applyFont="1" applyFill="1" applyBorder="1" applyAlignment="1">
      <alignment horizontal="center" vertical="center" wrapText="1" readingOrder="1"/>
    </xf>
    <xf numFmtId="9" fontId="96" fillId="0" borderId="3" xfId="2" applyFont="1" applyBorder="1" applyAlignment="1">
      <alignment horizontal="center" vertical="center" wrapText="1" readingOrder="1"/>
    </xf>
    <xf numFmtId="9" fontId="96" fillId="0" borderId="77" xfId="2" applyFont="1" applyBorder="1" applyAlignment="1">
      <alignment horizontal="center" vertical="center" wrapText="1" readingOrder="1"/>
    </xf>
    <xf numFmtId="178" fontId="120" fillId="49" borderId="2" xfId="6" applyNumberFormat="1" applyFont="1" applyFill="1" applyBorder="1" applyAlignment="1">
      <alignment horizontal="right" vertical="center" wrapText="1" readingOrder="1"/>
    </xf>
    <xf numFmtId="178" fontId="120" fillId="50" borderId="2" xfId="6" applyNumberFormat="1" applyFont="1" applyFill="1" applyBorder="1" applyAlignment="1">
      <alignment horizontal="right" vertical="center" wrapText="1" readingOrder="1"/>
    </xf>
    <xf numFmtId="0" fontId="156" fillId="48" borderId="75" xfId="0" applyFont="1" applyFill="1" applyBorder="1" applyAlignment="1">
      <alignment horizontal="left" vertical="center" wrapText="1" readingOrder="1"/>
    </xf>
    <xf numFmtId="0" fontId="156" fillId="48" borderId="75" xfId="0" applyFont="1" applyFill="1" applyBorder="1" applyAlignment="1">
      <alignment horizontal="center" vertical="center" wrapText="1" readingOrder="1"/>
    </xf>
    <xf numFmtId="0" fontId="138" fillId="49" borderId="75" xfId="0" applyFont="1" applyFill="1" applyBorder="1" applyAlignment="1">
      <alignment horizontal="left" vertical="center" wrapText="1" readingOrder="1"/>
    </xf>
    <xf numFmtId="0" fontId="149" fillId="48" borderId="46" xfId="4" applyFont="1" applyFill="1" applyBorder="1" applyAlignment="1" applyProtection="1">
      <alignment horizontal="center" vertical="center" wrapText="1" readingOrder="1"/>
      <protection locked="0"/>
    </xf>
    <xf numFmtId="175" fontId="149" fillId="48" borderId="46" xfId="4" applyNumberFormat="1" applyFont="1" applyFill="1" applyBorder="1" applyAlignment="1" applyProtection="1">
      <alignment horizontal="center" vertical="center" wrapText="1" readingOrder="1"/>
      <protection locked="0"/>
    </xf>
    <xf numFmtId="175" fontId="149" fillId="48" borderId="21" xfId="4" applyNumberFormat="1" applyFont="1" applyFill="1" applyBorder="1" applyAlignment="1" applyProtection="1">
      <alignment horizontal="center" vertical="center" wrapText="1" readingOrder="1"/>
      <protection locked="0"/>
    </xf>
    <xf numFmtId="0" fontId="149" fillId="48" borderId="46" xfId="0" applyFont="1" applyFill="1" applyBorder="1" applyAlignment="1">
      <alignment horizontal="center" vertical="center" wrapText="1"/>
    </xf>
    <xf numFmtId="0" fontId="149" fillId="48" borderId="27" xfId="4" applyFont="1" applyFill="1" applyBorder="1" applyAlignment="1">
      <alignment horizontal="center" vertical="center" wrapText="1" readingOrder="1"/>
    </xf>
    <xf numFmtId="0" fontId="149" fillId="48" borderId="22" xfId="4" applyFont="1" applyFill="1" applyBorder="1" applyAlignment="1">
      <alignment horizontal="center" vertical="center" wrapText="1" readingOrder="1"/>
    </xf>
    <xf numFmtId="0" fontId="56" fillId="47" borderId="47" xfId="4" applyFont="1" applyFill="1" applyBorder="1" applyAlignment="1" applyProtection="1">
      <alignment horizontal="center" vertical="center" wrapText="1" readingOrder="1"/>
      <protection locked="0"/>
    </xf>
    <xf numFmtId="173" fontId="62" fillId="47" borderId="47" xfId="4" applyNumberFormat="1" applyFont="1" applyFill="1" applyBorder="1" applyAlignment="1" applyProtection="1">
      <alignment horizontal="right" vertical="center" wrapText="1" readingOrder="1"/>
      <protection locked="0"/>
    </xf>
    <xf numFmtId="9" fontId="62" fillId="47" borderId="47" xfId="2" applyFont="1" applyFill="1" applyBorder="1" applyAlignment="1" applyProtection="1">
      <alignment horizontal="right" vertical="center" wrapText="1" readingOrder="1"/>
      <protection locked="0"/>
    </xf>
    <xf numFmtId="9" fontId="62" fillId="47" borderId="47" xfId="2" applyFont="1" applyFill="1" applyBorder="1" applyAlignment="1" applyProtection="1">
      <alignment horizontal="center" vertical="center" wrapText="1" readingOrder="1"/>
      <protection locked="0"/>
    </xf>
    <xf numFmtId="0" fontId="56" fillId="47" borderId="58" xfId="4" applyFont="1" applyFill="1" applyBorder="1" applyAlignment="1" applyProtection="1">
      <alignment horizontal="center" vertical="center" wrapText="1" readingOrder="1"/>
      <protection locked="0"/>
    </xf>
    <xf numFmtId="173" fontId="62" fillId="47" borderId="58" xfId="4" applyNumberFormat="1" applyFont="1" applyFill="1" applyBorder="1" applyAlignment="1" applyProtection="1">
      <alignment horizontal="right" vertical="center" wrapText="1" readingOrder="1"/>
      <protection locked="0"/>
    </xf>
    <xf numFmtId="9" fontId="62" fillId="47" borderId="58" xfId="2" applyFont="1" applyFill="1" applyBorder="1" applyAlignment="1" applyProtection="1">
      <alignment horizontal="right" vertical="center" wrapText="1" readingOrder="1"/>
      <protection locked="0"/>
    </xf>
    <xf numFmtId="9" fontId="62" fillId="47" borderId="58" xfId="2" applyFont="1" applyFill="1" applyBorder="1" applyAlignment="1" applyProtection="1">
      <alignment horizontal="center" vertical="center" wrapText="1" readingOrder="1"/>
      <protection locked="0"/>
    </xf>
    <xf numFmtId="0" fontId="155" fillId="48" borderId="46" xfId="4" applyFont="1" applyFill="1" applyBorder="1" applyAlignment="1" applyProtection="1">
      <alignment horizontal="center" vertical="center" wrapText="1" readingOrder="1"/>
      <protection locked="0"/>
    </xf>
    <xf numFmtId="173" fontId="156" fillId="48" borderId="46" xfId="4" applyNumberFormat="1" applyFont="1" applyFill="1" applyBorder="1" applyAlignment="1" applyProtection="1">
      <alignment horizontal="right" vertical="center" wrapText="1" readingOrder="1"/>
      <protection locked="0"/>
    </xf>
    <xf numFmtId="9" fontId="156" fillId="48" borderId="46" xfId="2" applyFont="1" applyFill="1" applyBorder="1" applyAlignment="1" applyProtection="1">
      <alignment horizontal="right" vertical="center" wrapText="1" readingOrder="1"/>
      <protection locked="0"/>
    </xf>
    <xf numFmtId="9" fontId="156" fillId="48" borderId="46" xfId="2" applyFont="1" applyFill="1" applyBorder="1" applyAlignment="1" applyProtection="1">
      <alignment horizontal="center" vertical="center" wrapText="1" readingOrder="1"/>
      <protection locked="0"/>
    </xf>
    <xf numFmtId="0" fontId="155" fillId="48" borderId="23" xfId="4" applyFont="1" applyFill="1" applyBorder="1" applyAlignment="1" applyProtection="1">
      <alignment horizontal="center" vertical="center" wrapText="1" readingOrder="1"/>
      <protection locked="0"/>
    </xf>
    <xf numFmtId="175" fontId="155" fillId="48" borderId="24" xfId="4" applyNumberFormat="1" applyFont="1" applyFill="1" applyBorder="1" applyAlignment="1" applyProtection="1">
      <alignment horizontal="center" vertical="center" wrapText="1" readingOrder="1"/>
      <protection locked="0"/>
    </xf>
    <xf numFmtId="0" fontId="155" fillId="48" borderId="24" xfId="0" applyFont="1" applyFill="1" applyBorder="1" applyAlignment="1">
      <alignment horizontal="center" vertical="center" wrapText="1"/>
    </xf>
    <xf numFmtId="0" fontId="155" fillId="48" borderId="24" xfId="4" applyFont="1" applyFill="1" applyBorder="1" applyAlignment="1" applyProtection="1">
      <alignment horizontal="center" vertical="center" wrapText="1" readingOrder="1"/>
      <protection locked="0"/>
    </xf>
    <xf numFmtId="0" fontId="155" fillId="48" borderId="24" xfId="4" applyFont="1" applyFill="1" applyBorder="1" applyAlignment="1">
      <alignment horizontal="center" vertical="center" wrapText="1"/>
    </xf>
    <xf numFmtId="0" fontId="155" fillId="48" borderId="25" xfId="0" applyFont="1" applyFill="1" applyBorder="1" applyAlignment="1">
      <alignment horizontal="center" vertical="center" wrapText="1"/>
    </xf>
    <xf numFmtId="0" fontId="56" fillId="47" borderId="32" xfId="4" applyFont="1" applyFill="1" applyBorder="1" applyAlignment="1" applyProtection="1">
      <alignment horizontal="center" vertical="center" wrapText="1" readingOrder="1"/>
      <protection locked="0"/>
    </xf>
    <xf numFmtId="173" fontId="44" fillId="47" borderId="2" xfId="4" applyNumberFormat="1" applyFont="1" applyFill="1" applyBorder="1" applyAlignment="1">
      <alignment horizontal="right" vertical="center" wrapText="1" readingOrder="1"/>
    </xf>
    <xf numFmtId="173" fontId="44" fillId="47" borderId="2" xfId="1" applyNumberFormat="1" applyFont="1" applyFill="1" applyBorder="1" applyAlignment="1">
      <alignment horizontal="right" vertical="center" wrapText="1" readingOrder="1"/>
    </xf>
    <xf numFmtId="9" fontId="44" fillId="47" borderId="2" xfId="2" applyFont="1" applyFill="1" applyBorder="1" applyAlignment="1">
      <alignment horizontal="right" vertical="center" wrapText="1" readingOrder="1"/>
    </xf>
    <xf numFmtId="9" fontId="44" fillId="47" borderId="2" xfId="4" applyNumberFormat="1" applyFont="1" applyFill="1" applyBorder="1" applyAlignment="1">
      <alignment horizontal="center" vertical="center" wrapText="1" readingOrder="1"/>
    </xf>
    <xf numFmtId="9" fontId="44" fillId="47" borderId="33" xfId="4" applyNumberFormat="1" applyFont="1" applyFill="1" applyBorder="1" applyAlignment="1">
      <alignment horizontal="center" vertical="center" wrapText="1" readingOrder="1"/>
    </xf>
    <xf numFmtId="0" fontId="56" fillId="47" borderId="60" xfId="4" applyFont="1" applyFill="1" applyBorder="1" applyAlignment="1" applyProtection="1">
      <alignment horizontal="center" vertical="center" wrapText="1" readingOrder="1"/>
      <protection locked="0"/>
    </xf>
    <xf numFmtId="173" fontId="56" fillId="47" borderId="4" xfId="4" applyNumberFormat="1" applyFont="1" applyFill="1" applyBorder="1" applyAlignment="1" applyProtection="1">
      <alignment horizontal="right" vertical="center" wrapText="1" readingOrder="1"/>
      <protection locked="0"/>
    </xf>
    <xf numFmtId="173" fontId="44" fillId="47" borderId="4" xfId="1" applyNumberFormat="1" applyFont="1" applyFill="1" applyBorder="1" applyAlignment="1">
      <alignment horizontal="right" vertical="center" wrapText="1" readingOrder="1"/>
    </xf>
    <xf numFmtId="9" fontId="56" fillId="47" borderId="4" xfId="2" applyFont="1" applyFill="1" applyBorder="1" applyAlignment="1" applyProtection="1">
      <alignment horizontal="right" vertical="center" wrapText="1" readingOrder="1"/>
      <protection locked="0"/>
    </xf>
    <xf numFmtId="173" fontId="155" fillId="48" borderId="24" xfId="4" applyNumberFormat="1" applyFont="1" applyFill="1" applyBorder="1" applyAlignment="1" applyProtection="1">
      <alignment horizontal="right" vertical="center" wrapText="1" readingOrder="1"/>
      <protection locked="0"/>
    </xf>
    <xf numFmtId="9" fontId="155" fillId="48" borderId="24" xfId="2" applyFont="1" applyFill="1" applyBorder="1" applyAlignment="1" applyProtection="1">
      <alignment horizontal="right" vertical="center" wrapText="1" readingOrder="1"/>
      <protection locked="0"/>
    </xf>
    <xf numFmtId="9" fontId="155" fillId="48" borderId="24" xfId="4" applyNumberFormat="1" applyFont="1" applyFill="1" applyBorder="1" applyAlignment="1">
      <alignment horizontal="center" vertical="center" wrapText="1" readingOrder="1"/>
    </xf>
    <xf numFmtId="9" fontId="155" fillId="48" borderId="25" xfId="4" applyNumberFormat="1" applyFont="1" applyFill="1" applyBorder="1" applyAlignment="1">
      <alignment horizontal="center" vertical="center" wrapText="1" readingOrder="1"/>
    </xf>
    <xf numFmtId="175" fontId="155" fillId="48" borderId="23" xfId="4" applyNumberFormat="1" applyFont="1" applyFill="1" applyBorder="1" applyAlignment="1" applyProtection="1">
      <alignment horizontal="center" vertical="center" wrapText="1" readingOrder="1"/>
      <protection locked="0"/>
    </xf>
    <xf numFmtId="3" fontId="156" fillId="48" borderId="23" xfId="4" applyNumberFormat="1" applyFont="1" applyFill="1" applyBorder="1" applyAlignment="1" applyProtection="1">
      <alignment horizontal="center" vertical="center" wrapText="1" readingOrder="1"/>
      <protection locked="0"/>
    </xf>
    <xf numFmtId="3" fontId="156" fillId="48" borderId="24" xfId="4" applyNumberFormat="1" applyFont="1" applyFill="1" applyBorder="1" applyAlignment="1" applyProtection="1">
      <alignment horizontal="center" vertical="center" wrapText="1" readingOrder="1"/>
      <protection locked="0"/>
    </xf>
    <xf numFmtId="173" fontId="156" fillId="48" borderId="24" xfId="4" applyNumberFormat="1" applyFont="1" applyFill="1" applyBorder="1" applyAlignment="1" applyProtection="1">
      <alignment horizontal="right" vertical="center" wrapText="1" readingOrder="1"/>
      <protection locked="0"/>
    </xf>
    <xf numFmtId="9" fontId="156" fillId="48" borderId="24" xfId="2" applyFont="1" applyFill="1" applyBorder="1" applyAlignment="1" applyProtection="1">
      <alignment horizontal="right" vertical="center" wrapText="1" readingOrder="1"/>
      <protection locked="0"/>
    </xf>
    <xf numFmtId="9" fontId="156" fillId="48" borderId="24" xfId="4" applyNumberFormat="1" applyFont="1" applyFill="1" applyBorder="1" applyAlignment="1">
      <alignment horizontal="center" vertical="center" wrapText="1" readingOrder="1"/>
    </xf>
    <xf numFmtId="9" fontId="156" fillId="48" borderId="25" xfId="2" applyFont="1" applyFill="1" applyBorder="1" applyAlignment="1" applyProtection="1">
      <alignment horizontal="center" vertical="center" wrapText="1" readingOrder="1"/>
      <protection locked="0"/>
    </xf>
    <xf numFmtId="3" fontId="62" fillId="47" borderId="32" xfId="4" applyNumberFormat="1" applyFont="1" applyFill="1" applyBorder="1" applyAlignment="1" applyProtection="1">
      <alignment horizontal="center" vertical="center" wrapText="1" readingOrder="1"/>
      <protection locked="0"/>
    </xf>
    <xf numFmtId="3" fontId="62" fillId="47" borderId="2" xfId="4" applyNumberFormat="1" applyFont="1" applyFill="1" applyBorder="1" applyAlignment="1" applyProtection="1">
      <alignment horizontal="center" vertical="center" wrapText="1" readingOrder="1"/>
      <protection locked="0"/>
    </xf>
    <xf numFmtId="173" fontId="62" fillId="47" borderId="2" xfId="4" applyNumberFormat="1" applyFont="1" applyFill="1" applyBorder="1" applyAlignment="1" applyProtection="1">
      <alignment horizontal="right" vertical="center" wrapText="1" readingOrder="1"/>
      <protection locked="0"/>
    </xf>
    <xf numFmtId="9" fontId="62" fillId="47" borderId="2" xfId="2" applyFont="1" applyFill="1" applyBorder="1" applyAlignment="1" applyProtection="1">
      <alignment horizontal="right" vertical="center" wrapText="1" readingOrder="1"/>
      <protection locked="0"/>
    </xf>
    <xf numFmtId="9" fontId="55" fillId="47" borderId="2" xfId="4" applyNumberFormat="1" applyFont="1" applyFill="1" applyBorder="1" applyAlignment="1">
      <alignment horizontal="center" vertical="center" wrapText="1" readingOrder="1"/>
    </xf>
    <xf numFmtId="9" fontId="55" fillId="47" borderId="33" xfId="4" applyNumberFormat="1" applyFont="1" applyFill="1" applyBorder="1" applyAlignment="1">
      <alignment horizontal="center" vertical="center" wrapText="1" readingOrder="1"/>
    </xf>
    <xf numFmtId="3" fontId="62" fillId="47" borderId="60" xfId="4" applyNumberFormat="1" applyFont="1" applyFill="1" applyBorder="1" applyAlignment="1" applyProtection="1">
      <alignment horizontal="center" vertical="center" wrapText="1" readingOrder="1"/>
      <protection locked="0"/>
    </xf>
    <xf numFmtId="3" fontId="62" fillId="47" borderId="4" xfId="4" applyNumberFormat="1" applyFont="1" applyFill="1" applyBorder="1" applyAlignment="1" applyProtection="1">
      <alignment horizontal="center" vertical="center" wrapText="1" readingOrder="1"/>
      <protection locked="0"/>
    </xf>
    <xf numFmtId="173" fontId="62" fillId="47" borderId="4" xfId="4" applyNumberFormat="1" applyFont="1" applyFill="1" applyBorder="1" applyAlignment="1" applyProtection="1">
      <alignment horizontal="right" vertical="center" wrapText="1" readingOrder="1"/>
      <protection locked="0"/>
    </xf>
    <xf numFmtId="9" fontId="62" fillId="47" borderId="4" xfId="2" applyFont="1" applyFill="1" applyBorder="1" applyAlignment="1" applyProtection="1">
      <alignment horizontal="right" vertical="center" wrapText="1" readingOrder="1"/>
      <protection locked="0"/>
    </xf>
    <xf numFmtId="9" fontId="62" fillId="47" borderId="4" xfId="2" applyFont="1" applyFill="1" applyBorder="1" applyAlignment="1" applyProtection="1">
      <alignment horizontal="center" vertical="center" wrapText="1" readingOrder="1"/>
      <protection locked="0"/>
    </xf>
    <xf numFmtId="9" fontId="62" fillId="47" borderId="34" xfId="2" applyFont="1" applyFill="1" applyBorder="1" applyAlignment="1" applyProtection="1">
      <alignment horizontal="center" vertical="center" wrapText="1" readingOrder="1"/>
      <protection locked="0"/>
    </xf>
    <xf numFmtId="0" fontId="155" fillId="48" borderId="42" xfId="4" applyFont="1" applyFill="1" applyBorder="1" applyAlignment="1" applyProtection="1">
      <alignment horizontal="center" vertical="center" wrapText="1" readingOrder="1"/>
      <protection locked="0"/>
    </xf>
    <xf numFmtId="175" fontId="155" fillId="48" borderId="43" xfId="4" applyNumberFormat="1" applyFont="1" applyFill="1" applyBorder="1" applyAlignment="1" applyProtection="1">
      <alignment horizontal="center" vertical="center" wrapText="1" readingOrder="1"/>
      <protection locked="0"/>
    </xf>
    <xf numFmtId="0" fontId="155" fillId="48" borderId="43" xfId="0" applyFont="1" applyFill="1" applyBorder="1" applyAlignment="1">
      <alignment horizontal="center" vertical="center" wrapText="1"/>
    </xf>
    <xf numFmtId="0" fontId="155" fillId="48" borderId="43" xfId="4" applyFont="1" applyFill="1" applyBorder="1" applyAlignment="1" applyProtection="1">
      <alignment horizontal="center" vertical="center" wrapText="1" readingOrder="1"/>
      <protection locked="0"/>
    </xf>
    <xf numFmtId="0" fontId="155" fillId="48" borderId="43" xfId="4" applyFont="1" applyFill="1" applyBorder="1" applyAlignment="1">
      <alignment horizontal="center" vertical="center" wrapText="1"/>
    </xf>
    <xf numFmtId="0" fontId="155" fillId="48" borderId="78" xfId="0" applyFont="1" applyFill="1" applyBorder="1" applyAlignment="1">
      <alignment horizontal="center" vertical="center" wrapText="1"/>
    </xf>
    <xf numFmtId="182" fontId="156" fillId="48" borderId="24" xfId="52" applyNumberFormat="1" applyFont="1" applyFill="1" applyBorder="1" applyAlignment="1" applyProtection="1">
      <alignment horizontal="center" vertical="center" wrapText="1" readingOrder="1"/>
      <protection locked="0"/>
    </xf>
    <xf numFmtId="182" fontId="156" fillId="48" borderId="24" xfId="52" applyNumberFormat="1" applyFont="1" applyFill="1" applyBorder="1" applyAlignment="1" applyProtection="1">
      <alignment horizontal="right" vertical="center" wrapText="1" readingOrder="1"/>
      <protection locked="0"/>
    </xf>
    <xf numFmtId="173" fontId="156" fillId="48" borderId="24" xfId="1" applyNumberFormat="1" applyFont="1" applyFill="1" applyBorder="1" applyAlignment="1">
      <alignment horizontal="right" vertical="center" wrapText="1" readingOrder="1"/>
    </xf>
    <xf numFmtId="182" fontId="156" fillId="48" borderId="24" xfId="52" applyNumberFormat="1" applyFont="1" applyFill="1" applyBorder="1" applyAlignment="1">
      <alignment horizontal="right" vertical="center" wrapText="1" readingOrder="1"/>
    </xf>
    <xf numFmtId="9" fontId="156" fillId="48" borderId="24" xfId="4" applyNumberFormat="1" applyFont="1" applyFill="1" applyBorder="1" applyAlignment="1">
      <alignment horizontal="right" vertical="center" wrapText="1" readingOrder="1"/>
    </xf>
    <xf numFmtId="9" fontId="156" fillId="48" borderId="25" xfId="2" applyFont="1" applyFill="1" applyBorder="1" applyAlignment="1" applyProtection="1">
      <alignment horizontal="right" vertical="center" wrapText="1" readingOrder="1"/>
      <protection locked="0"/>
    </xf>
    <xf numFmtId="182" fontId="62" fillId="47" borderId="2" xfId="52" applyNumberFormat="1" applyFont="1" applyFill="1" applyBorder="1" applyAlignment="1" applyProtection="1">
      <alignment horizontal="center" vertical="center" wrapText="1" readingOrder="1"/>
      <protection locked="0"/>
    </xf>
    <xf numFmtId="182" fontId="62" fillId="47" borderId="2" xfId="52" applyNumberFormat="1" applyFont="1" applyFill="1" applyBorder="1" applyAlignment="1" applyProtection="1">
      <alignment horizontal="right" vertical="center" wrapText="1" readingOrder="1"/>
      <protection locked="0"/>
    </xf>
    <xf numFmtId="173" fontId="55" fillId="47" borderId="2" xfId="1" applyNumberFormat="1" applyFont="1" applyFill="1" applyBorder="1" applyAlignment="1">
      <alignment horizontal="right" vertical="center" wrapText="1" readingOrder="1"/>
    </xf>
    <xf numFmtId="182" fontId="55" fillId="47" borderId="2" xfId="52" applyNumberFormat="1" applyFont="1" applyFill="1" applyBorder="1" applyAlignment="1">
      <alignment horizontal="right" vertical="center" wrapText="1" readingOrder="1"/>
    </xf>
    <xf numFmtId="9" fontId="55" fillId="47" borderId="2" xfId="4" applyNumberFormat="1" applyFont="1" applyFill="1" applyBorder="1" applyAlignment="1">
      <alignment horizontal="right" vertical="center" wrapText="1" readingOrder="1"/>
    </xf>
    <xf numFmtId="9" fontId="62" fillId="47" borderId="33" xfId="2" applyFont="1" applyFill="1" applyBorder="1" applyAlignment="1" applyProtection="1">
      <alignment horizontal="right" vertical="center" wrapText="1" readingOrder="1"/>
      <protection locked="0"/>
    </xf>
    <xf numFmtId="182" fontId="62" fillId="47" borderId="4" xfId="52" applyNumberFormat="1" applyFont="1" applyFill="1" applyBorder="1" applyAlignment="1" applyProtection="1">
      <alignment horizontal="center" vertical="center" wrapText="1" readingOrder="1"/>
      <protection locked="0"/>
    </xf>
    <xf numFmtId="182" fontId="62" fillId="47" borderId="4" xfId="52" applyNumberFormat="1" applyFont="1" applyFill="1" applyBorder="1" applyAlignment="1" applyProtection="1">
      <alignment horizontal="right" vertical="center" wrapText="1" readingOrder="1"/>
      <protection locked="0"/>
    </xf>
    <xf numFmtId="173" fontId="55" fillId="47" borderId="4" xfId="1" applyNumberFormat="1" applyFont="1" applyFill="1" applyBorder="1" applyAlignment="1">
      <alignment horizontal="right" vertical="center" wrapText="1" readingOrder="1"/>
    </xf>
    <xf numFmtId="182" fontId="55" fillId="47" borderId="4" xfId="52" applyNumberFormat="1" applyFont="1" applyFill="1" applyBorder="1" applyAlignment="1">
      <alignment horizontal="right" vertical="center" wrapText="1" readingOrder="1"/>
    </xf>
    <xf numFmtId="9" fontId="62" fillId="47" borderId="34" xfId="2" applyFont="1" applyFill="1" applyBorder="1" applyAlignment="1" applyProtection="1">
      <alignment horizontal="right" vertical="center" wrapText="1" readingOrder="1"/>
      <protection locked="0"/>
    </xf>
    <xf numFmtId="0" fontId="169" fillId="0" borderId="0" xfId="0" applyFont="1"/>
    <xf numFmtId="0" fontId="138" fillId="49" borderId="75" xfId="0" applyFont="1" applyFill="1" applyBorder="1" applyAlignment="1">
      <alignment horizontal="center" vertical="center" wrapText="1" readingOrder="1"/>
    </xf>
    <xf numFmtId="0" fontId="152" fillId="48" borderId="23" xfId="0" applyFont="1" applyFill="1" applyBorder="1" applyAlignment="1">
      <alignment horizontal="center" vertical="center" wrapText="1" readingOrder="1"/>
    </xf>
    <xf numFmtId="0" fontId="152" fillId="48" borderId="24" xfId="0" applyFont="1" applyFill="1" applyBorder="1" applyAlignment="1">
      <alignment horizontal="center" vertical="center" wrapText="1" readingOrder="1"/>
    </xf>
    <xf numFmtId="9" fontId="152" fillId="48" borderId="24" xfId="2" applyFont="1" applyFill="1" applyBorder="1" applyAlignment="1">
      <alignment horizontal="center" vertical="center" wrapText="1" readingOrder="1"/>
    </xf>
    <xf numFmtId="0" fontId="152" fillId="48" borderId="26" xfId="0" applyFont="1" applyFill="1" applyBorder="1" applyAlignment="1">
      <alignment horizontal="center" vertical="center" wrapText="1" readingOrder="1"/>
    </xf>
    <xf numFmtId="0" fontId="153" fillId="49" borderId="32" xfId="0" applyFont="1" applyFill="1" applyBorder="1" applyAlignment="1">
      <alignment horizontal="left" vertical="center" wrapText="1" readingOrder="1"/>
    </xf>
    <xf numFmtId="0" fontId="152" fillId="48" borderId="86" xfId="0" applyFont="1" applyFill="1" applyBorder="1" applyAlignment="1">
      <alignment horizontal="center" vertical="center" wrapText="1" readingOrder="1"/>
    </xf>
    <xf numFmtId="0" fontId="152" fillId="48" borderId="12" xfId="0" applyFont="1" applyFill="1" applyBorder="1" applyAlignment="1">
      <alignment horizontal="center" vertical="center" wrapText="1" readingOrder="1"/>
    </xf>
    <xf numFmtId="0" fontId="152" fillId="48" borderId="29" xfId="0" applyFont="1" applyFill="1" applyBorder="1" applyAlignment="1">
      <alignment horizontal="center" vertical="center" wrapText="1" readingOrder="1"/>
    </xf>
    <xf numFmtId="9" fontId="152" fillId="48" borderId="29" xfId="2" applyFont="1" applyFill="1" applyBorder="1" applyAlignment="1">
      <alignment horizontal="center" vertical="center" wrapText="1" readingOrder="1"/>
    </xf>
    <xf numFmtId="15" fontId="116" fillId="0" borderId="0" xfId="0" applyNumberFormat="1" applyFont="1" applyAlignment="1">
      <alignment vertical="center" wrapText="1" readingOrder="1"/>
    </xf>
    <xf numFmtId="0" fontId="99" fillId="0" borderId="51" xfId="0" applyFont="1" applyBorder="1" applyAlignment="1">
      <alignment horizontal="left" vertical="center" wrapText="1" readingOrder="1"/>
    </xf>
    <xf numFmtId="0" fontId="99" fillId="0" borderId="9" xfId="0" applyFont="1" applyBorder="1" applyAlignment="1">
      <alignment horizontal="left" vertical="center" wrapText="1" readingOrder="1"/>
    </xf>
    <xf numFmtId="0" fontId="99" fillId="0" borderId="50" xfId="0" applyFont="1" applyBorder="1" applyAlignment="1">
      <alignment horizontal="left" vertical="center" wrapText="1" readingOrder="1"/>
    </xf>
    <xf numFmtId="0" fontId="99" fillId="4" borderId="29" xfId="0" applyFont="1" applyFill="1" applyBorder="1" applyAlignment="1">
      <alignment horizontal="left" vertical="center" wrapText="1" readingOrder="1"/>
    </xf>
    <xf numFmtId="0" fontId="99" fillId="0" borderId="4" xfId="0" applyFont="1" applyBorder="1" applyAlignment="1">
      <alignment horizontal="left" vertical="center" wrapText="1" readingOrder="1"/>
    </xf>
    <xf numFmtId="180" fontId="102" fillId="49" borderId="2" xfId="0" applyNumberFormat="1" applyFont="1" applyFill="1" applyBorder="1" applyAlignment="1">
      <alignment horizontal="left" vertical="center" wrapText="1" readingOrder="1"/>
    </xf>
    <xf numFmtId="9" fontId="109" fillId="4" borderId="51" xfId="7" applyFont="1" applyFill="1" applyBorder="1" applyAlignment="1">
      <alignment horizontal="center" vertical="center" wrapText="1"/>
    </xf>
    <xf numFmtId="0" fontId="152" fillId="0" borderId="0" xfId="0" applyFont="1" applyAlignment="1">
      <alignment horizontal="center" vertical="center" wrapText="1" readingOrder="1"/>
    </xf>
    <xf numFmtId="178" fontId="96" fillId="0" borderId="38" xfId="0" applyNumberFormat="1" applyFont="1" applyBorder="1" applyAlignment="1">
      <alignment vertical="center" wrapText="1" readingOrder="1"/>
    </xf>
    <xf numFmtId="178" fontId="96" fillId="0" borderId="33" xfId="0" applyNumberFormat="1" applyFont="1" applyBorder="1" applyAlignment="1">
      <alignment vertical="center" wrapText="1" readingOrder="1"/>
    </xf>
    <xf numFmtId="178" fontId="109" fillId="2" borderId="33" xfId="0" applyNumberFormat="1" applyFont="1" applyFill="1" applyBorder="1" applyAlignment="1">
      <alignment vertical="center" wrapText="1" readingOrder="1"/>
    </xf>
    <xf numFmtId="178" fontId="154" fillId="49" borderId="33" xfId="0" applyNumberFormat="1" applyFont="1" applyFill="1" applyBorder="1" applyAlignment="1">
      <alignment vertical="center" wrapText="1" readingOrder="1"/>
    </xf>
    <xf numFmtId="178" fontId="154" fillId="50" borderId="41" xfId="0" applyNumberFormat="1" applyFont="1" applyFill="1" applyBorder="1" applyAlignment="1">
      <alignment vertical="center" wrapText="1" readingOrder="1"/>
    </xf>
    <xf numFmtId="177" fontId="94" fillId="0" borderId="0" xfId="0" applyNumberFormat="1" applyFont="1" applyAlignment="1">
      <alignment horizontal="left"/>
    </xf>
    <xf numFmtId="178" fontId="141" fillId="41" borderId="79" xfId="0" applyNumberFormat="1" applyFont="1" applyFill="1" applyBorder="1" applyAlignment="1">
      <alignment horizontal="center" vertical="center" wrapText="1" readingOrder="1"/>
    </xf>
    <xf numFmtId="178" fontId="141" fillId="41" borderId="79" xfId="52" applyNumberFormat="1" applyFont="1" applyFill="1" applyBorder="1" applyAlignment="1">
      <alignment horizontal="center" vertical="center" wrapText="1" readingOrder="1"/>
    </xf>
    <xf numFmtId="178" fontId="143" fillId="43" borderId="79" xfId="0" applyNumberFormat="1" applyFont="1" applyFill="1" applyBorder="1" applyAlignment="1">
      <alignment horizontal="center" vertical="center" wrapText="1" readingOrder="1"/>
    </xf>
    <xf numFmtId="178" fontId="143" fillId="43" borderId="79" xfId="52" applyNumberFormat="1" applyFont="1" applyFill="1" applyBorder="1" applyAlignment="1">
      <alignment horizontal="center" vertical="center" wrapText="1" readingOrder="1"/>
    </xf>
    <xf numFmtId="178" fontId="146" fillId="41" borderId="79" xfId="52" applyNumberFormat="1" applyFont="1" applyFill="1" applyBorder="1" applyAlignment="1">
      <alignment horizontal="center" vertical="center" wrapText="1" readingOrder="1"/>
    </xf>
    <xf numFmtId="178" fontId="143" fillId="41" borderId="79" xfId="52" applyNumberFormat="1" applyFont="1" applyFill="1" applyBorder="1" applyAlignment="1">
      <alignment horizontal="center" vertical="center" wrapText="1" readingOrder="1"/>
    </xf>
    <xf numFmtId="178" fontId="161" fillId="44" borderId="79" xfId="52" applyNumberFormat="1" applyFont="1" applyFill="1" applyBorder="1" applyAlignment="1">
      <alignment horizontal="center" vertical="center" wrapText="1" readingOrder="1"/>
    </xf>
    <xf numFmtId="178" fontId="152" fillId="48" borderId="29" xfId="0" applyNumberFormat="1" applyFont="1" applyFill="1" applyBorder="1" applyAlignment="1">
      <alignment horizontal="center" vertical="center" wrapText="1" readingOrder="1"/>
    </xf>
    <xf numFmtId="178" fontId="119" fillId="0" borderId="56" xfId="0" applyNumberFormat="1" applyFont="1" applyBorder="1" applyAlignment="1">
      <alignment horizontal="center" readingOrder="1"/>
    </xf>
    <xf numFmtId="0" fontId="152" fillId="48" borderId="37" xfId="0" applyFont="1" applyFill="1" applyBorder="1" applyAlignment="1">
      <alignment horizontal="center" vertical="center" wrapText="1" readingOrder="1"/>
    </xf>
    <xf numFmtId="0" fontId="152" fillId="48" borderId="89" xfId="0" applyFont="1" applyFill="1" applyBorder="1" applyAlignment="1">
      <alignment horizontal="center" vertical="center" wrapText="1" readingOrder="1"/>
    </xf>
    <xf numFmtId="178" fontId="119" fillId="0" borderId="56" xfId="0" applyNumberFormat="1" applyFont="1" applyBorder="1" applyAlignment="1">
      <alignment horizontal="right" readingOrder="1"/>
    </xf>
    <xf numFmtId="9" fontId="119" fillId="0" borderId="56" xfId="2" applyFont="1" applyBorder="1" applyAlignment="1">
      <alignment horizontal="center" readingOrder="1"/>
    </xf>
    <xf numFmtId="3" fontId="119" fillId="0" borderId="50" xfId="0" applyNumberFormat="1" applyFont="1" applyBorder="1" applyAlignment="1">
      <alignment horizontal="right" readingOrder="1"/>
    </xf>
    <xf numFmtId="3" fontId="119" fillId="0" borderId="51" xfId="0" applyNumberFormat="1" applyFont="1" applyBorder="1" applyAlignment="1">
      <alignment horizontal="right" readingOrder="1"/>
    </xf>
    <xf numFmtId="0" fontId="139" fillId="45" borderId="85" xfId="0" applyFont="1" applyFill="1" applyBorder="1" applyAlignment="1">
      <alignment horizontal="center" vertical="center" wrapText="1" readingOrder="1"/>
    </xf>
    <xf numFmtId="178" fontId="141" fillId="0" borderId="79" xfId="52" applyNumberFormat="1" applyFont="1" applyFill="1" applyBorder="1" applyAlignment="1">
      <alignment horizontal="center" vertical="center" wrapText="1" readingOrder="1"/>
    </xf>
    <xf numFmtId="178" fontId="161" fillId="44" borderId="79" xfId="0" applyNumberFormat="1" applyFont="1" applyFill="1" applyBorder="1" applyAlignment="1">
      <alignment horizontal="center" vertical="center" wrapText="1" readingOrder="1"/>
    </xf>
    <xf numFmtId="0" fontId="145" fillId="45" borderId="85" xfId="0" applyFont="1" applyFill="1" applyBorder="1" applyAlignment="1">
      <alignment horizontal="center" vertical="center" wrapText="1" readingOrder="1"/>
    </xf>
    <xf numFmtId="3" fontId="172" fillId="0" borderId="0" xfId="0" applyNumberFormat="1" applyFont="1" applyAlignment="1">
      <alignment horizontal="center" readingOrder="1"/>
    </xf>
    <xf numFmtId="15" fontId="117" fillId="0" borderId="15" xfId="0" applyNumberFormat="1" applyFont="1" applyBorder="1" applyAlignment="1">
      <alignment horizontal="center" vertical="center" wrapText="1" readingOrder="1"/>
    </xf>
    <xf numFmtId="0" fontId="58" fillId="0" borderId="42" xfId="4" applyFont="1" applyBorder="1" applyAlignment="1" applyProtection="1">
      <alignment horizontal="left" vertical="center" wrapText="1" readingOrder="1"/>
      <protection locked="0"/>
    </xf>
    <xf numFmtId="182" fontId="136" fillId="0" borderId="43" xfId="52" applyNumberFormat="1" applyFont="1" applyFill="1" applyBorder="1" applyAlignment="1" applyProtection="1">
      <alignment vertical="center" wrapText="1" readingOrder="1"/>
      <protection locked="0"/>
    </xf>
    <xf numFmtId="171" fontId="136" fillId="0" borderId="43" xfId="1" applyNumberFormat="1" applyFont="1" applyFill="1" applyBorder="1" applyAlignment="1" applyProtection="1">
      <alignment horizontal="center" vertical="center" wrapText="1" readingOrder="1"/>
      <protection locked="0"/>
    </xf>
    <xf numFmtId="9" fontId="136" fillId="0" borderId="43" xfId="2" applyFont="1" applyFill="1" applyBorder="1" applyAlignment="1" applyProtection="1">
      <alignment horizontal="center" vertical="center" wrapText="1" readingOrder="1"/>
      <protection locked="0"/>
    </xf>
    <xf numFmtId="182" fontId="136" fillId="0" borderId="43" xfId="52" applyNumberFormat="1" applyFont="1" applyFill="1" applyBorder="1" applyAlignment="1" applyProtection="1">
      <alignment horizontal="center" vertical="center" wrapText="1" readingOrder="1"/>
      <protection locked="0"/>
    </xf>
    <xf numFmtId="9" fontId="137" fillId="0" borderId="78" xfId="4" applyNumberFormat="1" applyFont="1" applyBorder="1" applyAlignment="1">
      <alignment horizontal="center" vertical="center" wrapText="1"/>
    </xf>
    <xf numFmtId="0" fontId="60" fillId="0" borderId="2" xfId="4" applyFont="1" applyBorder="1" applyAlignment="1" applyProtection="1">
      <alignment horizontal="left" vertical="center" wrapText="1" readingOrder="1"/>
      <protection locked="0"/>
    </xf>
    <xf numFmtId="0" fontId="59" fillId="0" borderId="2" xfId="4" applyFont="1" applyBorder="1" applyAlignment="1" applyProtection="1">
      <alignment horizontal="left" vertical="center" wrapText="1" readingOrder="1"/>
      <protection locked="0"/>
    </xf>
    <xf numFmtId="0" fontId="60" fillId="0" borderId="6" xfId="4" applyFont="1" applyBorder="1" applyAlignment="1" applyProtection="1">
      <alignment horizontal="left" vertical="center" wrapText="1" readingOrder="1"/>
      <protection locked="0"/>
    </xf>
    <xf numFmtId="182" fontId="49" fillId="0" borderId="6" xfId="52" applyNumberFormat="1" applyFont="1" applyBorder="1" applyAlignment="1">
      <alignment horizontal="right" vertical="center" wrapText="1"/>
    </xf>
    <xf numFmtId="182" fontId="60" fillId="0" borderId="6" xfId="52" applyNumberFormat="1" applyFont="1" applyBorder="1" applyAlignment="1" applyProtection="1">
      <alignment horizontal="right" vertical="center" wrapText="1" readingOrder="1"/>
      <protection locked="0"/>
    </xf>
    <xf numFmtId="43" fontId="49" fillId="0" borderId="6" xfId="549" applyFont="1" applyBorder="1" applyAlignment="1">
      <alignment horizontal="right" vertical="center" wrapText="1"/>
    </xf>
    <xf numFmtId="0" fontId="49" fillId="0" borderId="6" xfId="550" applyNumberFormat="1" applyFont="1" applyBorder="1" applyAlignment="1">
      <alignment horizontal="right" vertical="center" wrapText="1"/>
    </xf>
    <xf numFmtId="9" fontId="49" fillId="0" borderId="6" xfId="4" applyNumberFormat="1" applyFont="1" applyBorder="1" applyAlignment="1">
      <alignment horizontal="center" vertical="center" wrapText="1"/>
    </xf>
    <xf numFmtId="182" fontId="60" fillId="0" borderId="6" xfId="52" applyNumberFormat="1" applyFont="1" applyFill="1" applyBorder="1" applyAlignment="1" applyProtection="1">
      <alignment horizontal="right" vertical="center" wrapText="1" readingOrder="1"/>
      <protection locked="0"/>
    </xf>
    <xf numFmtId="15" fontId="117" fillId="0" borderId="0" xfId="0" applyNumberFormat="1" applyFont="1" applyAlignment="1">
      <alignment vertical="center" readingOrder="1"/>
    </xf>
    <xf numFmtId="178" fontId="117" fillId="0" borderId="0" xfId="0" applyNumberFormat="1" applyFont="1" applyAlignment="1">
      <alignment vertical="center" readingOrder="1"/>
    </xf>
    <xf numFmtId="15" fontId="171" fillId="0" borderId="0" xfId="0" applyNumberFormat="1" applyFont="1" applyAlignment="1">
      <alignment vertical="center" readingOrder="1"/>
    </xf>
    <xf numFmtId="0" fontId="110" fillId="0" borderId="2" xfId="0" applyFont="1" applyBorder="1" applyAlignment="1">
      <alignment horizontal="left" vertical="center" readingOrder="1"/>
    </xf>
    <xf numFmtId="178" fontId="110" fillId="0" borderId="2" xfId="0" applyNumberFormat="1" applyFont="1" applyBorder="1" applyAlignment="1">
      <alignment horizontal="right" vertical="center" readingOrder="1"/>
    </xf>
    <xf numFmtId="180" fontId="110" fillId="0" borderId="2" xfId="0" applyNumberFormat="1" applyFont="1" applyBorder="1" applyAlignment="1">
      <alignment horizontal="right" vertical="center" readingOrder="1"/>
    </xf>
    <xf numFmtId="9" fontId="110" fillId="0" borderId="2" xfId="2" applyFont="1" applyFill="1" applyBorder="1" applyAlignment="1">
      <alignment horizontal="center" vertical="center" readingOrder="1"/>
    </xf>
    <xf numFmtId="9" fontId="110" fillId="0" borderId="2" xfId="2" applyFont="1" applyBorder="1" applyAlignment="1">
      <alignment horizontal="center" vertical="center" readingOrder="1"/>
    </xf>
    <xf numFmtId="0" fontId="110" fillId="4" borderId="2" xfId="0" applyFont="1" applyFill="1" applyBorder="1" applyAlignment="1">
      <alignment horizontal="left" vertical="center" readingOrder="1"/>
    </xf>
    <xf numFmtId="0" fontId="99" fillId="4" borderId="2" xfId="0" applyFont="1" applyFill="1" applyBorder="1" applyAlignment="1">
      <alignment horizontal="left" vertical="center" readingOrder="1"/>
    </xf>
    <xf numFmtId="178" fontId="102" fillId="47" borderId="2" xfId="0" applyNumberFormat="1" applyFont="1" applyFill="1" applyBorder="1" applyAlignment="1">
      <alignment horizontal="right" vertical="center" readingOrder="1"/>
    </xf>
    <xf numFmtId="180" fontId="102" fillId="47" borderId="2" xfId="0" applyNumberFormat="1" applyFont="1" applyFill="1" applyBorder="1" applyAlignment="1">
      <alignment horizontal="right" vertical="center" readingOrder="1"/>
    </xf>
    <xf numFmtId="9" fontId="102" fillId="47" borderId="2" xfId="2" applyFont="1" applyFill="1" applyBorder="1" applyAlignment="1">
      <alignment horizontal="center" vertical="center" readingOrder="1"/>
    </xf>
    <xf numFmtId="178" fontId="153" fillId="48" borderId="40" xfId="0" applyNumberFormat="1" applyFont="1" applyFill="1" applyBorder="1" applyAlignment="1">
      <alignment horizontal="right" vertical="center" readingOrder="1"/>
    </xf>
    <xf numFmtId="180" fontId="153" fillId="48" borderId="40" xfId="0" applyNumberFormat="1" applyFont="1" applyFill="1" applyBorder="1" applyAlignment="1">
      <alignment horizontal="right" vertical="center" readingOrder="1"/>
    </xf>
    <xf numFmtId="9" fontId="153" fillId="48" borderId="40" xfId="2" applyFont="1" applyFill="1" applyBorder="1" applyAlignment="1">
      <alignment horizontal="center" vertical="center" readingOrder="1"/>
    </xf>
    <xf numFmtId="0" fontId="110" fillId="0" borderId="6" xfId="0" applyFont="1" applyBorder="1" applyAlignment="1">
      <alignment horizontal="left" vertical="center" readingOrder="1"/>
    </xf>
    <xf numFmtId="178" fontId="110" fillId="0" borderId="6" xfId="0" applyNumberFormat="1" applyFont="1" applyBorder="1" applyAlignment="1">
      <alignment horizontal="right" vertical="center" readingOrder="1"/>
    </xf>
    <xf numFmtId="180" fontId="110" fillId="0" borderId="6" xfId="0" applyNumberFormat="1" applyFont="1" applyBorder="1" applyAlignment="1">
      <alignment horizontal="right" vertical="center" readingOrder="1"/>
    </xf>
    <xf numFmtId="9" fontId="110" fillId="0" borderId="6" xfId="2" applyFont="1" applyFill="1" applyBorder="1" applyAlignment="1">
      <alignment horizontal="center" vertical="center" readingOrder="1"/>
    </xf>
    <xf numFmtId="9" fontId="110" fillId="0" borderId="10" xfId="2" applyFont="1" applyFill="1" applyBorder="1" applyAlignment="1">
      <alignment horizontal="center" vertical="center" readingOrder="1"/>
    </xf>
    <xf numFmtId="178" fontId="102" fillId="49" borderId="2" xfId="0" applyNumberFormat="1" applyFont="1" applyFill="1" applyBorder="1" applyAlignment="1">
      <alignment horizontal="right" vertical="center" readingOrder="1"/>
    </xf>
    <xf numFmtId="180" fontId="102" fillId="49" borderId="2" xfId="0" applyNumberFormat="1" applyFont="1" applyFill="1" applyBorder="1" applyAlignment="1">
      <alignment horizontal="right" vertical="center" readingOrder="1"/>
    </xf>
    <xf numFmtId="9" fontId="102" fillId="49" borderId="2" xfId="2" applyFont="1" applyFill="1" applyBorder="1" applyAlignment="1">
      <alignment horizontal="center" vertical="center" readingOrder="1"/>
    </xf>
    <xf numFmtId="9" fontId="102" fillId="49" borderId="3" xfId="2" applyFont="1" applyFill="1" applyBorder="1" applyAlignment="1">
      <alignment horizontal="center" vertical="center" readingOrder="1"/>
    </xf>
    <xf numFmtId="178" fontId="102" fillId="49" borderId="4" xfId="0" applyNumberFormat="1" applyFont="1" applyFill="1" applyBorder="1" applyAlignment="1">
      <alignment horizontal="right" vertical="center" readingOrder="1"/>
    </xf>
    <xf numFmtId="180" fontId="102" fillId="49" borderId="4" xfId="0" applyNumberFormat="1" applyFont="1" applyFill="1" applyBorder="1" applyAlignment="1">
      <alignment horizontal="right" vertical="center" readingOrder="1"/>
    </xf>
    <xf numFmtId="9" fontId="102" fillId="49" borderId="4" xfId="2" applyFont="1" applyFill="1" applyBorder="1" applyAlignment="1">
      <alignment horizontal="center" vertical="center" readingOrder="1"/>
    </xf>
    <xf numFmtId="0" fontId="153" fillId="48" borderId="24" xfId="0" applyFont="1" applyFill="1" applyBorder="1" applyAlignment="1">
      <alignment horizontal="center" vertical="center" readingOrder="1"/>
    </xf>
    <xf numFmtId="178" fontId="153" fillId="48" borderId="24" xfId="0" applyNumberFormat="1" applyFont="1" applyFill="1" applyBorder="1" applyAlignment="1">
      <alignment horizontal="right" vertical="center" readingOrder="1"/>
    </xf>
    <xf numFmtId="180" fontId="153" fillId="48" borderId="24" xfId="0" applyNumberFormat="1" applyFont="1" applyFill="1" applyBorder="1" applyAlignment="1">
      <alignment horizontal="right" vertical="center" readingOrder="1"/>
    </xf>
    <xf numFmtId="9" fontId="153" fillId="48" borderId="24" xfId="2" applyFont="1" applyFill="1" applyBorder="1" applyAlignment="1">
      <alignment horizontal="center" vertical="center" readingOrder="1"/>
    </xf>
    <xf numFmtId="9" fontId="153" fillId="48" borderId="26" xfId="2" applyFont="1" applyFill="1" applyBorder="1" applyAlignment="1">
      <alignment horizontal="center" vertical="center" readingOrder="1"/>
    </xf>
    <xf numFmtId="0" fontId="110" fillId="4" borderId="37" xfId="0" applyFont="1" applyFill="1" applyBorder="1" applyAlignment="1">
      <alignment horizontal="left" vertical="center" readingOrder="1"/>
    </xf>
    <xf numFmtId="178" fontId="110" fillId="4" borderId="37" xfId="0" applyNumberFormat="1" applyFont="1" applyFill="1" applyBorder="1" applyAlignment="1">
      <alignment horizontal="right" vertical="center" readingOrder="1"/>
    </xf>
    <xf numFmtId="180" fontId="110" fillId="4" borderId="37" xfId="0" applyNumberFormat="1" applyFont="1" applyFill="1" applyBorder="1" applyAlignment="1">
      <alignment horizontal="right" vertical="center" readingOrder="1"/>
    </xf>
    <xf numFmtId="9" fontId="110" fillId="4" borderId="37" xfId="2" applyFont="1" applyFill="1" applyBorder="1" applyAlignment="1">
      <alignment horizontal="center" vertical="center" readingOrder="1"/>
    </xf>
    <xf numFmtId="0" fontId="110" fillId="4" borderId="6" xfId="0" applyFont="1" applyFill="1" applyBorder="1" applyAlignment="1">
      <alignment horizontal="left" vertical="center" readingOrder="1"/>
    </xf>
    <xf numFmtId="9" fontId="110" fillId="0" borderId="6" xfId="2" applyFont="1" applyBorder="1" applyAlignment="1">
      <alignment horizontal="center" vertical="center" readingOrder="1"/>
    </xf>
    <xf numFmtId="9" fontId="110" fillId="0" borderId="10" xfId="2" applyFont="1" applyBorder="1" applyAlignment="1">
      <alignment horizontal="center" vertical="center" readingOrder="1"/>
    </xf>
    <xf numFmtId="178" fontId="102" fillId="49" borderId="5" xfId="0" applyNumberFormat="1" applyFont="1" applyFill="1" applyBorder="1" applyAlignment="1">
      <alignment horizontal="right" vertical="center" readingOrder="1"/>
    </xf>
    <xf numFmtId="180" fontId="102" fillId="49" borderId="5" xfId="0" applyNumberFormat="1" applyFont="1" applyFill="1" applyBorder="1" applyAlignment="1">
      <alignment horizontal="right" vertical="center" readingOrder="1"/>
    </xf>
    <xf numFmtId="9" fontId="102" fillId="49" borderId="5" xfId="2" applyFont="1" applyFill="1" applyBorder="1" applyAlignment="1">
      <alignment horizontal="center" vertical="center" readingOrder="1"/>
    </xf>
    <xf numFmtId="0" fontId="110" fillId="0" borderId="51" xfId="0" applyFont="1" applyBorder="1" applyAlignment="1">
      <alignment horizontal="left" vertical="center" readingOrder="1"/>
    </xf>
    <xf numFmtId="0" fontId="110" fillId="0" borderId="9" xfId="0" applyFont="1" applyBorder="1" applyAlignment="1">
      <alignment horizontal="left" vertical="center" readingOrder="1"/>
    </xf>
    <xf numFmtId="0" fontId="110" fillId="0" borderId="50" xfId="0" applyFont="1" applyBorder="1" applyAlignment="1">
      <alignment horizontal="left" vertical="center" readingOrder="1"/>
    </xf>
    <xf numFmtId="0" fontId="110" fillId="4" borderId="63" xfId="0" applyFont="1" applyFill="1" applyBorder="1" applyAlignment="1">
      <alignment horizontal="left" vertical="center" readingOrder="1"/>
    </xf>
    <xf numFmtId="9" fontId="110" fillId="0" borderId="3" xfId="2" applyFont="1" applyBorder="1" applyAlignment="1">
      <alignment horizontal="center" vertical="center" readingOrder="1"/>
    </xf>
    <xf numFmtId="0" fontId="130" fillId="0" borderId="0" xfId="0" applyFont="1" applyAlignment="1">
      <alignment horizontal="left" vertical="top" readingOrder="1"/>
    </xf>
    <xf numFmtId="178" fontId="130" fillId="0" borderId="0" xfId="0" applyNumberFormat="1" applyFont="1" applyAlignment="1">
      <alignment horizontal="left" vertical="top" readingOrder="1"/>
    </xf>
    <xf numFmtId="0" fontId="119" fillId="0" borderId="0" xfId="0" applyFont="1" applyAlignment="1">
      <alignment horizontal="left" vertical="top" readingOrder="1"/>
    </xf>
    <xf numFmtId="9" fontId="102" fillId="0" borderId="4" xfId="2" applyFont="1" applyFill="1" applyBorder="1" applyAlignment="1">
      <alignment horizontal="center" vertical="center" readingOrder="1"/>
    </xf>
    <xf numFmtId="0" fontId="110" fillId="0" borderId="4" xfId="0" applyFont="1" applyBorder="1" applyAlignment="1">
      <alignment horizontal="left" vertical="center" readingOrder="1"/>
    </xf>
    <xf numFmtId="9" fontId="153" fillId="48" borderId="25" xfId="2" applyFont="1" applyFill="1" applyBorder="1" applyAlignment="1">
      <alignment horizontal="center" vertical="center" readingOrder="1"/>
    </xf>
    <xf numFmtId="0" fontId="99" fillId="4" borderId="6" xfId="0" applyFont="1" applyFill="1" applyBorder="1" applyAlignment="1">
      <alignment horizontal="center" vertical="center" readingOrder="1"/>
    </xf>
    <xf numFmtId="180" fontId="153" fillId="48" borderId="24" xfId="0" applyNumberFormat="1" applyFont="1" applyFill="1" applyBorder="1" applyAlignment="1">
      <alignment horizontal="center" vertical="center" readingOrder="1"/>
    </xf>
    <xf numFmtId="9" fontId="110" fillId="0" borderId="2" xfId="2" applyFont="1" applyBorder="1" applyAlignment="1">
      <alignment vertical="center" readingOrder="1"/>
    </xf>
    <xf numFmtId="9" fontId="102" fillId="47" borderId="2" xfId="2" applyFont="1" applyFill="1" applyBorder="1" applyAlignment="1">
      <alignment vertical="center" readingOrder="1"/>
    </xf>
    <xf numFmtId="9" fontId="102" fillId="49" borderId="2" xfId="2" applyFont="1" applyFill="1" applyBorder="1" applyAlignment="1">
      <alignment vertical="center" readingOrder="1"/>
    </xf>
    <xf numFmtId="178" fontId="110" fillId="4" borderId="2" xfId="0" applyNumberFormat="1" applyFont="1" applyFill="1" applyBorder="1" applyAlignment="1">
      <alignment horizontal="right" vertical="center" readingOrder="1"/>
    </xf>
    <xf numFmtId="180" fontId="110" fillId="4" borderId="2" xfId="0" applyNumberFormat="1" applyFont="1" applyFill="1" applyBorder="1" applyAlignment="1">
      <alignment horizontal="right" vertical="center" readingOrder="1"/>
    </xf>
    <xf numFmtId="9" fontId="110" fillId="4" borderId="2" xfId="2" applyFont="1" applyFill="1" applyBorder="1" applyAlignment="1">
      <alignment vertical="center" readingOrder="1"/>
    </xf>
    <xf numFmtId="9" fontId="153" fillId="48" borderId="24" xfId="2" applyFont="1" applyFill="1" applyBorder="1" applyAlignment="1">
      <alignment vertical="center" readingOrder="1"/>
    </xf>
    <xf numFmtId="178" fontId="153" fillId="48" borderId="43" xfId="0" applyNumberFormat="1" applyFont="1" applyFill="1" applyBorder="1" applyAlignment="1">
      <alignment horizontal="right" vertical="center" readingOrder="1"/>
    </xf>
    <xf numFmtId="180" fontId="153" fillId="48" borderId="43" xfId="0" applyNumberFormat="1" applyFont="1" applyFill="1" applyBorder="1" applyAlignment="1">
      <alignment horizontal="right" vertical="center" readingOrder="1"/>
    </xf>
    <xf numFmtId="9" fontId="153" fillId="48" borderId="43" xfId="2" applyFont="1" applyFill="1" applyBorder="1" applyAlignment="1">
      <alignment horizontal="center" vertical="center" readingOrder="1"/>
    </xf>
    <xf numFmtId="9" fontId="153" fillId="48" borderId="61" xfId="2" applyFont="1" applyFill="1" applyBorder="1" applyAlignment="1">
      <alignment horizontal="center" vertical="center" readingOrder="1"/>
    </xf>
    <xf numFmtId="0" fontId="93" fillId="0" borderId="0" xfId="0" applyFont="1" applyAlignment="1">
      <alignment horizontal="left" vertical="top" readingOrder="1"/>
    </xf>
    <xf numFmtId="0" fontId="172" fillId="0" borderId="0" xfId="0" applyFont="1" applyAlignment="1">
      <alignment horizontal="left" vertical="top" readingOrder="1"/>
    </xf>
    <xf numFmtId="9" fontId="153" fillId="48" borderId="2" xfId="2" applyFont="1" applyFill="1" applyBorder="1" applyAlignment="1">
      <alignment horizontal="center" vertical="center" readingOrder="1"/>
    </xf>
    <xf numFmtId="178" fontId="153" fillId="48" borderId="2" xfId="0" applyNumberFormat="1" applyFont="1" applyFill="1" applyBorder="1" applyAlignment="1">
      <alignment horizontal="right" vertical="center" readingOrder="1"/>
    </xf>
    <xf numFmtId="180" fontId="153" fillId="48" borderId="2" xfId="0" applyNumberFormat="1" applyFont="1" applyFill="1" applyBorder="1" applyAlignment="1">
      <alignment horizontal="right" vertical="center" readingOrder="1"/>
    </xf>
    <xf numFmtId="0" fontId="110" fillId="4" borderId="29" xfId="0" applyFont="1" applyFill="1" applyBorder="1" applyAlignment="1">
      <alignment horizontal="left" vertical="center" readingOrder="1"/>
    </xf>
    <xf numFmtId="178" fontId="110" fillId="4" borderId="29" xfId="0" applyNumberFormat="1" applyFont="1" applyFill="1" applyBorder="1" applyAlignment="1">
      <alignment horizontal="right" vertical="center" readingOrder="1"/>
    </xf>
    <xf numFmtId="180" fontId="110" fillId="4" borderId="29" xfId="0" applyNumberFormat="1" applyFont="1" applyFill="1" applyBorder="1" applyAlignment="1">
      <alignment horizontal="right" vertical="center" readingOrder="1"/>
    </xf>
    <xf numFmtId="178" fontId="153" fillId="48" borderId="27" xfId="0" applyNumberFormat="1" applyFont="1" applyFill="1" applyBorder="1" applyAlignment="1">
      <alignment horizontal="right" vertical="center" readingOrder="1"/>
    </xf>
    <xf numFmtId="180" fontId="130" fillId="0" borderId="0" xfId="0" applyNumberFormat="1" applyFont="1" applyAlignment="1">
      <alignment horizontal="left" vertical="top" readingOrder="1"/>
    </xf>
    <xf numFmtId="9" fontId="130" fillId="0" borderId="0" xfId="2" applyFont="1" applyBorder="1" applyAlignment="1">
      <alignment horizontal="center" vertical="top" readingOrder="1"/>
    </xf>
    <xf numFmtId="0" fontId="130" fillId="0" borderId="0" xfId="0" applyFont="1" applyAlignment="1">
      <alignment horizontal="center" vertical="top" readingOrder="1"/>
    </xf>
    <xf numFmtId="178" fontId="105" fillId="0" borderId="6" xfId="0" applyNumberFormat="1" applyFont="1" applyBorder="1" applyAlignment="1">
      <alignment horizontal="right" vertical="center" readingOrder="1"/>
    </xf>
    <xf numFmtId="180" fontId="105" fillId="0" borderId="6" xfId="0" applyNumberFormat="1" applyFont="1" applyBorder="1" applyAlignment="1">
      <alignment horizontal="right" vertical="center" readingOrder="1"/>
    </xf>
    <xf numFmtId="9" fontId="105" fillId="0" borderId="6" xfId="2" applyFont="1" applyFill="1" applyBorder="1" applyAlignment="1">
      <alignment horizontal="center" vertical="center" readingOrder="1"/>
    </xf>
    <xf numFmtId="9" fontId="105" fillId="0" borderId="10" xfId="2" applyFont="1" applyFill="1" applyBorder="1" applyAlignment="1">
      <alignment horizontal="center" vertical="center" readingOrder="1"/>
    </xf>
    <xf numFmtId="178" fontId="105" fillId="0" borderId="4" xfId="0" applyNumberFormat="1" applyFont="1" applyBorder="1" applyAlignment="1">
      <alignment horizontal="right" vertical="center" readingOrder="1"/>
    </xf>
    <xf numFmtId="180" fontId="105" fillId="0" borderId="4" xfId="0" applyNumberFormat="1" applyFont="1" applyBorder="1" applyAlignment="1">
      <alignment horizontal="right" vertical="center" readingOrder="1"/>
    </xf>
    <xf numFmtId="9" fontId="105" fillId="0" borderId="4" xfId="2" applyFont="1" applyFill="1" applyBorder="1" applyAlignment="1">
      <alignment horizontal="center" vertical="center" readingOrder="1"/>
    </xf>
    <xf numFmtId="9" fontId="105" fillId="0" borderId="7" xfId="2" applyFont="1" applyFill="1" applyBorder="1" applyAlignment="1">
      <alignment horizontal="center" vertical="center" readingOrder="1"/>
    </xf>
    <xf numFmtId="178" fontId="93" fillId="0" borderId="0" xfId="0" applyNumberFormat="1" applyFont="1" applyAlignment="1">
      <alignment horizontal="left" vertical="top" readingOrder="1"/>
    </xf>
    <xf numFmtId="180" fontId="93" fillId="0" borderId="0" xfId="0" applyNumberFormat="1" applyFont="1" applyAlignment="1">
      <alignment horizontal="left" vertical="top" readingOrder="1"/>
    </xf>
    <xf numFmtId="180" fontId="172" fillId="0" borderId="0" xfId="0" applyNumberFormat="1" applyFont="1" applyAlignment="1">
      <alignment horizontal="left" vertical="top" readingOrder="1"/>
    </xf>
    <xf numFmtId="3" fontId="93" fillId="0" borderId="0" xfId="0" applyNumberFormat="1" applyFont="1" applyAlignment="1">
      <alignment horizontal="left" vertical="top" readingOrder="1"/>
    </xf>
    <xf numFmtId="0" fontId="119" fillId="4" borderId="0" xfId="0" applyFont="1" applyFill="1"/>
    <xf numFmtId="0" fontId="110" fillId="4" borderId="0" xfId="0" applyFont="1" applyFill="1"/>
    <xf numFmtId="180" fontId="87" fillId="0" borderId="0" xfId="0" applyNumberFormat="1" applyFont="1"/>
    <xf numFmtId="0" fontId="99" fillId="0" borderId="2" xfId="0" applyFont="1" applyBorder="1" applyAlignment="1">
      <alignment vertical="center" wrapText="1" readingOrder="1"/>
    </xf>
    <xf numFmtId="0" fontId="99" fillId="4" borderId="2" xfId="0" applyFont="1" applyFill="1" applyBorder="1" applyAlignment="1">
      <alignment vertical="center" wrapText="1" readingOrder="1"/>
    </xf>
    <xf numFmtId="0" fontId="152" fillId="48" borderId="27" xfId="0" applyFont="1" applyFill="1" applyBorder="1" applyAlignment="1">
      <alignment vertical="center" wrapText="1" readingOrder="1"/>
    </xf>
    <xf numFmtId="0" fontId="99" fillId="0" borderId="6" xfId="0" applyFont="1" applyBorder="1" applyAlignment="1">
      <alignment vertical="center" wrapText="1" readingOrder="1"/>
    </xf>
    <xf numFmtId="0" fontId="99" fillId="4" borderId="37" xfId="0" applyFont="1" applyFill="1" applyBorder="1" applyAlignment="1">
      <alignment vertical="center" wrapText="1" readingOrder="1"/>
    </xf>
    <xf numFmtId="0" fontId="99" fillId="4" borderId="6" xfId="0" applyFont="1" applyFill="1" applyBorder="1" applyAlignment="1">
      <alignment vertical="center" wrapText="1" readingOrder="1"/>
    </xf>
    <xf numFmtId="0" fontId="99" fillId="0" borderId="51" xfId="0" applyFont="1" applyBorder="1" applyAlignment="1">
      <alignment vertical="center" wrapText="1" readingOrder="1"/>
    </xf>
    <xf numFmtId="0" fontId="99" fillId="0" borderId="9" xfId="0" applyFont="1" applyBorder="1" applyAlignment="1">
      <alignment vertical="center" wrapText="1" readingOrder="1"/>
    </xf>
    <xf numFmtId="0" fontId="99" fillId="0" borderId="50" xfId="0" applyFont="1" applyBorder="1" applyAlignment="1">
      <alignment vertical="center" wrapText="1" readingOrder="1"/>
    </xf>
    <xf numFmtId="0" fontId="99" fillId="4" borderId="63" xfId="0" applyFont="1" applyFill="1" applyBorder="1" applyAlignment="1">
      <alignment vertical="center" wrapText="1" readingOrder="1"/>
    </xf>
    <xf numFmtId="0" fontId="170" fillId="0" borderId="0" xfId="0" applyFont="1" applyAlignment="1">
      <alignment vertical="center" wrapText="1" readingOrder="1"/>
    </xf>
    <xf numFmtId="0" fontId="99" fillId="0" borderId="4" xfId="0" applyFont="1" applyBorder="1" applyAlignment="1">
      <alignment vertical="center" wrapText="1" readingOrder="1"/>
    </xf>
    <xf numFmtId="0" fontId="99" fillId="4" borderId="29" xfId="0" applyFont="1" applyFill="1" applyBorder="1" applyAlignment="1">
      <alignment vertical="center" wrapText="1" readingOrder="1"/>
    </xf>
    <xf numFmtId="0" fontId="112" fillId="4" borderId="0" xfId="0" applyFont="1" applyFill="1" applyAlignment="1">
      <alignment vertical="center" wrapText="1"/>
    </xf>
    <xf numFmtId="0" fontId="135" fillId="0" borderId="0" xfId="0" applyFont="1" applyAlignment="1">
      <alignment vertical="center" wrapText="1"/>
    </xf>
    <xf numFmtId="0" fontId="130" fillId="0" borderId="0" xfId="0" applyFont="1" applyAlignment="1">
      <alignment horizontal="center" vertical="center" wrapText="1" readingOrder="1"/>
    </xf>
    <xf numFmtId="0" fontId="93" fillId="0" borderId="0" xfId="0" applyFont="1" applyAlignment="1">
      <alignment horizontal="center" vertical="center" wrapText="1" readingOrder="1"/>
    </xf>
    <xf numFmtId="0" fontId="0" fillId="0" borderId="0" xfId="0" applyAlignment="1">
      <alignment horizontal="center" vertical="center" wrapText="1"/>
    </xf>
    <xf numFmtId="15" fontId="117" fillId="0" borderId="0" xfId="0" applyNumberFormat="1" applyFont="1" applyAlignment="1">
      <alignment horizontal="left" vertical="center" wrapText="1" readingOrder="1"/>
    </xf>
    <xf numFmtId="0" fontId="153" fillId="48" borderId="24" xfId="0" applyFont="1" applyFill="1" applyBorder="1" applyAlignment="1">
      <alignment horizontal="left" vertical="center" wrapText="1" readingOrder="1"/>
    </xf>
    <xf numFmtId="0" fontId="130" fillId="0" borderId="0" xfId="0" applyFont="1" applyAlignment="1">
      <alignment horizontal="left" vertical="center" wrapText="1" readingOrder="1"/>
    </xf>
    <xf numFmtId="0" fontId="93" fillId="0" borderId="0" xfId="0" applyFont="1" applyAlignment="1">
      <alignment horizontal="left" vertical="center" wrapText="1" readingOrder="1"/>
    </xf>
    <xf numFmtId="0" fontId="153" fillId="48" borderId="23" xfId="0" applyFont="1" applyFill="1" applyBorder="1" applyAlignment="1">
      <alignment horizontal="left" vertical="center" wrapText="1" readingOrder="1"/>
    </xf>
    <xf numFmtId="0" fontId="154" fillId="48" borderId="23" xfId="0" applyFont="1" applyFill="1" applyBorder="1" applyAlignment="1">
      <alignment horizontal="left" vertical="center" wrapText="1" readingOrder="1"/>
    </xf>
    <xf numFmtId="0" fontId="119" fillId="0" borderId="7" xfId="0" applyFont="1" applyBorder="1" applyAlignment="1">
      <alignment horizontal="left" vertical="center" wrapText="1"/>
    </xf>
    <xf numFmtId="0" fontId="0" fillId="0" borderId="0" xfId="0" applyAlignment="1">
      <alignment horizontal="left" vertical="center" wrapText="1"/>
    </xf>
    <xf numFmtId="0" fontId="119" fillId="0" borderId="0" xfId="0" applyFont="1" applyAlignment="1">
      <alignment horizontal="center" vertical="center" wrapText="1"/>
    </xf>
    <xf numFmtId="0" fontId="110" fillId="0" borderId="0" xfId="0" applyFont="1" applyAlignment="1">
      <alignment horizontal="center" vertical="center" wrapText="1"/>
    </xf>
    <xf numFmtId="0" fontId="103" fillId="47" borderId="2" xfId="0" applyFont="1" applyFill="1" applyBorder="1" applyAlignment="1">
      <alignment horizontal="left" vertical="center" wrapText="1" readingOrder="1"/>
    </xf>
    <xf numFmtId="15" fontId="173" fillId="0" borderId="0" xfId="0" applyNumberFormat="1" applyFont="1" applyAlignment="1">
      <alignment vertical="center" readingOrder="1"/>
    </xf>
    <xf numFmtId="0" fontId="114" fillId="0" borderId="0" xfId="0" applyFont="1" applyAlignment="1">
      <alignment horizontal="left" vertical="top" readingOrder="1"/>
    </xf>
    <xf numFmtId="0" fontId="174" fillId="0" borderId="0" xfId="0" applyFont="1" applyAlignment="1">
      <alignment horizontal="left" vertical="top" readingOrder="1"/>
    </xf>
    <xf numFmtId="180" fontId="174" fillId="0" borderId="0" xfId="0" applyNumberFormat="1" applyFont="1" applyAlignment="1">
      <alignment horizontal="left" vertical="top" readingOrder="1"/>
    </xf>
    <xf numFmtId="0" fontId="1" fillId="0" borderId="0" xfId="0" applyFont="1"/>
    <xf numFmtId="0" fontId="156" fillId="48" borderId="23" xfId="0" applyFont="1" applyFill="1" applyBorder="1" applyAlignment="1">
      <alignment horizontal="center" vertical="center" wrapText="1" readingOrder="1"/>
    </xf>
    <xf numFmtId="0" fontId="157" fillId="48" borderId="24" xfId="0" applyFont="1" applyFill="1" applyBorder="1" applyAlignment="1">
      <alignment horizontal="left" vertical="center" wrapText="1" readingOrder="1"/>
    </xf>
    <xf numFmtId="178" fontId="158" fillId="48" borderId="24" xfId="52" applyNumberFormat="1" applyFont="1" applyFill="1" applyBorder="1" applyAlignment="1">
      <alignment horizontal="right" vertical="center" wrapText="1" readingOrder="1"/>
    </xf>
    <xf numFmtId="9" fontId="158" fillId="48" borderId="24" xfId="2" applyFont="1" applyFill="1" applyBorder="1" applyAlignment="1">
      <alignment horizontal="right" vertical="center" wrapText="1" readingOrder="1"/>
    </xf>
    <xf numFmtId="178" fontId="158" fillId="48" borderId="24" xfId="52" applyNumberFormat="1" applyFont="1" applyFill="1" applyBorder="1" applyAlignment="1">
      <alignment horizontal="center" vertical="center" wrapText="1" readingOrder="1"/>
    </xf>
    <xf numFmtId="9" fontId="158" fillId="48" borderId="24" xfId="0" applyNumberFormat="1" applyFont="1" applyFill="1" applyBorder="1" applyAlignment="1">
      <alignment horizontal="center" vertical="center" wrapText="1" readingOrder="1"/>
    </xf>
    <xf numFmtId="9" fontId="158" fillId="48" borderId="25" xfId="0" applyNumberFormat="1" applyFont="1" applyFill="1" applyBorder="1" applyAlignment="1">
      <alignment horizontal="center" vertical="center" wrapText="1" readingOrder="1"/>
    </xf>
    <xf numFmtId="0" fontId="155" fillId="48" borderId="23" xfId="0" applyFont="1" applyFill="1" applyBorder="1" applyAlignment="1">
      <alignment horizontal="center" vertical="center" wrapText="1" readingOrder="1"/>
    </xf>
    <xf numFmtId="0" fontId="155" fillId="48" borderId="24" xfId="0" applyFont="1" applyFill="1" applyBorder="1" applyAlignment="1">
      <alignment horizontal="center" vertical="center" wrapText="1" readingOrder="1"/>
    </xf>
    <xf numFmtId="0" fontId="155" fillId="48" borderId="25" xfId="0" applyFont="1" applyFill="1" applyBorder="1" applyAlignment="1">
      <alignment horizontal="center" vertical="center" wrapText="1" readingOrder="1"/>
    </xf>
    <xf numFmtId="0" fontId="156" fillId="45" borderId="0" xfId="0" applyFont="1" applyFill="1" applyAlignment="1">
      <alignment horizontal="left" vertical="center" wrapText="1" readingOrder="1"/>
    </xf>
    <xf numFmtId="172" fontId="98" fillId="0" borderId="2" xfId="2" applyNumberFormat="1" applyFont="1" applyFill="1" applyBorder="1" applyAlignment="1">
      <alignment horizontal="center" vertical="center" wrapText="1" readingOrder="1"/>
    </xf>
    <xf numFmtId="172" fontId="98" fillId="0" borderId="2" xfId="2" applyNumberFormat="1" applyFont="1" applyBorder="1" applyAlignment="1">
      <alignment horizontal="center" vertical="center" wrapText="1" readingOrder="1"/>
    </xf>
    <xf numFmtId="172" fontId="98" fillId="4" borderId="2" xfId="7" applyNumberFormat="1" applyFont="1" applyFill="1" applyBorder="1" applyAlignment="1">
      <alignment horizontal="center" vertical="center" wrapText="1"/>
    </xf>
    <xf numFmtId="0" fontId="152" fillId="48" borderId="2" xfId="0" applyFont="1" applyFill="1" applyBorder="1" applyAlignment="1">
      <alignment horizontal="center" vertical="center" wrapText="1" readingOrder="1"/>
    </xf>
    <xf numFmtId="9" fontId="110" fillId="4" borderId="2" xfId="2" applyFont="1" applyFill="1" applyBorder="1" applyAlignment="1">
      <alignment horizontal="center" vertical="center" readingOrder="1"/>
    </xf>
    <xf numFmtId="180" fontId="102" fillId="49" borderId="2" xfId="0" applyNumberFormat="1" applyFont="1" applyFill="1" applyBorder="1" applyAlignment="1">
      <alignment horizontal="center" vertical="center" readingOrder="1"/>
    </xf>
    <xf numFmtId="178" fontId="152" fillId="48" borderId="2" xfId="0" applyNumberFormat="1" applyFont="1" applyFill="1" applyBorder="1" applyAlignment="1">
      <alignment horizontal="center" vertical="center" wrapText="1" readingOrder="1"/>
    </xf>
    <xf numFmtId="9" fontId="152" fillId="48" borderId="2" xfId="2" applyFont="1" applyFill="1" applyBorder="1" applyAlignment="1">
      <alignment horizontal="center" vertical="center" wrapText="1" readingOrder="1"/>
    </xf>
    <xf numFmtId="0" fontId="152" fillId="48" borderId="23" xfId="0" applyFont="1" applyFill="1" applyBorder="1" applyAlignment="1">
      <alignment horizontal="center" vertical="center" readingOrder="1"/>
    </xf>
    <xf numFmtId="0" fontId="152" fillId="48" borderId="24" xfId="0" applyFont="1" applyFill="1" applyBorder="1" applyAlignment="1">
      <alignment horizontal="center" vertical="center" readingOrder="1"/>
    </xf>
    <xf numFmtId="9" fontId="152" fillId="48" borderId="24" xfId="2" applyFont="1" applyFill="1" applyBorder="1" applyAlignment="1">
      <alignment horizontal="center" vertical="center" readingOrder="1"/>
    </xf>
    <xf numFmtId="180" fontId="105" fillId="47" borderId="33" xfId="0" applyNumberFormat="1" applyFont="1" applyFill="1" applyBorder="1" applyAlignment="1">
      <alignment horizontal="right" vertical="center" readingOrder="1"/>
    </xf>
    <xf numFmtId="180" fontId="114" fillId="0" borderId="2" xfId="0" applyNumberFormat="1" applyFont="1" applyBorder="1" applyAlignment="1">
      <alignment horizontal="right" vertical="center" readingOrder="1"/>
    </xf>
    <xf numFmtId="180" fontId="105" fillId="47" borderId="2" xfId="0" applyNumberFormat="1" applyFont="1" applyFill="1" applyBorder="1" applyAlignment="1">
      <alignment horizontal="right" vertical="center" readingOrder="1"/>
    </xf>
    <xf numFmtId="180" fontId="105" fillId="49" borderId="2" xfId="0" applyNumberFormat="1" applyFont="1" applyFill="1" applyBorder="1" applyAlignment="1">
      <alignment horizontal="right" vertical="center" readingOrder="1"/>
    </xf>
    <xf numFmtId="180" fontId="105" fillId="49" borderId="4" xfId="0" applyNumberFormat="1" applyFont="1" applyFill="1" applyBorder="1" applyAlignment="1">
      <alignment horizontal="right" vertical="center" readingOrder="1"/>
    </xf>
    <xf numFmtId="180" fontId="153" fillId="48" borderId="25" xfId="0" applyNumberFormat="1" applyFont="1" applyFill="1" applyBorder="1" applyAlignment="1">
      <alignment horizontal="right" vertical="center" readingOrder="1"/>
    </xf>
    <xf numFmtId="0" fontId="178" fillId="0" borderId="0" xfId="0" applyFont="1"/>
    <xf numFmtId="180" fontId="110" fillId="0" borderId="33" xfId="0" applyNumberFormat="1" applyFont="1" applyBorder="1" applyAlignment="1">
      <alignment horizontal="right" vertical="center" readingOrder="1"/>
    </xf>
    <xf numFmtId="180" fontId="102" fillId="49" borderId="33" xfId="0" applyNumberFormat="1" applyFont="1" applyFill="1" applyBorder="1" applyAlignment="1">
      <alignment horizontal="right" vertical="center" readingOrder="1"/>
    </xf>
    <xf numFmtId="180" fontId="102" fillId="49" borderId="59" xfId="0" applyNumberFormat="1" applyFont="1" applyFill="1" applyBorder="1" applyAlignment="1">
      <alignment horizontal="right" vertical="center" readingOrder="1"/>
    </xf>
    <xf numFmtId="0" fontId="102" fillId="49" borderId="4" xfId="0" applyFont="1" applyFill="1" applyBorder="1" applyAlignment="1">
      <alignment horizontal="left" vertical="center" wrapText="1" readingOrder="1"/>
    </xf>
    <xf numFmtId="178" fontId="153" fillId="48" borderId="23" xfId="0" applyNumberFormat="1" applyFont="1" applyFill="1" applyBorder="1" applyAlignment="1">
      <alignment horizontal="right" vertical="center" readingOrder="1"/>
    </xf>
    <xf numFmtId="178" fontId="153" fillId="48" borderId="25" xfId="0" applyNumberFormat="1" applyFont="1" applyFill="1" applyBorder="1" applyAlignment="1">
      <alignment horizontal="right" vertical="center" readingOrder="1"/>
    </xf>
    <xf numFmtId="0" fontId="152" fillId="48" borderId="38" xfId="0" applyFont="1" applyFill="1" applyBorder="1" applyAlignment="1">
      <alignment horizontal="center" vertical="center" wrapText="1" readingOrder="1"/>
    </xf>
    <xf numFmtId="0" fontId="152" fillId="48" borderId="20" xfId="0" applyFont="1" applyFill="1" applyBorder="1" applyAlignment="1">
      <alignment horizontal="center" vertical="center" wrapText="1" readingOrder="1"/>
    </xf>
    <xf numFmtId="0" fontId="152" fillId="48" borderId="27" xfId="0" applyFont="1" applyFill="1" applyBorder="1" applyAlignment="1">
      <alignment horizontal="center" vertical="center" wrapText="1" readingOrder="1"/>
    </xf>
    <xf numFmtId="178" fontId="152" fillId="48" borderId="24" xfId="0" applyNumberFormat="1" applyFont="1" applyFill="1" applyBorder="1" applyAlignment="1">
      <alignment horizontal="center" vertical="center" wrapText="1" readingOrder="1"/>
    </xf>
    <xf numFmtId="0" fontId="152" fillId="48" borderId="25" xfId="0" applyFont="1" applyFill="1" applyBorder="1" applyAlignment="1">
      <alignment horizontal="center" vertical="center" wrapText="1" readingOrder="1"/>
    </xf>
    <xf numFmtId="180" fontId="110" fillId="0" borderId="51" xfId="0" applyNumberFormat="1" applyFont="1" applyBorder="1" applyAlignment="1">
      <alignment horizontal="right" vertical="center" readingOrder="1"/>
    </xf>
    <xf numFmtId="180" fontId="102" fillId="49" borderId="9" xfId="0" applyNumberFormat="1" applyFont="1" applyFill="1" applyBorder="1" applyAlignment="1">
      <alignment horizontal="right" vertical="center" readingOrder="1"/>
    </xf>
    <xf numFmtId="180" fontId="102" fillId="49" borderId="11" xfId="0" applyNumberFormat="1" applyFont="1" applyFill="1" applyBorder="1" applyAlignment="1">
      <alignment horizontal="right" vertical="center" readingOrder="1"/>
    </xf>
    <xf numFmtId="180" fontId="153" fillId="48" borderId="22" xfId="0" applyNumberFormat="1" applyFont="1" applyFill="1" applyBorder="1" applyAlignment="1">
      <alignment horizontal="right" vertical="center" readingOrder="1"/>
    </xf>
    <xf numFmtId="9" fontId="102" fillId="49" borderId="4" xfId="2" applyFont="1" applyFill="1" applyBorder="1" applyAlignment="1">
      <alignment vertical="center" readingOrder="1"/>
    </xf>
    <xf numFmtId="180" fontId="102" fillId="49" borderId="4" xfId="0" applyNumberFormat="1" applyFont="1" applyFill="1" applyBorder="1" applyAlignment="1">
      <alignment horizontal="left" vertical="center" wrapText="1" readingOrder="1"/>
    </xf>
    <xf numFmtId="180" fontId="102" fillId="49" borderId="4" xfId="2" applyNumberFormat="1" applyFont="1" applyFill="1" applyBorder="1" applyAlignment="1">
      <alignment horizontal="right" vertical="center" readingOrder="1"/>
    </xf>
    <xf numFmtId="9" fontId="102" fillId="49" borderId="7" xfId="2" applyFont="1" applyFill="1" applyBorder="1" applyAlignment="1">
      <alignment horizontal="center" vertical="center" readingOrder="1"/>
    </xf>
    <xf numFmtId="0" fontId="152" fillId="48" borderId="26" xfId="0" applyFont="1" applyFill="1" applyBorder="1" applyAlignment="1">
      <alignment horizontal="center" vertical="center" readingOrder="1"/>
    </xf>
    <xf numFmtId="9" fontId="126" fillId="52" borderId="31" xfId="7" applyFont="1" applyFill="1" applyBorder="1" applyAlignment="1">
      <alignment horizontal="center" vertical="center" wrapText="1" readingOrder="1"/>
    </xf>
    <xf numFmtId="9" fontId="126" fillId="0" borderId="2" xfId="7" applyFont="1" applyFill="1" applyBorder="1" applyAlignment="1">
      <alignment horizontal="center" vertical="center" wrapText="1" readingOrder="1"/>
    </xf>
    <xf numFmtId="9" fontId="126" fillId="52" borderId="2" xfId="7" applyFont="1" applyFill="1" applyBorder="1" applyAlignment="1">
      <alignment horizontal="center" vertical="center" wrapText="1" readingOrder="1"/>
    </xf>
    <xf numFmtId="9" fontId="121" fillId="49" borderId="2" xfId="7" applyFont="1" applyFill="1" applyBorder="1" applyAlignment="1">
      <alignment horizontal="center" vertical="center" wrapText="1" readingOrder="1"/>
    </xf>
    <xf numFmtId="178" fontId="128" fillId="0" borderId="0" xfId="0" applyNumberFormat="1" applyFont="1"/>
    <xf numFmtId="0" fontId="119" fillId="0" borderId="10" xfId="0" applyFont="1" applyBorder="1" applyAlignment="1">
      <alignment horizontal="left" vertical="center" wrapText="1"/>
    </xf>
    <xf numFmtId="178" fontId="119" fillId="0" borderId="1" xfId="0" applyNumberFormat="1" applyFont="1" applyBorder="1" applyAlignment="1">
      <alignment horizontal="center" readingOrder="1"/>
    </xf>
    <xf numFmtId="178" fontId="119" fillId="0" borderId="1" xfId="0" applyNumberFormat="1" applyFont="1" applyBorder="1" applyAlignment="1">
      <alignment horizontal="right" readingOrder="1"/>
    </xf>
    <xf numFmtId="178" fontId="103" fillId="0" borderId="0" xfId="0" applyNumberFormat="1" applyFont="1" applyAlignment="1">
      <alignment horizontal="center" readingOrder="1"/>
    </xf>
    <xf numFmtId="0" fontId="118" fillId="0" borderId="0" xfId="0" applyFont="1" applyAlignment="1">
      <alignment horizontal="center" readingOrder="1"/>
    </xf>
    <xf numFmtId="3" fontId="174" fillId="0" borderId="0" xfId="0" applyNumberFormat="1" applyFont="1" applyAlignment="1">
      <alignment horizontal="center" readingOrder="1"/>
    </xf>
    <xf numFmtId="3" fontId="118" fillId="0" borderId="0" xfId="0" applyNumberFormat="1" applyFont="1" applyAlignment="1">
      <alignment horizontal="center" readingOrder="1"/>
    </xf>
    <xf numFmtId="0" fontId="0" fillId="0" borderId="0" xfId="0" applyAlignment="1">
      <alignment wrapText="1"/>
    </xf>
    <xf numFmtId="182" fontId="0" fillId="0" borderId="0" xfId="52" applyNumberFormat="1" applyFont="1"/>
    <xf numFmtId="178" fontId="0" fillId="0" borderId="0" xfId="0" applyNumberFormat="1" applyAlignment="1">
      <alignment horizontal="left"/>
    </xf>
    <xf numFmtId="0" fontId="153" fillId="48" borderId="24" xfId="2" applyNumberFormat="1" applyFont="1" applyFill="1" applyBorder="1" applyAlignment="1">
      <alignment horizontal="center" vertical="center" readingOrder="1"/>
    </xf>
    <xf numFmtId="9" fontId="121" fillId="52" borderId="2" xfId="7" applyFont="1" applyFill="1" applyBorder="1" applyAlignment="1">
      <alignment horizontal="center" vertical="center" wrapText="1" readingOrder="1"/>
    </xf>
    <xf numFmtId="9" fontId="126" fillId="3" borderId="34" xfId="7" applyFont="1" applyFill="1" applyBorder="1" applyAlignment="1">
      <alignment horizontal="center" vertical="center" wrapText="1" readingOrder="1"/>
    </xf>
    <xf numFmtId="9" fontId="126" fillId="52" borderId="25" xfId="7" applyFont="1" applyFill="1" applyBorder="1" applyAlignment="1">
      <alignment horizontal="center" vertical="center" wrapText="1" readingOrder="1"/>
    </xf>
    <xf numFmtId="43" fontId="49" fillId="0" borderId="2" xfId="1" applyFont="1" applyBorder="1" applyAlignment="1">
      <alignment horizontal="right" vertical="center" wrapText="1"/>
    </xf>
    <xf numFmtId="43" fontId="54" fillId="0" borderId="2" xfId="1" applyFont="1" applyBorder="1" applyAlignment="1">
      <alignment horizontal="right" vertical="center" wrapText="1"/>
    </xf>
    <xf numFmtId="9" fontId="121" fillId="0" borderId="2" xfId="7" applyFont="1" applyFill="1" applyBorder="1" applyAlignment="1">
      <alignment horizontal="center" vertical="center" wrapText="1" readingOrder="1"/>
    </xf>
    <xf numFmtId="9" fontId="121" fillId="42" borderId="2" xfId="7" applyFont="1" applyFill="1" applyBorder="1" applyAlignment="1">
      <alignment horizontal="center" vertical="center" wrapText="1" readingOrder="1"/>
    </xf>
    <xf numFmtId="9" fontId="126" fillId="42" borderId="6" xfId="7" applyFont="1" applyFill="1" applyBorder="1" applyAlignment="1">
      <alignment horizontal="center" vertical="center" wrapText="1" readingOrder="1"/>
    </xf>
    <xf numFmtId="9" fontId="121" fillId="47" borderId="2" xfId="7" applyFont="1" applyFill="1" applyBorder="1" applyAlignment="1">
      <alignment horizontal="center" vertical="center" wrapText="1" readingOrder="1"/>
    </xf>
    <xf numFmtId="0" fontId="110" fillId="4" borderId="2" xfId="2" applyNumberFormat="1" applyFont="1" applyFill="1" applyBorder="1" applyAlignment="1">
      <alignment horizontal="center" vertical="center" readingOrder="1"/>
    </xf>
    <xf numFmtId="0" fontId="99" fillId="4" borderId="4" xfId="0" applyFont="1" applyFill="1" applyBorder="1" applyAlignment="1">
      <alignment vertical="center" wrapText="1" readingOrder="1"/>
    </xf>
    <xf numFmtId="0" fontId="118" fillId="4" borderId="29" xfId="0" applyFont="1" applyFill="1" applyBorder="1" applyAlignment="1">
      <alignment horizontal="left" vertical="center" wrapText="1" readingOrder="1"/>
    </xf>
    <xf numFmtId="9" fontId="110" fillId="4" borderId="29" xfId="2" applyFont="1" applyFill="1" applyBorder="1" applyAlignment="1">
      <alignment horizontal="center" vertical="center" readingOrder="1"/>
    </xf>
    <xf numFmtId="9" fontId="110" fillId="4" borderId="13" xfId="2" applyFont="1" applyFill="1" applyBorder="1" applyAlignment="1">
      <alignment horizontal="center" vertical="center" readingOrder="1"/>
    </xf>
    <xf numFmtId="9" fontId="126" fillId="3" borderId="2" xfId="7" applyFont="1" applyFill="1" applyBorder="1" applyAlignment="1">
      <alignment horizontal="center" vertical="center" wrapText="1" readingOrder="1"/>
    </xf>
    <xf numFmtId="9" fontId="121" fillId="53" borderId="2" xfId="7" applyFont="1" applyFill="1" applyBorder="1" applyAlignment="1">
      <alignment horizontal="center" vertical="center" wrapText="1" readingOrder="1"/>
    </xf>
    <xf numFmtId="9" fontId="126" fillId="39" borderId="2" xfId="7" applyFont="1" applyFill="1" applyBorder="1" applyAlignment="1">
      <alignment horizontal="center" vertical="center" wrapText="1" readingOrder="1"/>
    </xf>
    <xf numFmtId="9" fontId="121" fillId="0" borderId="2" xfId="2" applyFont="1" applyFill="1" applyBorder="1" applyAlignment="1">
      <alignment horizontal="center" vertical="center" wrapText="1" readingOrder="1"/>
    </xf>
    <xf numFmtId="9" fontId="121" fillId="42" borderId="6" xfId="7" applyFont="1" applyFill="1" applyBorder="1" applyAlignment="1">
      <alignment horizontal="center" vertical="center" wrapText="1" readingOrder="1"/>
    </xf>
    <xf numFmtId="178" fontId="98" fillId="4" borderId="2" xfId="4" applyNumberFormat="1" applyFont="1" applyFill="1" applyBorder="1" applyAlignment="1">
      <alignment vertical="center" wrapText="1" readingOrder="1"/>
    </xf>
    <xf numFmtId="0" fontId="99" fillId="4" borderId="6" xfId="0" applyFont="1" applyFill="1" applyBorder="1" applyAlignment="1">
      <alignment horizontal="left" vertical="center" readingOrder="1"/>
    </xf>
    <xf numFmtId="9" fontId="121" fillId="48" borderId="2" xfId="7" applyFont="1" applyFill="1" applyBorder="1" applyAlignment="1">
      <alignment horizontal="center" vertical="center" wrapText="1" readingOrder="1"/>
    </xf>
    <xf numFmtId="9" fontId="121" fillId="50" borderId="2" xfId="7" applyFont="1" applyFill="1" applyBorder="1" applyAlignment="1">
      <alignment horizontal="center" vertical="center" wrapText="1" readingOrder="1"/>
    </xf>
    <xf numFmtId="0" fontId="154" fillId="48" borderId="2" xfId="0" applyFont="1" applyFill="1" applyBorder="1" applyAlignment="1">
      <alignment vertical="center" wrapText="1"/>
    </xf>
    <xf numFmtId="178" fontId="87" fillId="0" borderId="0" xfId="11" applyNumberFormat="1" applyFont="1" applyBorder="1"/>
    <xf numFmtId="41" fontId="87" fillId="0" borderId="0" xfId="11" applyFont="1" applyBorder="1"/>
    <xf numFmtId="178" fontId="87" fillId="0" borderId="0" xfId="0" applyNumberFormat="1" applyFont="1"/>
    <xf numFmtId="186" fontId="87" fillId="0" borderId="0" xfId="26" applyNumberFormat="1" applyFont="1" applyBorder="1"/>
    <xf numFmtId="186" fontId="87" fillId="0" borderId="0" xfId="26" applyNumberFormat="1" applyFont="1" applyBorder="1" applyAlignment="1">
      <alignment horizontal="right"/>
    </xf>
    <xf numFmtId="187" fontId="87" fillId="0" borderId="0" xfId="26" applyNumberFormat="1" applyFont="1" applyBorder="1"/>
    <xf numFmtId="43" fontId="87" fillId="0" borderId="0" xfId="1" applyFont="1"/>
    <xf numFmtId="171" fontId="87" fillId="0" borderId="0" xfId="1" applyNumberFormat="1" applyFont="1"/>
    <xf numFmtId="182" fontId="87" fillId="0" borderId="0" xfId="52" applyNumberFormat="1" applyFont="1"/>
    <xf numFmtId="0" fontId="87" fillId="0" borderId="0" xfId="0" applyFont="1" applyAlignment="1">
      <alignment wrapText="1"/>
    </xf>
    <xf numFmtId="182" fontId="87" fillId="0" borderId="0" xfId="0" applyNumberFormat="1" applyFont="1"/>
    <xf numFmtId="180" fontId="114" fillId="4" borderId="2" xfId="0" applyNumberFormat="1" applyFont="1" applyFill="1" applyBorder="1" applyAlignment="1">
      <alignment horizontal="right" vertical="center" readingOrder="1"/>
    </xf>
    <xf numFmtId="180" fontId="0" fillId="4" borderId="0" xfId="0" applyNumberFormat="1" applyFill="1"/>
    <xf numFmtId="0" fontId="110" fillId="4" borderId="4" xfId="0" applyFont="1" applyFill="1" applyBorder="1" applyAlignment="1">
      <alignment horizontal="left" vertical="center" readingOrder="1"/>
    </xf>
    <xf numFmtId="0" fontId="99" fillId="4" borderId="4" xfId="0" applyFont="1" applyFill="1" applyBorder="1" applyAlignment="1">
      <alignment horizontal="left" vertical="center" wrapText="1" readingOrder="1"/>
    </xf>
    <xf numFmtId="9" fontId="109" fillId="4" borderId="2" xfId="7" applyFont="1" applyFill="1" applyBorder="1" applyAlignment="1">
      <alignment horizontal="center" vertical="center" wrapText="1" readingOrder="1"/>
    </xf>
    <xf numFmtId="0" fontId="110" fillId="4" borderId="2" xfId="3" applyFont="1" applyFill="1" applyBorder="1" applyAlignment="1">
      <alignment horizontal="left" vertical="center" readingOrder="1"/>
    </xf>
    <xf numFmtId="0" fontId="99" fillId="4" borderId="2" xfId="3" applyFont="1" applyFill="1" applyBorder="1" applyAlignment="1">
      <alignment vertical="center" wrapText="1" readingOrder="1"/>
    </xf>
    <xf numFmtId="9" fontId="110" fillId="4" borderId="77" xfId="2" applyFont="1" applyFill="1" applyBorder="1" applyAlignment="1">
      <alignment horizontal="center" vertical="center" readingOrder="1"/>
    </xf>
    <xf numFmtId="178" fontId="0" fillId="4" borderId="0" xfId="0" applyNumberFormat="1" applyFill="1"/>
    <xf numFmtId="9" fontId="122" fillId="54" borderId="2" xfId="7" applyFont="1" applyFill="1" applyBorder="1" applyAlignment="1">
      <alignment horizontal="center" vertical="center" wrapText="1" readingOrder="1"/>
    </xf>
    <xf numFmtId="9" fontId="122" fillId="0" borderId="2" xfId="2" applyFont="1" applyFill="1" applyBorder="1" applyAlignment="1">
      <alignment horizontal="center" vertical="center" wrapText="1" readingOrder="1"/>
    </xf>
    <xf numFmtId="178" fontId="110" fillId="4" borderId="6" xfId="0" applyNumberFormat="1" applyFont="1" applyFill="1" applyBorder="1" applyAlignment="1">
      <alignment horizontal="right" vertical="center" readingOrder="1"/>
    </xf>
    <xf numFmtId="180" fontId="110" fillId="4" borderId="6" xfId="0" applyNumberFormat="1" applyFont="1" applyFill="1" applyBorder="1" applyAlignment="1">
      <alignment horizontal="right" vertical="center" readingOrder="1"/>
    </xf>
    <xf numFmtId="9" fontId="110" fillId="4" borderId="6" xfId="2" applyFont="1" applyFill="1" applyBorder="1" applyAlignment="1">
      <alignment horizontal="center" vertical="center" readingOrder="1"/>
    </xf>
    <xf numFmtId="178" fontId="174" fillId="0" borderId="0" xfId="0" applyNumberFormat="1" applyFont="1" applyAlignment="1">
      <alignment horizontal="left" vertical="top" readingOrder="1"/>
    </xf>
    <xf numFmtId="9" fontId="109" fillId="2" borderId="3" xfId="2" applyFont="1" applyFill="1" applyBorder="1" applyAlignment="1">
      <alignment horizontal="center" vertical="center" wrapText="1" readingOrder="1"/>
    </xf>
    <xf numFmtId="9" fontId="96" fillId="0" borderId="10" xfId="2" applyFont="1" applyBorder="1" applyAlignment="1">
      <alignment horizontal="center" vertical="center" wrapText="1" readingOrder="1"/>
    </xf>
    <xf numFmtId="9" fontId="154" fillId="49" borderId="3" xfId="2" applyFont="1" applyFill="1" applyBorder="1" applyAlignment="1">
      <alignment horizontal="center" vertical="center" wrapText="1" readingOrder="1"/>
    </xf>
    <xf numFmtId="9" fontId="154" fillId="50" borderId="88" xfId="2" applyFont="1" applyFill="1" applyBorder="1" applyAlignment="1">
      <alignment horizontal="center" vertical="center" wrapText="1" readingOrder="1"/>
    </xf>
    <xf numFmtId="178" fontId="96" fillId="4" borderId="37" xfId="0" applyNumberFormat="1" applyFont="1" applyFill="1" applyBorder="1" applyAlignment="1">
      <alignment vertical="center" wrapText="1" readingOrder="1"/>
    </xf>
    <xf numFmtId="178" fontId="96" fillId="4" borderId="2" xfId="0" applyNumberFormat="1" applyFont="1" applyFill="1" applyBorder="1" applyAlignment="1">
      <alignment vertical="center" wrapText="1" readingOrder="1"/>
    </xf>
    <xf numFmtId="9" fontId="96" fillId="4" borderId="37" xfId="2" applyFont="1" applyFill="1" applyBorder="1" applyAlignment="1">
      <alignment horizontal="center" vertical="center" wrapText="1" readingOrder="1"/>
    </xf>
    <xf numFmtId="178" fontId="96" fillId="4" borderId="37" xfId="2" applyNumberFormat="1" applyFont="1" applyFill="1" applyBorder="1" applyAlignment="1">
      <alignment vertical="center" wrapText="1" readingOrder="1"/>
    </xf>
    <xf numFmtId="9" fontId="96" fillId="4" borderId="2" xfId="2" applyFont="1" applyFill="1" applyBorder="1" applyAlignment="1">
      <alignment horizontal="center" vertical="center" wrapText="1" readingOrder="1"/>
    </xf>
    <xf numFmtId="178" fontId="98" fillId="4" borderId="2" xfId="0" applyNumberFormat="1" applyFont="1" applyFill="1" applyBorder="1" applyAlignment="1">
      <alignment vertical="center" wrapText="1" readingOrder="1"/>
    </xf>
    <xf numFmtId="178" fontId="96" fillId="4" borderId="2" xfId="2" applyNumberFormat="1" applyFont="1" applyFill="1" applyBorder="1" applyAlignment="1">
      <alignment vertical="center" wrapText="1" readingOrder="1"/>
    </xf>
    <xf numFmtId="178" fontId="97" fillId="4" borderId="2" xfId="4" applyNumberFormat="1" applyFont="1" applyFill="1" applyBorder="1" applyAlignment="1">
      <alignment vertical="center" wrapText="1" readingOrder="1"/>
    </xf>
    <xf numFmtId="178" fontId="98" fillId="4" borderId="2" xfId="4" applyNumberFormat="1" applyFont="1" applyFill="1" applyBorder="1" applyAlignment="1">
      <alignment horizontal="right" vertical="center" wrapText="1" readingOrder="1"/>
    </xf>
    <xf numFmtId="9" fontId="98" fillId="4" borderId="2" xfId="2" applyFont="1" applyFill="1" applyBorder="1" applyAlignment="1">
      <alignment horizontal="center" vertical="center" wrapText="1" readingOrder="1"/>
    </xf>
    <xf numFmtId="182" fontId="98" fillId="4" borderId="2" xfId="52" applyNumberFormat="1" applyFont="1" applyFill="1" applyBorder="1" applyAlignment="1">
      <alignment horizontal="right" vertical="center" wrapText="1" readingOrder="1"/>
    </xf>
    <xf numFmtId="0" fontId="135" fillId="51" borderId="0" xfId="0" applyFont="1" applyFill="1" applyAlignment="1">
      <alignment vertical="center" wrapText="1"/>
    </xf>
    <xf numFmtId="0" fontId="0" fillId="51" borderId="0" xfId="0" applyFill="1" applyAlignment="1">
      <alignment horizontal="left" vertical="center" wrapText="1"/>
    </xf>
    <xf numFmtId="178" fontId="128" fillId="51" borderId="0" xfId="0" applyNumberFormat="1" applyFont="1" applyFill="1"/>
    <xf numFmtId="178" fontId="0" fillId="51" borderId="0" xfId="0" applyNumberFormat="1" applyFill="1"/>
    <xf numFmtId="0" fontId="99" fillId="51" borderId="0" xfId="0" applyFont="1" applyFill="1" applyAlignment="1">
      <alignment vertical="center" wrapText="1"/>
    </xf>
    <xf numFmtId="0" fontId="0" fillId="51" borderId="0" xfId="0" applyFill="1" applyAlignment="1">
      <alignment horizontal="center"/>
    </xf>
    <xf numFmtId="171" fontId="128" fillId="51" borderId="0" xfId="1" applyNumberFormat="1" applyFont="1" applyFill="1"/>
    <xf numFmtId="171" fontId="128" fillId="51" borderId="0" xfId="1" applyNumberFormat="1" applyFont="1" applyFill="1" applyBorder="1" applyAlignment="1">
      <alignment horizontal="center"/>
    </xf>
    <xf numFmtId="171" fontId="179" fillId="51" borderId="0" xfId="1" applyNumberFormat="1" applyFont="1" applyFill="1"/>
    <xf numFmtId="171" fontId="128" fillId="51" borderId="0" xfId="1" applyNumberFormat="1" applyFont="1" applyFill="1" applyAlignment="1">
      <alignment horizontal="center"/>
    </xf>
    <xf numFmtId="180" fontId="110" fillId="4" borderId="4" xfId="0" applyNumberFormat="1" applyFont="1" applyFill="1" applyBorder="1" applyAlignment="1">
      <alignment horizontal="right" vertical="center" readingOrder="1"/>
    </xf>
    <xf numFmtId="180" fontId="102" fillId="4" borderId="2" xfId="0" applyNumberFormat="1" applyFont="1" applyFill="1" applyBorder="1" applyAlignment="1">
      <alignment horizontal="right" vertical="center" readingOrder="1"/>
    </xf>
    <xf numFmtId="9" fontId="102" fillId="4" borderId="2" xfId="2" applyFont="1" applyFill="1" applyBorder="1" applyAlignment="1">
      <alignment horizontal="center" vertical="center" readingOrder="1"/>
    </xf>
    <xf numFmtId="180" fontId="110" fillId="4" borderId="6" xfId="0" applyNumberFormat="1" applyFont="1" applyFill="1" applyBorder="1" applyAlignment="1">
      <alignment horizontal="center" vertical="center" readingOrder="1"/>
    </xf>
    <xf numFmtId="0" fontId="93" fillId="0" borderId="0" xfId="4" applyFont="1" applyAlignment="1">
      <alignment horizontal="right" vertical="center" wrapText="1"/>
    </xf>
    <xf numFmtId="3" fontId="93" fillId="0" borderId="0" xfId="4" applyNumberFormat="1" applyFont="1" applyAlignment="1">
      <alignment horizontal="right" vertical="center" wrapText="1"/>
    </xf>
    <xf numFmtId="0" fontId="41" fillId="0" borderId="0" xfId="0" applyFont="1"/>
    <xf numFmtId="0" fontId="93" fillId="3" borderId="0" xfId="4" applyFont="1" applyFill="1" applyAlignment="1">
      <alignment horizontal="right" vertical="center" wrapText="1"/>
    </xf>
    <xf numFmtId="3" fontId="93" fillId="3" borderId="0" xfId="4" applyNumberFormat="1" applyFont="1" applyFill="1" applyAlignment="1">
      <alignment horizontal="right" vertical="center" wrapText="1"/>
    </xf>
    <xf numFmtId="171" fontId="93" fillId="3" borderId="0" xfId="1" applyNumberFormat="1" applyFont="1" applyFill="1" applyAlignment="1">
      <alignment horizontal="right" vertical="center" wrapText="1"/>
    </xf>
    <xf numFmtId="3" fontId="93" fillId="3" borderId="0" xfId="4" applyNumberFormat="1" applyFont="1" applyFill="1" applyAlignment="1">
      <alignment horizontal="center" vertical="center" wrapText="1"/>
    </xf>
    <xf numFmtId="9" fontId="93" fillId="3" borderId="0" xfId="2" applyFont="1" applyFill="1" applyAlignment="1">
      <alignment horizontal="right" vertical="center" wrapText="1"/>
    </xf>
    <xf numFmtId="41" fontId="172" fillId="3" borderId="0" xfId="11" applyFont="1" applyFill="1" applyAlignment="1">
      <alignment horizontal="right" vertical="center" wrapText="1"/>
    </xf>
    <xf numFmtId="0" fontId="180" fillId="3" borderId="0" xfId="4" applyFont="1" applyFill="1" applyAlignment="1">
      <alignment horizontal="left" vertical="center" wrapText="1" readingOrder="1"/>
    </xf>
    <xf numFmtId="0" fontId="181" fillId="3" borderId="0" xfId="4" applyFont="1" applyFill="1" applyAlignment="1">
      <alignment horizontal="left" vertical="center" wrapText="1" readingOrder="1"/>
    </xf>
    <xf numFmtId="0" fontId="41" fillId="3" borderId="0" xfId="0" applyFont="1" applyFill="1"/>
    <xf numFmtId="0" fontId="172" fillId="0" borderId="0" xfId="4" applyFont="1" applyAlignment="1">
      <alignment horizontal="right" vertical="center" wrapText="1" readingOrder="1"/>
    </xf>
    <xf numFmtId="3" fontId="172" fillId="0" borderId="0" xfId="4" applyNumberFormat="1" applyFont="1" applyAlignment="1">
      <alignment horizontal="right" vertical="center" wrapText="1"/>
    </xf>
    <xf numFmtId="3" fontId="172" fillId="3" borderId="0" xfId="4" applyNumberFormat="1" applyFont="1" applyFill="1" applyAlignment="1">
      <alignment horizontal="right" vertical="center" wrapText="1"/>
    </xf>
    <xf numFmtId="3" fontId="172" fillId="0" borderId="0" xfId="4" applyNumberFormat="1" applyFont="1" applyAlignment="1">
      <alignment horizontal="center" vertical="center" wrapText="1"/>
    </xf>
    <xf numFmtId="9" fontId="172" fillId="0" borderId="0" xfId="2" applyFont="1" applyFill="1" applyAlignment="1">
      <alignment horizontal="right" vertical="center" wrapText="1"/>
    </xf>
    <xf numFmtId="0" fontId="118" fillId="0" borderId="0" xfId="4" applyFont="1" applyAlignment="1">
      <alignment horizontal="left" vertical="center" wrapText="1" readingOrder="1"/>
    </xf>
    <xf numFmtId="0" fontId="130" fillId="4" borderId="0" xfId="0" applyFont="1" applyFill="1" applyAlignment="1">
      <alignment horizontal="left" vertical="top" readingOrder="1"/>
    </xf>
    <xf numFmtId="180" fontId="114" fillId="4" borderId="6" xfId="0" applyNumberFormat="1" applyFont="1" applyFill="1" applyBorder="1" applyAlignment="1">
      <alignment horizontal="right" vertical="center" readingOrder="1"/>
    </xf>
    <xf numFmtId="180" fontId="110" fillId="4" borderId="33" xfId="0" applyNumberFormat="1" applyFont="1" applyFill="1" applyBorder="1" applyAlignment="1">
      <alignment horizontal="right" vertical="center" readingOrder="1"/>
    </xf>
    <xf numFmtId="180" fontId="110" fillId="4" borderId="31" xfId="0" applyNumberFormat="1" applyFont="1" applyFill="1" applyBorder="1" applyAlignment="1">
      <alignment horizontal="right" vertical="center" readingOrder="1"/>
    </xf>
    <xf numFmtId="0" fontId="110" fillId="4" borderId="51" xfId="0" applyFont="1" applyFill="1" applyBorder="1" applyAlignment="1">
      <alignment horizontal="left" vertical="center" readingOrder="1"/>
    </xf>
    <xf numFmtId="0" fontId="99" fillId="4" borderId="51" xfId="0" applyFont="1" applyFill="1" applyBorder="1" applyAlignment="1">
      <alignment vertical="center" wrapText="1" readingOrder="1"/>
    </xf>
    <xf numFmtId="0" fontId="99" fillId="4" borderId="51" xfId="0" applyFont="1" applyFill="1" applyBorder="1" applyAlignment="1">
      <alignment horizontal="left" vertical="center" wrapText="1" readingOrder="1"/>
    </xf>
    <xf numFmtId="0" fontId="102" fillId="4" borderId="2" xfId="0" applyFont="1" applyFill="1" applyBorder="1" applyAlignment="1">
      <alignment horizontal="left" vertical="center" wrapText="1" readingOrder="1"/>
    </xf>
    <xf numFmtId="178" fontId="102" fillId="4" borderId="2" xfId="0" applyNumberFormat="1" applyFont="1" applyFill="1" applyBorder="1" applyAlignment="1">
      <alignment horizontal="right" vertical="center" readingOrder="1"/>
    </xf>
    <xf numFmtId="9" fontId="102" fillId="4" borderId="3" xfId="2" applyFont="1" applyFill="1" applyBorder="1" applyAlignment="1">
      <alignment horizontal="center" vertical="center" readingOrder="1"/>
    </xf>
    <xf numFmtId="0" fontId="99" fillId="4" borderId="2" xfId="3" applyFont="1" applyFill="1" applyBorder="1" applyAlignment="1">
      <alignment horizontal="left" vertical="center" wrapText="1" readingOrder="1"/>
    </xf>
    <xf numFmtId="9" fontId="110" fillId="4" borderId="3" xfId="2" applyFont="1" applyFill="1" applyBorder="1" applyAlignment="1">
      <alignment horizontal="center" vertical="center" readingOrder="1"/>
    </xf>
    <xf numFmtId="9" fontId="110" fillId="4" borderId="31" xfId="2" applyFont="1" applyFill="1" applyBorder="1" applyAlignment="1">
      <alignment horizontal="center" vertical="center" readingOrder="1"/>
    </xf>
    <xf numFmtId="180" fontId="110" fillId="49" borderId="6" xfId="0" applyNumberFormat="1" applyFont="1" applyFill="1" applyBorder="1" applyAlignment="1">
      <alignment horizontal="right" vertical="center" readingOrder="1"/>
    </xf>
    <xf numFmtId="0" fontId="110" fillId="4" borderId="28" xfId="0" applyFont="1" applyFill="1" applyBorder="1" applyAlignment="1">
      <alignment horizontal="left" vertical="center" readingOrder="1"/>
    </xf>
    <xf numFmtId="0" fontId="99" fillId="4" borderId="86" xfId="0" applyFont="1" applyFill="1" applyBorder="1" applyAlignment="1">
      <alignment vertical="center" wrapText="1" readingOrder="1"/>
    </xf>
    <xf numFmtId="0" fontId="99" fillId="4" borderId="86" xfId="0" applyFont="1" applyFill="1" applyBorder="1" applyAlignment="1">
      <alignment horizontal="left" vertical="center" wrapText="1" readingOrder="1"/>
    </xf>
    <xf numFmtId="9" fontId="110" fillId="4" borderId="89" xfId="2" applyFont="1" applyFill="1" applyBorder="1" applyAlignment="1">
      <alignment horizontal="center" vertical="center" readingOrder="1"/>
    </xf>
    <xf numFmtId="0" fontId="152" fillId="48" borderId="2" xfId="4" applyFont="1" applyFill="1" applyBorder="1" applyAlignment="1">
      <alignment horizontal="center" vertical="center" wrapText="1" readingOrder="1"/>
    </xf>
    <xf numFmtId="4" fontId="58" fillId="0" borderId="0" xfId="4" applyNumberFormat="1" applyFont="1" applyAlignment="1" applyProtection="1">
      <alignment horizontal="left" vertical="center" wrapText="1" readingOrder="1"/>
      <protection locked="0"/>
    </xf>
    <xf numFmtId="0" fontId="48" fillId="0" borderId="12" xfId="4" applyBorder="1" applyAlignment="1">
      <alignment horizontal="center"/>
    </xf>
    <xf numFmtId="0" fontId="48" fillId="0" borderId="13" xfId="4" applyBorder="1" applyAlignment="1">
      <alignment horizontal="center"/>
    </xf>
    <xf numFmtId="0" fontId="48" fillId="0" borderId="14" xfId="4" applyBorder="1" applyAlignment="1">
      <alignment horizontal="center"/>
    </xf>
    <xf numFmtId="0" fontId="48" fillId="0" borderId="15" xfId="4" applyBorder="1" applyAlignment="1">
      <alignment horizontal="center"/>
    </xf>
    <xf numFmtId="0" fontId="48" fillId="0" borderId="0" xfId="4" applyAlignment="1">
      <alignment horizontal="center"/>
    </xf>
    <xf numFmtId="0" fontId="48" fillId="0" borderId="16" xfId="4" applyBorder="1" applyAlignment="1">
      <alignment horizontal="center"/>
    </xf>
    <xf numFmtId="0" fontId="54" fillId="0" borderId="12" xfId="4" applyFont="1" applyBorder="1" applyAlignment="1">
      <alignment horizontal="center" vertical="center" wrapText="1"/>
    </xf>
    <xf numFmtId="0" fontId="54" fillId="0" borderId="13" xfId="4" applyFont="1" applyBorder="1" applyAlignment="1">
      <alignment horizontal="center" vertical="center" wrapText="1"/>
    </xf>
    <xf numFmtId="0" fontId="54" fillId="0" borderId="14" xfId="4" applyFont="1" applyBorder="1" applyAlignment="1">
      <alignment horizontal="center" vertical="center" wrapText="1"/>
    </xf>
    <xf numFmtId="0" fontId="54" fillId="0" borderId="15" xfId="27" applyFont="1" applyBorder="1" applyAlignment="1">
      <alignment horizontal="center" vertical="center" wrapText="1"/>
    </xf>
    <xf numFmtId="0" fontId="54" fillId="0" borderId="0" xfId="27" applyFont="1" applyAlignment="1">
      <alignment horizontal="center" vertical="center" wrapText="1"/>
    </xf>
    <xf numFmtId="0" fontId="54" fillId="0" borderId="16" xfId="27" applyFont="1" applyBorder="1" applyAlignment="1">
      <alignment horizontal="center" vertical="center" wrapText="1"/>
    </xf>
    <xf numFmtId="0" fontId="54" fillId="0" borderId="15" xfId="4" applyFont="1" applyBorder="1" applyAlignment="1">
      <alignment horizontal="center" vertical="center" wrapText="1"/>
    </xf>
    <xf numFmtId="0" fontId="54" fillId="0" borderId="0" xfId="4" applyFont="1" applyAlignment="1">
      <alignment horizontal="center" vertical="center" wrapText="1"/>
    </xf>
    <xf numFmtId="0" fontId="54" fillId="0" borderId="16" xfId="4" applyFont="1" applyBorder="1" applyAlignment="1">
      <alignment horizontal="center" vertical="center" wrapText="1"/>
    </xf>
    <xf numFmtId="0" fontId="54" fillId="0" borderId="17" xfId="4" applyFont="1" applyBorder="1" applyAlignment="1">
      <alignment horizontal="center" vertical="center" wrapText="1"/>
    </xf>
    <xf numFmtId="0" fontId="54" fillId="0" borderId="18" xfId="4" applyFont="1" applyBorder="1" applyAlignment="1">
      <alignment horizontal="center" vertical="center" wrapText="1"/>
    </xf>
    <xf numFmtId="0" fontId="54" fillId="0" borderId="19" xfId="4" applyFont="1" applyBorder="1" applyAlignment="1">
      <alignment horizontal="center" vertical="center" wrapText="1"/>
    </xf>
    <xf numFmtId="0" fontId="54" fillId="0" borderId="12" xfId="4" applyFont="1" applyBorder="1" applyAlignment="1">
      <alignment horizontal="center" vertical="center"/>
    </xf>
    <xf numFmtId="0" fontId="54" fillId="0" borderId="13" xfId="4" applyFont="1" applyBorder="1" applyAlignment="1">
      <alignment horizontal="center" vertical="center"/>
    </xf>
    <xf numFmtId="0" fontId="54" fillId="0" borderId="14" xfId="4" applyFont="1" applyBorder="1" applyAlignment="1">
      <alignment horizontal="center" vertical="center"/>
    </xf>
    <xf numFmtId="0" fontId="54" fillId="0" borderId="20" xfId="547" applyFont="1" applyBorder="1" applyAlignment="1">
      <alignment horizontal="left" vertical="center" wrapText="1"/>
    </xf>
    <xf numFmtId="0" fontId="54" fillId="0" borderId="21" xfId="547" applyFont="1" applyBorder="1" applyAlignment="1">
      <alignment horizontal="left" vertical="center" wrapText="1"/>
    </xf>
    <xf numFmtId="0" fontId="54" fillId="0" borderId="22" xfId="547" applyFont="1" applyBorder="1" applyAlignment="1">
      <alignment horizontal="left" vertical="center" wrapText="1"/>
    </xf>
    <xf numFmtId="0" fontId="69" fillId="0" borderId="20" xfId="4" applyFont="1" applyBorder="1" applyAlignment="1">
      <alignment horizontal="center" vertical="center"/>
    </xf>
    <xf numFmtId="0" fontId="69" fillId="0" borderId="21" xfId="4" applyFont="1" applyBorder="1" applyAlignment="1">
      <alignment horizontal="center" vertical="center"/>
    </xf>
    <xf numFmtId="0" fontId="69" fillId="0" borderId="22" xfId="4" applyFont="1" applyBorder="1" applyAlignment="1">
      <alignment horizontal="center" vertical="center"/>
    </xf>
    <xf numFmtId="0" fontId="58" fillId="0" borderId="0" xfId="4" applyFont="1" applyAlignment="1" applyProtection="1">
      <alignment horizontal="left" vertical="center" wrapText="1" readingOrder="1"/>
      <protection locked="0"/>
    </xf>
    <xf numFmtId="0" fontId="61" fillId="5" borderId="20" xfId="4" applyFont="1" applyFill="1" applyBorder="1" applyAlignment="1" applyProtection="1">
      <alignment horizontal="center" vertical="center" wrapText="1" readingOrder="1"/>
      <protection locked="0"/>
    </xf>
    <xf numFmtId="0" fontId="61" fillId="5" borderId="27" xfId="4" applyFont="1" applyFill="1" applyBorder="1" applyAlignment="1" applyProtection="1">
      <alignment horizontal="center" vertical="center" wrapText="1" readingOrder="1"/>
      <protection locked="0"/>
    </xf>
    <xf numFmtId="0" fontId="60" fillId="0" borderId="74" xfId="4" applyFont="1" applyBorder="1" applyAlignment="1" applyProtection="1">
      <alignment horizontal="center" vertical="center" wrapText="1" readingOrder="1"/>
      <protection locked="0"/>
    </xf>
    <xf numFmtId="0" fontId="60" fillId="0" borderId="15" xfId="4" applyFont="1" applyBorder="1" applyAlignment="1" applyProtection="1">
      <alignment horizontal="center" vertical="center" wrapText="1" readingOrder="1"/>
      <protection locked="0"/>
    </xf>
    <xf numFmtId="0" fontId="60" fillId="0" borderId="48" xfId="4" applyFont="1" applyBorder="1" applyAlignment="1" applyProtection="1">
      <alignment horizontal="center" vertical="center" wrapText="1" readingOrder="1"/>
      <protection locked="0"/>
    </xf>
    <xf numFmtId="0" fontId="46" fillId="0" borderId="32" xfId="4" applyFont="1" applyBorder="1" applyAlignment="1">
      <alignment horizontal="left" wrapText="1"/>
    </xf>
    <xf numFmtId="0" fontId="46" fillId="0" borderId="9" xfId="4" applyFont="1" applyBorder="1" applyAlignment="1">
      <alignment horizontal="left" wrapText="1"/>
    </xf>
    <xf numFmtId="0" fontId="46" fillId="0" borderId="2" xfId="4" applyFont="1" applyBorder="1" applyAlignment="1">
      <alignment horizontal="left" wrapText="1"/>
    </xf>
    <xf numFmtId="0" fontId="46" fillId="0" borderId="33" xfId="4" applyFont="1" applyBorder="1" applyAlignment="1">
      <alignment horizontal="left" wrapText="1"/>
    </xf>
    <xf numFmtId="0" fontId="44" fillId="0" borderId="23" xfId="4" applyFont="1" applyBorder="1" applyAlignment="1">
      <alignment horizontal="center" vertical="center" wrapText="1"/>
    </xf>
    <xf numFmtId="0" fontId="44" fillId="0" borderId="27" xfId="4" applyFont="1" applyBorder="1" applyAlignment="1">
      <alignment horizontal="center" vertical="center" wrapText="1"/>
    </xf>
    <xf numFmtId="0" fontId="44" fillId="0" borderId="24" xfId="4" applyFont="1" applyBorder="1" applyAlignment="1">
      <alignment horizontal="center" vertical="center" wrapText="1"/>
    </xf>
    <xf numFmtId="0" fontId="44" fillId="0" borderId="23" xfId="4" applyFont="1" applyBorder="1" applyAlignment="1">
      <alignment horizontal="center" vertical="center"/>
    </xf>
    <xf numFmtId="0" fontId="44" fillId="0" borderId="27" xfId="4" applyFont="1" applyBorder="1" applyAlignment="1">
      <alignment horizontal="center" vertical="center"/>
    </xf>
    <xf numFmtId="0" fontId="44" fillId="0" borderId="24" xfId="4" applyFont="1" applyBorder="1" applyAlignment="1">
      <alignment horizontal="center" vertical="center"/>
    </xf>
    <xf numFmtId="0" fontId="44" fillId="0" borderId="25" xfId="4" applyFont="1" applyBorder="1" applyAlignment="1">
      <alignment horizontal="center" vertical="center"/>
    </xf>
    <xf numFmtId="0" fontId="74" fillId="0" borderId="30" xfId="4" applyFont="1" applyBorder="1" applyAlignment="1">
      <alignment horizontal="left" vertical="center" wrapText="1"/>
    </xf>
    <xf numFmtId="0" fontId="74" fillId="0" borderId="51" xfId="4" applyFont="1" applyBorder="1" applyAlignment="1">
      <alignment horizontal="left" vertical="center" wrapText="1"/>
    </xf>
    <xf numFmtId="0" fontId="74" fillId="0" borderId="6" xfId="4" applyFont="1" applyBorder="1" applyAlignment="1">
      <alignment horizontal="left" vertical="center" wrapText="1"/>
    </xf>
    <xf numFmtId="0" fontId="74" fillId="0" borderId="32" xfId="4" applyFont="1" applyBorder="1" applyAlignment="1">
      <alignment horizontal="left" vertical="center" wrapText="1"/>
    </xf>
    <xf numFmtId="0" fontId="74" fillId="0" borderId="9" xfId="4" applyFont="1" applyBorder="1" applyAlignment="1">
      <alignment horizontal="left" vertical="center" wrapText="1"/>
    </xf>
    <xf numFmtId="0" fontId="74" fillId="0" borderId="2" xfId="4" applyFont="1" applyBorder="1" applyAlignment="1">
      <alignment horizontal="left" vertical="center" wrapText="1"/>
    </xf>
    <xf numFmtId="0" fontId="46" fillId="0" borderId="30" xfId="4" applyFont="1" applyBorder="1" applyAlignment="1">
      <alignment horizontal="left" wrapText="1"/>
    </xf>
    <xf numFmtId="0" fontId="46" fillId="0" borderId="51" xfId="4" applyFont="1" applyBorder="1" applyAlignment="1">
      <alignment horizontal="left" wrapText="1"/>
    </xf>
    <xf numFmtId="0" fontId="46" fillId="0" borderId="6" xfId="4" applyFont="1" applyBorder="1" applyAlignment="1">
      <alignment horizontal="left" wrapText="1"/>
    </xf>
    <xf numFmtId="0" fontId="46" fillId="0" borderId="31" xfId="4" applyFont="1" applyBorder="1" applyAlignment="1">
      <alignment horizontal="left" wrapText="1"/>
    </xf>
    <xf numFmtId="43" fontId="46" fillId="0" borderId="32" xfId="4" applyNumberFormat="1" applyFont="1" applyBorder="1" applyAlignment="1">
      <alignment horizontal="left" wrapText="1"/>
    </xf>
    <xf numFmtId="43" fontId="46" fillId="0" borderId="9" xfId="4" applyNumberFormat="1" applyFont="1" applyBorder="1" applyAlignment="1">
      <alignment horizontal="left" wrapText="1"/>
    </xf>
    <xf numFmtId="43" fontId="46" fillId="0" borderId="2" xfId="4" applyNumberFormat="1" applyFont="1" applyBorder="1" applyAlignment="1">
      <alignment horizontal="left" wrapText="1"/>
    </xf>
    <xf numFmtId="43" fontId="46" fillId="0" borderId="33" xfId="4" applyNumberFormat="1" applyFont="1" applyBorder="1" applyAlignment="1">
      <alignment horizontal="left" wrapText="1"/>
    </xf>
    <xf numFmtId="0" fontId="74" fillId="0" borderId="39" xfId="4" applyFont="1" applyBorder="1" applyAlignment="1">
      <alignment horizontal="center"/>
    </xf>
    <xf numFmtId="0" fontId="74" fillId="0" borderId="57" xfId="4" applyFont="1" applyBorder="1" applyAlignment="1">
      <alignment horizontal="center"/>
    </xf>
    <xf numFmtId="0" fontId="74" fillId="0" borderId="40" xfId="4" applyFont="1" applyBorder="1" applyAlignment="1">
      <alignment horizontal="center"/>
    </xf>
    <xf numFmtId="0" fontId="74" fillId="0" borderId="43" xfId="4" applyFont="1" applyBorder="1" applyAlignment="1">
      <alignment horizontal="center"/>
    </xf>
    <xf numFmtId="0" fontId="74" fillId="0" borderId="32" xfId="4" applyFont="1" applyBorder="1" applyAlignment="1">
      <alignment horizontal="left" vertical="center"/>
    </xf>
    <xf numFmtId="0" fontId="74" fillId="0" borderId="9" xfId="4" applyFont="1" applyBorder="1" applyAlignment="1">
      <alignment horizontal="left" vertical="center"/>
    </xf>
    <xf numFmtId="0" fontId="74" fillId="0" borderId="2" xfId="4" applyFont="1" applyBorder="1" applyAlignment="1">
      <alignment horizontal="left" vertical="center"/>
    </xf>
    <xf numFmtId="0" fontId="74" fillId="0" borderId="56" xfId="4" applyFont="1" applyBorder="1" applyAlignment="1">
      <alignment horizontal="left" vertical="center"/>
    </xf>
    <xf numFmtId="0" fontId="74" fillId="0" borderId="50" xfId="4" applyFont="1" applyBorder="1" applyAlignment="1">
      <alignment horizontal="left" vertical="center"/>
    </xf>
    <xf numFmtId="0" fontId="74" fillId="0" borderId="0" xfId="4" applyFont="1" applyAlignment="1">
      <alignment horizontal="left" vertical="center"/>
    </xf>
    <xf numFmtId="0" fontId="74" fillId="0" borderId="11" xfId="4" applyFont="1" applyBorder="1" applyAlignment="1">
      <alignment horizontal="left" vertical="center"/>
    </xf>
    <xf numFmtId="0" fontId="74" fillId="0" borderId="1" xfId="4" applyFont="1" applyBorder="1" applyAlignment="1">
      <alignment horizontal="left" vertical="center"/>
    </xf>
    <xf numFmtId="0" fontId="74" fillId="0" borderId="51" xfId="4" applyFont="1" applyBorder="1" applyAlignment="1">
      <alignment horizontal="left" vertical="center"/>
    </xf>
    <xf numFmtId="0" fontId="46" fillId="0" borderId="39" xfId="4" applyFont="1" applyBorder="1" applyAlignment="1">
      <alignment horizontal="left" wrapText="1"/>
    </xf>
    <xf numFmtId="0" fontId="46" fillId="0" borderId="57" xfId="4" applyFont="1" applyBorder="1" applyAlignment="1">
      <alignment horizontal="left" wrapText="1"/>
    </xf>
    <xf numFmtId="0" fontId="46" fillId="0" borderId="40" xfId="4" applyFont="1" applyBorder="1" applyAlignment="1">
      <alignment horizontal="left" wrapText="1"/>
    </xf>
    <xf numFmtId="0" fontId="46" fillId="0" borderId="41" xfId="4" applyFont="1" applyBorder="1" applyAlignment="1">
      <alignment horizontal="left" wrapText="1"/>
    </xf>
    <xf numFmtId="0" fontId="159" fillId="45" borderId="20" xfId="0" applyFont="1" applyFill="1" applyBorder="1" applyAlignment="1">
      <alignment horizontal="center" vertical="center" wrapText="1" readingOrder="1"/>
    </xf>
    <xf numFmtId="0" fontId="159" fillId="45" borderId="21" xfId="0" applyFont="1" applyFill="1" applyBorder="1" applyAlignment="1">
      <alignment horizontal="center" vertical="center" wrapText="1" readingOrder="1"/>
    </xf>
    <xf numFmtId="0" fontId="124" fillId="0" borderId="0" xfId="0" applyFont="1" applyAlignment="1">
      <alignment horizontal="center" vertical="center"/>
    </xf>
    <xf numFmtId="0" fontId="94" fillId="0" borderId="62" xfId="0" applyFont="1" applyBorder="1" applyAlignment="1">
      <alignment horizontal="justify" vertical="justify" wrapText="1"/>
    </xf>
    <xf numFmtId="0" fontId="94" fillId="0" borderId="0" xfId="0" applyFont="1" applyAlignment="1">
      <alignment horizontal="justify" vertical="justify" wrapText="1"/>
    </xf>
    <xf numFmtId="0" fontId="94" fillId="0" borderId="11" xfId="0" applyFont="1" applyBorder="1" applyAlignment="1">
      <alignment horizontal="justify" vertical="justify" wrapText="1"/>
    </xf>
    <xf numFmtId="0" fontId="94" fillId="0" borderId="10" xfId="0" applyFont="1" applyBorder="1" applyAlignment="1">
      <alignment horizontal="justify" vertical="justify" wrapText="1"/>
    </xf>
    <xf numFmtId="0" fontId="94" fillId="0" borderId="1" xfId="0" applyFont="1" applyBorder="1" applyAlignment="1">
      <alignment horizontal="justify" vertical="justify" wrapText="1"/>
    </xf>
    <xf numFmtId="0" fontId="94" fillId="0" borderId="51" xfId="0" applyFont="1" applyBorder="1" applyAlignment="1">
      <alignment horizontal="justify" vertical="justify" wrapText="1"/>
    </xf>
    <xf numFmtId="0" fontId="167" fillId="48" borderId="7" xfId="0" applyFont="1" applyFill="1" applyBorder="1" applyAlignment="1">
      <alignment horizontal="center" vertical="center"/>
    </xf>
    <xf numFmtId="0" fontId="167" fillId="48" borderId="56" xfId="0" applyFont="1" applyFill="1" applyBorder="1" applyAlignment="1">
      <alignment horizontal="center" vertical="center"/>
    </xf>
    <xf numFmtId="0" fontId="167" fillId="48" borderId="50" xfId="0" applyFont="1" applyFill="1" applyBorder="1" applyAlignment="1">
      <alignment horizontal="center" vertical="center"/>
    </xf>
    <xf numFmtId="0" fontId="150" fillId="0" borderId="7" xfId="0" applyFont="1" applyBorder="1" applyAlignment="1">
      <alignment horizontal="center"/>
    </xf>
    <xf numFmtId="0" fontId="150" fillId="0" borderId="56" xfId="0" applyFont="1" applyBorder="1" applyAlignment="1">
      <alignment horizontal="center"/>
    </xf>
    <xf numFmtId="0" fontId="150" fillId="0" borderId="50" xfId="0" applyFont="1" applyBorder="1" applyAlignment="1">
      <alignment horizontal="center"/>
    </xf>
    <xf numFmtId="0" fontId="150" fillId="0" borderId="62" xfId="0" applyFont="1" applyBorder="1" applyAlignment="1">
      <alignment horizontal="center"/>
    </xf>
    <xf numFmtId="0" fontId="150" fillId="0" borderId="0" xfId="0" applyFont="1" applyAlignment="1">
      <alignment horizontal="center"/>
    </xf>
    <xf numFmtId="0" fontId="150" fillId="0" borderId="11" xfId="0" applyFont="1" applyBorder="1" applyAlignment="1">
      <alignment horizontal="center"/>
    </xf>
    <xf numFmtId="0" fontId="157" fillId="45" borderId="2" xfId="0" applyFont="1" applyFill="1" applyBorder="1" applyAlignment="1">
      <alignment horizontal="center" vertical="center" wrapText="1" readingOrder="1"/>
    </xf>
    <xf numFmtId="0" fontId="133" fillId="3" borderId="62" xfId="0" applyFont="1" applyFill="1" applyBorder="1" applyAlignment="1">
      <alignment horizontal="center"/>
    </xf>
    <xf numFmtId="0" fontId="133" fillId="3" borderId="0" xfId="0" applyFont="1" applyFill="1" applyAlignment="1">
      <alignment horizontal="center"/>
    </xf>
    <xf numFmtId="0" fontId="159" fillId="48" borderId="20" xfId="0" applyFont="1" applyFill="1" applyBorder="1" applyAlignment="1">
      <alignment horizontal="center" vertical="center" wrapText="1" readingOrder="1"/>
    </xf>
    <xf numFmtId="0" fontId="159" fillId="48" borderId="21" xfId="0" applyFont="1" applyFill="1" applyBorder="1" applyAlignment="1">
      <alignment horizontal="center" vertical="center" wrapText="1" readingOrder="1"/>
    </xf>
    <xf numFmtId="0" fontId="57" fillId="0" borderId="6" xfId="0" applyFont="1" applyBorder="1" applyAlignment="1">
      <alignment horizontal="center" vertical="center" wrapText="1" readingOrder="1"/>
    </xf>
    <xf numFmtId="0" fontId="57" fillId="0" borderId="2" xfId="0" applyFont="1" applyBorder="1" applyAlignment="1">
      <alignment horizontal="center" vertical="center" wrapText="1" readingOrder="1"/>
    </xf>
    <xf numFmtId="0" fontId="57" fillId="0" borderId="4" xfId="0" applyFont="1" applyBorder="1" applyAlignment="1">
      <alignment horizontal="center" vertical="center" wrapText="1" readingOrder="1"/>
    </xf>
    <xf numFmtId="0" fontId="65" fillId="0" borderId="13" xfId="0" applyFont="1" applyBorder="1" applyAlignment="1">
      <alignment horizontal="left" vertical="center" wrapText="1" readingOrder="1"/>
    </xf>
    <xf numFmtId="14" fontId="139" fillId="40" borderId="20" xfId="0" applyNumberFormat="1" applyFont="1" applyFill="1" applyBorder="1" applyAlignment="1">
      <alignment horizontal="center" vertical="center" wrapText="1" readingOrder="1"/>
    </xf>
    <xf numFmtId="14" fontId="139" fillId="40" borderId="21" xfId="0" applyNumberFormat="1" applyFont="1" applyFill="1" applyBorder="1" applyAlignment="1">
      <alignment horizontal="center" vertical="center" wrapText="1" readingOrder="1"/>
    </xf>
    <xf numFmtId="14" fontId="139" fillId="40" borderId="22" xfId="0" applyNumberFormat="1" applyFont="1" applyFill="1" applyBorder="1" applyAlignment="1">
      <alignment horizontal="center" vertical="center" wrapText="1" readingOrder="1"/>
    </xf>
    <xf numFmtId="0" fontId="47" fillId="41" borderId="80" xfId="0" applyFont="1" applyFill="1" applyBorder="1" applyAlignment="1">
      <alignment horizontal="left" wrapText="1" readingOrder="1"/>
    </xf>
    <xf numFmtId="0" fontId="144" fillId="41" borderId="80" xfId="0" applyFont="1" applyFill="1" applyBorder="1" applyAlignment="1">
      <alignment horizontal="left" wrapText="1" readingOrder="1"/>
    </xf>
    <xf numFmtId="0" fontId="139" fillId="45" borderId="83" xfId="0" applyFont="1" applyFill="1" applyBorder="1" applyAlignment="1">
      <alignment horizontal="center" vertical="center" wrapText="1" readingOrder="1"/>
    </xf>
    <xf numFmtId="0" fontId="139" fillId="45" borderId="84" xfId="0" applyFont="1" applyFill="1" applyBorder="1" applyAlignment="1">
      <alignment horizontal="center" vertical="center" wrapText="1" readingOrder="1"/>
    </xf>
    <xf numFmtId="0" fontId="139" fillId="45" borderId="85" xfId="0" applyFont="1" applyFill="1" applyBorder="1" applyAlignment="1">
      <alignment horizontal="center" vertical="center" wrapText="1" readingOrder="1"/>
    </xf>
    <xf numFmtId="0" fontId="148" fillId="44" borderId="81" xfId="0" applyFont="1" applyFill="1" applyBorder="1" applyAlignment="1">
      <alignment horizontal="center" wrapText="1" readingOrder="1"/>
    </xf>
    <xf numFmtId="0" fontId="148" fillId="44" borderId="82" xfId="0" applyFont="1" applyFill="1" applyBorder="1" applyAlignment="1">
      <alignment horizontal="center" wrapText="1" readingOrder="1"/>
    </xf>
    <xf numFmtId="0" fontId="152" fillId="48" borderId="2" xfId="4" applyFont="1" applyFill="1" applyBorder="1" applyAlignment="1">
      <alignment horizontal="center" vertical="center" wrapText="1" readingOrder="1"/>
    </xf>
    <xf numFmtId="0" fontId="100" fillId="0" borderId="15" xfId="4" applyFont="1" applyBorder="1" applyAlignment="1">
      <alignment horizontal="center" vertical="center"/>
    </xf>
    <xf numFmtId="0" fontId="100" fillId="0" borderId="0" xfId="4" applyFont="1" applyAlignment="1">
      <alignment horizontal="center" vertical="center"/>
    </xf>
    <xf numFmtId="9" fontId="120" fillId="49" borderId="2" xfId="6" applyFont="1" applyFill="1" applyBorder="1" applyAlignment="1">
      <alignment horizontal="center" vertical="center" wrapText="1" readingOrder="1"/>
    </xf>
    <xf numFmtId="9" fontId="109" fillId="0" borderId="2" xfId="2" applyFont="1" applyBorder="1" applyAlignment="1">
      <alignment horizontal="center" vertical="center" wrapText="1" readingOrder="1"/>
    </xf>
    <xf numFmtId="9" fontId="109" fillId="4" borderId="50" xfId="7" applyFont="1" applyFill="1" applyBorder="1" applyAlignment="1">
      <alignment horizontal="center" vertical="center" wrapText="1"/>
    </xf>
    <xf numFmtId="9" fontId="109" fillId="4" borderId="4" xfId="7" applyFont="1" applyFill="1" applyBorder="1" applyAlignment="1">
      <alignment horizontal="center" vertical="center" wrapText="1"/>
    </xf>
    <xf numFmtId="9" fontId="109" fillId="0" borderId="2" xfId="7" applyFont="1" applyFill="1" applyBorder="1" applyAlignment="1">
      <alignment horizontal="center" vertical="center" wrapText="1" readingOrder="1"/>
    </xf>
    <xf numFmtId="0" fontId="93" fillId="0" borderId="0" xfId="0" applyFont="1" applyAlignment="1">
      <alignment horizontal="left" vertical="top" wrapText="1" readingOrder="1"/>
    </xf>
    <xf numFmtId="0" fontId="152" fillId="48" borderId="3" xfId="4" applyFont="1" applyFill="1" applyBorder="1" applyAlignment="1">
      <alignment horizontal="center" vertical="center" wrapText="1" readingOrder="1"/>
    </xf>
    <xf numFmtId="0" fontId="152" fillId="48" borderId="9" xfId="4" applyFont="1" applyFill="1" applyBorder="1" applyAlignment="1">
      <alignment horizontal="center" vertical="center" wrapText="1" readingOrder="1"/>
    </xf>
    <xf numFmtId="0" fontId="0" fillId="0" borderId="0" xfId="0" applyAlignment="1">
      <alignment horizontal="center"/>
    </xf>
    <xf numFmtId="0" fontId="99" fillId="0" borderId="48" xfId="5" applyFont="1" applyBorder="1" applyAlignment="1">
      <alignment horizontal="left"/>
    </xf>
    <xf numFmtId="0" fontId="99" fillId="0" borderId="1" xfId="5" applyFont="1" applyBorder="1" applyAlignment="1">
      <alignment horizontal="left"/>
    </xf>
    <xf numFmtId="9" fontId="101" fillId="0" borderId="2" xfId="7" applyFont="1" applyBorder="1" applyAlignment="1">
      <alignment horizontal="center" vertical="center" wrapText="1"/>
    </xf>
    <xf numFmtId="9" fontId="101" fillId="0" borderId="3" xfId="7" applyFont="1" applyBorder="1" applyAlignment="1">
      <alignment horizontal="center" vertical="center" wrapText="1"/>
    </xf>
    <xf numFmtId="9" fontId="101" fillId="0" borderId="8" xfId="7" applyFont="1" applyBorder="1" applyAlignment="1">
      <alignment horizontal="center" vertical="center" wrapText="1"/>
    </xf>
    <xf numFmtId="9" fontId="101" fillId="0" borderId="9" xfId="7" applyFont="1" applyBorder="1" applyAlignment="1">
      <alignment horizontal="center" vertical="center" wrapText="1"/>
    </xf>
    <xf numFmtId="3" fontId="107" fillId="47" borderId="3" xfId="4" applyNumberFormat="1" applyFont="1" applyFill="1" applyBorder="1" applyAlignment="1">
      <alignment horizontal="center" vertical="center" wrapText="1" readingOrder="1"/>
    </xf>
    <xf numFmtId="3" fontId="107" fillId="47" borderId="8" xfId="4" applyNumberFormat="1" applyFont="1" applyFill="1" applyBorder="1" applyAlignment="1">
      <alignment horizontal="center" vertical="center" wrapText="1" readingOrder="1"/>
    </xf>
    <xf numFmtId="3" fontId="107" fillId="47" borderId="9" xfId="4" applyNumberFormat="1" applyFont="1" applyFill="1" applyBorder="1" applyAlignment="1">
      <alignment horizontal="center" vertical="center" wrapText="1" readingOrder="1"/>
    </xf>
    <xf numFmtId="3" fontId="152" fillId="48" borderId="3" xfId="4" applyNumberFormat="1" applyFont="1" applyFill="1" applyBorder="1" applyAlignment="1">
      <alignment horizontal="center" vertical="center" wrapText="1" readingOrder="1"/>
    </xf>
    <xf numFmtId="3" fontId="152" fillId="48" borderId="9" xfId="4" applyNumberFormat="1" applyFont="1" applyFill="1" applyBorder="1" applyAlignment="1">
      <alignment horizontal="center" vertical="center" wrapText="1" readingOrder="1"/>
    </xf>
    <xf numFmtId="3" fontId="107" fillId="47" borderId="2" xfId="4" applyNumberFormat="1" applyFont="1" applyFill="1" applyBorder="1" applyAlignment="1">
      <alignment horizontal="center" vertical="center" wrapText="1" readingOrder="1"/>
    </xf>
    <xf numFmtId="3" fontId="107" fillId="47" borderId="10" xfId="4" applyNumberFormat="1" applyFont="1" applyFill="1" applyBorder="1" applyAlignment="1">
      <alignment horizontal="center" vertical="center" wrapText="1" readingOrder="1"/>
    </xf>
    <xf numFmtId="3" fontId="107" fillId="47" borderId="1" xfId="4" applyNumberFormat="1" applyFont="1" applyFill="1" applyBorder="1" applyAlignment="1">
      <alignment horizontal="center" vertical="center" wrapText="1" readingOrder="1"/>
    </xf>
    <xf numFmtId="0" fontId="153" fillId="48" borderId="20" xfId="0" applyFont="1" applyFill="1" applyBorder="1" applyAlignment="1">
      <alignment horizontal="center" vertical="center" readingOrder="1"/>
    </xf>
    <xf numFmtId="0" fontId="153" fillId="48" borderId="21" xfId="0" applyFont="1" applyFill="1" applyBorder="1" applyAlignment="1">
      <alignment horizontal="center" vertical="center" readingOrder="1"/>
    </xf>
    <xf numFmtId="0" fontId="153" fillId="48" borderId="27" xfId="0" applyFont="1" applyFill="1" applyBorder="1" applyAlignment="1">
      <alignment horizontal="center" vertical="center" readingOrder="1"/>
    </xf>
    <xf numFmtId="0" fontId="153" fillId="48" borderId="3" xfId="0" applyFont="1" applyFill="1" applyBorder="1" applyAlignment="1">
      <alignment horizontal="center" vertical="center" readingOrder="1"/>
    </xf>
    <xf numFmtId="0" fontId="153" fillId="48" borderId="8" xfId="0" applyFont="1" applyFill="1" applyBorder="1" applyAlignment="1">
      <alignment horizontal="center" vertical="center" readingOrder="1"/>
    </xf>
    <xf numFmtId="0" fontId="153" fillId="48" borderId="9" xfId="0" applyFont="1" applyFill="1" applyBorder="1" applyAlignment="1">
      <alignment horizontal="center" vertical="center" readingOrder="1"/>
    </xf>
    <xf numFmtId="0" fontId="153" fillId="48" borderId="17" xfId="0" applyFont="1" applyFill="1" applyBorder="1" applyAlignment="1">
      <alignment horizontal="center" vertical="center" readingOrder="1"/>
    </xf>
    <xf numFmtId="0" fontId="153" fillId="48" borderId="18" xfId="0" applyFont="1" applyFill="1" applyBorder="1" applyAlignment="1">
      <alignment horizontal="center" vertical="center" readingOrder="1"/>
    </xf>
    <xf numFmtId="0" fontId="153" fillId="48" borderId="76" xfId="0" applyFont="1" applyFill="1" applyBorder="1" applyAlignment="1">
      <alignment horizontal="center" vertical="center" readingOrder="1"/>
    </xf>
    <xf numFmtId="0" fontId="153" fillId="48" borderId="22" xfId="0" applyFont="1" applyFill="1" applyBorder="1" applyAlignment="1">
      <alignment horizontal="center" vertical="center" readingOrder="1"/>
    </xf>
    <xf numFmtId="180" fontId="102" fillId="49" borderId="44" xfId="0" applyNumberFormat="1" applyFont="1" applyFill="1" applyBorder="1" applyAlignment="1">
      <alignment horizontal="center" vertical="center" readingOrder="1"/>
    </xf>
    <xf numFmtId="180" fontId="102" fillId="49" borderId="9" xfId="0" applyNumberFormat="1" applyFont="1" applyFill="1" applyBorder="1" applyAlignment="1">
      <alignment horizontal="center" vertical="center" readingOrder="1"/>
    </xf>
    <xf numFmtId="0" fontId="110" fillId="0" borderId="74" xfId="0" applyFont="1" applyBorder="1" applyAlignment="1">
      <alignment horizontal="center" vertical="center" wrapText="1"/>
    </xf>
    <xf numFmtId="0" fontId="110" fillId="0" borderId="50" xfId="0" applyFont="1" applyBorder="1" applyAlignment="1">
      <alignment horizontal="center" vertical="center" wrapText="1"/>
    </xf>
    <xf numFmtId="180" fontId="102" fillId="49" borderId="3" xfId="0" applyNumberFormat="1" applyFont="1" applyFill="1" applyBorder="1" applyAlignment="1">
      <alignment horizontal="center" vertical="center" readingOrder="1"/>
    </xf>
    <xf numFmtId="178" fontId="102" fillId="49" borderId="7" xfId="0" applyNumberFormat="1" applyFont="1" applyFill="1" applyBorder="1" applyAlignment="1">
      <alignment horizontal="center" vertical="center" readingOrder="1"/>
    </xf>
    <xf numFmtId="178" fontId="102" fillId="49" borderId="50" xfId="0" applyNumberFormat="1" applyFont="1" applyFill="1" applyBorder="1" applyAlignment="1">
      <alignment horizontal="center" vertical="center" readingOrder="1"/>
    </xf>
    <xf numFmtId="180" fontId="102" fillId="49" borderId="74" xfId="0" applyNumberFormat="1" applyFont="1" applyFill="1" applyBorder="1" applyAlignment="1">
      <alignment horizontal="center" vertical="center" readingOrder="1"/>
    </xf>
    <xf numFmtId="180" fontId="102" fillId="49" borderId="50" xfId="0" applyNumberFormat="1" applyFont="1" applyFill="1" applyBorder="1" applyAlignment="1">
      <alignment horizontal="center" vertical="center" readingOrder="1"/>
    </xf>
    <xf numFmtId="180" fontId="102" fillId="49" borderId="7" xfId="0" applyNumberFormat="1" applyFont="1" applyFill="1" applyBorder="1" applyAlignment="1">
      <alignment horizontal="center" vertical="center" readingOrder="1"/>
    </xf>
    <xf numFmtId="0" fontId="102" fillId="47" borderId="3" xfId="0" applyFont="1" applyFill="1" applyBorder="1" applyAlignment="1">
      <alignment horizontal="center" vertical="center" wrapText="1" readingOrder="1"/>
    </xf>
    <xf numFmtId="0" fontId="102" fillId="47" borderId="8" xfId="0" applyFont="1" applyFill="1" applyBorder="1" applyAlignment="1">
      <alignment horizontal="center" vertical="center" wrapText="1" readingOrder="1"/>
    </xf>
    <xf numFmtId="0" fontId="102" fillId="47" borderId="9" xfId="0" applyFont="1" applyFill="1" applyBorder="1" applyAlignment="1">
      <alignment horizontal="center" vertical="center" wrapText="1" readingOrder="1"/>
    </xf>
    <xf numFmtId="0" fontId="102" fillId="47" borderId="62" xfId="0" applyFont="1" applyFill="1" applyBorder="1" applyAlignment="1">
      <alignment horizontal="center" vertical="center" wrapText="1" readingOrder="1"/>
    </xf>
    <xf numFmtId="0" fontId="102" fillId="47" borderId="0" xfId="0" applyFont="1" applyFill="1" applyAlignment="1">
      <alignment horizontal="center" vertical="center" wrapText="1" readingOrder="1"/>
    </xf>
    <xf numFmtId="0" fontId="102" fillId="47" borderId="11" xfId="0" applyFont="1" applyFill="1" applyBorder="1" applyAlignment="1">
      <alignment horizontal="center" vertical="center" wrapText="1" readingOrder="1"/>
    </xf>
    <xf numFmtId="0" fontId="102" fillId="47" borderId="7" xfId="0" applyFont="1" applyFill="1" applyBorder="1" applyAlignment="1">
      <alignment horizontal="center" vertical="center" wrapText="1" readingOrder="1"/>
    </xf>
    <xf numFmtId="0" fontId="102" fillId="47" borderId="56" xfId="0" applyFont="1" applyFill="1" applyBorder="1" applyAlignment="1">
      <alignment horizontal="center" vertical="center" wrapText="1" readingOrder="1"/>
    </xf>
    <xf numFmtId="0" fontId="102" fillId="47" borderId="50" xfId="0" applyFont="1" applyFill="1" applyBorder="1" applyAlignment="1">
      <alignment horizontal="center" vertical="center" wrapText="1" readingOrder="1"/>
    </xf>
    <xf numFmtId="0" fontId="102" fillId="47" borderId="10" xfId="0" applyFont="1" applyFill="1" applyBorder="1" applyAlignment="1">
      <alignment horizontal="center" vertical="center" wrapText="1" readingOrder="1"/>
    </xf>
    <xf numFmtId="0" fontId="102" fillId="47" borderId="1" xfId="0" applyFont="1" applyFill="1" applyBorder="1" applyAlignment="1">
      <alignment horizontal="center" vertical="center" wrapText="1" readingOrder="1"/>
    </xf>
    <xf numFmtId="0" fontId="102" fillId="47" borderId="51" xfId="0" applyFont="1" applyFill="1" applyBorder="1" applyAlignment="1">
      <alignment horizontal="center" vertical="center" wrapText="1" readingOrder="1"/>
    </xf>
    <xf numFmtId="0" fontId="102" fillId="0" borderId="12" xfId="0" applyFont="1" applyBorder="1" applyAlignment="1">
      <alignment horizontal="center" vertical="center" wrapText="1" readingOrder="1"/>
    </xf>
    <xf numFmtId="0" fontId="102" fillId="0" borderId="15" xfId="0" applyFont="1" applyBorder="1" applyAlignment="1">
      <alignment horizontal="center" vertical="center" wrapText="1" readingOrder="1"/>
    </xf>
    <xf numFmtId="0" fontId="102" fillId="0" borderId="17" xfId="0" applyFont="1" applyBorder="1" applyAlignment="1">
      <alignment horizontal="center" vertical="center" wrapText="1" readingOrder="1"/>
    </xf>
    <xf numFmtId="0" fontId="102" fillId="0" borderId="36" xfId="0" applyFont="1" applyBorder="1" applyAlignment="1">
      <alignment horizontal="center" vertical="center" wrapText="1" readingOrder="1"/>
    </xf>
    <xf numFmtId="0" fontId="102" fillId="0" borderId="45" xfId="0" applyFont="1" applyBorder="1" applyAlignment="1">
      <alignment horizontal="center" vertical="center" wrapText="1" readingOrder="1"/>
    </xf>
    <xf numFmtId="0" fontId="93" fillId="0" borderId="13" xfId="0" applyFont="1" applyBorder="1" applyAlignment="1">
      <alignment horizontal="left" vertical="top" readingOrder="1"/>
    </xf>
    <xf numFmtId="0" fontId="93" fillId="0" borderId="0" xfId="0" applyFont="1" applyAlignment="1">
      <alignment horizontal="left" vertical="top" readingOrder="1"/>
    </xf>
    <xf numFmtId="0" fontId="130" fillId="0" borderId="20" xfId="0" applyFont="1" applyBorder="1" applyAlignment="1">
      <alignment horizontal="left" vertical="top" readingOrder="1"/>
    </xf>
    <xf numFmtId="0" fontId="130" fillId="0" borderId="18" xfId="0" applyFont="1" applyBorder="1" applyAlignment="1">
      <alignment horizontal="left" vertical="top" readingOrder="1"/>
    </xf>
    <xf numFmtId="0" fontId="176" fillId="0" borderId="18" xfId="0" applyFont="1" applyBorder="1" applyAlignment="1">
      <alignment horizontal="left" vertical="top" readingOrder="1"/>
    </xf>
    <xf numFmtId="0" fontId="130" fillId="0" borderId="19" xfId="0" applyFont="1" applyBorder="1" applyAlignment="1">
      <alignment horizontal="left" vertical="top" readingOrder="1"/>
    </xf>
    <xf numFmtId="180" fontId="102" fillId="4" borderId="3" xfId="0" applyNumberFormat="1" applyFont="1" applyFill="1" applyBorder="1" applyAlignment="1">
      <alignment horizontal="center" vertical="center" readingOrder="1"/>
    </xf>
    <xf numFmtId="180" fontId="102" fillId="4" borderId="9" xfId="0" applyNumberFormat="1" applyFont="1" applyFill="1" applyBorder="1" applyAlignment="1">
      <alignment horizontal="center" vertical="center" readingOrder="1"/>
    </xf>
    <xf numFmtId="180" fontId="102" fillId="49" borderId="88" xfId="0" applyNumberFormat="1" applyFont="1" applyFill="1" applyBorder="1" applyAlignment="1">
      <alignment horizontal="center" vertical="center" readingOrder="1"/>
    </xf>
    <xf numFmtId="180" fontId="102" fillId="49" borderId="57" xfId="0" applyNumberFormat="1" applyFont="1" applyFill="1" applyBorder="1" applyAlignment="1">
      <alignment horizontal="center" vertical="center" readingOrder="1"/>
    </xf>
    <xf numFmtId="180" fontId="102" fillId="47" borderId="3" xfId="0" applyNumberFormat="1" applyFont="1" applyFill="1" applyBorder="1" applyAlignment="1">
      <alignment horizontal="center" vertical="center" readingOrder="1"/>
    </xf>
    <xf numFmtId="180" fontId="102" fillId="47" borderId="9" xfId="0" applyNumberFormat="1" applyFont="1" applyFill="1" applyBorder="1" applyAlignment="1">
      <alignment horizontal="center" vertical="center" readingOrder="1"/>
    </xf>
    <xf numFmtId="0" fontId="130" fillId="0" borderId="21" xfId="0" applyFont="1" applyBorder="1" applyAlignment="1">
      <alignment horizontal="left" vertical="top" readingOrder="1"/>
    </xf>
    <xf numFmtId="0" fontId="130" fillId="0" borderId="0" xfId="0" applyFont="1" applyAlignment="1">
      <alignment horizontal="left" vertical="top" readingOrder="1"/>
    </xf>
    <xf numFmtId="180" fontId="102" fillId="49" borderId="2" xfId="0" applyNumberFormat="1" applyFont="1" applyFill="1" applyBorder="1" applyAlignment="1">
      <alignment horizontal="center" vertical="center" readingOrder="1"/>
    </xf>
    <xf numFmtId="0" fontId="177" fillId="0" borderId="13" xfId="0" applyFont="1" applyBorder="1" applyAlignment="1">
      <alignment horizontal="left" vertical="top" readingOrder="1"/>
    </xf>
    <xf numFmtId="0" fontId="103" fillId="0" borderId="30" xfId="0" applyFont="1" applyBorder="1" applyAlignment="1">
      <alignment horizontal="center" vertical="center" wrapText="1" readingOrder="1"/>
    </xf>
    <xf numFmtId="0" fontId="103" fillId="0" borderId="32" xfId="0" applyFont="1" applyBorder="1" applyAlignment="1">
      <alignment horizontal="center" vertical="center" wrapText="1" readingOrder="1"/>
    </xf>
    <xf numFmtId="0" fontId="103" fillId="0" borderId="45" xfId="0" applyFont="1" applyBorder="1" applyAlignment="1">
      <alignment horizontal="center" vertical="center" wrapText="1" readingOrder="1"/>
    </xf>
    <xf numFmtId="0" fontId="93" fillId="0" borderId="21" xfId="0" applyFont="1" applyBorder="1" applyAlignment="1">
      <alignment horizontal="left" vertical="top" readingOrder="1"/>
    </xf>
    <xf numFmtId="0" fontId="177" fillId="0" borderId="21" xfId="0" applyFont="1" applyBorder="1" applyAlignment="1">
      <alignment horizontal="left" vertical="top" readingOrder="1"/>
    </xf>
    <xf numFmtId="0" fontId="102" fillId="0" borderId="32" xfId="0" applyFont="1" applyBorder="1" applyAlignment="1">
      <alignment horizontal="center" vertical="center" wrapText="1" readingOrder="1"/>
    </xf>
    <xf numFmtId="0" fontId="153" fillId="48" borderId="88" xfId="0" applyFont="1" applyFill="1" applyBorder="1" applyAlignment="1">
      <alignment horizontal="center" vertical="center" readingOrder="1"/>
    </xf>
    <xf numFmtId="0" fontId="153" fillId="48" borderId="90" xfId="0" applyFont="1" applyFill="1" applyBorder="1" applyAlignment="1">
      <alignment horizontal="center" vertical="center" readingOrder="1"/>
    </xf>
    <xf numFmtId="0" fontId="153" fillId="48" borderId="57" xfId="0" applyFont="1" applyFill="1" applyBorder="1" applyAlignment="1">
      <alignment horizontal="center" vertical="center" readingOrder="1"/>
    </xf>
    <xf numFmtId="180" fontId="102" fillId="49" borderId="4" xfId="0" applyNumberFormat="1" applyFont="1" applyFill="1" applyBorder="1" applyAlignment="1">
      <alignment horizontal="center" vertical="center" readingOrder="1"/>
    </xf>
    <xf numFmtId="0" fontId="102" fillId="49" borderId="3" xfId="0" applyFont="1" applyFill="1" applyBorder="1" applyAlignment="1">
      <alignment horizontal="center" vertical="center" wrapText="1" readingOrder="1"/>
    </xf>
    <xf numFmtId="0" fontId="102" fillId="49" borderId="8" xfId="0" applyFont="1" applyFill="1" applyBorder="1" applyAlignment="1">
      <alignment horizontal="center" vertical="center" wrapText="1" readingOrder="1"/>
    </xf>
    <xf numFmtId="0" fontId="102" fillId="49" borderId="9" xfId="0" applyFont="1" applyFill="1" applyBorder="1" applyAlignment="1">
      <alignment horizontal="center" vertical="center" wrapText="1" readingOrder="1"/>
    </xf>
    <xf numFmtId="0" fontId="102" fillId="49" borderId="7" xfId="0" applyFont="1" applyFill="1" applyBorder="1" applyAlignment="1">
      <alignment horizontal="center" vertical="center" wrapText="1" readingOrder="1"/>
    </xf>
    <xf numFmtId="0" fontId="102" fillId="49" borderId="56" xfId="0" applyFont="1" applyFill="1" applyBorder="1" applyAlignment="1">
      <alignment horizontal="center" vertical="center" wrapText="1" readingOrder="1"/>
    </xf>
    <xf numFmtId="0" fontId="102" fillId="49" borderId="50" xfId="0" applyFont="1" applyFill="1" applyBorder="1" applyAlignment="1">
      <alignment horizontal="center" vertical="center" wrapText="1" readingOrder="1"/>
    </xf>
    <xf numFmtId="15" fontId="117" fillId="0" borderId="15" xfId="0" applyNumberFormat="1" applyFont="1" applyBorder="1" applyAlignment="1">
      <alignment horizontal="center" vertical="center" readingOrder="1"/>
    </xf>
    <xf numFmtId="15" fontId="117" fillId="0" borderId="0" xfId="0" applyNumberFormat="1" applyFont="1" applyAlignment="1">
      <alignment horizontal="center" vertical="center" readingOrder="1"/>
    </xf>
    <xf numFmtId="15" fontId="175" fillId="0" borderId="0" xfId="0" applyNumberFormat="1" applyFont="1" applyAlignment="1">
      <alignment horizontal="center" vertical="center" readingOrder="1"/>
    </xf>
    <xf numFmtId="177" fontId="117" fillId="0" borderId="15" xfId="0" applyNumberFormat="1" applyFont="1" applyBorder="1" applyAlignment="1">
      <alignment horizontal="center" vertical="center" readingOrder="1"/>
    </xf>
    <xf numFmtId="177" fontId="117" fillId="0" borderId="0" xfId="0" applyNumberFormat="1" applyFont="1" applyAlignment="1">
      <alignment horizontal="center" vertical="center" readingOrder="1"/>
    </xf>
    <xf numFmtId="177" fontId="175" fillId="0" borderId="0" xfId="0" applyNumberFormat="1" applyFont="1" applyAlignment="1">
      <alignment horizontal="center" vertical="center" readingOrder="1"/>
    </xf>
    <xf numFmtId="177" fontId="116" fillId="0" borderId="15" xfId="0" applyNumberFormat="1" applyFont="1" applyBorder="1" applyAlignment="1">
      <alignment horizontal="center" vertical="center" readingOrder="1"/>
    </xf>
    <xf numFmtId="177" fontId="116" fillId="0" borderId="0" xfId="0" applyNumberFormat="1" applyFont="1" applyAlignment="1">
      <alignment horizontal="center" vertical="center" readingOrder="1"/>
    </xf>
    <xf numFmtId="177" fontId="152" fillId="0" borderId="0" xfId="0" applyNumberFormat="1" applyFont="1" applyAlignment="1">
      <alignment horizontal="center" vertical="center" readingOrder="1"/>
    </xf>
    <xf numFmtId="0" fontId="102" fillId="0" borderId="30" xfId="0" applyFont="1" applyBorder="1" applyAlignment="1">
      <alignment horizontal="center" vertical="center" wrapText="1" readingOrder="1"/>
    </xf>
    <xf numFmtId="0" fontId="102" fillId="0" borderId="87" xfId="0" applyFont="1" applyBorder="1" applyAlignment="1">
      <alignment horizontal="center" vertical="center" wrapText="1" readingOrder="1"/>
    </xf>
    <xf numFmtId="0" fontId="102" fillId="0" borderId="44" xfId="0" applyFont="1" applyBorder="1" applyAlignment="1">
      <alignment horizontal="center" vertical="center" wrapText="1" readingOrder="1"/>
    </xf>
    <xf numFmtId="0" fontId="153" fillId="0" borderId="45" xfId="0" applyFont="1" applyBorder="1" applyAlignment="1">
      <alignment horizontal="center" vertical="center" wrapText="1" readingOrder="1"/>
    </xf>
    <xf numFmtId="0" fontId="102" fillId="0" borderId="0" xfId="0" applyFont="1" applyAlignment="1">
      <alignment horizontal="center" vertical="center" wrapText="1" readingOrder="1"/>
    </xf>
    <xf numFmtId="0" fontId="102" fillId="0" borderId="48" xfId="0" applyFont="1" applyBorder="1" applyAlignment="1">
      <alignment horizontal="center" vertical="center" wrapText="1" readingOrder="1"/>
    </xf>
    <xf numFmtId="0" fontId="102" fillId="4" borderId="36" xfId="0" applyFont="1" applyFill="1" applyBorder="1" applyAlignment="1">
      <alignment horizontal="center" vertical="center" wrapText="1" readingOrder="1"/>
    </xf>
    <xf numFmtId="0" fontId="102" fillId="4" borderId="30" xfId="0" applyFont="1" applyFill="1" applyBorder="1" applyAlignment="1">
      <alignment horizontal="center" vertical="center" wrapText="1" readingOrder="1"/>
    </xf>
    <xf numFmtId="0" fontId="102" fillId="4" borderId="32" xfId="0" applyFont="1" applyFill="1" applyBorder="1" applyAlignment="1">
      <alignment horizontal="center" vertical="center" wrapText="1" readingOrder="1"/>
    </xf>
    <xf numFmtId="0" fontId="153" fillId="4" borderId="45" xfId="0" applyFont="1" applyFill="1" applyBorder="1" applyAlignment="1">
      <alignment horizontal="center" vertical="center" wrapText="1" readingOrder="1"/>
    </xf>
    <xf numFmtId="0" fontId="176" fillId="0" borderId="0" xfId="0" applyFont="1" applyAlignment="1">
      <alignment horizontal="left" vertical="top" readingOrder="1"/>
    </xf>
    <xf numFmtId="0" fontId="102" fillId="0" borderId="35" xfId="0" applyFont="1" applyBorder="1" applyAlignment="1">
      <alignment horizontal="center" vertical="center" wrapText="1" readingOrder="1"/>
    </xf>
    <xf numFmtId="0" fontId="102" fillId="0" borderId="54" xfId="0" applyFont="1" applyBorder="1" applyAlignment="1">
      <alignment horizontal="center" vertical="center" wrapText="1" readingOrder="1"/>
    </xf>
    <xf numFmtId="0" fontId="153" fillId="0" borderId="55" xfId="0" applyFont="1" applyBorder="1" applyAlignment="1">
      <alignment horizontal="center" vertical="center" wrapText="1" readingOrder="1"/>
    </xf>
    <xf numFmtId="0" fontId="102" fillId="4" borderId="35" xfId="0" applyFont="1" applyFill="1" applyBorder="1" applyAlignment="1">
      <alignment horizontal="center" vertical="center" wrapText="1" readingOrder="1"/>
    </xf>
    <xf numFmtId="0" fontId="102" fillId="4" borderId="54" xfId="0" applyFont="1" applyFill="1" applyBorder="1" applyAlignment="1">
      <alignment horizontal="center" vertical="center" wrapText="1" readingOrder="1"/>
    </xf>
    <xf numFmtId="0" fontId="102" fillId="4" borderId="55" xfId="0" applyFont="1" applyFill="1" applyBorder="1" applyAlignment="1">
      <alignment horizontal="center" vertical="center" wrapText="1" readingOrder="1"/>
    </xf>
    <xf numFmtId="0" fontId="170" fillId="0" borderId="0" xfId="0" applyFont="1" applyAlignment="1">
      <alignment horizontal="left" vertical="top" readingOrder="1"/>
    </xf>
    <xf numFmtId="178" fontId="102" fillId="49" borderId="45" xfId="0" applyNumberFormat="1" applyFont="1" applyFill="1" applyBorder="1" applyAlignment="1">
      <alignment horizontal="center" vertical="center" readingOrder="1"/>
    </xf>
    <xf numFmtId="178" fontId="102" fillId="49" borderId="57" xfId="0" applyNumberFormat="1" applyFont="1" applyFill="1" applyBorder="1" applyAlignment="1">
      <alignment horizontal="center" vertical="center" readingOrder="1"/>
    </xf>
    <xf numFmtId="0" fontId="153" fillId="0" borderId="17" xfId="0" applyFont="1" applyBorder="1" applyAlignment="1">
      <alignment horizontal="center" vertical="center" wrapText="1" readingOrder="1"/>
    </xf>
    <xf numFmtId="0" fontId="176" fillId="0" borderId="21" xfId="0" applyFont="1" applyBorder="1" applyAlignment="1">
      <alignment horizontal="left" vertical="top" readingOrder="1"/>
    </xf>
    <xf numFmtId="0" fontId="153" fillId="4" borderId="55" xfId="0" applyFont="1" applyFill="1" applyBorder="1" applyAlignment="1">
      <alignment horizontal="center" vertical="center" wrapText="1" readingOrder="1"/>
    </xf>
    <xf numFmtId="0" fontId="102" fillId="0" borderId="55" xfId="0" applyFont="1" applyBorder="1" applyAlignment="1">
      <alignment horizontal="center" vertical="center" wrapText="1" readingOrder="1"/>
    </xf>
    <xf numFmtId="0" fontId="102" fillId="4" borderId="45" xfId="0" applyFont="1" applyFill="1" applyBorder="1" applyAlignment="1">
      <alignment horizontal="center" vertical="center" wrapText="1" readingOrder="1"/>
    </xf>
    <xf numFmtId="0" fontId="130" fillId="0" borderId="13" xfId="0" applyFont="1" applyBorder="1" applyAlignment="1">
      <alignment horizontal="left" vertical="top" readingOrder="1"/>
    </xf>
    <xf numFmtId="0" fontId="176" fillId="0" borderId="13" xfId="0" applyFont="1" applyBorder="1" applyAlignment="1">
      <alignment horizontal="left" vertical="top" readingOrder="1"/>
    </xf>
    <xf numFmtId="0" fontId="160" fillId="0" borderId="12" xfId="0" applyFont="1" applyBorder="1" applyAlignment="1">
      <alignment horizontal="center" vertical="center" readingOrder="1"/>
    </xf>
    <xf numFmtId="0" fontId="160" fillId="0" borderId="13" xfId="0" applyFont="1" applyBorder="1" applyAlignment="1">
      <alignment horizontal="center" vertical="center" readingOrder="1"/>
    </xf>
    <xf numFmtId="0" fontId="160" fillId="0" borderId="14" xfId="0" applyFont="1" applyBorder="1" applyAlignment="1">
      <alignment horizontal="center" vertical="center" readingOrder="1"/>
    </xf>
    <xf numFmtId="0" fontId="160" fillId="0" borderId="15" xfId="0" applyFont="1" applyBorder="1" applyAlignment="1">
      <alignment horizontal="center" vertical="center" readingOrder="1"/>
    </xf>
    <xf numFmtId="0" fontId="160" fillId="0" borderId="0" xfId="0" applyFont="1" applyAlignment="1">
      <alignment horizontal="center" vertical="center" readingOrder="1"/>
    </xf>
    <xf numFmtId="0" fontId="160" fillId="0" borderId="16" xfId="0" applyFont="1" applyBorder="1" applyAlignment="1">
      <alignment horizontal="center" vertical="center" readingOrder="1"/>
    </xf>
    <xf numFmtId="0" fontId="160" fillId="0" borderId="17" xfId="0" applyFont="1" applyBorder="1" applyAlignment="1">
      <alignment horizontal="center" vertical="center" readingOrder="1"/>
    </xf>
    <xf numFmtId="0" fontId="160" fillId="0" borderId="18" xfId="0" applyFont="1" applyBorder="1" applyAlignment="1">
      <alignment horizontal="center" vertical="center" readingOrder="1"/>
    </xf>
    <xf numFmtId="0" fontId="160" fillId="0" borderId="19" xfId="0" applyFont="1" applyBorder="1" applyAlignment="1">
      <alignment horizontal="center" vertical="center" readingOrder="1"/>
    </xf>
    <xf numFmtId="177" fontId="163" fillId="0" borderId="0" xfId="0" applyNumberFormat="1" applyFont="1" applyAlignment="1">
      <alignment horizontal="center"/>
    </xf>
    <xf numFmtId="177" fontId="94" fillId="0" borderId="0" xfId="0" applyNumberFormat="1" applyFont="1" applyAlignment="1">
      <alignment horizontal="center" wrapText="1"/>
    </xf>
    <xf numFmtId="0" fontId="120" fillId="48" borderId="62" xfId="0" applyFont="1" applyFill="1" applyBorder="1" applyAlignment="1">
      <alignment horizontal="center" vertical="center" wrapText="1" readingOrder="1"/>
    </xf>
    <xf numFmtId="0" fontId="120" fillId="48" borderId="0" xfId="0" applyFont="1" applyFill="1" applyAlignment="1">
      <alignment horizontal="center" vertical="center" wrapText="1" readingOrder="1"/>
    </xf>
    <xf numFmtId="0" fontId="162" fillId="0" borderId="17" xfId="0" applyFont="1" applyBorder="1" applyAlignment="1">
      <alignment horizontal="left" vertical="center" wrapText="1" readingOrder="1"/>
    </xf>
    <xf numFmtId="0" fontId="162" fillId="0" borderId="18" xfId="0" applyFont="1" applyBorder="1" applyAlignment="1">
      <alignment horizontal="left" vertical="center" wrapText="1" readingOrder="1"/>
    </xf>
    <xf numFmtId="177" fontId="94" fillId="0" borderId="15" xfId="0" applyNumberFormat="1" applyFont="1" applyBorder="1" applyAlignment="1">
      <alignment horizontal="center" wrapText="1"/>
    </xf>
    <xf numFmtId="0" fontId="158" fillId="48" borderId="20" xfId="4" applyFont="1" applyFill="1" applyBorder="1" applyAlignment="1">
      <alignment horizontal="center" vertical="center"/>
    </xf>
    <xf numFmtId="0" fontId="158" fillId="48" borderId="21" xfId="4" applyFont="1" applyFill="1" applyBorder="1" applyAlignment="1">
      <alignment horizontal="center" vertical="center"/>
    </xf>
    <xf numFmtId="0" fontId="158" fillId="48" borderId="22" xfId="4" applyFont="1" applyFill="1" applyBorder="1" applyAlignment="1">
      <alignment horizontal="center" vertical="center"/>
    </xf>
    <xf numFmtId="0" fontId="159" fillId="48" borderId="20" xfId="4" applyFont="1" applyFill="1" applyBorder="1" applyAlignment="1">
      <alignment horizontal="center" vertical="center"/>
    </xf>
    <xf numFmtId="0" fontId="159" fillId="48" borderId="21" xfId="4" applyFont="1" applyFill="1" applyBorder="1" applyAlignment="1">
      <alignment horizontal="center" vertical="center"/>
    </xf>
    <xf numFmtId="0" fontId="159" fillId="48" borderId="22" xfId="4" applyFont="1" applyFill="1" applyBorder="1" applyAlignment="1">
      <alignment horizontal="center" vertical="center"/>
    </xf>
    <xf numFmtId="9" fontId="154" fillId="4" borderId="2" xfId="2" applyFont="1" applyFill="1" applyBorder="1" applyAlignment="1">
      <alignment horizontal="center" vertical="center" wrapText="1" readingOrder="1"/>
    </xf>
    <xf numFmtId="9" fontId="96" fillId="4" borderId="3" xfId="2" applyFont="1" applyFill="1" applyBorder="1" applyAlignment="1">
      <alignment horizontal="center" vertical="center" wrapText="1" readingOrder="1"/>
    </xf>
  </cellXfs>
  <cellStyles count="581">
    <cellStyle name="20% - Énfasis1" xfId="133" builtinId="30" customBuiltin="1"/>
    <cellStyle name="20% - Énfasis1 2" xfId="311" xr:uid="{00000000-0005-0000-0000-000001000000}"/>
    <cellStyle name="20% - Énfasis1 3" xfId="481" xr:uid="{00000000-0005-0000-0000-000002000000}"/>
    <cellStyle name="20% - Énfasis2" xfId="137" builtinId="34" customBuiltin="1"/>
    <cellStyle name="20% - Énfasis2 2" xfId="314" xr:uid="{00000000-0005-0000-0000-000004000000}"/>
    <cellStyle name="20% - Énfasis2 3" xfId="484" xr:uid="{00000000-0005-0000-0000-000005000000}"/>
    <cellStyle name="20% - Énfasis3" xfId="141" builtinId="38" customBuiltin="1"/>
    <cellStyle name="20% - Énfasis3 2" xfId="317" xr:uid="{00000000-0005-0000-0000-000007000000}"/>
    <cellStyle name="20% - Énfasis3 3" xfId="487" xr:uid="{00000000-0005-0000-0000-000008000000}"/>
    <cellStyle name="20% - Énfasis4" xfId="145" builtinId="42" customBuiltin="1"/>
    <cellStyle name="20% - Énfasis4 2" xfId="320" xr:uid="{00000000-0005-0000-0000-00000A000000}"/>
    <cellStyle name="20% - Énfasis4 3" xfId="490" xr:uid="{00000000-0005-0000-0000-00000B000000}"/>
    <cellStyle name="20% - Énfasis5" xfId="149" builtinId="46" customBuiltin="1"/>
    <cellStyle name="20% - Énfasis5 2" xfId="323" xr:uid="{00000000-0005-0000-0000-00000D000000}"/>
    <cellStyle name="20% - Énfasis5 3" xfId="493" xr:uid="{00000000-0005-0000-0000-00000E000000}"/>
    <cellStyle name="20% - Énfasis6" xfId="153" builtinId="50" customBuiltin="1"/>
    <cellStyle name="20% - Énfasis6 2" xfId="326" xr:uid="{00000000-0005-0000-0000-000010000000}"/>
    <cellStyle name="20% - Énfasis6 3" xfId="496" xr:uid="{00000000-0005-0000-0000-000011000000}"/>
    <cellStyle name="40% - Énfasis1" xfId="134" builtinId="31" customBuiltin="1"/>
    <cellStyle name="40% - Énfasis1 2" xfId="312" xr:uid="{00000000-0005-0000-0000-000013000000}"/>
    <cellStyle name="40% - Énfasis1 3" xfId="482" xr:uid="{00000000-0005-0000-0000-000014000000}"/>
    <cellStyle name="40% - Énfasis2" xfId="138" builtinId="35" customBuiltin="1"/>
    <cellStyle name="40% - Énfasis2 2" xfId="315" xr:uid="{00000000-0005-0000-0000-000016000000}"/>
    <cellStyle name="40% - Énfasis2 3" xfId="485" xr:uid="{00000000-0005-0000-0000-000017000000}"/>
    <cellStyle name="40% - Énfasis3" xfId="142" builtinId="39" customBuiltin="1"/>
    <cellStyle name="40% - Énfasis3 2" xfId="318" xr:uid="{00000000-0005-0000-0000-000019000000}"/>
    <cellStyle name="40% - Énfasis3 3" xfId="488" xr:uid="{00000000-0005-0000-0000-00001A000000}"/>
    <cellStyle name="40% - Énfasis4" xfId="146" builtinId="43" customBuiltin="1"/>
    <cellStyle name="40% - Énfasis4 2" xfId="321" xr:uid="{00000000-0005-0000-0000-00001C000000}"/>
    <cellStyle name="40% - Énfasis4 3" xfId="491" xr:uid="{00000000-0005-0000-0000-00001D000000}"/>
    <cellStyle name="40% - Énfasis5" xfId="150" builtinId="47" customBuiltin="1"/>
    <cellStyle name="40% - Énfasis5 2" xfId="324" xr:uid="{00000000-0005-0000-0000-00001F000000}"/>
    <cellStyle name="40% - Énfasis5 3" xfId="494" xr:uid="{00000000-0005-0000-0000-000020000000}"/>
    <cellStyle name="40% - Énfasis6" xfId="154" builtinId="51" customBuiltin="1"/>
    <cellStyle name="40% - Énfasis6 2" xfId="327" xr:uid="{00000000-0005-0000-0000-000022000000}"/>
    <cellStyle name="40% - Énfasis6 3" xfId="497" xr:uid="{00000000-0005-0000-0000-000023000000}"/>
    <cellStyle name="60% - Énfasis1" xfId="135" builtinId="32" customBuiltin="1"/>
    <cellStyle name="60% - Énfasis1 2" xfId="313" xr:uid="{00000000-0005-0000-0000-000025000000}"/>
    <cellStyle name="60% - Énfasis1 3" xfId="483" xr:uid="{00000000-0005-0000-0000-000026000000}"/>
    <cellStyle name="60% - Énfasis2" xfId="139" builtinId="36" customBuiltin="1"/>
    <cellStyle name="60% - Énfasis2 2" xfId="316" xr:uid="{00000000-0005-0000-0000-000028000000}"/>
    <cellStyle name="60% - Énfasis2 3" xfId="486" xr:uid="{00000000-0005-0000-0000-000029000000}"/>
    <cellStyle name="60% - Énfasis3" xfId="143" builtinId="40" customBuiltin="1"/>
    <cellStyle name="60% - Énfasis3 2" xfId="319" xr:uid="{00000000-0005-0000-0000-00002B000000}"/>
    <cellStyle name="60% - Énfasis3 3" xfId="489" xr:uid="{00000000-0005-0000-0000-00002C000000}"/>
    <cellStyle name="60% - Énfasis4" xfId="147" builtinId="44" customBuiltin="1"/>
    <cellStyle name="60% - Énfasis4 2" xfId="322" xr:uid="{00000000-0005-0000-0000-00002E000000}"/>
    <cellStyle name="60% - Énfasis4 3" xfId="492" xr:uid="{00000000-0005-0000-0000-00002F000000}"/>
    <cellStyle name="60% - Énfasis5" xfId="151" builtinId="48" customBuiltin="1"/>
    <cellStyle name="60% - Énfasis5 2" xfId="325" xr:uid="{00000000-0005-0000-0000-000031000000}"/>
    <cellStyle name="60% - Énfasis5 3" xfId="495" xr:uid="{00000000-0005-0000-0000-000032000000}"/>
    <cellStyle name="60% - Énfasis6" xfId="155" builtinId="52" customBuiltin="1"/>
    <cellStyle name="60% - Énfasis6 2" xfId="328" xr:uid="{00000000-0005-0000-0000-000034000000}"/>
    <cellStyle name="60% - Énfasis6 3" xfId="498" xr:uid="{00000000-0005-0000-0000-000035000000}"/>
    <cellStyle name="Bueno" xfId="121" builtinId="26" customBuiltin="1"/>
    <cellStyle name="Cálculo" xfId="126" builtinId="22" customBuiltin="1"/>
    <cellStyle name="Celda de comprobación" xfId="128" builtinId="23" customBuiltin="1"/>
    <cellStyle name="Celda vinculada" xfId="127" builtinId="24" customBuiltin="1"/>
    <cellStyle name="Encabezado 1" xfId="117" builtinId="16" customBuiltin="1"/>
    <cellStyle name="Encabezado 4" xfId="120" builtinId="19" customBuiltin="1"/>
    <cellStyle name="Énfasis1" xfId="132" builtinId="29" customBuiltin="1"/>
    <cellStyle name="Énfasis2" xfId="136" builtinId="33" customBuiltin="1"/>
    <cellStyle name="Énfasis3" xfId="140" builtinId="37" customBuiltin="1"/>
    <cellStyle name="Énfasis4" xfId="144" builtinId="41" customBuiltin="1"/>
    <cellStyle name="Énfasis5" xfId="148" builtinId="45" customBuiltin="1"/>
    <cellStyle name="Énfasis6" xfId="152" builtinId="49" customBuiltin="1"/>
    <cellStyle name="Entrada" xfId="124" builtinId="20" customBuiltin="1"/>
    <cellStyle name="Incorrecto" xfId="122" builtinId="27" customBuiltin="1"/>
    <cellStyle name="Millares" xfId="1" builtinId="3"/>
    <cellStyle name="Millares [0]" xfId="11" builtinId="6"/>
    <cellStyle name="Millares [0] 2" xfId="61" xr:uid="{00000000-0005-0000-0000-000046000000}"/>
    <cellStyle name="Millares [0] 2 2" xfId="255" xr:uid="{00000000-0005-0000-0000-000047000000}"/>
    <cellStyle name="Millares [0] 2 3" xfId="424" xr:uid="{00000000-0005-0000-0000-000048000000}"/>
    <cellStyle name="Millares [0] 3" xfId="15" xr:uid="{00000000-0005-0000-0000-000049000000}"/>
    <cellStyle name="Millares [0] 3 2" xfId="65" xr:uid="{00000000-0005-0000-0000-00004A000000}"/>
    <cellStyle name="Millares [0] 3 2 2" xfId="259" xr:uid="{00000000-0005-0000-0000-00004B000000}"/>
    <cellStyle name="Millares [0] 3 2 3" xfId="428" xr:uid="{00000000-0005-0000-0000-00004C000000}"/>
    <cellStyle name="Millares [0] 3 3" xfId="213" xr:uid="{00000000-0005-0000-0000-00004D000000}"/>
    <cellStyle name="Millares [0] 3 4" xfId="382" xr:uid="{00000000-0005-0000-0000-00004E000000}"/>
    <cellStyle name="Millares [0] 4" xfId="209" xr:uid="{00000000-0005-0000-0000-00004F000000}"/>
    <cellStyle name="Millares [0] 5" xfId="378" xr:uid="{00000000-0005-0000-0000-000050000000}"/>
    <cellStyle name="Millares 10" xfId="30" xr:uid="{00000000-0005-0000-0000-000051000000}"/>
    <cellStyle name="Millares 10 2" xfId="77" xr:uid="{00000000-0005-0000-0000-000052000000}"/>
    <cellStyle name="Millares 10 2 2" xfId="271" xr:uid="{00000000-0005-0000-0000-000053000000}"/>
    <cellStyle name="Millares 10 2 3" xfId="440" xr:uid="{00000000-0005-0000-0000-000054000000}"/>
    <cellStyle name="Millares 10 3" xfId="225" xr:uid="{00000000-0005-0000-0000-000055000000}"/>
    <cellStyle name="Millares 10 4" xfId="394" xr:uid="{00000000-0005-0000-0000-000056000000}"/>
    <cellStyle name="Millares 11" xfId="34" xr:uid="{00000000-0005-0000-0000-000057000000}"/>
    <cellStyle name="Millares 11 2" xfId="81" xr:uid="{00000000-0005-0000-0000-000058000000}"/>
    <cellStyle name="Millares 11 2 2" xfId="275" xr:uid="{00000000-0005-0000-0000-000059000000}"/>
    <cellStyle name="Millares 11 2 3" xfId="444" xr:uid="{00000000-0005-0000-0000-00005A000000}"/>
    <cellStyle name="Millares 11 3" xfId="229" xr:uid="{00000000-0005-0000-0000-00005B000000}"/>
    <cellStyle name="Millares 11 4" xfId="398" xr:uid="{00000000-0005-0000-0000-00005C000000}"/>
    <cellStyle name="Millares 11 5" xfId="549" xr:uid="{00000000-0005-0000-0000-00005D000000}"/>
    <cellStyle name="Millares 12" xfId="38" xr:uid="{00000000-0005-0000-0000-00005E000000}"/>
    <cellStyle name="Millares 12 2" xfId="85" xr:uid="{00000000-0005-0000-0000-00005F000000}"/>
    <cellStyle name="Millares 12 2 2" xfId="279" xr:uid="{00000000-0005-0000-0000-000060000000}"/>
    <cellStyle name="Millares 12 2 3" xfId="448" xr:uid="{00000000-0005-0000-0000-000061000000}"/>
    <cellStyle name="Millares 12 3" xfId="233" xr:uid="{00000000-0005-0000-0000-000062000000}"/>
    <cellStyle name="Millares 12 4" xfId="402" xr:uid="{00000000-0005-0000-0000-000063000000}"/>
    <cellStyle name="Millares 13" xfId="42" xr:uid="{00000000-0005-0000-0000-000064000000}"/>
    <cellStyle name="Millares 13 2" xfId="237" xr:uid="{00000000-0005-0000-0000-000065000000}"/>
    <cellStyle name="Millares 13 3" xfId="406" xr:uid="{00000000-0005-0000-0000-000066000000}"/>
    <cellStyle name="Millares 14" xfId="46" xr:uid="{00000000-0005-0000-0000-000067000000}"/>
    <cellStyle name="Millares 14 2" xfId="241" xr:uid="{00000000-0005-0000-0000-000068000000}"/>
    <cellStyle name="Millares 14 3" xfId="410" xr:uid="{00000000-0005-0000-0000-000069000000}"/>
    <cellStyle name="Millares 15" xfId="50" xr:uid="{00000000-0005-0000-0000-00006A000000}"/>
    <cellStyle name="Millares 15 2" xfId="245" xr:uid="{00000000-0005-0000-0000-00006B000000}"/>
    <cellStyle name="Millares 15 3" xfId="414" xr:uid="{00000000-0005-0000-0000-00006C000000}"/>
    <cellStyle name="Millares 16" xfId="56" xr:uid="{00000000-0005-0000-0000-00006D000000}"/>
    <cellStyle name="Millares 16 2" xfId="250" xr:uid="{00000000-0005-0000-0000-00006E000000}"/>
    <cellStyle name="Millares 16 3" xfId="419" xr:uid="{00000000-0005-0000-0000-00006F000000}"/>
    <cellStyle name="Millares 17" xfId="58" xr:uid="{00000000-0005-0000-0000-000070000000}"/>
    <cellStyle name="Millares 17 2" xfId="252" xr:uid="{00000000-0005-0000-0000-000071000000}"/>
    <cellStyle name="Millares 17 3" xfId="421" xr:uid="{00000000-0005-0000-0000-000072000000}"/>
    <cellStyle name="Millares 18" xfId="87" xr:uid="{00000000-0005-0000-0000-000073000000}"/>
    <cellStyle name="Millares 18 2" xfId="281" xr:uid="{00000000-0005-0000-0000-000074000000}"/>
    <cellStyle name="Millares 18 3" xfId="450" xr:uid="{00000000-0005-0000-0000-000075000000}"/>
    <cellStyle name="Millares 19" xfId="88" xr:uid="{00000000-0005-0000-0000-000076000000}"/>
    <cellStyle name="Millares 19 2" xfId="282" xr:uid="{00000000-0005-0000-0000-000077000000}"/>
    <cellStyle name="Millares 19 3" xfId="451" xr:uid="{00000000-0005-0000-0000-000078000000}"/>
    <cellStyle name="Millares 2" xfId="9" xr:uid="{00000000-0005-0000-0000-000079000000}"/>
    <cellStyle name="Millares 2 2" xfId="166" xr:uid="{00000000-0005-0000-0000-00007A000000}"/>
    <cellStyle name="Millares 2 2 2" xfId="336" xr:uid="{00000000-0005-0000-0000-00007B000000}"/>
    <cellStyle name="Millares 2 2 3" xfId="506" xr:uid="{00000000-0005-0000-0000-00007C000000}"/>
    <cellStyle name="Millares 2 2 4" xfId="572" xr:uid="{2EC1FBAB-D393-4C66-A9FF-7419E3A9808E}"/>
    <cellStyle name="Millares 2 3" xfId="158" xr:uid="{00000000-0005-0000-0000-00007D000000}"/>
    <cellStyle name="Millares 2 3 2" xfId="331" xr:uid="{00000000-0005-0000-0000-00007E000000}"/>
    <cellStyle name="Millares 2 3 3" xfId="501" xr:uid="{00000000-0005-0000-0000-00007F000000}"/>
    <cellStyle name="Millares 20" xfId="89" xr:uid="{00000000-0005-0000-0000-000080000000}"/>
    <cellStyle name="Millares 20 2" xfId="283" xr:uid="{00000000-0005-0000-0000-000081000000}"/>
    <cellStyle name="Millares 20 3" xfId="452" xr:uid="{00000000-0005-0000-0000-000082000000}"/>
    <cellStyle name="Millares 21" xfId="90" xr:uid="{00000000-0005-0000-0000-000083000000}"/>
    <cellStyle name="Millares 21 2" xfId="284" xr:uid="{00000000-0005-0000-0000-000084000000}"/>
    <cellStyle name="Millares 21 3" xfId="453" xr:uid="{00000000-0005-0000-0000-000085000000}"/>
    <cellStyle name="Millares 22" xfId="91" xr:uid="{00000000-0005-0000-0000-000086000000}"/>
    <cellStyle name="Millares 22 2" xfId="285" xr:uid="{00000000-0005-0000-0000-000087000000}"/>
    <cellStyle name="Millares 22 3" xfId="454" xr:uid="{00000000-0005-0000-0000-000088000000}"/>
    <cellStyle name="Millares 23" xfId="94" xr:uid="{00000000-0005-0000-0000-000089000000}"/>
    <cellStyle name="Millares 23 2" xfId="288" xr:uid="{00000000-0005-0000-0000-00008A000000}"/>
    <cellStyle name="Millares 23 3" xfId="457" xr:uid="{00000000-0005-0000-0000-00008B000000}"/>
    <cellStyle name="Millares 24" xfId="98" xr:uid="{00000000-0005-0000-0000-00008C000000}"/>
    <cellStyle name="Millares 24 2" xfId="292" xr:uid="{00000000-0005-0000-0000-00008D000000}"/>
    <cellStyle name="Millares 24 3" xfId="461" xr:uid="{00000000-0005-0000-0000-00008E000000}"/>
    <cellStyle name="Millares 25" xfId="102" xr:uid="{00000000-0005-0000-0000-00008F000000}"/>
    <cellStyle name="Millares 25 2" xfId="296" xr:uid="{00000000-0005-0000-0000-000090000000}"/>
    <cellStyle name="Millares 25 3" xfId="465" xr:uid="{00000000-0005-0000-0000-000091000000}"/>
    <cellStyle name="Millares 26" xfId="106" xr:uid="{00000000-0005-0000-0000-000092000000}"/>
    <cellStyle name="Millares 26 2" xfId="300" xr:uid="{00000000-0005-0000-0000-000093000000}"/>
    <cellStyle name="Millares 26 3" xfId="469" xr:uid="{00000000-0005-0000-0000-000094000000}"/>
    <cellStyle name="Millares 27" xfId="110" xr:uid="{00000000-0005-0000-0000-000095000000}"/>
    <cellStyle name="Millares 27 2" xfId="304" xr:uid="{00000000-0005-0000-0000-000096000000}"/>
    <cellStyle name="Millares 27 3" xfId="473" xr:uid="{00000000-0005-0000-0000-000097000000}"/>
    <cellStyle name="Millares 28" xfId="114" xr:uid="{00000000-0005-0000-0000-000098000000}"/>
    <cellStyle name="Millares 28 2" xfId="308" xr:uid="{00000000-0005-0000-0000-000099000000}"/>
    <cellStyle name="Millares 28 3" xfId="477" xr:uid="{00000000-0005-0000-0000-00009A000000}"/>
    <cellStyle name="Millares 28 4" xfId="551" xr:uid="{00000000-0005-0000-0000-00009B000000}"/>
    <cellStyle name="Millares 29" xfId="163" xr:uid="{00000000-0005-0000-0000-00009C000000}"/>
    <cellStyle name="Millares 29 2" xfId="334" xr:uid="{00000000-0005-0000-0000-00009D000000}"/>
    <cellStyle name="Millares 29 3" xfId="504" xr:uid="{00000000-0005-0000-0000-00009E000000}"/>
    <cellStyle name="Millares 3" xfId="14" xr:uid="{00000000-0005-0000-0000-00009F000000}"/>
    <cellStyle name="Millares 3 2" xfId="64" xr:uid="{00000000-0005-0000-0000-0000A0000000}"/>
    <cellStyle name="Millares 3 2 2" xfId="258" xr:uid="{00000000-0005-0000-0000-0000A1000000}"/>
    <cellStyle name="Millares 3 2 3" xfId="427" xr:uid="{00000000-0005-0000-0000-0000A2000000}"/>
    <cellStyle name="Millares 3 3" xfId="170" xr:uid="{00000000-0005-0000-0000-0000A3000000}"/>
    <cellStyle name="Millares 3 3 2" xfId="340" xr:uid="{00000000-0005-0000-0000-0000A4000000}"/>
    <cellStyle name="Millares 3 3 3" xfId="510" xr:uid="{00000000-0005-0000-0000-0000A5000000}"/>
    <cellStyle name="Millares 3 4" xfId="212" xr:uid="{00000000-0005-0000-0000-0000A6000000}"/>
    <cellStyle name="Millares 3 5" xfId="381" xr:uid="{00000000-0005-0000-0000-0000A7000000}"/>
    <cellStyle name="Millares 30" xfId="164" xr:uid="{00000000-0005-0000-0000-0000A8000000}"/>
    <cellStyle name="Millares 30 2" xfId="335" xr:uid="{00000000-0005-0000-0000-0000A9000000}"/>
    <cellStyle name="Millares 30 3" xfId="505" xr:uid="{00000000-0005-0000-0000-0000AA000000}"/>
    <cellStyle name="Millares 31" xfId="157" xr:uid="{00000000-0005-0000-0000-0000AB000000}"/>
    <cellStyle name="Millares 31 2" xfId="330" xr:uid="{00000000-0005-0000-0000-0000AC000000}"/>
    <cellStyle name="Millares 31 3" xfId="500" xr:uid="{00000000-0005-0000-0000-0000AD000000}"/>
    <cellStyle name="Millares 32" xfId="159" xr:uid="{00000000-0005-0000-0000-0000AE000000}"/>
    <cellStyle name="Millares 32 2" xfId="332" xr:uid="{00000000-0005-0000-0000-0000AF000000}"/>
    <cellStyle name="Millares 32 3" xfId="502" xr:uid="{00000000-0005-0000-0000-0000B0000000}"/>
    <cellStyle name="Millares 33" xfId="169" xr:uid="{00000000-0005-0000-0000-0000B1000000}"/>
    <cellStyle name="Millares 33 2" xfId="339" xr:uid="{00000000-0005-0000-0000-0000B2000000}"/>
    <cellStyle name="Millares 33 3" xfId="509" xr:uid="{00000000-0005-0000-0000-0000B3000000}"/>
    <cellStyle name="Millares 34" xfId="168" xr:uid="{00000000-0005-0000-0000-0000B4000000}"/>
    <cellStyle name="Millares 34 2" xfId="338" xr:uid="{00000000-0005-0000-0000-0000B5000000}"/>
    <cellStyle name="Millares 34 3" xfId="508" xr:uid="{00000000-0005-0000-0000-0000B6000000}"/>
    <cellStyle name="Millares 35" xfId="173" xr:uid="{00000000-0005-0000-0000-0000B7000000}"/>
    <cellStyle name="Millares 35 2" xfId="343" xr:uid="{00000000-0005-0000-0000-0000B8000000}"/>
    <cellStyle name="Millares 35 3" xfId="513" xr:uid="{00000000-0005-0000-0000-0000B9000000}"/>
    <cellStyle name="Millares 36" xfId="177" xr:uid="{00000000-0005-0000-0000-0000BA000000}"/>
    <cellStyle name="Millares 36 2" xfId="347" xr:uid="{00000000-0005-0000-0000-0000BB000000}"/>
    <cellStyle name="Millares 36 3" xfId="517" xr:uid="{00000000-0005-0000-0000-0000BC000000}"/>
    <cellStyle name="Millares 37" xfId="181" xr:uid="{00000000-0005-0000-0000-0000BD000000}"/>
    <cellStyle name="Millares 37 2" xfId="351" xr:uid="{00000000-0005-0000-0000-0000BE000000}"/>
    <cellStyle name="Millares 37 3" xfId="521" xr:uid="{00000000-0005-0000-0000-0000BF000000}"/>
    <cellStyle name="Millares 38" xfId="185" xr:uid="{00000000-0005-0000-0000-0000C0000000}"/>
    <cellStyle name="Millares 38 2" xfId="355" xr:uid="{00000000-0005-0000-0000-0000C1000000}"/>
    <cellStyle name="Millares 38 3" xfId="525" xr:uid="{00000000-0005-0000-0000-0000C2000000}"/>
    <cellStyle name="Millares 39" xfId="189" xr:uid="{00000000-0005-0000-0000-0000C3000000}"/>
    <cellStyle name="Millares 39 2" xfId="359" xr:uid="{00000000-0005-0000-0000-0000C4000000}"/>
    <cellStyle name="Millares 39 3" xfId="529" xr:uid="{00000000-0005-0000-0000-0000C5000000}"/>
    <cellStyle name="Millares 4" xfId="17" xr:uid="{00000000-0005-0000-0000-0000C6000000}"/>
    <cellStyle name="Millares 4 2" xfId="66" xr:uid="{00000000-0005-0000-0000-0000C7000000}"/>
    <cellStyle name="Millares 4 2 2" xfId="260" xr:uid="{00000000-0005-0000-0000-0000C8000000}"/>
    <cellStyle name="Millares 4 2 3" xfId="429" xr:uid="{00000000-0005-0000-0000-0000C9000000}"/>
    <cellStyle name="Millares 4 3" xfId="214" xr:uid="{00000000-0005-0000-0000-0000CA000000}"/>
    <cellStyle name="Millares 4 4" xfId="383" xr:uid="{00000000-0005-0000-0000-0000CB000000}"/>
    <cellStyle name="Millares 40" xfId="192" xr:uid="{00000000-0005-0000-0000-0000CC000000}"/>
    <cellStyle name="Millares 41" xfId="196" xr:uid="{00000000-0005-0000-0000-0000CD000000}"/>
    <cellStyle name="Millares 41 2" xfId="364" xr:uid="{00000000-0005-0000-0000-0000CE000000}"/>
    <cellStyle name="Millares 41 3" xfId="533" xr:uid="{00000000-0005-0000-0000-0000CF000000}"/>
    <cellStyle name="Millares 42" xfId="200" xr:uid="{00000000-0005-0000-0000-0000D0000000}"/>
    <cellStyle name="Millares 42 2" xfId="368" xr:uid="{00000000-0005-0000-0000-0000D1000000}"/>
    <cellStyle name="Millares 42 3" xfId="537" xr:uid="{00000000-0005-0000-0000-0000D2000000}"/>
    <cellStyle name="Millares 43" xfId="204" xr:uid="{00000000-0005-0000-0000-0000D3000000}"/>
    <cellStyle name="Millares 43 2" xfId="372" xr:uid="{00000000-0005-0000-0000-0000D4000000}"/>
    <cellStyle name="Millares 43 3" xfId="541" xr:uid="{00000000-0005-0000-0000-0000D5000000}"/>
    <cellStyle name="Millares 43 4" xfId="555" xr:uid="{00000000-0005-0000-0000-0000D6000000}"/>
    <cellStyle name="Millares 44" xfId="206" xr:uid="{00000000-0005-0000-0000-0000D7000000}"/>
    <cellStyle name="Millares 45" xfId="310" xr:uid="{00000000-0005-0000-0000-0000D8000000}"/>
    <cellStyle name="Millares 46" xfId="374" xr:uid="{00000000-0005-0000-0000-0000D9000000}"/>
    <cellStyle name="Millares 47" xfId="375" xr:uid="{00000000-0005-0000-0000-0000DA000000}"/>
    <cellStyle name="Millares 48" xfId="479" xr:uid="{00000000-0005-0000-0000-0000DB000000}"/>
    <cellStyle name="Millares 49" xfId="544" xr:uid="{00000000-0005-0000-0000-0000DC000000}"/>
    <cellStyle name="Millares 5" xfId="18" xr:uid="{00000000-0005-0000-0000-0000DD000000}"/>
    <cellStyle name="Millares 5 2" xfId="67" xr:uid="{00000000-0005-0000-0000-0000DE000000}"/>
    <cellStyle name="Millares 5 2 2" xfId="261" xr:uid="{00000000-0005-0000-0000-0000DF000000}"/>
    <cellStyle name="Millares 5 2 3" xfId="430" xr:uid="{00000000-0005-0000-0000-0000E0000000}"/>
    <cellStyle name="Millares 5 3" xfId="215" xr:uid="{00000000-0005-0000-0000-0000E1000000}"/>
    <cellStyle name="Millares 5 4" xfId="384" xr:uid="{00000000-0005-0000-0000-0000E2000000}"/>
    <cellStyle name="Millares 50" xfId="480" xr:uid="{00000000-0005-0000-0000-0000E3000000}"/>
    <cellStyle name="Millares 51" xfId="546" xr:uid="{00000000-0005-0000-0000-0000E4000000}"/>
    <cellStyle name="Millares 52" xfId="545" xr:uid="{00000000-0005-0000-0000-0000E5000000}"/>
    <cellStyle name="Millares 53" xfId="543" xr:uid="{00000000-0005-0000-0000-0000E6000000}"/>
    <cellStyle name="Millares 54" xfId="559" xr:uid="{00000000-0005-0000-0000-0000E7000000}"/>
    <cellStyle name="Millares 55" xfId="563" xr:uid="{00000000-0005-0000-0000-0000E8000000}"/>
    <cellStyle name="Millares 56" xfId="567" xr:uid="{00000000-0005-0000-0000-0000E9000000}"/>
    <cellStyle name="Millares 57" xfId="571" xr:uid="{2F301D31-2663-4870-A4D5-9EA93951B00A}"/>
    <cellStyle name="Millares 58" xfId="573" xr:uid="{85450941-8109-4124-B8D6-8E17FB982CB9}"/>
    <cellStyle name="Millares 6" xfId="19" xr:uid="{00000000-0005-0000-0000-0000EA000000}"/>
    <cellStyle name="Millares 6 2" xfId="68" xr:uid="{00000000-0005-0000-0000-0000EB000000}"/>
    <cellStyle name="Millares 6 2 2" xfId="262" xr:uid="{00000000-0005-0000-0000-0000EC000000}"/>
    <cellStyle name="Millares 6 2 3" xfId="431" xr:uid="{00000000-0005-0000-0000-0000ED000000}"/>
    <cellStyle name="Millares 6 3" xfId="216" xr:uid="{00000000-0005-0000-0000-0000EE000000}"/>
    <cellStyle name="Millares 6 4" xfId="385" xr:uid="{00000000-0005-0000-0000-0000EF000000}"/>
    <cellStyle name="Millares 7" xfId="20" xr:uid="{00000000-0005-0000-0000-0000F0000000}"/>
    <cellStyle name="Millares 7 2" xfId="69" xr:uid="{00000000-0005-0000-0000-0000F1000000}"/>
    <cellStyle name="Millares 7 2 2" xfId="263" xr:uid="{00000000-0005-0000-0000-0000F2000000}"/>
    <cellStyle name="Millares 7 2 3" xfId="432" xr:uid="{00000000-0005-0000-0000-0000F3000000}"/>
    <cellStyle name="Millares 7 3" xfId="217" xr:uid="{00000000-0005-0000-0000-0000F4000000}"/>
    <cellStyle name="Millares 7 4" xfId="386" xr:uid="{00000000-0005-0000-0000-0000F5000000}"/>
    <cellStyle name="Millares 8" xfId="21" xr:uid="{00000000-0005-0000-0000-0000F6000000}"/>
    <cellStyle name="Millares 8 2" xfId="70" xr:uid="{00000000-0005-0000-0000-0000F7000000}"/>
    <cellStyle name="Millares 8 2 2" xfId="264" xr:uid="{00000000-0005-0000-0000-0000F8000000}"/>
    <cellStyle name="Millares 8 2 3" xfId="433" xr:uid="{00000000-0005-0000-0000-0000F9000000}"/>
    <cellStyle name="Millares 8 3" xfId="218" xr:uid="{00000000-0005-0000-0000-0000FA000000}"/>
    <cellStyle name="Millares 8 4" xfId="387" xr:uid="{00000000-0005-0000-0000-0000FB000000}"/>
    <cellStyle name="Millares 9" xfId="22" xr:uid="{00000000-0005-0000-0000-0000FC000000}"/>
    <cellStyle name="Millares 9 2" xfId="71" xr:uid="{00000000-0005-0000-0000-0000FD000000}"/>
    <cellStyle name="Millares 9 2 2" xfId="265" xr:uid="{00000000-0005-0000-0000-0000FE000000}"/>
    <cellStyle name="Millares 9 2 3" xfId="434" xr:uid="{00000000-0005-0000-0000-0000FF000000}"/>
    <cellStyle name="Millares 9 3" xfId="219" xr:uid="{00000000-0005-0000-0000-000000010000}"/>
    <cellStyle name="Millares 9 4" xfId="388" xr:uid="{00000000-0005-0000-0000-000001010000}"/>
    <cellStyle name="Moneda" xfId="52" builtinId="4"/>
    <cellStyle name="Moneda [0]" xfId="26" builtinId="7"/>
    <cellStyle name="Moneda [0] 10" xfId="93" xr:uid="{00000000-0005-0000-0000-000004010000}"/>
    <cellStyle name="Moneda [0] 10 2" xfId="287" xr:uid="{00000000-0005-0000-0000-000005010000}"/>
    <cellStyle name="Moneda [0] 10 3" xfId="456" xr:uid="{00000000-0005-0000-0000-000006010000}"/>
    <cellStyle name="Moneda [0] 11" xfId="97" xr:uid="{00000000-0005-0000-0000-000007010000}"/>
    <cellStyle name="Moneda [0] 11 2" xfId="291" xr:uid="{00000000-0005-0000-0000-000008010000}"/>
    <cellStyle name="Moneda [0] 11 3" xfId="460" xr:uid="{00000000-0005-0000-0000-000009010000}"/>
    <cellStyle name="Moneda [0] 12" xfId="101" xr:uid="{00000000-0005-0000-0000-00000A010000}"/>
    <cellStyle name="Moneda [0] 12 2" xfId="295" xr:uid="{00000000-0005-0000-0000-00000B010000}"/>
    <cellStyle name="Moneda [0] 12 3" xfId="464" xr:uid="{00000000-0005-0000-0000-00000C010000}"/>
    <cellStyle name="Moneda [0] 13" xfId="105" xr:uid="{00000000-0005-0000-0000-00000D010000}"/>
    <cellStyle name="Moneda [0] 13 2" xfId="299" xr:uid="{00000000-0005-0000-0000-00000E010000}"/>
    <cellStyle name="Moneda [0] 13 3" xfId="468" xr:uid="{00000000-0005-0000-0000-00000F010000}"/>
    <cellStyle name="Moneda [0] 14" xfId="109" xr:uid="{00000000-0005-0000-0000-000010010000}"/>
    <cellStyle name="Moneda [0] 14 2" xfId="303" xr:uid="{00000000-0005-0000-0000-000011010000}"/>
    <cellStyle name="Moneda [0] 14 3" xfId="472" xr:uid="{00000000-0005-0000-0000-000012010000}"/>
    <cellStyle name="Moneda [0] 15" xfId="113" xr:uid="{00000000-0005-0000-0000-000013010000}"/>
    <cellStyle name="Moneda [0] 15 2" xfId="307" xr:uid="{00000000-0005-0000-0000-000014010000}"/>
    <cellStyle name="Moneda [0] 15 3" xfId="476" xr:uid="{00000000-0005-0000-0000-000015010000}"/>
    <cellStyle name="Moneda [0] 16" xfId="162" xr:uid="{00000000-0005-0000-0000-000016010000}"/>
    <cellStyle name="Moneda [0] 16 2" xfId="333" xr:uid="{00000000-0005-0000-0000-000017010000}"/>
    <cellStyle name="Moneda [0] 16 3" xfId="503" xr:uid="{00000000-0005-0000-0000-000018010000}"/>
    <cellStyle name="Moneda [0] 17" xfId="172" xr:uid="{00000000-0005-0000-0000-000019010000}"/>
    <cellStyle name="Moneda [0] 17 2" xfId="342" xr:uid="{00000000-0005-0000-0000-00001A010000}"/>
    <cellStyle name="Moneda [0] 17 3" xfId="512" xr:uid="{00000000-0005-0000-0000-00001B010000}"/>
    <cellStyle name="Moneda [0] 18" xfId="176" xr:uid="{00000000-0005-0000-0000-00001C010000}"/>
    <cellStyle name="Moneda [0] 18 2" xfId="346" xr:uid="{00000000-0005-0000-0000-00001D010000}"/>
    <cellStyle name="Moneda [0] 18 3" xfId="516" xr:uid="{00000000-0005-0000-0000-00001E010000}"/>
    <cellStyle name="Moneda [0] 19" xfId="180" xr:uid="{00000000-0005-0000-0000-00001F010000}"/>
    <cellStyle name="Moneda [0] 19 2" xfId="350" xr:uid="{00000000-0005-0000-0000-000020010000}"/>
    <cellStyle name="Moneda [0] 19 3" xfId="520" xr:uid="{00000000-0005-0000-0000-000021010000}"/>
    <cellStyle name="Moneda [0] 2" xfId="24" xr:uid="{00000000-0005-0000-0000-000022010000}"/>
    <cellStyle name="Moneda [0] 2 2" xfId="73" xr:uid="{00000000-0005-0000-0000-000023010000}"/>
    <cellStyle name="Moneda [0] 2 2 2" xfId="267" xr:uid="{00000000-0005-0000-0000-000024010000}"/>
    <cellStyle name="Moneda [0] 2 2 3" xfId="436" xr:uid="{00000000-0005-0000-0000-000025010000}"/>
    <cellStyle name="Moneda [0] 2 3" xfId="221" xr:uid="{00000000-0005-0000-0000-000026010000}"/>
    <cellStyle name="Moneda [0] 2 4" xfId="390" xr:uid="{00000000-0005-0000-0000-000027010000}"/>
    <cellStyle name="Moneda [0] 2 5" xfId="580" xr:uid="{58B23CE5-CE90-450F-B5D7-1C36F6ECF452}"/>
    <cellStyle name="Moneda [0] 20" xfId="184" xr:uid="{00000000-0005-0000-0000-000028010000}"/>
    <cellStyle name="Moneda [0] 20 2" xfId="354" xr:uid="{00000000-0005-0000-0000-000029010000}"/>
    <cellStyle name="Moneda [0] 20 3" xfId="524" xr:uid="{00000000-0005-0000-0000-00002A010000}"/>
    <cellStyle name="Moneda [0] 21" xfId="188" xr:uid="{00000000-0005-0000-0000-00002B010000}"/>
    <cellStyle name="Moneda [0] 21 2" xfId="358" xr:uid="{00000000-0005-0000-0000-00002C010000}"/>
    <cellStyle name="Moneda [0] 21 3" xfId="528" xr:uid="{00000000-0005-0000-0000-00002D010000}"/>
    <cellStyle name="Moneda [0] 22" xfId="193" xr:uid="{00000000-0005-0000-0000-00002E010000}"/>
    <cellStyle name="Moneda [0] 23" xfId="195" xr:uid="{00000000-0005-0000-0000-00002F010000}"/>
    <cellStyle name="Moneda [0] 23 2" xfId="363" xr:uid="{00000000-0005-0000-0000-000030010000}"/>
    <cellStyle name="Moneda [0] 23 3" xfId="532" xr:uid="{00000000-0005-0000-0000-000031010000}"/>
    <cellStyle name="Moneda [0] 24" xfId="199" xr:uid="{00000000-0005-0000-0000-000032010000}"/>
    <cellStyle name="Moneda [0] 24 2" xfId="367" xr:uid="{00000000-0005-0000-0000-000033010000}"/>
    <cellStyle name="Moneda [0] 24 3" xfId="536" xr:uid="{00000000-0005-0000-0000-000034010000}"/>
    <cellStyle name="Moneda [0] 25" xfId="203" xr:uid="{00000000-0005-0000-0000-000035010000}"/>
    <cellStyle name="Moneda [0] 25 2" xfId="371" xr:uid="{00000000-0005-0000-0000-000036010000}"/>
    <cellStyle name="Moneda [0] 25 3" xfId="540" xr:uid="{00000000-0005-0000-0000-000037010000}"/>
    <cellStyle name="Moneda [0] 25 4" xfId="554" xr:uid="{00000000-0005-0000-0000-000038010000}"/>
    <cellStyle name="Moneda [0] 26" xfId="558" xr:uid="{00000000-0005-0000-0000-000039010000}"/>
    <cellStyle name="Moneda [0] 27" xfId="562" xr:uid="{00000000-0005-0000-0000-00003A010000}"/>
    <cellStyle name="Moneda [0] 28" xfId="566" xr:uid="{00000000-0005-0000-0000-00003B010000}"/>
    <cellStyle name="Moneda [0] 29" xfId="570" xr:uid="{09CAF182-FC3E-4D28-ACAC-6F91CCC2ED38}"/>
    <cellStyle name="Moneda [0] 3" xfId="29" xr:uid="{00000000-0005-0000-0000-00003C010000}"/>
    <cellStyle name="Moneda [0] 3 2" xfId="76" xr:uid="{00000000-0005-0000-0000-00003D010000}"/>
    <cellStyle name="Moneda [0] 3 2 2" xfId="270" xr:uid="{00000000-0005-0000-0000-00003E010000}"/>
    <cellStyle name="Moneda [0] 3 2 3" xfId="439" xr:uid="{00000000-0005-0000-0000-00003F010000}"/>
    <cellStyle name="Moneda [0] 3 3" xfId="224" xr:uid="{00000000-0005-0000-0000-000040010000}"/>
    <cellStyle name="Moneda [0] 3 4" xfId="393" xr:uid="{00000000-0005-0000-0000-000041010000}"/>
    <cellStyle name="Moneda [0] 4" xfId="33" xr:uid="{00000000-0005-0000-0000-000042010000}"/>
    <cellStyle name="Moneda [0] 4 2" xfId="80" xr:uid="{00000000-0005-0000-0000-000043010000}"/>
    <cellStyle name="Moneda [0] 4 2 2" xfId="274" xr:uid="{00000000-0005-0000-0000-000044010000}"/>
    <cellStyle name="Moneda [0] 4 2 3" xfId="443" xr:uid="{00000000-0005-0000-0000-000045010000}"/>
    <cellStyle name="Moneda [0] 4 3" xfId="228" xr:uid="{00000000-0005-0000-0000-000046010000}"/>
    <cellStyle name="Moneda [0] 4 4" xfId="397" xr:uid="{00000000-0005-0000-0000-000047010000}"/>
    <cellStyle name="Moneda [0] 4 5" xfId="548" xr:uid="{00000000-0005-0000-0000-000048010000}"/>
    <cellStyle name="Moneda [0] 5" xfId="37" xr:uid="{00000000-0005-0000-0000-000049010000}"/>
    <cellStyle name="Moneda [0] 5 2" xfId="84" xr:uid="{00000000-0005-0000-0000-00004A010000}"/>
    <cellStyle name="Moneda [0] 5 2 2" xfId="278" xr:uid="{00000000-0005-0000-0000-00004B010000}"/>
    <cellStyle name="Moneda [0] 5 2 3" xfId="447" xr:uid="{00000000-0005-0000-0000-00004C010000}"/>
    <cellStyle name="Moneda [0] 5 3" xfId="232" xr:uid="{00000000-0005-0000-0000-00004D010000}"/>
    <cellStyle name="Moneda [0] 5 4" xfId="401" xr:uid="{00000000-0005-0000-0000-00004E010000}"/>
    <cellStyle name="Moneda [0] 6" xfId="41" xr:uid="{00000000-0005-0000-0000-00004F010000}"/>
    <cellStyle name="Moneda [0] 6 2" xfId="236" xr:uid="{00000000-0005-0000-0000-000050010000}"/>
    <cellStyle name="Moneda [0] 6 3" xfId="405" xr:uid="{00000000-0005-0000-0000-000051010000}"/>
    <cellStyle name="Moneda [0] 7" xfId="45" xr:uid="{00000000-0005-0000-0000-000052010000}"/>
    <cellStyle name="Moneda [0] 7 2" xfId="240" xr:uid="{00000000-0005-0000-0000-000053010000}"/>
    <cellStyle name="Moneda [0] 7 3" xfId="409" xr:uid="{00000000-0005-0000-0000-000054010000}"/>
    <cellStyle name="Moneda [0] 8" xfId="49" xr:uid="{00000000-0005-0000-0000-000055010000}"/>
    <cellStyle name="Moneda [0] 8 2" xfId="244" xr:uid="{00000000-0005-0000-0000-000056010000}"/>
    <cellStyle name="Moneda [0] 8 3" xfId="413" xr:uid="{00000000-0005-0000-0000-000057010000}"/>
    <cellStyle name="Moneda [0] 9" xfId="55" xr:uid="{00000000-0005-0000-0000-000058010000}"/>
    <cellStyle name="Moneda [0] 9 2" xfId="249" xr:uid="{00000000-0005-0000-0000-000059010000}"/>
    <cellStyle name="Moneda [0] 9 3" xfId="418" xr:uid="{00000000-0005-0000-0000-00005A010000}"/>
    <cellStyle name="Moneda 2" xfId="576" xr:uid="{8012B0AC-9ED9-43C7-A2E4-1203B98104FA}"/>
    <cellStyle name="Moneda 2 2" xfId="579" xr:uid="{1D6294DA-CE4D-4B87-9E91-4C5102925F9F}"/>
    <cellStyle name="Neutral" xfId="123" builtinId="28" customBuiltin="1"/>
    <cellStyle name="Nivel 1,2.3,5,6,9" xfId="160" xr:uid="{00000000-0005-0000-0000-00005C010000}"/>
    <cellStyle name="Nivel 4" xfId="161" xr:uid="{00000000-0005-0000-0000-00005D010000}"/>
    <cellStyle name="Normal" xfId="0" builtinId="0"/>
    <cellStyle name="Normal 10" xfId="32" xr:uid="{00000000-0005-0000-0000-00005F010000}"/>
    <cellStyle name="Normal 10 2" xfId="79" xr:uid="{00000000-0005-0000-0000-000060010000}"/>
    <cellStyle name="Normal 10 2 2" xfId="273" xr:uid="{00000000-0005-0000-0000-000061010000}"/>
    <cellStyle name="Normal 10 2 3" xfId="442" xr:uid="{00000000-0005-0000-0000-000062010000}"/>
    <cellStyle name="Normal 10 3" xfId="227" xr:uid="{00000000-0005-0000-0000-000063010000}"/>
    <cellStyle name="Normal 10 4" xfId="396" xr:uid="{00000000-0005-0000-0000-000064010000}"/>
    <cellStyle name="Normal 10 5" xfId="547" xr:uid="{00000000-0005-0000-0000-000065010000}"/>
    <cellStyle name="Normal 11" xfId="36" xr:uid="{00000000-0005-0000-0000-000066010000}"/>
    <cellStyle name="Normal 11 2" xfId="83" xr:uid="{00000000-0005-0000-0000-000067010000}"/>
    <cellStyle name="Normal 11 2 2" xfId="277" xr:uid="{00000000-0005-0000-0000-000068010000}"/>
    <cellStyle name="Normal 11 2 3" xfId="446" xr:uid="{00000000-0005-0000-0000-000069010000}"/>
    <cellStyle name="Normal 11 3" xfId="231" xr:uid="{00000000-0005-0000-0000-00006A010000}"/>
    <cellStyle name="Normal 11 4" xfId="400" xr:uid="{00000000-0005-0000-0000-00006B010000}"/>
    <cellStyle name="Normal 12" xfId="40" xr:uid="{00000000-0005-0000-0000-00006C010000}"/>
    <cellStyle name="Normal 12 2" xfId="235" xr:uid="{00000000-0005-0000-0000-00006D010000}"/>
    <cellStyle name="Normal 12 3" xfId="404" xr:uid="{00000000-0005-0000-0000-00006E010000}"/>
    <cellStyle name="Normal 13" xfId="44" xr:uid="{00000000-0005-0000-0000-00006F010000}"/>
    <cellStyle name="Normal 13 2" xfId="239" xr:uid="{00000000-0005-0000-0000-000070010000}"/>
    <cellStyle name="Normal 13 3" xfId="408" xr:uid="{00000000-0005-0000-0000-000071010000}"/>
    <cellStyle name="Normal 14" xfId="48" xr:uid="{00000000-0005-0000-0000-000072010000}"/>
    <cellStyle name="Normal 14 2" xfId="243" xr:uid="{00000000-0005-0000-0000-000073010000}"/>
    <cellStyle name="Normal 14 3" xfId="412" xr:uid="{00000000-0005-0000-0000-000074010000}"/>
    <cellStyle name="Normal 15" xfId="53" xr:uid="{00000000-0005-0000-0000-000075010000}"/>
    <cellStyle name="Normal 15 2" xfId="247" xr:uid="{00000000-0005-0000-0000-000076010000}"/>
    <cellStyle name="Normal 15 3" xfId="416" xr:uid="{00000000-0005-0000-0000-000077010000}"/>
    <cellStyle name="Normal 16" xfId="54" xr:uid="{00000000-0005-0000-0000-000078010000}"/>
    <cellStyle name="Normal 16 2" xfId="248" xr:uid="{00000000-0005-0000-0000-000079010000}"/>
    <cellStyle name="Normal 16 3" xfId="417" xr:uid="{00000000-0005-0000-0000-00007A010000}"/>
    <cellStyle name="Normal 17" xfId="92" xr:uid="{00000000-0005-0000-0000-00007B010000}"/>
    <cellStyle name="Normal 17 2" xfId="286" xr:uid="{00000000-0005-0000-0000-00007C010000}"/>
    <cellStyle name="Normal 17 3" xfId="455" xr:uid="{00000000-0005-0000-0000-00007D010000}"/>
    <cellStyle name="Normal 18" xfId="96" xr:uid="{00000000-0005-0000-0000-00007E010000}"/>
    <cellStyle name="Normal 18 2" xfId="290" xr:uid="{00000000-0005-0000-0000-00007F010000}"/>
    <cellStyle name="Normal 18 3" xfId="459" xr:uid="{00000000-0005-0000-0000-000080010000}"/>
    <cellStyle name="Normal 19" xfId="100" xr:uid="{00000000-0005-0000-0000-000081010000}"/>
    <cellStyle name="Normal 19 2" xfId="294" xr:uid="{00000000-0005-0000-0000-000082010000}"/>
    <cellStyle name="Normal 19 3" xfId="463" xr:uid="{00000000-0005-0000-0000-000083010000}"/>
    <cellStyle name="Normal 2" xfId="4" xr:uid="{00000000-0005-0000-0000-000084010000}"/>
    <cellStyle name="Normal 2 2" xfId="5" xr:uid="{00000000-0005-0000-0000-000085010000}"/>
    <cellStyle name="Normal 20" xfId="104" xr:uid="{00000000-0005-0000-0000-000086010000}"/>
    <cellStyle name="Normal 20 2" xfId="298" xr:uid="{00000000-0005-0000-0000-000087010000}"/>
    <cellStyle name="Normal 20 3" xfId="467" xr:uid="{00000000-0005-0000-0000-000088010000}"/>
    <cellStyle name="Normal 21" xfId="108" xr:uid="{00000000-0005-0000-0000-000089010000}"/>
    <cellStyle name="Normal 21 2" xfId="302" xr:uid="{00000000-0005-0000-0000-00008A010000}"/>
    <cellStyle name="Normal 21 3" xfId="471" xr:uid="{00000000-0005-0000-0000-00008B010000}"/>
    <cellStyle name="Normal 22" xfId="112" xr:uid="{00000000-0005-0000-0000-00008C010000}"/>
    <cellStyle name="Normal 22 2" xfId="306" xr:uid="{00000000-0005-0000-0000-00008D010000}"/>
    <cellStyle name="Normal 22 3" xfId="475" xr:uid="{00000000-0005-0000-0000-00008E010000}"/>
    <cellStyle name="Normal 23" xfId="156" xr:uid="{00000000-0005-0000-0000-00008F010000}"/>
    <cellStyle name="Normal 23 2" xfId="329" xr:uid="{00000000-0005-0000-0000-000090010000}"/>
    <cellStyle name="Normal 23 3" xfId="499" xr:uid="{00000000-0005-0000-0000-000091010000}"/>
    <cellStyle name="Normal 24" xfId="171" xr:uid="{00000000-0005-0000-0000-000092010000}"/>
    <cellStyle name="Normal 24 2" xfId="341" xr:uid="{00000000-0005-0000-0000-000093010000}"/>
    <cellStyle name="Normal 24 3" xfId="511" xr:uid="{00000000-0005-0000-0000-000094010000}"/>
    <cellStyle name="Normal 25" xfId="175" xr:uid="{00000000-0005-0000-0000-000095010000}"/>
    <cellStyle name="Normal 25 2" xfId="345" xr:uid="{00000000-0005-0000-0000-000096010000}"/>
    <cellStyle name="Normal 25 3" xfId="515" xr:uid="{00000000-0005-0000-0000-000097010000}"/>
    <cellStyle name="Normal 26" xfId="179" xr:uid="{00000000-0005-0000-0000-000098010000}"/>
    <cellStyle name="Normal 26 2" xfId="349" xr:uid="{00000000-0005-0000-0000-000099010000}"/>
    <cellStyle name="Normal 26 3" xfId="519" xr:uid="{00000000-0005-0000-0000-00009A010000}"/>
    <cellStyle name="Normal 27" xfId="183" xr:uid="{00000000-0005-0000-0000-00009B010000}"/>
    <cellStyle name="Normal 27 2" xfId="353" xr:uid="{00000000-0005-0000-0000-00009C010000}"/>
    <cellStyle name="Normal 27 3" xfId="523" xr:uid="{00000000-0005-0000-0000-00009D010000}"/>
    <cellStyle name="Normal 28" xfId="187" xr:uid="{00000000-0005-0000-0000-00009E010000}"/>
    <cellStyle name="Normal 28 2" xfId="357" xr:uid="{00000000-0005-0000-0000-00009F010000}"/>
    <cellStyle name="Normal 28 3" xfId="527" xr:uid="{00000000-0005-0000-0000-0000A0010000}"/>
    <cellStyle name="Normal 29" xfId="191" xr:uid="{00000000-0005-0000-0000-0000A1010000}"/>
    <cellStyle name="Normal 29 2" xfId="361" xr:uid="{00000000-0005-0000-0000-0000A2010000}"/>
    <cellStyle name="Normal 3" xfId="3" xr:uid="{00000000-0005-0000-0000-0000A3010000}"/>
    <cellStyle name="Normal 30" xfId="194" xr:uid="{00000000-0005-0000-0000-0000A4010000}"/>
    <cellStyle name="Normal 30 2" xfId="362" xr:uid="{00000000-0005-0000-0000-0000A5010000}"/>
    <cellStyle name="Normal 30 3" xfId="531" xr:uid="{00000000-0005-0000-0000-0000A6010000}"/>
    <cellStyle name="Normal 31" xfId="198" xr:uid="{00000000-0005-0000-0000-0000A7010000}"/>
    <cellStyle name="Normal 31 2" xfId="366" xr:uid="{00000000-0005-0000-0000-0000A8010000}"/>
    <cellStyle name="Normal 31 3" xfId="535" xr:uid="{00000000-0005-0000-0000-0000A9010000}"/>
    <cellStyle name="Normal 32" xfId="202" xr:uid="{00000000-0005-0000-0000-0000AA010000}"/>
    <cellStyle name="Normal 32 2" xfId="370" xr:uid="{00000000-0005-0000-0000-0000AB010000}"/>
    <cellStyle name="Normal 32 3" xfId="539" xr:uid="{00000000-0005-0000-0000-0000AC010000}"/>
    <cellStyle name="Normal 32 4" xfId="553" xr:uid="{00000000-0005-0000-0000-0000AD010000}"/>
    <cellStyle name="Normal 33" xfId="557" xr:uid="{00000000-0005-0000-0000-0000AE010000}"/>
    <cellStyle name="Normal 34" xfId="561" xr:uid="{00000000-0005-0000-0000-0000AF010000}"/>
    <cellStyle name="Normal 35" xfId="565" xr:uid="{00000000-0005-0000-0000-0000B0010000}"/>
    <cellStyle name="Normal 36" xfId="569" xr:uid="{F9AB1D9F-8D56-4910-882A-05EA33E09718}"/>
    <cellStyle name="Normal 37" xfId="574" xr:uid="{A2C38DB8-27A0-4D8D-8949-1D0F92DA96A2}"/>
    <cellStyle name="Normal 4" xfId="10" xr:uid="{00000000-0005-0000-0000-0000B1010000}"/>
    <cellStyle name="Normal 4 2" xfId="27" xr:uid="{00000000-0005-0000-0000-0000B2010000}"/>
    <cellStyle name="Normal 4 3" xfId="60" xr:uid="{00000000-0005-0000-0000-0000B3010000}"/>
    <cellStyle name="Normal 4 3 2" xfId="254" xr:uid="{00000000-0005-0000-0000-0000B4010000}"/>
    <cellStyle name="Normal 4 3 3" xfId="423" xr:uid="{00000000-0005-0000-0000-0000B5010000}"/>
    <cellStyle name="Normal 4 4" xfId="208" xr:uid="{00000000-0005-0000-0000-0000B6010000}"/>
    <cellStyle name="Normal 4 5" xfId="377" xr:uid="{00000000-0005-0000-0000-0000B7010000}"/>
    <cellStyle name="Normal 4 6" xfId="578" xr:uid="{8FF3D118-FC84-42A8-B5D1-20AF3900263F}"/>
    <cellStyle name="Normal 5" xfId="12" xr:uid="{00000000-0005-0000-0000-0000B8010000}"/>
    <cellStyle name="Normal 5 2" xfId="62" xr:uid="{00000000-0005-0000-0000-0000B9010000}"/>
    <cellStyle name="Normal 5 2 2" xfId="256" xr:uid="{00000000-0005-0000-0000-0000BA010000}"/>
    <cellStyle name="Normal 5 2 3" xfId="425" xr:uid="{00000000-0005-0000-0000-0000BB010000}"/>
    <cellStyle name="Normal 5 3" xfId="210" xr:uid="{00000000-0005-0000-0000-0000BC010000}"/>
    <cellStyle name="Normal 5 4" xfId="379" xr:uid="{00000000-0005-0000-0000-0000BD010000}"/>
    <cellStyle name="Normal 6" xfId="16" xr:uid="{00000000-0005-0000-0000-0000BE010000}"/>
    <cellStyle name="Normal 7" xfId="23" xr:uid="{00000000-0005-0000-0000-0000BF010000}"/>
    <cellStyle name="Normal 7 2" xfId="72" xr:uid="{00000000-0005-0000-0000-0000C0010000}"/>
    <cellStyle name="Normal 7 2 2" xfId="266" xr:uid="{00000000-0005-0000-0000-0000C1010000}"/>
    <cellStyle name="Normal 7 2 3" xfId="435" xr:uid="{00000000-0005-0000-0000-0000C2010000}"/>
    <cellStyle name="Normal 7 3" xfId="220" xr:uid="{00000000-0005-0000-0000-0000C3010000}"/>
    <cellStyle name="Normal 7 4" xfId="389" xr:uid="{00000000-0005-0000-0000-0000C4010000}"/>
    <cellStyle name="Normal 8" xfId="25" xr:uid="{00000000-0005-0000-0000-0000C5010000}"/>
    <cellStyle name="Normal 8 2" xfId="74" xr:uid="{00000000-0005-0000-0000-0000C6010000}"/>
    <cellStyle name="Normal 8 2 2" xfId="268" xr:uid="{00000000-0005-0000-0000-0000C7010000}"/>
    <cellStyle name="Normal 8 2 3" xfId="437" xr:uid="{00000000-0005-0000-0000-0000C8010000}"/>
    <cellStyle name="Normal 8 3" xfId="222" xr:uid="{00000000-0005-0000-0000-0000C9010000}"/>
    <cellStyle name="Normal 8 4" xfId="391" xr:uid="{00000000-0005-0000-0000-0000CA010000}"/>
    <cellStyle name="Normal 9" xfId="28" xr:uid="{00000000-0005-0000-0000-0000CB010000}"/>
    <cellStyle name="Normal 9 2" xfId="75" xr:uid="{00000000-0005-0000-0000-0000CC010000}"/>
    <cellStyle name="Normal 9 2 2" xfId="269" xr:uid="{00000000-0005-0000-0000-0000CD010000}"/>
    <cellStyle name="Normal 9 2 3" xfId="438" xr:uid="{00000000-0005-0000-0000-0000CE010000}"/>
    <cellStyle name="Normal 9 3" xfId="223" xr:uid="{00000000-0005-0000-0000-0000CF010000}"/>
    <cellStyle name="Normal 9 4" xfId="392" xr:uid="{00000000-0005-0000-0000-0000D0010000}"/>
    <cellStyle name="Notas 2" xfId="167" xr:uid="{00000000-0005-0000-0000-0000D1010000}"/>
    <cellStyle name="Notas 2 2" xfId="337" xr:uid="{00000000-0005-0000-0000-0000D2010000}"/>
    <cellStyle name="Notas 2 3" xfId="507" xr:uid="{00000000-0005-0000-0000-0000D3010000}"/>
    <cellStyle name="Porcentaje" xfId="2" builtinId="5"/>
    <cellStyle name="Porcentaje 10" xfId="51" xr:uid="{00000000-0005-0000-0000-0000D5010000}"/>
    <cellStyle name="Porcentaje 10 2" xfId="246" xr:uid="{00000000-0005-0000-0000-0000D6010000}"/>
    <cellStyle name="Porcentaje 10 3" xfId="415" xr:uid="{00000000-0005-0000-0000-0000D7010000}"/>
    <cellStyle name="Porcentaje 11" xfId="57" xr:uid="{00000000-0005-0000-0000-0000D8010000}"/>
    <cellStyle name="Porcentaje 11 2" xfId="251" xr:uid="{00000000-0005-0000-0000-0000D9010000}"/>
    <cellStyle name="Porcentaje 11 3" xfId="420" xr:uid="{00000000-0005-0000-0000-0000DA010000}"/>
    <cellStyle name="Porcentaje 12" xfId="95" xr:uid="{00000000-0005-0000-0000-0000DB010000}"/>
    <cellStyle name="Porcentaje 12 2" xfId="289" xr:uid="{00000000-0005-0000-0000-0000DC010000}"/>
    <cellStyle name="Porcentaje 12 3" xfId="458" xr:uid="{00000000-0005-0000-0000-0000DD010000}"/>
    <cellStyle name="Porcentaje 13" xfId="99" xr:uid="{00000000-0005-0000-0000-0000DE010000}"/>
    <cellStyle name="Porcentaje 13 2" xfId="293" xr:uid="{00000000-0005-0000-0000-0000DF010000}"/>
    <cellStyle name="Porcentaje 13 3" xfId="462" xr:uid="{00000000-0005-0000-0000-0000E0010000}"/>
    <cellStyle name="Porcentaje 14" xfId="103" xr:uid="{00000000-0005-0000-0000-0000E1010000}"/>
    <cellStyle name="Porcentaje 14 2" xfId="297" xr:uid="{00000000-0005-0000-0000-0000E2010000}"/>
    <cellStyle name="Porcentaje 14 3" xfId="466" xr:uid="{00000000-0005-0000-0000-0000E3010000}"/>
    <cellStyle name="Porcentaje 15" xfId="107" xr:uid="{00000000-0005-0000-0000-0000E4010000}"/>
    <cellStyle name="Porcentaje 15 2" xfId="301" xr:uid="{00000000-0005-0000-0000-0000E5010000}"/>
    <cellStyle name="Porcentaje 15 3" xfId="470" xr:uid="{00000000-0005-0000-0000-0000E6010000}"/>
    <cellStyle name="Porcentaje 16" xfId="111" xr:uid="{00000000-0005-0000-0000-0000E7010000}"/>
    <cellStyle name="Porcentaje 16 2" xfId="305" xr:uid="{00000000-0005-0000-0000-0000E8010000}"/>
    <cellStyle name="Porcentaje 16 3" xfId="474" xr:uid="{00000000-0005-0000-0000-0000E9010000}"/>
    <cellStyle name="Porcentaje 17" xfId="115" xr:uid="{00000000-0005-0000-0000-0000EA010000}"/>
    <cellStyle name="Porcentaje 17 2" xfId="309" xr:uid="{00000000-0005-0000-0000-0000EB010000}"/>
    <cellStyle name="Porcentaje 17 3" xfId="478" xr:uid="{00000000-0005-0000-0000-0000EC010000}"/>
    <cellStyle name="Porcentaje 17 4" xfId="552" xr:uid="{00000000-0005-0000-0000-0000ED010000}"/>
    <cellStyle name="Porcentaje 18" xfId="174" xr:uid="{00000000-0005-0000-0000-0000EE010000}"/>
    <cellStyle name="Porcentaje 18 2" xfId="344" xr:uid="{00000000-0005-0000-0000-0000EF010000}"/>
    <cellStyle name="Porcentaje 18 3" xfId="514" xr:uid="{00000000-0005-0000-0000-0000F0010000}"/>
    <cellStyle name="Porcentaje 19" xfId="178" xr:uid="{00000000-0005-0000-0000-0000F1010000}"/>
    <cellStyle name="Porcentaje 19 2" xfId="348" xr:uid="{00000000-0005-0000-0000-0000F2010000}"/>
    <cellStyle name="Porcentaje 19 3" xfId="518" xr:uid="{00000000-0005-0000-0000-0000F3010000}"/>
    <cellStyle name="Porcentaje 2" xfId="6" xr:uid="{00000000-0005-0000-0000-0000F4010000}"/>
    <cellStyle name="Porcentaje 2 2" xfId="59" xr:uid="{00000000-0005-0000-0000-0000F5010000}"/>
    <cellStyle name="Porcentaje 2 2 2" xfId="253" xr:uid="{00000000-0005-0000-0000-0000F6010000}"/>
    <cellStyle name="Porcentaje 2 2 3" xfId="422" xr:uid="{00000000-0005-0000-0000-0000F7010000}"/>
    <cellStyle name="Porcentaje 2 3" xfId="165" xr:uid="{00000000-0005-0000-0000-0000F8010000}"/>
    <cellStyle name="Porcentaje 2 4" xfId="207" xr:uid="{00000000-0005-0000-0000-0000F9010000}"/>
    <cellStyle name="Porcentaje 2 5" xfId="376" xr:uid="{00000000-0005-0000-0000-0000FA010000}"/>
    <cellStyle name="Porcentaje 2 6" xfId="577" xr:uid="{611D56AF-1908-42F9-AAD9-A85739C916C9}"/>
    <cellStyle name="Porcentaje 20" xfId="182" xr:uid="{00000000-0005-0000-0000-0000FB010000}"/>
    <cellStyle name="Porcentaje 20 2" xfId="352" xr:uid="{00000000-0005-0000-0000-0000FC010000}"/>
    <cellStyle name="Porcentaje 20 3" xfId="522" xr:uid="{00000000-0005-0000-0000-0000FD010000}"/>
    <cellStyle name="Porcentaje 21" xfId="186" xr:uid="{00000000-0005-0000-0000-0000FE010000}"/>
    <cellStyle name="Porcentaje 21 2" xfId="356" xr:uid="{00000000-0005-0000-0000-0000FF010000}"/>
    <cellStyle name="Porcentaje 21 3" xfId="526" xr:uid="{00000000-0005-0000-0000-000000020000}"/>
    <cellStyle name="Porcentaje 22" xfId="190" xr:uid="{00000000-0005-0000-0000-000001020000}"/>
    <cellStyle name="Porcentaje 22 2" xfId="360" xr:uid="{00000000-0005-0000-0000-000002020000}"/>
    <cellStyle name="Porcentaje 22 3" xfId="530" xr:uid="{00000000-0005-0000-0000-000003020000}"/>
    <cellStyle name="Porcentaje 23" xfId="197" xr:uid="{00000000-0005-0000-0000-000004020000}"/>
    <cellStyle name="Porcentaje 23 2" xfId="365" xr:uid="{00000000-0005-0000-0000-000005020000}"/>
    <cellStyle name="Porcentaje 23 3" xfId="534" xr:uid="{00000000-0005-0000-0000-000006020000}"/>
    <cellStyle name="Porcentaje 24" xfId="201" xr:uid="{00000000-0005-0000-0000-000007020000}"/>
    <cellStyle name="Porcentaje 24 2" xfId="369" xr:uid="{00000000-0005-0000-0000-000008020000}"/>
    <cellStyle name="Porcentaje 24 3" xfId="538" xr:uid="{00000000-0005-0000-0000-000009020000}"/>
    <cellStyle name="Porcentaje 25" xfId="205" xr:uid="{00000000-0005-0000-0000-00000A020000}"/>
    <cellStyle name="Porcentaje 25 2" xfId="373" xr:uid="{00000000-0005-0000-0000-00000B020000}"/>
    <cellStyle name="Porcentaje 25 3" xfId="542" xr:uid="{00000000-0005-0000-0000-00000C020000}"/>
    <cellStyle name="Porcentaje 25 4" xfId="556" xr:uid="{00000000-0005-0000-0000-00000D020000}"/>
    <cellStyle name="Porcentaje 26" xfId="560" xr:uid="{00000000-0005-0000-0000-00000E020000}"/>
    <cellStyle name="Porcentaje 27" xfId="564" xr:uid="{00000000-0005-0000-0000-00000F020000}"/>
    <cellStyle name="Porcentaje 28" xfId="568" xr:uid="{00000000-0005-0000-0000-000010020000}"/>
    <cellStyle name="Porcentaje 29" xfId="575" xr:uid="{A64D9156-FF52-43E9-8A58-688D49EDDB64}"/>
    <cellStyle name="Porcentaje 3" xfId="8" xr:uid="{00000000-0005-0000-0000-000011020000}"/>
    <cellStyle name="Porcentaje 4" xfId="13" xr:uid="{00000000-0005-0000-0000-000012020000}"/>
    <cellStyle name="Porcentaje 4 2" xfId="63" xr:uid="{00000000-0005-0000-0000-000013020000}"/>
    <cellStyle name="Porcentaje 4 2 2" xfId="257" xr:uid="{00000000-0005-0000-0000-000014020000}"/>
    <cellStyle name="Porcentaje 4 2 3" xfId="426" xr:uid="{00000000-0005-0000-0000-000015020000}"/>
    <cellStyle name="Porcentaje 4 3" xfId="211" xr:uid="{00000000-0005-0000-0000-000016020000}"/>
    <cellStyle name="Porcentaje 4 4" xfId="380" xr:uid="{00000000-0005-0000-0000-000017020000}"/>
    <cellStyle name="Porcentaje 5" xfId="31" xr:uid="{00000000-0005-0000-0000-000018020000}"/>
    <cellStyle name="Porcentaje 5 2" xfId="78" xr:uid="{00000000-0005-0000-0000-000019020000}"/>
    <cellStyle name="Porcentaje 5 2 2" xfId="272" xr:uid="{00000000-0005-0000-0000-00001A020000}"/>
    <cellStyle name="Porcentaje 5 2 3" xfId="441" xr:uid="{00000000-0005-0000-0000-00001B020000}"/>
    <cellStyle name="Porcentaje 5 3" xfId="226" xr:uid="{00000000-0005-0000-0000-00001C020000}"/>
    <cellStyle name="Porcentaje 5 4" xfId="395" xr:uid="{00000000-0005-0000-0000-00001D020000}"/>
    <cellStyle name="Porcentaje 6" xfId="35" xr:uid="{00000000-0005-0000-0000-00001E020000}"/>
    <cellStyle name="Porcentaje 6 2" xfId="82" xr:uid="{00000000-0005-0000-0000-00001F020000}"/>
    <cellStyle name="Porcentaje 6 2 2" xfId="276" xr:uid="{00000000-0005-0000-0000-000020020000}"/>
    <cellStyle name="Porcentaje 6 2 3" xfId="445" xr:uid="{00000000-0005-0000-0000-000021020000}"/>
    <cellStyle name="Porcentaje 6 3" xfId="230" xr:uid="{00000000-0005-0000-0000-000022020000}"/>
    <cellStyle name="Porcentaje 6 4" xfId="399" xr:uid="{00000000-0005-0000-0000-000023020000}"/>
    <cellStyle name="Porcentaje 6 5" xfId="550" xr:uid="{00000000-0005-0000-0000-000024020000}"/>
    <cellStyle name="Porcentaje 7" xfId="39" xr:uid="{00000000-0005-0000-0000-000025020000}"/>
    <cellStyle name="Porcentaje 7 2" xfId="86" xr:uid="{00000000-0005-0000-0000-000026020000}"/>
    <cellStyle name="Porcentaje 7 2 2" xfId="280" xr:uid="{00000000-0005-0000-0000-000027020000}"/>
    <cellStyle name="Porcentaje 7 2 3" xfId="449" xr:uid="{00000000-0005-0000-0000-000028020000}"/>
    <cellStyle name="Porcentaje 7 3" xfId="234" xr:uid="{00000000-0005-0000-0000-000029020000}"/>
    <cellStyle name="Porcentaje 7 4" xfId="403" xr:uid="{00000000-0005-0000-0000-00002A020000}"/>
    <cellStyle name="Porcentaje 8" xfId="43" xr:uid="{00000000-0005-0000-0000-00002B020000}"/>
    <cellStyle name="Porcentaje 8 2" xfId="238" xr:uid="{00000000-0005-0000-0000-00002C020000}"/>
    <cellStyle name="Porcentaje 8 3" xfId="407" xr:uid="{00000000-0005-0000-0000-00002D020000}"/>
    <cellStyle name="Porcentaje 9" xfId="47" xr:uid="{00000000-0005-0000-0000-00002E020000}"/>
    <cellStyle name="Porcentaje 9 2" xfId="242" xr:uid="{00000000-0005-0000-0000-00002F020000}"/>
    <cellStyle name="Porcentaje 9 3" xfId="411" xr:uid="{00000000-0005-0000-0000-000030020000}"/>
    <cellStyle name="Porcentual 2" xfId="7" xr:uid="{00000000-0005-0000-0000-000031020000}"/>
    <cellStyle name="Salida" xfId="125" builtinId="21" customBuiltin="1"/>
    <cellStyle name="Texto de advertencia" xfId="129" builtinId="11" customBuiltin="1"/>
    <cellStyle name="Texto explicativo" xfId="130" builtinId="53" customBuiltin="1"/>
    <cellStyle name="Título" xfId="116" builtinId="15" customBuiltin="1"/>
    <cellStyle name="Título 2" xfId="118" builtinId="17" customBuiltin="1"/>
    <cellStyle name="Título 3" xfId="119" builtinId="18" customBuiltin="1"/>
    <cellStyle name="Total" xfId="131" builtinId="25" customBuiltin="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CO" b="1">
                <a:solidFill>
                  <a:sysClr val="windowText" lastClr="000000"/>
                </a:solidFill>
              </a:rPr>
              <a:t>APROPIACIÓN VIGENTE</a:t>
            </a:r>
          </a:p>
          <a:p>
            <a:pPr>
              <a:defRPr b="1">
                <a:solidFill>
                  <a:sysClr val="windowText" lastClr="000000"/>
                </a:solidFill>
              </a:defRPr>
            </a:pPr>
            <a:r>
              <a:rPr lang="es-CO" b="1">
                <a:solidFill>
                  <a:sysClr val="windowText" lastClr="000000"/>
                </a:solidFill>
              </a:rPr>
              <a:t>$ 1.497.388</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CO"/>
        </a:p>
      </c:txPr>
    </c:title>
    <c:autoTitleDeleted val="0"/>
    <c:plotArea>
      <c:layout/>
      <c:doughnutChart>
        <c:varyColors val="1"/>
        <c:ser>
          <c:idx val="0"/>
          <c:order val="0"/>
          <c:tx>
            <c:strRef>
              <c:f>'CONSOLIDADO '!$B$32</c:f>
              <c:strCache>
                <c:ptCount val="1"/>
                <c:pt idx="0">
                  <c:v>APROPIACIÓN INICIAL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95-412E-B387-B0BF6116824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95-412E-B387-B0BF6116824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95-412E-B387-B0BF6116824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'CONSOLIDADO '!$A$33:$A$35</c:f>
            </c:multiLvlStrRef>
          </c:cat>
          <c:val>
            <c:numRef>
              <c:f>'CONSOLIDADO '!$B$33:$B$35</c:f>
            </c:numRef>
          </c:val>
          <c:extLst>
            <c:ext xmlns:c16="http://schemas.microsoft.com/office/drawing/2014/chart" uri="{C3380CC4-5D6E-409C-BE32-E72D297353CC}">
              <c16:uniqueId val="{00000000-B051-465F-806E-4F3A30F34CCD}"/>
            </c:ext>
          </c:extLst>
        </c:ser>
        <c:ser>
          <c:idx val="1"/>
          <c:order val="1"/>
          <c:tx>
            <c:strRef>
              <c:f>'CONSOLIDADO '!$C$32</c:f>
              <c:strCache>
                <c:ptCount val="1"/>
                <c:pt idx="0">
                  <c:v>APROPIACIÓN VIGENTE</c:v>
                </c:pt>
              </c:strCache>
            </c:strRef>
          </c:tx>
          <c:dPt>
            <c:idx val="0"/>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3-B051-465F-806E-4F3A30F34CCD}"/>
              </c:ext>
            </c:extLst>
          </c:dPt>
          <c:dPt>
            <c:idx val="1"/>
            <c:bubble3D val="0"/>
            <c:spPr>
              <a:solidFill>
                <a:srgbClr val="C00000"/>
              </a:solidFill>
              <a:ln w="19050">
                <a:solidFill>
                  <a:schemeClr val="lt1"/>
                </a:solidFill>
              </a:ln>
              <a:effectLst/>
            </c:spPr>
            <c:extLst>
              <c:ext xmlns:c16="http://schemas.microsoft.com/office/drawing/2014/chart" uri="{C3380CC4-5D6E-409C-BE32-E72D297353CC}">
                <c16:uniqueId val="{00000004-B051-465F-806E-4F3A30F34CC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B051-465F-806E-4F3A30F34CCD}"/>
              </c:ext>
            </c:extLst>
          </c:dPt>
          <c:dLbls>
            <c:dLbl>
              <c:idx val="0"/>
              <c:layout>
                <c:manualLayout>
                  <c:x val="0.19486201669081399"/>
                  <c:y val="7.470084736935611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51-465F-806E-4F3A30F34CCD}"/>
                </c:ext>
              </c:extLst>
            </c:dLbl>
            <c:dLbl>
              <c:idx val="1"/>
              <c:layout>
                <c:manualLayout>
                  <c:x val="-0.20602605354826592"/>
                  <c:y val="-0.13228287309066178"/>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B051-465F-806E-4F3A30F34CCD}"/>
                </c:ext>
              </c:extLst>
            </c:dLbl>
            <c:dLbl>
              <c:idx val="2"/>
              <c:layout>
                <c:manualLayout>
                  <c:x val="0.33491909118733654"/>
                  <c:y val="-5.7062488105304083E-1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051-465F-806E-4F3A30F34C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'CONSOLIDADO '!$A$33:$A$35</c:f>
            </c:multiLvlStrRef>
          </c:cat>
          <c:val>
            <c:numRef>
              <c:f>'CONSOLIDADO '!$C$33:$C$35</c:f>
            </c:numRef>
          </c:val>
          <c:extLst>
            <c:ext xmlns:c16="http://schemas.microsoft.com/office/drawing/2014/chart" uri="{C3380CC4-5D6E-409C-BE32-E72D297353CC}">
              <c16:uniqueId val="{00000001-B051-465F-806E-4F3A30F34CCD}"/>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1400" b="1" i="0" u="none" strike="noStrike" kern="1200" spc="0" baseline="0">
                <a:solidFill>
                  <a:schemeClr val="tx1"/>
                </a:solidFill>
                <a:latin typeface="+mn-lt"/>
                <a:ea typeface="+mn-ea"/>
                <a:cs typeface="+mn-cs"/>
              </a:defRPr>
            </a:pPr>
            <a:r>
              <a:rPr lang="en-US" sz="1400" b="1"/>
              <a:t>COMPROMISO</a:t>
            </a:r>
          </a:p>
          <a:p>
            <a:pPr>
              <a:defRPr sz="1400" b="1"/>
            </a:pPr>
            <a:r>
              <a:rPr lang="en-US" sz="1400" b="1"/>
              <a:t>$ 823.826</a:t>
            </a:r>
          </a:p>
        </c:rich>
      </c:tx>
      <c:overlay val="0"/>
      <c:spPr>
        <a:noFill/>
        <a:ln>
          <a:noFill/>
        </a:ln>
        <a:effectLst/>
      </c:spPr>
      <c:txPr>
        <a:bodyPr rot="0" spcFirstLastPara="1" vertOverflow="ellipsis" vert="horz" wrap="square" anchor="ctr" anchorCtr="1"/>
        <a:lstStyle/>
        <a:p>
          <a:pPr>
            <a:defRPr lang="es-CO" sz="1400" b="1" i="0" u="none" strike="noStrike" kern="1200" spc="0" baseline="0">
              <a:solidFill>
                <a:schemeClr val="tx1"/>
              </a:solidFill>
              <a:latin typeface="+mn-lt"/>
              <a:ea typeface="+mn-ea"/>
              <a:cs typeface="+mn-cs"/>
            </a:defRPr>
          </a:pPr>
          <a:endParaRPr lang="es-CO"/>
        </a:p>
      </c:txPr>
    </c:title>
    <c:autoTitleDeleted val="0"/>
    <c:plotArea>
      <c:layout/>
      <c:doughnutChart>
        <c:varyColors val="1"/>
        <c:ser>
          <c:idx val="0"/>
          <c:order val="0"/>
          <c:tx>
            <c:strRef>
              <c:f>'CONSOLIDADO '!$B$65</c:f>
              <c:strCache>
                <c:ptCount val="1"/>
                <c:pt idx="0">
                  <c:v>APROPIACIÓN INICIAL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FC7-4D67-B716-96C4886E0E7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FC7-4D67-B716-96C4886E0E7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FC7-4D67-B716-96C4886E0E76}"/>
              </c:ext>
            </c:extLst>
          </c:dPt>
          <c:dLbls>
            <c:spPr>
              <a:noFill/>
              <a:ln>
                <a:noFill/>
              </a:ln>
              <a:effectLst/>
            </c:spPr>
            <c:txPr>
              <a:bodyPr rot="0" spcFirstLastPara="1" vertOverflow="ellipsis" vert="horz" wrap="square" lIns="38100" tIns="19050" rIns="38100" bIns="19050" anchor="ctr" anchorCtr="1">
                <a:spAutoFit/>
              </a:bodyPr>
              <a:lstStyle/>
              <a:p>
                <a:pPr>
                  <a:defRPr lang="es-CO"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'CONSOLIDADO '!$A$66:$A$68</c:f>
            </c:multiLvlStrRef>
          </c:cat>
          <c:val>
            <c:numRef>
              <c:f>'CONSOLIDADO '!$B$66:$B$68</c:f>
            </c:numRef>
          </c:val>
          <c:extLst>
            <c:ext xmlns:c16="http://schemas.microsoft.com/office/drawing/2014/chart" uri="{C3380CC4-5D6E-409C-BE32-E72D297353CC}">
              <c16:uniqueId val="{00000000-9576-4FD3-B7BE-A7468B3B90CE}"/>
            </c:ext>
          </c:extLst>
        </c:ser>
        <c:ser>
          <c:idx val="1"/>
          <c:order val="1"/>
          <c:tx>
            <c:strRef>
              <c:f>'CONSOLIDADO '!$C$65</c:f>
              <c:strCache>
                <c:ptCount val="1"/>
                <c:pt idx="0">
                  <c:v>COMPROMISO</c:v>
                </c:pt>
              </c:strCache>
            </c:strRef>
          </c:tx>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3-9576-4FD3-B7BE-A7468B3B90CE}"/>
              </c:ext>
            </c:extLst>
          </c:dPt>
          <c:dPt>
            <c:idx val="1"/>
            <c:bubble3D val="0"/>
            <c:spPr>
              <a:solidFill>
                <a:srgbClr val="C00000"/>
              </a:solidFill>
              <a:ln w="19050">
                <a:solidFill>
                  <a:schemeClr val="lt1"/>
                </a:solidFill>
              </a:ln>
              <a:effectLst/>
            </c:spPr>
            <c:extLst>
              <c:ext xmlns:c16="http://schemas.microsoft.com/office/drawing/2014/chart" uri="{C3380CC4-5D6E-409C-BE32-E72D297353CC}">
                <c16:uniqueId val="{00000004-9576-4FD3-B7BE-A7468B3B90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9576-4FD3-B7BE-A7468B3B90CE}"/>
              </c:ext>
            </c:extLst>
          </c:dPt>
          <c:dLbls>
            <c:dLbl>
              <c:idx val="0"/>
              <c:layout>
                <c:manualLayout>
                  <c:x val="0.20125790593173781"/>
                  <c:y val="8.9291939527561343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576-4FD3-B7BE-A7468B3B90CE}"/>
                </c:ext>
              </c:extLst>
            </c:dLbl>
            <c:dLbl>
              <c:idx val="1"/>
              <c:layout>
                <c:manualLayout>
                  <c:x val="-0.17665971742896988"/>
                  <c:y val="-3.7204974803150527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9576-4FD3-B7BE-A7468B3B90CE}"/>
                </c:ext>
              </c:extLst>
            </c:dLbl>
            <c:dLbl>
              <c:idx val="2"/>
              <c:layout>
                <c:manualLayout>
                  <c:x val="0.29070586412362115"/>
                  <c:y val="2.604348236220537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576-4FD3-B7BE-A7468B3B90CE}"/>
                </c:ext>
              </c:extLst>
            </c:dLbl>
            <c:spPr>
              <a:noFill/>
              <a:ln>
                <a:noFill/>
              </a:ln>
              <a:effectLst/>
            </c:spPr>
            <c:txPr>
              <a:bodyPr rot="0" spcFirstLastPara="1" vertOverflow="ellipsis" vert="horz" wrap="square" anchor="ctr" anchorCtr="1"/>
              <a:lstStyle/>
              <a:p>
                <a:pPr>
                  <a:defRPr lang="es-CO" sz="900" b="0" i="0" u="none" strike="noStrike" kern="1200" baseline="0">
                    <a:solidFill>
                      <a:schemeClr val="tx1"/>
                    </a:solidFill>
                    <a:latin typeface="+mn-lt"/>
                    <a:ea typeface="+mn-ea"/>
                    <a:cs typeface="+mn-cs"/>
                  </a:defRPr>
                </a:pPr>
                <a:endParaRPr lang="es-CO"/>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'CONSOLIDADO '!$A$66:$A$68</c:f>
            </c:multiLvlStrRef>
          </c:cat>
          <c:val>
            <c:numRef>
              <c:f>'CONSOLIDADO '!$C$66:$C$68</c:f>
            </c:numRef>
          </c:val>
          <c:extLst>
            <c:ext xmlns:c16="http://schemas.microsoft.com/office/drawing/2014/chart" uri="{C3380CC4-5D6E-409C-BE32-E72D297353CC}">
              <c16:uniqueId val="{00000001-9576-4FD3-B7BE-A7468B3B90CE}"/>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lang="es-CO" sz="900" b="0" i="0" u="none" strike="noStrike" kern="1200" baseline="0">
              <a:solidFill>
                <a:schemeClr val="tx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s-CO" sz="9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1400" b="1" i="0" u="none" strike="noStrike" kern="1200" spc="0" baseline="0">
                <a:solidFill>
                  <a:schemeClr val="tx1"/>
                </a:solidFill>
                <a:latin typeface="+mn-lt"/>
                <a:ea typeface="+mn-ea"/>
                <a:cs typeface="+mn-cs"/>
              </a:defRPr>
            </a:pPr>
            <a:r>
              <a:rPr lang="en-US" sz="1400" b="1"/>
              <a:t>OBLIGACIÓN </a:t>
            </a:r>
          </a:p>
          <a:p>
            <a:pPr>
              <a:defRPr sz="1400" b="1"/>
            </a:pPr>
            <a:r>
              <a:rPr lang="en-US" sz="1400" b="1"/>
              <a:t>$377.716</a:t>
            </a:r>
          </a:p>
        </c:rich>
      </c:tx>
      <c:overlay val="0"/>
      <c:spPr>
        <a:noFill/>
        <a:ln>
          <a:noFill/>
        </a:ln>
        <a:effectLst/>
      </c:spPr>
      <c:txPr>
        <a:bodyPr rot="0" spcFirstLastPara="1" vertOverflow="ellipsis" vert="horz" wrap="square" anchor="ctr" anchorCtr="1"/>
        <a:lstStyle/>
        <a:p>
          <a:pPr>
            <a:defRPr lang="es-CO" sz="1400" b="1" i="0" u="none" strike="noStrike" kern="1200" spc="0" baseline="0">
              <a:solidFill>
                <a:schemeClr val="tx1"/>
              </a:solidFill>
              <a:latin typeface="+mn-lt"/>
              <a:ea typeface="+mn-ea"/>
              <a:cs typeface="+mn-cs"/>
            </a:defRPr>
          </a:pPr>
          <a:endParaRPr lang="es-CO"/>
        </a:p>
      </c:txPr>
    </c:title>
    <c:autoTitleDeleted val="0"/>
    <c:plotArea>
      <c:layout/>
      <c:doughnutChart>
        <c:varyColors val="1"/>
        <c:ser>
          <c:idx val="0"/>
          <c:order val="0"/>
          <c:tx>
            <c:strRef>
              <c:f>'CONSOLIDADO '!$B$72</c:f>
              <c:strCache>
                <c:ptCount val="1"/>
                <c:pt idx="0">
                  <c:v>APROPIACIÓN INICIAL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F8-42AB-9DB3-4DCF3171A1D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F8-42AB-9DB3-4DCF3171A1D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AF8-42AB-9DB3-4DCF3171A1DC}"/>
              </c:ext>
            </c:extLst>
          </c:dPt>
          <c:dLbls>
            <c:spPr>
              <a:noFill/>
              <a:ln>
                <a:noFill/>
              </a:ln>
              <a:effectLst/>
            </c:spPr>
            <c:txPr>
              <a:bodyPr rot="0" spcFirstLastPara="1" vertOverflow="ellipsis" vert="horz" wrap="square" lIns="38100" tIns="19050" rIns="38100" bIns="19050" anchor="ctr" anchorCtr="1">
                <a:spAutoFit/>
              </a:bodyPr>
              <a:lstStyle/>
              <a:p>
                <a:pPr>
                  <a:defRPr lang="es-CO"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'CONSOLIDADO '!$A$73:$A$75</c:f>
            </c:multiLvlStrRef>
          </c:cat>
          <c:val>
            <c:numRef>
              <c:f>'CONSOLIDADO '!$B$73:$B$75</c:f>
            </c:numRef>
          </c:val>
          <c:extLst>
            <c:ext xmlns:c16="http://schemas.microsoft.com/office/drawing/2014/chart" uri="{C3380CC4-5D6E-409C-BE32-E72D297353CC}">
              <c16:uniqueId val="{00000000-122C-4D27-AC03-0E4389AB9274}"/>
            </c:ext>
          </c:extLst>
        </c:ser>
        <c:ser>
          <c:idx val="1"/>
          <c:order val="1"/>
          <c:tx>
            <c:strRef>
              <c:f>'CONSOLIDADO '!$C$72</c:f>
              <c:strCache>
                <c:ptCount val="1"/>
                <c:pt idx="0">
                  <c:v>OBLIGACIÓN</c:v>
                </c:pt>
              </c:strCache>
            </c:strRef>
          </c:tx>
          <c:dPt>
            <c:idx val="0"/>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2-122C-4D27-AC03-0E4389AB9274}"/>
              </c:ext>
            </c:extLst>
          </c:dPt>
          <c:dPt>
            <c:idx val="1"/>
            <c:bubble3D val="0"/>
            <c:spPr>
              <a:solidFill>
                <a:srgbClr val="C00000"/>
              </a:solidFill>
              <a:ln w="19050">
                <a:solidFill>
                  <a:schemeClr val="lt1"/>
                </a:solidFill>
              </a:ln>
              <a:effectLst/>
            </c:spPr>
            <c:extLst>
              <c:ext xmlns:c16="http://schemas.microsoft.com/office/drawing/2014/chart" uri="{C3380CC4-5D6E-409C-BE32-E72D297353CC}">
                <c16:uniqueId val="{00000003-122C-4D27-AC03-0E4389AB927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22C-4D27-AC03-0E4389AB9274}"/>
              </c:ext>
            </c:extLst>
          </c:dPt>
          <c:dPt>
            <c:idx val="3"/>
            <c:bubble3D val="0"/>
            <c:spPr>
              <a:solidFill>
                <a:srgbClr val="C00000"/>
              </a:solidFill>
              <a:ln w="19050">
                <a:solidFill>
                  <a:schemeClr val="lt1"/>
                </a:solidFill>
              </a:ln>
              <a:effectLst/>
            </c:spPr>
            <c:extLst>
              <c:ext xmlns:c16="http://schemas.microsoft.com/office/drawing/2014/chart" uri="{C3380CC4-5D6E-409C-BE32-E72D297353CC}">
                <c16:uniqueId val="{00000004-122C-4D27-AC03-0E4389AB9274}"/>
              </c:ext>
            </c:extLst>
          </c:dPt>
          <c:dLbls>
            <c:dLbl>
              <c:idx val="0"/>
              <c:layout>
                <c:manualLayout>
                  <c:x val="0.21921473803375705"/>
                  <c:y val="4.0416802251247712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22C-4D27-AC03-0E4389AB9274}"/>
                </c:ext>
              </c:extLst>
            </c:dLbl>
            <c:dLbl>
              <c:idx val="1"/>
              <c:layout>
                <c:manualLayout>
                  <c:x val="-0.22188808849758335"/>
                  <c:y val="-8.0833604502495451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22C-4D27-AC03-0E4389AB9274}"/>
                </c:ext>
              </c:extLst>
            </c:dLbl>
            <c:dLbl>
              <c:idx val="2"/>
              <c:layout>
                <c:manualLayout>
                  <c:x val="0.28299315685637055"/>
                  <c:y val="-2.8235301092555464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22C-4D27-AC03-0E4389AB9274}"/>
                </c:ext>
              </c:extLst>
            </c:dLbl>
            <c:spPr>
              <a:noFill/>
              <a:ln>
                <a:noFill/>
              </a:ln>
              <a:effectLst/>
            </c:spPr>
            <c:txPr>
              <a:bodyPr rot="0" spcFirstLastPara="1" vertOverflow="ellipsis" vert="horz" wrap="square" anchor="ctr" anchorCtr="1"/>
              <a:lstStyle/>
              <a:p>
                <a:pPr>
                  <a:defRPr lang="es-CO" sz="900" b="0" i="0" u="none" strike="noStrike" kern="1200" baseline="0">
                    <a:solidFill>
                      <a:schemeClr val="tx1"/>
                    </a:solidFill>
                    <a:latin typeface="+mn-lt"/>
                    <a:ea typeface="+mn-ea"/>
                    <a:cs typeface="+mn-cs"/>
                  </a:defRPr>
                </a:pPr>
                <a:endParaRPr lang="es-CO"/>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'CONSOLIDADO '!$A$73:$A$75</c:f>
            </c:multiLvlStrRef>
          </c:cat>
          <c:val>
            <c:numRef>
              <c:f>'CONSOLIDADO '!$C$73:$C$75</c:f>
            </c:numRef>
          </c:val>
          <c:extLst>
            <c:ext xmlns:c16="http://schemas.microsoft.com/office/drawing/2014/chart" uri="{C3380CC4-5D6E-409C-BE32-E72D297353CC}">
              <c16:uniqueId val="{00000001-122C-4D27-AC03-0E4389AB9274}"/>
            </c:ext>
          </c:extLst>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lang="es-CO" sz="900" b="0" i="0" u="none" strike="noStrike" kern="1200" baseline="0">
              <a:solidFill>
                <a:schemeClr val="tx1"/>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lang="es-CO" sz="9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1000125</xdr:colOff>
      <xdr:row>41</xdr:row>
      <xdr:rowOff>523876</xdr:rowOff>
    </xdr:from>
    <xdr:to>
      <xdr:col>8</xdr:col>
      <xdr:colOff>357187</xdr:colOff>
      <xdr:row>57</xdr:row>
      <xdr:rowOff>119063</xdr:rowOff>
    </xdr:to>
    <xdr:graphicFrame macro="">
      <xdr:nvGraphicFramePr>
        <xdr:cNvPr id="3" name="Gráfico 2">
          <a:extLst>
            <a:ext uri="{FF2B5EF4-FFF2-40B4-BE49-F238E27FC236}">
              <a16:creationId xmlns:a16="http://schemas.microsoft.com/office/drawing/2014/main" id="{F80D01AF-D0E9-4F95-8CB0-703CE00FC3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71437</xdr:colOff>
      <xdr:row>41</xdr:row>
      <xdr:rowOff>738187</xdr:rowOff>
    </xdr:from>
    <xdr:to>
      <xdr:col>17</xdr:col>
      <xdr:colOff>654844</xdr:colOff>
      <xdr:row>56</xdr:row>
      <xdr:rowOff>83343</xdr:rowOff>
    </xdr:to>
    <xdr:graphicFrame macro="">
      <xdr:nvGraphicFramePr>
        <xdr:cNvPr id="5" name="Gráfico 4">
          <a:extLst>
            <a:ext uri="{FF2B5EF4-FFF2-40B4-BE49-F238E27FC236}">
              <a16:creationId xmlns:a16="http://schemas.microsoft.com/office/drawing/2014/main" id="{1D4A21BA-D92C-4DDB-9DDE-4F98B783B5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285750</xdr:colOff>
      <xdr:row>41</xdr:row>
      <xdr:rowOff>595312</xdr:rowOff>
    </xdr:from>
    <xdr:to>
      <xdr:col>25</xdr:col>
      <xdr:colOff>559594</xdr:colOff>
      <xdr:row>56</xdr:row>
      <xdr:rowOff>154781</xdr:rowOff>
    </xdr:to>
    <xdr:graphicFrame macro="">
      <xdr:nvGraphicFramePr>
        <xdr:cNvPr id="7" name="Gráfico 6">
          <a:extLst>
            <a:ext uri="{FF2B5EF4-FFF2-40B4-BE49-F238E27FC236}">
              <a16:creationId xmlns:a16="http://schemas.microsoft.com/office/drawing/2014/main" id="{813E060B-7982-47A7-8064-BB558E1D7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1090152</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workbookViewId="0">
      <selection activeCell="R10" sqref="R10"/>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931" t="s">
        <v>24</v>
      </c>
      <c r="C3" s="932"/>
      <c r="D3" s="932"/>
      <c r="E3" s="932"/>
      <c r="F3" s="932"/>
      <c r="G3" s="932"/>
      <c r="H3" s="932"/>
      <c r="I3" s="932"/>
      <c r="J3" s="932"/>
      <c r="K3" s="932"/>
      <c r="L3" s="932"/>
      <c r="M3" s="932"/>
    </row>
    <row r="4" spans="2:13" ht="42" customHeight="1" thickBot="1" x14ac:dyDescent="0.3">
      <c r="B4" s="259" t="s">
        <v>30</v>
      </c>
      <c r="C4" s="239" t="s">
        <v>60</v>
      </c>
      <c r="D4" s="239" t="s">
        <v>15</v>
      </c>
      <c r="E4" s="239" t="s">
        <v>64</v>
      </c>
      <c r="F4" s="239" t="s">
        <v>65</v>
      </c>
      <c r="G4" s="239" t="s">
        <v>5</v>
      </c>
      <c r="H4" s="239" t="s">
        <v>266</v>
      </c>
      <c r="I4" s="239" t="s">
        <v>16</v>
      </c>
      <c r="J4" s="239" t="s">
        <v>6</v>
      </c>
      <c r="K4" s="239" t="s">
        <v>32</v>
      </c>
      <c r="L4" s="239" t="s">
        <v>46</v>
      </c>
      <c r="M4" s="239" t="s">
        <v>18</v>
      </c>
    </row>
    <row r="5" spans="2:13" ht="23.25" customHeight="1" x14ac:dyDescent="0.25">
      <c r="B5" s="206" t="s">
        <v>20</v>
      </c>
      <c r="C5" s="207" t="e">
        <f>+#REF!</f>
        <v>#REF!</v>
      </c>
      <c r="D5" s="208" t="e">
        <f>+#REF!</f>
        <v>#REF!</v>
      </c>
      <c r="E5" s="209" t="e">
        <f>+#REF!</f>
        <v>#REF!</v>
      </c>
      <c r="F5" s="208" t="e">
        <f>+#REF!</f>
        <v>#REF!</v>
      </c>
      <c r="G5" s="211" t="e">
        <f>+#REF!</f>
        <v>#REF!</v>
      </c>
      <c r="H5" s="240" t="e">
        <f>+G5/F5</f>
        <v>#REF!</v>
      </c>
      <c r="I5" s="208" t="e">
        <f>+F5-G5</f>
        <v>#REF!</v>
      </c>
      <c r="J5" s="208" t="e">
        <f>+#REF!</f>
        <v>#REF!</v>
      </c>
      <c r="K5" s="210" t="e">
        <f t="shared" ref="K5:K14" si="0">+J5/F5</f>
        <v>#REF!</v>
      </c>
      <c r="L5" s="211" t="e">
        <f>+#REF!</f>
        <v>#REF!</v>
      </c>
      <c r="M5" s="210">
        <f>+IF(ISERROR(L5/F5),0,L5/F5)</f>
        <v>0</v>
      </c>
    </row>
    <row r="6" spans="2:13" ht="25.5" customHeight="1" x14ac:dyDescent="0.25">
      <c r="B6" s="125" t="s">
        <v>118</v>
      </c>
      <c r="C6" s="74" t="e">
        <f>+#REF!</f>
        <v>#REF!</v>
      </c>
      <c r="D6" s="201" t="e">
        <f>+#REF!</f>
        <v>#REF!</v>
      </c>
      <c r="E6" s="202" t="e">
        <f>+#REF!</f>
        <v>#REF!</v>
      </c>
      <c r="F6" s="201" t="e">
        <f>+#REF!</f>
        <v>#REF!</v>
      </c>
      <c r="G6" s="204" t="e">
        <f>+#REF!</f>
        <v>#REF!</v>
      </c>
      <c r="H6" s="205" t="e">
        <f t="shared" ref="H6:H18" si="1">+G6/F6</f>
        <v>#REF!</v>
      </c>
      <c r="I6" s="201" t="e">
        <f t="shared" ref="I6:I18" si="2">+F6-G6</f>
        <v>#REF!</v>
      </c>
      <c r="J6" s="201" t="e">
        <f>+#REF!</f>
        <v>#REF!</v>
      </c>
      <c r="K6" s="203" t="e">
        <f t="shared" si="0"/>
        <v>#REF!</v>
      </c>
      <c r="L6" s="204" t="e">
        <f>+#REF!</f>
        <v>#REF!</v>
      </c>
      <c r="M6" s="203">
        <f t="shared" ref="M6:M17" si="3">+IF(ISERROR(L6/F6),0,L6/F6)</f>
        <v>0</v>
      </c>
    </row>
    <row r="7" spans="2:13" ht="27" customHeight="1" x14ac:dyDescent="0.25">
      <c r="B7" s="125" t="s">
        <v>34</v>
      </c>
      <c r="C7" s="74" t="e">
        <f>+#REF!</f>
        <v>#REF!</v>
      </c>
      <c r="D7" s="201" t="e">
        <f>+#REF!</f>
        <v>#REF!</v>
      </c>
      <c r="E7" s="202" t="e">
        <f>+#REF!</f>
        <v>#REF!</v>
      </c>
      <c r="F7" s="201" t="e">
        <f>+#REF!</f>
        <v>#REF!</v>
      </c>
      <c r="G7" s="204" t="e">
        <f>+#REF!</f>
        <v>#REF!</v>
      </c>
      <c r="H7" s="205" t="e">
        <f t="shared" si="1"/>
        <v>#REF!</v>
      </c>
      <c r="I7" s="201" t="e">
        <f t="shared" si="2"/>
        <v>#REF!</v>
      </c>
      <c r="J7" s="201" t="e">
        <f>+#REF!</f>
        <v>#REF!</v>
      </c>
      <c r="K7" s="203" t="e">
        <f t="shared" si="0"/>
        <v>#REF!</v>
      </c>
      <c r="L7" s="204" t="e">
        <f>+#REF!</f>
        <v>#REF!</v>
      </c>
      <c r="M7" s="203">
        <f t="shared" si="3"/>
        <v>0</v>
      </c>
    </row>
    <row r="8" spans="2:13" ht="40.5" customHeight="1" x14ac:dyDescent="0.25">
      <c r="B8" s="125" t="e">
        <f>+#REF!</f>
        <v>#REF!</v>
      </c>
      <c r="C8" s="74" t="e">
        <f>+#REF!</f>
        <v>#REF!</v>
      </c>
      <c r="D8" s="201" t="e">
        <f>+#REF!</f>
        <v>#REF!</v>
      </c>
      <c r="E8" s="202" t="e">
        <f>+#REF!</f>
        <v>#REF!</v>
      </c>
      <c r="F8" s="201" t="e">
        <f>+#REF!</f>
        <v>#REF!</v>
      </c>
      <c r="G8" s="204" t="e">
        <f>+#REF!</f>
        <v>#REF!</v>
      </c>
      <c r="H8" s="205" t="e">
        <f t="shared" si="1"/>
        <v>#REF!</v>
      </c>
      <c r="I8" s="201" t="e">
        <f t="shared" si="2"/>
        <v>#REF!</v>
      </c>
      <c r="J8" s="201" t="e">
        <f>+#REF!</f>
        <v>#REF!</v>
      </c>
      <c r="K8" s="203" t="e">
        <f t="shared" si="0"/>
        <v>#REF!</v>
      </c>
      <c r="L8" s="204" t="e">
        <f>+#REF!</f>
        <v>#REF!</v>
      </c>
      <c r="M8" s="203">
        <f t="shared" si="3"/>
        <v>0</v>
      </c>
    </row>
    <row r="9" spans="2:13" ht="42.75" customHeight="1" x14ac:dyDescent="0.25">
      <c r="B9" s="125" t="s">
        <v>119</v>
      </c>
      <c r="C9" s="74" t="e">
        <f>+#REF!</f>
        <v>#REF!</v>
      </c>
      <c r="D9" s="201" t="e">
        <f>+#REF!</f>
        <v>#REF!</v>
      </c>
      <c r="E9" s="202" t="e">
        <f>+#REF!</f>
        <v>#REF!</v>
      </c>
      <c r="F9" s="201" t="e">
        <f>+#REF!</f>
        <v>#REF!</v>
      </c>
      <c r="G9" s="204" t="e">
        <f>+#REF!</f>
        <v>#REF!</v>
      </c>
      <c r="H9" s="205" t="e">
        <f t="shared" si="1"/>
        <v>#REF!</v>
      </c>
      <c r="I9" s="201" t="e">
        <f t="shared" si="2"/>
        <v>#REF!</v>
      </c>
      <c r="J9" s="201" t="e">
        <f>+#REF!</f>
        <v>#REF!</v>
      </c>
      <c r="K9" s="203" t="e">
        <f t="shared" si="0"/>
        <v>#REF!</v>
      </c>
      <c r="L9" s="204" t="e">
        <f>+#REF!</f>
        <v>#REF!</v>
      </c>
      <c r="M9" s="203">
        <f t="shared" si="3"/>
        <v>0</v>
      </c>
    </row>
    <row r="10" spans="2:13" ht="42.75" customHeight="1" x14ac:dyDescent="0.25">
      <c r="B10" s="125" t="s">
        <v>284</v>
      </c>
      <c r="C10" s="74" t="e">
        <f>+#REF!</f>
        <v>#REF!</v>
      </c>
      <c r="D10" s="201" t="e">
        <f>+#REF!</f>
        <v>#REF!</v>
      </c>
      <c r="E10" s="202" t="e">
        <f>+#REF!</f>
        <v>#REF!</v>
      </c>
      <c r="F10" s="201" t="e">
        <f>+#REF!</f>
        <v>#REF!</v>
      </c>
      <c r="G10" s="204" t="e">
        <f>+#REF!</f>
        <v>#REF!</v>
      </c>
      <c r="H10" s="205" t="e">
        <f t="shared" ref="H10:H11" si="4">+G10/F10</f>
        <v>#REF!</v>
      </c>
      <c r="I10" s="201" t="e">
        <f t="shared" ref="I10:I11" si="5">+F10-G10</f>
        <v>#REF!</v>
      </c>
      <c r="J10" s="201" t="e">
        <f>+#REF!</f>
        <v>#REF!</v>
      </c>
      <c r="K10" s="203" t="e">
        <f t="shared" ref="K10:K11" si="6">+J10/F10</f>
        <v>#REF!</v>
      </c>
      <c r="L10" s="204" t="e">
        <f>+#REF!</f>
        <v>#REF!</v>
      </c>
      <c r="M10" s="203">
        <f t="shared" si="3"/>
        <v>0</v>
      </c>
    </row>
    <row r="11" spans="2:13" ht="42.75" customHeight="1" x14ac:dyDescent="0.25">
      <c r="B11" s="125" t="s">
        <v>313</v>
      </c>
      <c r="C11" s="74" t="e">
        <f>+#REF!</f>
        <v>#REF!</v>
      </c>
      <c r="D11" s="201" t="e">
        <f>+#REF!</f>
        <v>#REF!</v>
      </c>
      <c r="E11" s="202" t="e">
        <f>+#REF!</f>
        <v>#REF!</v>
      </c>
      <c r="F11" s="201" t="e">
        <f>+#REF!</f>
        <v>#REF!</v>
      </c>
      <c r="G11" s="204" t="e">
        <f>+#REF!</f>
        <v>#REF!</v>
      </c>
      <c r="H11" s="205" t="e">
        <f t="shared" si="4"/>
        <v>#REF!</v>
      </c>
      <c r="I11" s="201" t="e">
        <f t="shared" si="5"/>
        <v>#REF!</v>
      </c>
      <c r="J11" s="201" t="e">
        <f>+#REF!</f>
        <v>#REF!</v>
      </c>
      <c r="K11" s="203" t="e">
        <f t="shared" si="6"/>
        <v>#REF!</v>
      </c>
      <c r="L11" s="204" t="e">
        <f>+#REF!</f>
        <v>#REF!</v>
      </c>
      <c r="M11" s="203">
        <f t="shared" si="3"/>
        <v>0</v>
      </c>
    </row>
    <row r="12" spans="2:13" ht="28.5" customHeight="1" x14ac:dyDescent="0.25">
      <c r="B12" s="268" t="s">
        <v>51</v>
      </c>
      <c r="C12" s="269" t="e">
        <f>SUM(C5:C11)</f>
        <v>#REF!</v>
      </c>
      <c r="D12" s="269" t="e">
        <f>SUM(D5:D11)</f>
        <v>#REF!</v>
      </c>
      <c r="E12" s="269" t="e">
        <f>SUM(E5:E11)</f>
        <v>#REF!</v>
      </c>
      <c r="F12" s="269" t="e">
        <f>SUM(F5:F11)</f>
        <v>#REF!</v>
      </c>
      <c r="G12" s="269" t="e">
        <f>SUM(G5:G11)</f>
        <v>#REF!</v>
      </c>
      <c r="H12" s="270" t="e">
        <f t="shared" si="1"/>
        <v>#REF!</v>
      </c>
      <c r="I12" s="271" t="e">
        <f>SUM(I5:I11)</f>
        <v>#REF!</v>
      </c>
      <c r="J12" s="271" t="e">
        <f>SUM(J5:J11)</f>
        <v>#REF!</v>
      </c>
      <c r="K12" s="270" t="e">
        <f t="shared" si="0"/>
        <v>#REF!</v>
      </c>
      <c r="L12" s="272" t="e">
        <f>SUM(L5:L11)</f>
        <v>#REF!</v>
      </c>
      <c r="M12" s="270">
        <f>+IF(ISERROR(L12/F12),0,L12/F12)</f>
        <v>0</v>
      </c>
    </row>
    <row r="13" spans="2:13" ht="21.75" customHeight="1" x14ac:dyDescent="0.25">
      <c r="B13" s="75" t="s">
        <v>22</v>
      </c>
      <c r="C13" s="74" t="e">
        <f>+#REF!</f>
        <v>#REF!</v>
      </c>
      <c r="D13" s="201" t="e">
        <f>+#REF!</f>
        <v>#REF!</v>
      </c>
      <c r="E13" s="201" t="e">
        <f>+#REF!</f>
        <v>#REF!</v>
      </c>
      <c r="F13" s="201" t="e">
        <f>+#REF!</f>
        <v>#REF!</v>
      </c>
      <c r="G13" s="204" t="e">
        <f>+#REF!</f>
        <v>#REF!</v>
      </c>
      <c r="H13" s="205" t="e">
        <f t="shared" si="1"/>
        <v>#REF!</v>
      </c>
      <c r="I13" s="201" t="e">
        <f t="shared" si="2"/>
        <v>#REF!</v>
      </c>
      <c r="J13" s="201" t="e">
        <f>+#REF!</f>
        <v>#REF!</v>
      </c>
      <c r="K13" s="205" t="e">
        <f t="shared" si="0"/>
        <v>#REF!</v>
      </c>
      <c r="L13" s="204" t="e">
        <f>+#REF!</f>
        <v>#REF!</v>
      </c>
      <c r="M13" s="205">
        <f t="shared" si="3"/>
        <v>0</v>
      </c>
    </row>
    <row r="14" spans="2:13" ht="24" customHeight="1" x14ac:dyDescent="0.25">
      <c r="B14" s="278" t="s">
        <v>48</v>
      </c>
      <c r="C14" s="279" t="e">
        <f>+C13</f>
        <v>#REF!</v>
      </c>
      <c r="D14" s="280" t="e">
        <f>+D13</f>
        <v>#REF!</v>
      </c>
      <c r="E14" s="280" t="e">
        <f>+E13</f>
        <v>#REF!</v>
      </c>
      <c r="F14" s="280" t="e">
        <f>+F13</f>
        <v>#REF!</v>
      </c>
      <c r="G14" s="281" t="e">
        <f>+G13</f>
        <v>#REF!</v>
      </c>
      <c r="H14" s="282" t="e">
        <f t="shared" si="1"/>
        <v>#REF!</v>
      </c>
      <c r="I14" s="280" t="e">
        <f t="shared" si="2"/>
        <v>#REF!</v>
      </c>
      <c r="J14" s="280" t="e">
        <f>+J13</f>
        <v>#REF!</v>
      </c>
      <c r="K14" s="282" t="e">
        <f t="shared" si="0"/>
        <v>#REF!</v>
      </c>
      <c r="L14" s="281" t="e">
        <f>+L13</f>
        <v>#REF!</v>
      </c>
      <c r="M14" s="282">
        <f t="shared" si="3"/>
        <v>0</v>
      </c>
    </row>
    <row r="15" spans="2:13" ht="33" customHeight="1" x14ac:dyDescent="0.25">
      <c r="B15" s="273" t="s">
        <v>180</v>
      </c>
      <c r="C15" s="274" t="e">
        <f>+C12+C14</f>
        <v>#REF!</v>
      </c>
      <c r="D15" s="275" t="e">
        <f>+D12+D14</f>
        <v>#REF!</v>
      </c>
      <c r="E15" s="275" t="e">
        <f>+E12+E14</f>
        <v>#REF!</v>
      </c>
      <c r="F15" s="275" t="e">
        <f>+F12+F14</f>
        <v>#REF!</v>
      </c>
      <c r="G15" s="276" t="e">
        <f>+G12+G14</f>
        <v>#REF!</v>
      </c>
      <c r="H15" s="277" t="e">
        <f t="shared" si="1"/>
        <v>#REF!</v>
      </c>
      <c r="I15" s="275" t="e">
        <f t="shared" si="2"/>
        <v>#REF!</v>
      </c>
      <c r="J15" s="275" t="e">
        <f>+J12+J14</f>
        <v>#REF!</v>
      </c>
      <c r="K15" s="277" t="e">
        <f>+J15/F15</f>
        <v>#REF!</v>
      </c>
      <c r="L15" s="276" t="e">
        <f>+L12+L14</f>
        <v>#REF!</v>
      </c>
      <c r="M15" s="277">
        <f t="shared" si="3"/>
        <v>0</v>
      </c>
    </row>
    <row r="16" spans="2:13" ht="35.25" customHeight="1" x14ac:dyDescent="0.25">
      <c r="B16" s="228" t="s">
        <v>182</v>
      </c>
      <c r="C16" s="229">
        <f>+'CONSOLIDADO '!B17</f>
        <v>1461.8549679100001</v>
      </c>
      <c r="D16" s="230">
        <f>+'CONSOLIDADO '!E18</f>
        <v>1461.8549679100001</v>
      </c>
      <c r="E16" s="230">
        <v>0</v>
      </c>
      <c r="F16" s="231">
        <f>+D16-E16</f>
        <v>1461.8549679100001</v>
      </c>
      <c r="G16" s="230">
        <f>+'CONSOLIDADO '!F17</f>
        <v>1381.5016629100001</v>
      </c>
      <c r="H16" s="232">
        <f>+IF(ISERROR(G16/F16),0,G16/F16)</f>
        <v>0.94503332631219883</v>
      </c>
      <c r="I16" s="231">
        <f t="shared" si="2"/>
        <v>80.353305000000091</v>
      </c>
      <c r="J16" s="231">
        <f>+'CONSOLIDADO '!I18</f>
        <v>1356.0015979100001</v>
      </c>
      <c r="K16" s="232">
        <f>+IF(ISERROR(J16/D16),0,J16/D16)</f>
        <v>0.92758969095864718</v>
      </c>
      <c r="L16" s="230">
        <f>+'CONSOLIDADO '!L18</f>
        <v>85.083331999999999</v>
      </c>
      <c r="M16" s="232">
        <f t="shared" si="3"/>
        <v>5.8202307251890253E-2</v>
      </c>
    </row>
    <row r="17" spans="2:13" ht="20.25" customHeight="1" thickBot="1" x14ac:dyDescent="0.3">
      <c r="B17" s="278" t="s">
        <v>181</v>
      </c>
      <c r="C17" s="279">
        <f>+C16</f>
        <v>1461.8549679100001</v>
      </c>
      <c r="D17" s="280">
        <f t="shared" ref="D17:J17" si="7">+D16</f>
        <v>1461.8549679100001</v>
      </c>
      <c r="E17" s="280">
        <f t="shared" si="7"/>
        <v>0</v>
      </c>
      <c r="F17" s="280">
        <f t="shared" si="7"/>
        <v>1461.8549679100001</v>
      </c>
      <c r="G17" s="281">
        <f>+G16</f>
        <v>1381.5016629100001</v>
      </c>
      <c r="H17" s="282">
        <f>+IF(ISERROR(G17/F17),0,G17/F17)</f>
        <v>0.94503332631219883</v>
      </c>
      <c r="I17" s="280">
        <f t="shared" si="2"/>
        <v>80.353305000000091</v>
      </c>
      <c r="J17" s="280">
        <f t="shared" si="7"/>
        <v>1356.0015979100001</v>
      </c>
      <c r="K17" s="282">
        <f>+IF(ISERROR(J17/D17),0,J17/D17)</f>
        <v>0.92758969095864718</v>
      </c>
      <c r="L17" s="281">
        <f>+L16</f>
        <v>85.083331999999999</v>
      </c>
      <c r="M17" s="282">
        <f t="shared" si="3"/>
        <v>5.8202307251890253E-2</v>
      </c>
    </row>
    <row r="18" spans="2:13" ht="24.75" customHeight="1" thickBot="1" x14ac:dyDescent="0.3">
      <c r="B18" s="241" t="s">
        <v>186</v>
      </c>
      <c r="C18" s="242" t="e">
        <f>+C15+C17</f>
        <v>#REF!</v>
      </c>
      <c r="D18" s="243" t="e">
        <f t="shared" ref="D18:J18" si="8">+D15+D17</f>
        <v>#REF!</v>
      </c>
      <c r="E18" s="243" t="e">
        <f t="shared" si="8"/>
        <v>#REF!</v>
      </c>
      <c r="F18" s="243" t="e">
        <f t="shared" si="8"/>
        <v>#REF!</v>
      </c>
      <c r="G18" s="244" t="e">
        <f>+G15+G17</f>
        <v>#REF!</v>
      </c>
      <c r="H18" s="245" t="e">
        <f t="shared" si="1"/>
        <v>#REF!</v>
      </c>
      <c r="I18" s="243" t="e">
        <f t="shared" si="2"/>
        <v>#REF!</v>
      </c>
      <c r="J18" s="243" t="e">
        <f t="shared" si="8"/>
        <v>#REF!</v>
      </c>
      <c r="K18" s="245" t="e">
        <f>+J18/F18</f>
        <v>#REF!</v>
      </c>
      <c r="L18" s="244" t="e">
        <f>+L15+L17</f>
        <v>#REF!</v>
      </c>
      <c r="M18" s="245">
        <f>+IF(ISERROR(L18/F18),0,L18/F18)</f>
        <v>0</v>
      </c>
    </row>
    <row r="21" spans="2:13" x14ac:dyDescent="0.25">
      <c r="C21" s="235"/>
      <c r="E21" s="225"/>
    </row>
    <row r="22" spans="2:13" x14ac:dyDescent="0.25">
      <c r="C22" s="263"/>
      <c r="L22" s="41"/>
    </row>
    <row r="23" spans="2:13" x14ac:dyDescent="0.25">
      <c r="E23" s="225"/>
      <c r="L23" s="8"/>
    </row>
    <row r="25" spans="2:13" x14ac:dyDescent="0.25">
      <c r="E25" s="225"/>
    </row>
  </sheetData>
  <mergeCells count="1">
    <mergeCell ref="B3:M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19"/>
  <sheetViews>
    <sheetView workbookViewId="0">
      <selection activeCell="P14" sqref="P14"/>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26" t="s">
        <v>54</v>
      </c>
    </row>
    <row r="3" spans="1:13" ht="24" thickBot="1" x14ac:dyDescent="0.3">
      <c r="A3" s="1115" t="s">
        <v>49</v>
      </c>
      <c r="B3" s="1116"/>
      <c r="C3" s="1116"/>
      <c r="D3" s="1116"/>
      <c r="E3" s="1116"/>
      <c r="F3" s="1116"/>
      <c r="G3" s="1116"/>
      <c r="H3" s="1116"/>
      <c r="I3" s="1116"/>
      <c r="J3" s="1116"/>
      <c r="K3" s="1116"/>
      <c r="L3" s="1117"/>
    </row>
    <row r="4" spans="1:13" ht="43.5" customHeight="1" thickBot="1" x14ac:dyDescent="0.3">
      <c r="A4" s="422" t="s">
        <v>30</v>
      </c>
      <c r="B4" s="423" t="s">
        <v>60</v>
      </c>
      <c r="C4" s="423" t="s">
        <v>15</v>
      </c>
      <c r="D4" s="423" t="s">
        <v>64</v>
      </c>
      <c r="E4" s="423" t="s">
        <v>65</v>
      </c>
      <c r="F4" s="423" t="s">
        <v>5</v>
      </c>
      <c r="G4" s="423" t="s">
        <v>266</v>
      </c>
      <c r="H4" s="424" t="s">
        <v>16</v>
      </c>
      <c r="I4" s="425" t="s">
        <v>6</v>
      </c>
      <c r="J4" s="426" t="s">
        <v>45</v>
      </c>
      <c r="K4" s="424" t="s">
        <v>46</v>
      </c>
      <c r="L4" s="427" t="s">
        <v>18</v>
      </c>
    </row>
    <row r="5" spans="1:13" ht="23.25" customHeight="1" x14ac:dyDescent="0.25">
      <c r="A5" s="145" t="s">
        <v>20</v>
      </c>
      <c r="B5" s="146" t="e">
        <f>+#REF!</f>
        <v>#REF!</v>
      </c>
      <c r="C5" s="146" t="e">
        <f>+#REF!</f>
        <v>#REF!</v>
      </c>
      <c r="D5" s="146" t="e">
        <f>+#REF!</f>
        <v>#REF!</v>
      </c>
      <c r="E5" s="146" t="e">
        <f>+#REF!</f>
        <v>#REF!</v>
      </c>
      <c r="F5" s="147" t="e">
        <f>+#REF!</f>
        <v>#REF!</v>
      </c>
      <c r="G5" s="146" t="e">
        <f>+F5/E5</f>
        <v>#REF!</v>
      </c>
      <c r="H5" s="146" t="e">
        <f t="shared" ref="H5:H14" si="0">+E5-F5</f>
        <v>#REF!</v>
      </c>
      <c r="I5" s="146" t="e">
        <f>+#REF!</f>
        <v>#REF!</v>
      </c>
      <c r="J5" s="157" t="e">
        <f t="shared" ref="J5:J11" si="1">+I5/E5</f>
        <v>#REF!</v>
      </c>
      <c r="K5" s="146" t="e">
        <f>+#REF!</f>
        <v>#REF!</v>
      </c>
      <c r="L5" s="159" t="e">
        <f t="shared" ref="L5:L14" si="2">+K5/E5</f>
        <v>#REF!</v>
      </c>
      <c r="M5" s="1"/>
    </row>
    <row r="6" spans="1:13" ht="28.5" customHeight="1" x14ac:dyDescent="0.25">
      <c r="A6" s="144" t="s">
        <v>118</v>
      </c>
      <c r="B6" s="136" t="e">
        <f>+#REF!</f>
        <v>#REF!</v>
      </c>
      <c r="C6" s="136" t="e">
        <f>+#REF!</f>
        <v>#REF!</v>
      </c>
      <c r="D6" s="136" t="e">
        <f>+#REF!</f>
        <v>#REF!</v>
      </c>
      <c r="E6" s="136" t="e">
        <f>+#REF!</f>
        <v>#REF!</v>
      </c>
      <c r="F6" s="137" t="e">
        <f>+#REF!</f>
        <v>#REF!</v>
      </c>
      <c r="G6" s="264" t="e">
        <f t="shared" ref="G6:G14" si="3">+F6/E6</f>
        <v>#REF!</v>
      </c>
      <c r="H6" s="136" t="e">
        <f t="shared" si="0"/>
        <v>#REF!</v>
      </c>
      <c r="I6" s="136" t="e">
        <f>+#REF!</f>
        <v>#REF!</v>
      </c>
      <c r="J6" s="158" t="e">
        <f t="shared" si="1"/>
        <v>#REF!</v>
      </c>
      <c r="K6" s="136" t="e">
        <f>+#REF!</f>
        <v>#REF!</v>
      </c>
      <c r="L6" s="160" t="e">
        <f t="shared" si="2"/>
        <v>#REF!</v>
      </c>
    </row>
    <row r="7" spans="1:13" ht="22.5" customHeight="1" x14ac:dyDescent="0.25">
      <c r="A7" s="144" t="s">
        <v>34</v>
      </c>
      <c r="B7" s="136" t="e">
        <f>+#REF!</f>
        <v>#REF!</v>
      </c>
      <c r="C7" s="136" t="e">
        <f>+#REF!</f>
        <v>#REF!</v>
      </c>
      <c r="D7" s="136" t="e">
        <f>+#REF!</f>
        <v>#REF!</v>
      </c>
      <c r="E7" s="136" t="e">
        <f>+#REF!</f>
        <v>#REF!</v>
      </c>
      <c r="F7" s="137" t="e">
        <f>+#REF!</f>
        <v>#REF!</v>
      </c>
      <c r="G7" s="264" t="e">
        <f t="shared" si="3"/>
        <v>#REF!</v>
      </c>
      <c r="H7" s="136" t="e">
        <f t="shared" si="0"/>
        <v>#REF!</v>
      </c>
      <c r="I7" s="136" t="e">
        <f>+#REF!</f>
        <v>#REF!</v>
      </c>
      <c r="J7" s="158" t="e">
        <f t="shared" si="1"/>
        <v>#REF!</v>
      </c>
      <c r="K7" s="136" t="e">
        <f>+#REF!</f>
        <v>#REF!</v>
      </c>
      <c r="L7" s="160" t="e">
        <f t="shared" si="2"/>
        <v>#REF!</v>
      </c>
    </row>
    <row r="8" spans="1:13" ht="30.75" customHeight="1" x14ac:dyDescent="0.25">
      <c r="A8" s="144" t="s">
        <v>120</v>
      </c>
      <c r="B8" s="136" t="e">
        <f>+#REF!</f>
        <v>#REF!</v>
      </c>
      <c r="C8" s="136" t="e">
        <f>+#REF!</f>
        <v>#REF!</v>
      </c>
      <c r="D8" s="136" t="e">
        <f>+#REF!</f>
        <v>#REF!</v>
      </c>
      <c r="E8" s="136" t="e">
        <f>+#REF!</f>
        <v>#REF!</v>
      </c>
      <c r="F8" s="137" t="e">
        <f>+#REF!</f>
        <v>#REF!</v>
      </c>
      <c r="G8" s="264" t="e">
        <f t="shared" si="3"/>
        <v>#REF!</v>
      </c>
      <c r="H8" s="136" t="e">
        <f t="shared" si="0"/>
        <v>#REF!</v>
      </c>
      <c r="I8" s="136" t="e">
        <f>+#REF!</f>
        <v>#REF!</v>
      </c>
      <c r="J8" s="158" t="e">
        <f t="shared" si="1"/>
        <v>#REF!</v>
      </c>
      <c r="K8" s="136" t="e">
        <f>+#REF!</f>
        <v>#REF!</v>
      </c>
      <c r="L8" s="160" t="e">
        <f t="shared" si="2"/>
        <v>#REF!</v>
      </c>
    </row>
    <row r="9" spans="1:13" ht="43.5" customHeight="1" x14ac:dyDescent="0.25">
      <c r="A9" s="144" t="s">
        <v>119</v>
      </c>
      <c r="B9" s="136" t="e">
        <f>+#REF!</f>
        <v>#REF!</v>
      </c>
      <c r="C9" s="136" t="e">
        <f>+#REF!</f>
        <v>#REF!</v>
      </c>
      <c r="D9" s="136" t="e">
        <f>+#REF!</f>
        <v>#REF!</v>
      </c>
      <c r="E9" s="136" t="e">
        <f>+#REF!</f>
        <v>#REF!</v>
      </c>
      <c r="F9" s="137" t="e">
        <f>+#REF!</f>
        <v>#REF!</v>
      </c>
      <c r="G9" s="264" t="e">
        <f t="shared" si="3"/>
        <v>#REF!</v>
      </c>
      <c r="H9" s="136" t="e">
        <f t="shared" si="0"/>
        <v>#REF!</v>
      </c>
      <c r="I9" s="136" t="e">
        <f>+#REF!</f>
        <v>#REF!</v>
      </c>
      <c r="J9" s="158" t="e">
        <f t="shared" si="1"/>
        <v>#REF!</v>
      </c>
      <c r="K9" s="136" t="e">
        <f>+#REF!</f>
        <v>#REF!</v>
      </c>
      <c r="L9" s="160" t="e">
        <f t="shared" si="2"/>
        <v>#REF!</v>
      </c>
    </row>
    <row r="10" spans="1:13" ht="31.5" customHeight="1" x14ac:dyDescent="0.25">
      <c r="A10" s="144" t="s">
        <v>284</v>
      </c>
      <c r="B10" s="136" t="e">
        <f>+#REF!</f>
        <v>#REF!</v>
      </c>
      <c r="C10" s="136" t="e">
        <f>+#REF!</f>
        <v>#REF!</v>
      </c>
      <c r="D10" s="136" t="e">
        <f>+#REF!</f>
        <v>#REF!</v>
      </c>
      <c r="E10" s="136" t="e">
        <f>+#REF!</f>
        <v>#REF!</v>
      </c>
      <c r="F10" s="137" t="e">
        <f>+#REF!</f>
        <v>#REF!</v>
      </c>
      <c r="G10" s="264" t="e">
        <f t="shared" si="3"/>
        <v>#REF!</v>
      </c>
      <c r="H10" s="136" t="e">
        <f t="shared" si="0"/>
        <v>#REF!</v>
      </c>
      <c r="I10" s="136" t="e">
        <f>+#REF!</f>
        <v>#REF!</v>
      </c>
      <c r="J10" s="158" t="e">
        <f t="shared" si="1"/>
        <v>#REF!</v>
      </c>
      <c r="K10" s="136" t="e">
        <f>+#REF!</f>
        <v>#REF!</v>
      </c>
      <c r="L10" s="160" t="e">
        <f t="shared" si="2"/>
        <v>#REF!</v>
      </c>
    </row>
    <row r="11" spans="1:13" ht="23.25" customHeight="1" x14ac:dyDescent="0.25">
      <c r="A11" s="428" t="s">
        <v>23</v>
      </c>
      <c r="B11" s="429" t="e">
        <f>+#REF!</f>
        <v>#REF!</v>
      </c>
      <c r="C11" s="429" t="e">
        <f>+#REF!</f>
        <v>#REF!</v>
      </c>
      <c r="D11" s="429" t="e">
        <f>+#REF!</f>
        <v>#REF!</v>
      </c>
      <c r="E11" s="429" t="e">
        <f>+#REF!</f>
        <v>#REF!</v>
      </c>
      <c r="F11" s="430" t="e">
        <f>SUM(F5:F9)</f>
        <v>#REF!</v>
      </c>
      <c r="G11" s="431" t="e">
        <f t="shared" si="3"/>
        <v>#REF!</v>
      </c>
      <c r="H11" s="430" t="e">
        <f t="shared" si="0"/>
        <v>#REF!</v>
      </c>
      <c r="I11" s="429" t="e">
        <f>+#REF!</f>
        <v>#REF!</v>
      </c>
      <c r="J11" s="432" t="e">
        <f t="shared" si="1"/>
        <v>#REF!</v>
      </c>
      <c r="K11" s="429" t="e">
        <f>+#REF!</f>
        <v>#REF!</v>
      </c>
      <c r="L11" s="433" t="e">
        <f t="shared" si="2"/>
        <v>#REF!</v>
      </c>
    </row>
    <row r="12" spans="1:13" ht="19.5" customHeight="1" x14ac:dyDescent="0.25">
      <c r="A12" s="144" t="s">
        <v>48</v>
      </c>
      <c r="B12" s="136" t="e">
        <f>+#REF!</f>
        <v>#REF!</v>
      </c>
      <c r="C12" s="136" t="e">
        <f>+#REF!</f>
        <v>#REF!</v>
      </c>
      <c r="D12" s="136" t="e">
        <f>+#REF!</f>
        <v>#REF!</v>
      </c>
      <c r="E12" s="138" t="e">
        <f>+#REF!</f>
        <v>#REF!</v>
      </c>
      <c r="F12" s="137" t="e">
        <f>+#REF!</f>
        <v>#REF!</v>
      </c>
      <c r="G12" s="265">
        <v>0</v>
      </c>
      <c r="H12" s="137" t="e">
        <f t="shared" si="0"/>
        <v>#REF!</v>
      </c>
      <c r="I12" s="136" t="e">
        <f>+#REF!</f>
        <v>#REF!</v>
      </c>
      <c r="J12" s="158">
        <v>0</v>
      </c>
      <c r="K12" s="136" t="e">
        <f>+#REF!</f>
        <v>#REF!</v>
      </c>
      <c r="L12" s="160">
        <v>0</v>
      </c>
    </row>
    <row r="13" spans="1:13" ht="21" customHeight="1" thickBot="1" x14ac:dyDescent="0.3">
      <c r="A13" s="434" t="s">
        <v>35</v>
      </c>
      <c r="B13" s="435" t="e">
        <f t="shared" ref="B13:K13" si="4">+B12</f>
        <v>#REF!</v>
      </c>
      <c r="C13" s="435" t="e">
        <f t="shared" si="4"/>
        <v>#REF!</v>
      </c>
      <c r="D13" s="435" t="e">
        <f t="shared" si="4"/>
        <v>#REF!</v>
      </c>
      <c r="E13" s="435" t="e">
        <f t="shared" si="4"/>
        <v>#REF!</v>
      </c>
      <c r="F13" s="436" t="e">
        <f>+F12</f>
        <v>#REF!</v>
      </c>
      <c r="G13" s="437">
        <v>0</v>
      </c>
      <c r="H13" s="436" t="e">
        <f t="shared" si="0"/>
        <v>#REF!</v>
      </c>
      <c r="I13" s="435" t="e">
        <f t="shared" si="4"/>
        <v>#REF!</v>
      </c>
      <c r="J13" s="158">
        <v>0</v>
      </c>
      <c r="K13" s="435" t="e">
        <f t="shared" si="4"/>
        <v>#REF!</v>
      </c>
      <c r="L13" s="160">
        <v>0</v>
      </c>
    </row>
    <row r="14" spans="1:13" ht="21.75" customHeight="1" thickBot="1" x14ac:dyDescent="0.3">
      <c r="A14" s="422" t="s">
        <v>36</v>
      </c>
      <c r="B14" s="438" t="e">
        <f>+B11+B13</f>
        <v>#REF!</v>
      </c>
      <c r="C14" s="438" t="e">
        <f>+C11+C13</f>
        <v>#REF!</v>
      </c>
      <c r="D14" s="438" t="e">
        <f>+D11+D13</f>
        <v>#REF!</v>
      </c>
      <c r="E14" s="438" t="e">
        <f>+E11+E13</f>
        <v>#REF!</v>
      </c>
      <c r="F14" s="438" t="e">
        <f>+F11+F13</f>
        <v>#REF!</v>
      </c>
      <c r="G14" s="439" t="e">
        <f t="shared" si="3"/>
        <v>#REF!</v>
      </c>
      <c r="H14" s="438" t="e">
        <f t="shared" si="0"/>
        <v>#REF!</v>
      </c>
      <c r="I14" s="438" t="e">
        <f>+I11+I13</f>
        <v>#REF!</v>
      </c>
      <c r="J14" s="440" t="e">
        <f>+I14/E14</f>
        <v>#REF!</v>
      </c>
      <c r="K14" s="438" t="e">
        <f>+K11+K13</f>
        <v>#REF!</v>
      </c>
      <c r="L14" s="441" t="e">
        <f t="shared" si="2"/>
        <v>#REF!</v>
      </c>
    </row>
    <row r="15" spans="1:13" ht="15.75" x14ac:dyDescent="0.25">
      <c r="A15" s="2"/>
      <c r="B15" s="3"/>
      <c r="C15" s="3"/>
      <c r="D15" s="3"/>
      <c r="E15" s="3"/>
      <c r="F15" s="3"/>
      <c r="G15" s="3"/>
      <c r="H15" s="3"/>
      <c r="I15" s="3"/>
      <c r="J15" s="4"/>
      <c r="K15" s="5"/>
      <c r="L15" s="6"/>
    </row>
    <row r="16" spans="1:13" x14ac:dyDescent="0.25">
      <c r="B16" s="233"/>
      <c r="C16" s="233"/>
      <c r="D16" s="233"/>
      <c r="E16" s="233"/>
      <c r="F16" s="233"/>
      <c r="G16" s="233"/>
      <c r="H16" s="233"/>
      <c r="I16" s="233"/>
      <c r="J16" s="8"/>
      <c r="K16" s="233"/>
      <c r="L16" s="8"/>
    </row>
    <row r="17" spans="2:12" x14ac:dyDescent="0.25">
      <c r="B17" s="233"/>
      <c r="C17" s="233"/>
      <c r="D17" s="233"/>
      <c r="E17" s="233"/>
      <c r="F17" s="233"/>
      <c r="G17" s="233"/>
      <c r="H17" s="233"/>
      <c r="I17" s="233"/>
      <c r="J17" s="8"/>
      <c r="K17" s="233"/>
      <c r="L17" s="8"/>
    </row>
    <row r="18" spans="2:12" x14ac:dyDescent="0.25">
      <c r="B18" s="233"/>
      <c r="C18" s="233"/>
      <c r="D18" s="233"/>
      <c r="E18" s="233"/>
      <c r="F18" s="233"/>
      <c r="G18" s="233"/>
      <c r="H18" s="233"/>
      <c r="I18" s="233"/>
      <c r="J18" s="8"/>
      <c r="K18" s="233"/>
      <c r="L18" s="8"/>
    </row>
    <row r="19" spans="2:12" x14ac:dyDescent="0.25">
      <c r="J19" s="8"/>
      <c r="L19" s="8"/>
    </row>
  </sheetData>
  <mergeCells count="1">
    <mergeCell ref="A3:L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topLeftCell="A3" workbookViewId="0">
      <selection activeCell="E7" sqref="E7"/>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18" t="s">
        <v>26</v>
      </c>
    </row>
    <row r="3" spans="1:13" ht="24" thickBot="1" x14ac:dyDescent="0.3">
      <c r="A3" s="1115" t="s">
        <v>47</v>
      </c>
      <c r="B3" s="1116"/>
      <c r="C3" s="1116"/>
      <c r="D3" s="1116"/>
      <c r="E3" s="1116"/>
      <c r="F3" s="1116"/>
      <c r="G3" s="1116"/>
      <c r="H3" s="1116"/>
      <c r="I3" s="1116"/>
      <c r="J3" s="1116"/>
      <c r="K3" s="1116"/>
      <c r="L3" s="1117"/>
    </row>
    <row r="4" spans="1:13" ht="48.75" customHeight="1" thickBot="1" x14ac:dyDescent="0.3">
      <c r="A4" s="404" t="s">
        <v>30</v>
      </c>
      <c r="B4" s="405" t="s">
        <v>60</v>
      </c>
      <c r="C4" s="406" t="s">
        <v>15</v>
      </c>
      <c r="D4" s="405" t="s">
        <v>64</v>
      </c>
      <c r="E4" s="405" t="s">
        <v>65</v>
      </c>
      <c r="F4" s="407" t="s">
        <v>5</v>
      </c>
      <c r="G4" s="405" t="s">
        <v>266</v>
      </c>
      <c r="H4" s="405" t="s">
        <v>16</v>
      </c>
      <c r="I4" s="404" t="s">
        <v>6</v>
      </c>
      <c r="J4" s="408" t="s">
        <v>17</v>
      </c>
      <c r="K4" s="407" t="s">
        <v>46</v>
      </c>
      <c r="L4" s="409" t="s">
        <v>18</v>
      </c>
      <c r="M4" s="126"/>
    </row>
    <row r="5" spans="1:13" ht="22.5" customHeight="1" x14ac:dyDescent="0.25">
      <c r="A5" s="127" t="s">
        <v>20</v>
      </c>
      <c r="B5" s="129" t="e">
        <f>+#REF!</f>
        <v>#REF!</v>
      </c>
      <c r="C5" s="129" t="e">
        <f>+#REF!</f>
        <v>#REF!</v>
      </c>
      <c r="D5" s="129" t="e">
        <f>+#REF!</f>
        <v>#REF!</v>
      </c>
      <c r="E5" s="129" t="e">
        <f>+C5-D5</f>
        <v>#REF!</v>
      </c>
      <c r="F5" s="129" t="e">
        <f>+#REF!</f>
        <v>#REF!</v>
      </c>
      <c r="G5" s="246" t="e">
        <f>+F5/E5</f>
        <v>#REF!</v>
      </c>
      <c r="H5" s="129" t="e">
        <f>+E5-F5</f>
        <v>#REF!</v>
      </c>
      <c r="I5" s="129" t="e">
        <f>+#REF!</f>
        <v>#REF!</v>
      </c>
      <c r="J5" s="161" t="e">
        <f t="shared" ref="J5:J12" si="0">+I5/E5</f>
        <v>#REF!</v>
      </c>
      <c r="K5" s="129" t="e">
        <f>+#REF!</f>
        <v>#REF!</v>
      </c>
      <c r="L5" s="162" t="e">
        <f t="shared" ref="L5:L12" si="1">+K5/E5</f>
        <v>#REF!</v>
      </c>
      <c r="M5" s="1"/>
    </row>
    <row r="6" spans="1:13" ht="28.5" customHeight="1" x14ac:dyDescent="0.25">
      <c r="A6" s="128" t="s">
        <v>118</v>
      </c>
      <c r="B6" s="130" t="e">
        <f>+#REF!</f>
        <v>#REF!</v>
      </c>
      <c r="C6" s="130" t="e">
        <f>+#REF!</f>
        <v>#REF!</v>
      </c>
      <c r="D6" s="130" t="e">
        <f>+#REF!</f>
        <v>#REF!</v>
      </c>
      <c r="E6" s="130" t="e">
        <f t="shared" ref="E6:E12" si="2">+C6-D6</f>
        <v>#REF!</v>
      </c>
      <c r="F6" s="130" t="e">
        <f>+#REF!</f>
        <v>#REF!</v>
      </c>
      <c r="G6" s="247" t="e">
        <f t="shared" ref="G6:G12" si="3">+F6/E6</f>
        <v>#REF!</v>
      </c>
      <c r="H6" s="130" t="e">
        <f t="shared" ref="H6:H12" si="4">+E6-F6</f>
        <v>#REF!</v>
      </c>
      <c r="I6" s="130" t="e">
        <f>+#REF!</f>
        <v>#REF!</v>
      </c>
      <c r="J6" s="163" t="e">
        <f t="shared" si="0"/>
        <v>#REF!</v>
      </c>
      <c r="K6" s="130" t="e">
        <f>+#REF!</f>
        <v>#REF!</v>
      </c>
      <c r="L6" s="164" t="e">
        <f t="shared" si="1"/>
        <v>#REF!</v>
      </c>
    </row>
    <row r="7" spans="1:13" ht="29.25" customHeight="1" x14ac:dyDescent="0.25">
      <c r="A7" s="128" t="s">
        <v>34</v>
      </c>
      <c r="B7" s="130" t="e">
        <f>+#REF!</f>
        <v>#REF!</v>
      </c>
      <c r="C7" s="130" t="e">
        <f>+#REF!</f>
        <v>#REF!</v>
      </c>
      <c r="D7" s="130" t="e">
        <f>+#REF!</f>
        <v>#REF!</v>
      </c>
      <c r="E7" s="130" t="e">
        <f t="shared" si="2"/>
        <v>#REF!</v>
      </c>
      <c r="F7" s="130" t="e">
        <f>+#REF!</f>
        <v>#REF!</v>
      </c>
      <c r="G7" s="247" t="e">
        <f t="shared" si="3"/>
        <v>#REF!</v>
      </c>
      <c r="H7" s="130" t="e">
        <f t="shared" si="4"/>
        <v>#REF!</v>
      </c>
      <c r="I7" s="130" t="e">
        <f>+#REF!</f>
        <v>#REF!</v>
      </c>
      <c r="J7" s="163" t="e">
        <f t="shared" si="0"/>
        <v>#REF!</v>
      </c>
      <c r="K7" s="130" t="e">
        <f>+#REF!</f>
        <v>#REF!</v>
      </c>
      <c r="L7" s="164" t="e">
        <f t="shared" si="1"/>
        <v>#REF!</v>
      </c>
    </row>
    <row r="8" spans="1:13" ht="59.25" customHeight="1" x14ac:dyDescent="0.25">
      <c r="A8" s="128" t="s">
        <v>119</v>
      </c>
      <c r="B8" s="130" t="e">
        <f>+#REF!</f>
        <v>#REF!</v>
      </c>
      <c r="C8" s="130" t="e">
        <f>+#REF!</f>
        <v>#REF!</v>
      </c>
      <c r="D8" s="130" t="e">
        <f>+#REF!</f>
        <v>#REF!</v>
      </c>
      <c r="E8" s="130" t="e">
        <f>+#REF!</f>
        <v>#REF!</v>
      </c>
      <c r="F8" s="130" t="e">
        <f>+#REF!</f>
        <v>#REF!</v>
      </c>
      <c r="G8" s="247" t="e">
        <f t="shared" si="3"/>
        <v>#REF!</v>
      </c>
      <c r="H8" s="130" t="e">
        <f t="shared" si="4"/>
        <v>#REF!</v>
      </c>
      <c r="I8" s="130" t="e">
        <f>+#REF!</f>
        <v>#REF!</v>
      </c>
      <c r="J8" s="163" t="e">
        <f t="shared" si="0"/>
        <v>#REF!</v>
      </c>
      <c r="K8" s="130" t="e">
        <f>+#REF!</f>
        <v>#REF!</v>
      </c>
      <c r="L8" s="164" t="e">
        <f t="shared" si="1"/>
        <v>#REF!</v>
      </c>
    </row>
    <row r="9" spans="1:13" ht="24" customHeight="1" x14ac:dyDescent="0.25">
      <c r="A9" s="410" t="s">
        <v>23</v>
      </c>
      <c r="B9" s="411" t="e">
        <f>+#REF!</f>
        <v>#REF!</v>
      </c>
      <c r="C9" s="411" t="e">
        <f>+#REF!</f>
        <v>#REF!</v>
      </c>
      <c r="D9" s="411" t="e">
        <f>+#REF!</f>
        <v>#REF!</v>
      </c>
      <c r="E9" s="411" t="e">
        <f t="shared" si="2"/>
        <v>#REF!</v>
      </c>
      <c r="F9" s="411" t="e">
        <f>SUM(F5:F8)</f>
        <v>#REF!</v>
      </c>
      <c r="G9" s="412" t="e">
        <f t="shared" si="3"/>
        <v>#REF!</v>
      </c>
      <c r="H9" s="411" t="e">
        <f t="shared" si="4"/>
        <v>#REF!</v>
      </c>
      <c r="I9" s="411" t="e">
        <f>+#REF!</f>
        <v>#REF!</v>
      </c>
      <c r="J9" s="413" t="e">
        <f t="shared" si="0"/>
        <v>#REF!</v>
      </c>
      <c r="K9" s="411" t="e">
        <f>+#REF!</f>
        <v>#REF!</v>
      </c>
      <c r="L9" s="413" t="e">
        <f t="shared" si="1"/>
        <v>#REF!</v>
      </c>
    </row>
    <row r="10" spans="1:13" ht="20.25" customHeight="1" x14ac:dyDescent="0.25">
      <c r="A10" s="128" t="s">
        <v>22</v>
      </c>
      <c r="B10" s="130" t="e">
        <f>+#REF!</f>
        <v>#REF!</v>
      </c>
      <c r="C10" s="130" t="e">
        <f>+#REF!</f>
        <v>#REF!</v>
      </c>
      <c r="D10" s="130" t="e">
        <f>+#REF!</f>
        <v>#REF!</v>
      </c>
      <c r="E10" s="130" t="e">
        <f t="shared" si="2"/>
        <v>#REF!</v>
      </c>
      <c r="F10" s="130" t="e">
        <f>+#REF!</f>
        <v>#REF!</v>
      </c>
      <c r="G10" s="247" t="e">
        <f t="shared" si="3"/>
        <v>#REF!</v>
      </c>
      <c r="H10" s="130" t="e">
        <f t="shared" si="4"/>
        <v>#REF!</v>
      </c>
      <c r="I10" s="130" t="e">
        <f>+#REF!</f>
        <v>#REF!</v>
      </c>
      <c r="J10" s="165" t="e">
        <f t="shared" si="0"/>
        <v>#REF!</v>
      </c>
      <c r="K10" s="130" t="e">
        <f>+#REF!</f>
        <v>#REF!</v>
      </c>
      <c r="L10" s="165" t="e">
        <f t="shared" si="1"/>
        <v>#REF!</v>
      </c>
    </row>
    <row r="11" spans="1:13" ht="28.5" customHeight="1" thickBot="1" x14ac:dyDescent="0.3">
      <c r="A11" s="414" t="s">
        <v>48</v>
      </c>
      <c r="B11" s="415" t="e">
        <f>+B10</f>
        <v>#REF!</v>
      </c>
      <c r="C11" s="415" t="e">
        <f>+C10</f>
        <v>#REF!</v>
      </c>
      <c r="D11" s="415" t="e">
        <f>+D10</f>
        <v>#REF!</v>
      </c>
      <c r="E11" s="415" t="e">
        <f t="shared" si="2"/>
        <v>#REF!</v>
      </c>
      <c r="F11" s="415" t="e">
        <f>+F10</f>
        <v>#REF!</v>
      </c>
      <c r="G11" s="416" t="e">
        <f t="shared" si="3"/>
        <v>#REF!</v>
      </c>
      <c r="H11" s="415" t="e">
        <f t="shared" si="4"/>
        <v>#REF!</v>
      </c>
      <c r="I11" s="415" t="e">
        <f>+I10</f>
        <v>#REF!</v>
      </c>
      <c r="J11" s="417" t="e">
        <f t="shared" si="0"/>
        <v>#REF!</v>
      </c>
      <c r="K11" s="415" t="e">
        <f>+K10</f>
        <v>#REF!</v>
      </c>
      <c r="L11" s="417" t="e">
        <f t="shared" si="1"/>
        <v>#REF!</v>
      </c>
    </row>
    <row r="12" spans="1:13" ht="22.5" customHeight="1" thickBot="1" x14ac:dyDescent="0.3">
      <c r="A12" s="418" t="s">
        <v>36</v>
      </c>
      <c r="B12" s="419" t="e">
        <f>+B9+B11</f>
        <v>#REF!</v>
      </c>
      <c r="C12" s="419" t="e">
        <f>+C9+C11</f>
        <v>#REF!</v>
      </c>
      <c r="D12" s="419" t="e">
        <f>+D9+D11</f>
        <v>#REF!</v>
      </c>
      <c r="E12" s="419" t="e">
        <f t="shared" si="2"/>
        <v>#REF!</v>
      </c>
      <c r="F12" s="419" t="e">
        <f>+F9+F11</f>
        <v>#REF!</v>
      </c>
      <c r="G12" s="420" t="e">
        <f t="shared" si="3"/>
        <v>#REF!</v>
      </c>
      <c r="H12" s="419" t="e">
        <f t="shared" si="4"/>
        <v>#REF!</v>
      </c>
      <c r="I12" s="419" t="e">
        <f>+I9+I11</f>
        <v>#REF!</v>
      </c>
      <c r="J12" s="421" t="e">
        <f t="shared" si="0"/>
        <v>#REF!</v>
      </c>
      <c r="K12" s="419" t="e">
        <f>+K9+K11</f>
        <v>#REF!</v>
      </c>
      <c r="L12" s="421" t="e">
        <f t="shared" si="1"/>
        <v>#REF!</v>
      </c>
    </row>
  </sheetData>
  <mergeCells count="1">
    <mergeCell ref="A3:L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topLeftCell="A4" workbookViewId="0">
      <selection activeCell="H7" sqref="H7"/>
    </sheetView>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17" t="s">
        <v>54</v>
      </c>
    </row>
    <row r="3" spans="1:13" ht="29.25" customHeight="1" thickBot="1" x14ac:dyDescent="0.3">
      <c r="A3" s="1118" t="s">
        <v>59</v>
      </c>
      <c r="B3" s="1119"/>
      <c r="C3" s="1119"/>
      <c r="D3" s="1119"/>
      <c r="E3" s="1119"/>
      <c r="F3" s="1119"/>
      <c r="G3" s="1119"/>
      <c r="H3" s="1119"/>
      <c r="I3" s="1119"/>
      <c r="J3" s="1119"/>
      <c r="K3" s="1119"/>
      <c r="L3" s="1120"/>
    </row>
    <row r="4" spans="1:13" ht="52.5" customHeight="1" thickBot="1" x14ac:dyDescent="0.3">
      <c r="A4" s="442" t="s">
        <v>30</v>
      </c>
      <c r="B4" s="423" t="s">
        <v>60</v>
      </c>
      <c r="C4" s="423" t="s">
        <v>15</v>
      </c>
      <c r="D4" s="423" t="s">
        <v>64</v>
      </c>
      <c r="E4" s="423" t="s">
        <v>65</v>
      </c>
      <c r="F4" s="424" t="s">
        <v>5</v>
      </c>
      <c r="G4" s="423" t="s">
        <v>266</v>
      </c>
      <c r="H4" s="424" t="s">
        <v>16</v>
      </c>
      <c r="I4" s="425" t="s">
        <v>6</v>
      </c>
      <c r="J4" s="424" t="s">
        <v>32</v>
      </c>
      <c r="K4" s="424" t="s">
        <v>46</v>
      </c>
      <c r="L4" s="427" t="s">
        <v>18</v>
      </c>
    </row>
    <row r="5" spans="1:13" ht="28.5" customHeight="1" x14ac:dyDescent="0.25">
      <c r="A5" s="148" t="s">
        <v>20</v>
      </c>
      <c r="B5" s="149" t="e">
        <f>+#REF!</f>
        <v>#REF!</v>
      </c>
      <c r="C5" s="150" t="e">
        <f>+#REF!</f>
        <v>#REF!</v>
      </c>
      <c r="D5" s="150" t="e">
        <f>+#REF!</f>
        <v>#REF!</v>
      </c>
      <c r="E5" s="150" t="e">
        <f>+#REF!</f>
        <v>#REF!</v>
      </c>
      <c r="F5" s="150" t="e">
        <f>+#REF!</f>
        <v>#REF!</v>
      </c>
      <c r="G5" s="248" t="e">
        <f>+F5/E5</f>
        <v>#REF!</v>
      </c>
      <c r="H5" s="150" t="e">
        <f t="shared" ref="H5:H11" si="0">+E5-F5</f>
        <v>#REF!</v>
      </c>
      <c r="I5" s="150" t="e">
        <f>+#REF!</f>
        <v>#REF!</v>
      </c>
      <c r="J5" s="151" t="e">
        <f t="shared" ref="J5:J11" si="1">+I5/E5</f>
        <v>#REF!</v>
      </c>
      <c r="K5" s="150" t="e">
        <f>+#REF!</f>
        <v>#REF!</v>
      </c>
      <c r="L5" s="154" t="e">
        <f t="shared" ref="L5:L11" si="2">+K5/E5</f>
        <v>#REF!</v>
      </c>
    </row>
    <row r="6" spans="1:13" ht="34.5" customHeight="1" x14ac:dyDescent="0.25">
      <c r="A6" s="143" t="s">
        <v>118</v>
      </c>
      <c r="B6" s="139" t="e">
        <f>+#REF!</f>
        <v>#REF!</v>
      </c>
      <c r="C6" s="131" t="e">
        <f>+#REF!</f>
        <v>#REF!</v>
      </c>
      <c r="D6" s="131" t="e">
        <f>+#REF!</f>
        <v>#REF!</v>
      </c>
      <c r="E6" s="131" t="e">
        <f>+#REF!</f>
        <v>#REF!</v>
      </c>
      <c r="F6" s="131" t="e">
        <f>+#REF!</f>
        <v>#REF!</v>
      </c>
      <c r="G6" s="249" t="e">
        <f t="shared" ref="G6:G11" si="3">+F6/E6</f>
        <v>#REF!</v>
      </c>
      <c r="H6" s="131" t="e">
        <f t="shared" si="0"/>
        <v>#REF!</v>
      </c>
      <c r="I6" s="131" t="e">
        <f>+#REF!</f>
        <v>#REF!</v>
      </c>
      <c r="J6" s="152" t="e">
        <f t="shared" si="1"/>
        <v>#REF!</v>
      </c>
      <c r="K6" s="131" t="e">
        <f>+#REF!</f>
        <v>#REF!</v>
      </c>
      <c r="L6" s="155" t="e">
        <f t="shared" si="2"/>
        <v>#REF!</v>
      </c>
    </row>
    <row r="7" spans="1:13" ht="48" customHeight="1" x14ac:dyDescent="0.25">
      <c r="A7" s="143" t="s">
        <v>119</v>
      </c>
      <c r="B7" s="139" t="e">
        <f>+#REF!</f>
        <v>#REF!</v>
      </c>
      <c r="C7" s="131" t="e">
        <f>+#REF!</f>
        <v>#REF!</v>
      </c>
      <c r="D7" s="131" t="e">
        <f>+#REF!</f>
        <v>#REF!</v>
      </c>
      <c r="E7" s="131" t="e">
        <f>+#REF!</f>
        <v>#REF!</v>
      </c>
      <c r="F7" s="131" t="e">
        <f>+#REF!+#REF!</f>
        <v>#REF!</v>
      </c>
      <c r="G7" s="249" t="e">
        <f t="shared" si="3"/>
        <v>#REF!</v>
      </c>
      <c r="H7" s="131" t="e">
        <f t="shared" si="0"/>
        <v>#REF!</v>
      </c>
      <c r="I7" s="131" t="e">
        <f>+#REF!+#REF!</f>
        <v>#REF!</v>
      </c>
      <c r="J7" s="152" t="e">
        <f t="shared" si="1"/>
        <v>#REF!</v>
      </c>
      <c r="K7" s="131" t="e">
        <f>+#REF!</f>
        <v>#REF!</v>
      </c>
      <c r="L7" s="155" t="e">
        <f t="shared" si="2"/>
        <v>#REF!</v>
      </c>
    </row>
    <row r="8" spans="1:13" ht="27" customHeight="1" x14ac:dyDescent="0.25">
      <c r="A8" s="449" t="s">
        <v>23</v>
      </c>
      <c r="B8" s="450" t="e">
        <f>+#REF!</f>
        <v>#REF!</v>
      </c>
      <c r="C8" s="451" t="e">
        <f>+#REF!</f>
        <v>#REF!</v>
      </c>
      <c r="D8" s="451" t="e">
        <f>+#REF!</f>
        <v>#REF!</v>
      </c>
      <c r="E8" s="451" t="e">
        <f>+#REF!</f>
        <v>#REF!</v>
      </c>
      <c r="F8" s="451" t="e">
        <f>SUM(F5:F7)</f>
        <v>#REF!</v>
      </c>
      <c r="G8" s="452" t="e">
        <f t="shared" si="3"/>
        <v>#REF!</v>
      </c>
      <c r="H8" s="451" t="e">
        <f t="shared" si="0"/>
        <v>#REF!</v>
      </c>
      <c r="I8" s="451" t="e">
        <f>SUM(I5:I7)</f>
        <v>#REF!</v>
      </c>
      <c r="J8" s="453" t="e">
        <f>+I8/E8</f>
        <v>#REF!</v>
      </c>
      <c r="K8" s="451" t="e">
        <f>+#REF!</f>
        <v>#REF!</v>
      </c>
      <c r="L8" s="454" t="e">
        <f t="shared" si="2"/>
        <v>#REF!</v>
      </c>
    </row>
    <row r="9" spans="1:13" ht="25.5" customHeight="1" x14ac:dyDescent="0.25">
      <c r="A9" s="140" t="s">
        <v>22</v>
      </c>
      <c r="B9" s="139" t="e">
        <f>+#REF!</f>
        <v>#REF!</v>
      </c>
      <c r="C9" s="131" t="e">
        <f>+#REF!</f>
        <v>#REF!</v>
      </c>
      <c r="D9" s="134" t="e">
        <f>+#REF!</f>
        <v>#REF!</v>
      </c>
      <c r="E9" s="134" t="e">
        <f>+#REF!</f>
        <v>#REF!</v>
      </c>
      <c r="F9" s="131" t="e">
        <f>+#REF!</f>
        <v>#REF!</v>
      </c>
      <c r="G9" s="250" t="e">
        <f t="shared" si="3"/>
        <v>#REF!</v>
      </c>
      <c r="H9" s="131" t="e">
        <f t="shared" si="0"/>
        <v>#REF!</v>
      </c>
      <c r="I9" s="131" t="e">
        <f>+#REF!</f>
        <v>#REF!</v>
      </c>
      <c r="J9" s="153" t="e">
        <f t="shared" si="1"/>
        <v>#REF!</v>
      </c>
      <c r="K9" s="131" t="e">
        <f>+#REF!</f>
        <v>#REF!</v>
      </c>
      <c r="L9" s="156" t="e">
        <f t="shared" si="2"/>
        <v>#REF!</v>
      </c>
      <c r="M9" s="41"/>
    </row>
    <row r="10" spans="1:13" ht="28.5" customHeight="1" thickBot="1" x14ac:dyDescent="0.3">
      <c r="A10" s="455" t="s">
        <v>48</v>
      </c>
      <c r="B10" s="456" t="e">
        <f>+#REF!</f>
        <v>#REF!</v>
      </c>
      <c r="C10" s="457" t="e">
        <f>+#REF!</f>
        <v>#REF!</v>
      </c>
      <c r="D10" s="457" t="e">
        <f>+#REF!</f>
        <v>#REF!</v>
      </c>
      <c r="E10" s="457" t="e">
        <f>+#REF!</f>
        <v>#REF!</v>
      </c>
      <c r="F10" s="457" t="e">
        <f>+F9</f>
        <v>#REF!</v>
      </c>
      <c r="G10" s="458" t="e">
        <f t="shared" si="3"/>
        <v>#REF!</v>
      </c>
      <c r="H10" s="457" t="e">
        <f t="shared" si="0"/>
        <v>#REF!</v>
      </c>
      <c r="I10" s="457" t="e">
        <f>+#REF!</f>
        <v>#REF!</v>
      </c>
      <c r="J10" s="459" t="e">
        <f t="shared" si="1"/>
        <v>#REF!</v>
      </c>
      <c r="K10" s="457" t="e">
        <f>+#REF!</f>
        <v>#REF!</v>
      </c>
      <c r="L10" s="460" t="e">
        <f t="shared" si="2"/>
        <v>#REF!</v>
      </c>
    </row>
    <row r="11" spans="1:13" ht="24.75" customHeight="1" thickBot="1" x14ac:dyDescent="0.3">
      <c r="A11" s="443" t="s">
        <v>36</v>
      </c>
      <c r="B11" s="444" t="e">
        <f>+B10+B8</f>
        <v>#REF!</v>
      </c>
      <c r="C11" s="445" t="e">
        <f>+C10+C8</f>
        <v>#REF!</v>
      </c>
      <c r="D11" s="445" t="e">
        <f>+D10+D8</f>
        <v>#REF!</v>
      </c>
      <c r="E11" s="445" t="e">
        <f>+E10+E8</f>
        <v>#REF!</v>
      </c>
      <c r="F11" s="445" t="e">
        <f>+F10+F8</f>
        <v>#REF!</v>
      </c>
      <c r="G11" s="446" t="e">
        <f t="shared" si="3"/>
        <v>#REF!</v>
      </c>
      <c r="H11" s="445" t="e">
        <f t="shared" si="0"/>
        <v>#REF!</v>
      </c>
      <c r="I11" s="445" t="e">
        <f>+I10+I8</f>
        <v>#REF!</v>
      </c>
      <c r="J11" s="447" t="e">
        <f t="shared" si="1"/>
        <v>#REF!</v>
      </c>
      <c r="K11" s="445" t="e">
        <f>+K10+K8</f>
        <v>#REF!</v>
      </c>
      <c r="L11" s="448" t="e">
        <f t="shared" si="2"/>
        <v>#REF!</v>
      </c>
    </row>
    <row r="12" spans="1:13" x14ac:dyDescent="0.25">
      <c r="L12" s="8"/>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A3:L13"/>
  <sheetViews>
    <sheetView workbookViewId="0"/>
  </sheetViews>
  <sheetFormatPr baseColWidth="10" defaultColWidth="9.140625" defaultRowHeight="15" x14ac:dyDescent="0.25"/>
  <cols>
    <col min="1" max="1" width="25.42578125" customWidth="1"/>
    <col min="2" max="2" width="14.85546875" customWidth="1"/>
    <col min="3" max="3" width="13.85546875" customWidth="1"/>
    <col min="4" max="4" width="12.140625" customWidth="1"/>
    <col min="5" max="8" width="16.7109375" customWidth="1"/>
    <col min="9" max="10" width="15.42578125" customWidth="1"/>
    <col min="11" max="11" width="13.42578125" customWidth="1"/>
    <col min="12" max="12" width="13.140625" customWidth="1"/>
  </cols>
  <sheetData>
    <row r="3" spans="1:12" ht="15.75" thickBot="1" x14ac:dyDescent="0.3">
      <c r="A3" s="117" t="s">
        <v>54</v>
      </c>
    </row>
    <row r="4" spans="1:12" ht="24" thickBot="1" x14ac:dyDescent="0.3">
      <c r="A4" s="1115" t="s">
        <v>58</v>
      </c>
      <c r="B4" s="1116"/>
      <c r="C4" s="1116"/>
      <c r="D4" s="1116"/>
      <c r="E4" s="1116"/>
      <c r="F4" s="1116"/>
      <c r="G4" s="1116"/>
      <c r="H4" s="1116"/>
      <c r="I4" s="1116"/>
      <c r="J4" s="1116"/>
      <c r="K4" s="1116"/>
      <c r="L4" s="1117"/>
    </row>
    <row r="5" spans="1:12" ht="45.75" customHeight="1" thickBot="1" x14ac:dyDescent="0.3">
      <c r="A5" s="461" t="s">
        <v>30</v>
      </c>
      <c r="B5" s="462" t="s">
        <v>60</v>
      </c>
      <c r="C5" s="462" t="s">
        <v>15</v>
      </c>
      <c r="D5" s="462" t="s">
        <v>64</v>
      </c>
      <c r="E5" s="462" t="s">
        <v>65</v>
      </c>
      <c r="F5" s="463" t="s">
        <v>5</v>
      </c>
      <c r="G5" s="462" t="s">
        <v>266</v>
      </c>
      <c r="H5" s="462" t="s">
        <v>123</v>
      </c>
      <c r="I5" s="464" t="s">
        <v>6</v>
      </c>
      <c r="J5" s="465" t="s">
        <v>17</v>
      </c>
      <c r="K5" s="463" t="s">
        <v>46</v>
      </c>
      <c r="L5" s="466" t="s">
        <v>18</v>
      </c>
    </row>
    <row r="6" spans="1:12" ht="39.75" customHeight="1" x14ac:dyDescent="0.25">
      <c r="A6" s="166" t="s">
        <v>20</v>
      </c>
      <c r="B6" s="167" t="e">
        <f>+#REF!</f>
        <v>#REF!</v>
      </c>
      <c r="C6" s="168" t="e">
        <f>+#REF!</f>
        <v>#REF!</v>
      </c>
      <c r="D6" s="168" t="e">
        <f>+#REF!</f>
        <v>#REF!</v>
      </c>
      <c r="E6" s="168" t="e">
        <f>+#REF!</f>
        <v>#REF!</v>
      </c>
      <c r="F6" s="170" t="e">
        <f>+#REF!</f>
        <v>#REF!</v>
      </c>
      <c r="G6" s="251" t="e">
        <f>+F6/E6</f>
        <v>#REF!</v>
      </c>
      <c r="H6" s="171" t="e">
        <f t="shared" ref="H6:H13" si="0">+E6-F6</f>
        <v>#REF!</v>
      </c>
      <c r="I6" s="168" t="e">
        <f>+#REF!</f>
        <v>#REF!</v>
      </c>
      <c r="J6" s="169" t="e">
        <f t="shared" ref="J6:J13" si="1">+I6/E6</f>
        <v>#REF!</v>
      </c>
      <c r="K6" s="168" t="e">
        <f>+#REF!</f>
        <v>#REF!</v>
      </c>
      <c r="L6" s="172" t="e">
        <f t="shared" ref="L6:L13" si="2">+K6/E6</f>
        <v>#REF!</v>
      </c>
    </row>
    <row r="7" spans="1:12" ht="25.5" x14ac:dyDescent="0.25">
      <c r="A7" s="144" t="s">
        <v>118</v>
      </c>
      <c r="B7" s="173" t="e">
        <f>+#REF!</f>
        <v>#REF!</v>
      </c>
      <c r="C7" s="174" t="e">
        <f>+#REF!</f>
        <v>#REF!</v>
      </c>
      <c r="D7" s="174" t="e">
        <f>+#REF!</f>
        <v>#REF!</v>
      </c>
      <c r="E7" s="174" t="e">
        <f>+#REF!</f>
        <v>#REF!</v>
      </c>
      <c r="F7" s="133" t="e">
        <f>+#REF!</f>
        <v>#REF!</v>
      </c>
      <c r="G7" s="249" t="e">
        <f t="shared" ref="G7:G13" si="3">+F7/E7</f>
        <v>#REF!</v>
      </c>
      <c r="H7" s="175" t="e">
        <f t="shared" si="0"/>
        <v>#REF!</v>
      </c>
      <c r="I7" s="174" t="e">
        <f>+#REF!</f>
        <v>#REF!</v>
      </c>
      <c r="J7" s="132" t="e">
        <f t="shared" si="1"/>
        <v>#REF!</v>
      </c>
      <c r="K7" s="174" t="e">
        <f>+#REF!</f>
        <v>#REF!</v>
      </c>
      <c r="L7" s="141" t="e">
        <f t="shared" si="2"/>
        <v>#REF!</v>
      </c>
    </row>
    <row r="8" spans="1:12" ht="34.5" customHeight="1" x14ac:dyDescent="0.25">
      <c r="A8" s="144" t="s">
        <v>34</v>
      </c>
      <c r="B8" s="173" t="e">
        <f>+#REF!</f>
        <v>#REF!</v>
      </c>
      <c r="C8" s="174" t="e">
        <f>+#REF!</f>
        <v>#REF!</v>
      </c>
      <c r="D8" s="174" t="e">
        <f>+#REF!</f>
        <v>#REF!</v>
      </c>
      <c r="E8" s="174" t="e">
        <f>+#REF!</f>
        <v>#REF!</v>
      </c>
      <c r="F8" s="133" t="e">
        <f>+#REF!</f>
        <v>#REF!</v>
      </c>
      <c r="G8" s="249" t="e">
        <f t="shared" si="3"/>
        <v>#REF!</v>
      </c>
      <c r="H8" s="175" t="e">
        <f t="shared" si="0"/>
        <v>#REF!</v>
      </c>
      <c r="I8" s="174" t="e">
        <f>+#REF!</f>
        <v>#REF!</v>
      </c>
      <c r="J8" s="132" t="e">
        <f t="shared" si="1"/>
        <v>#REF!</v>
      </c>
      <c r="K8" s="174" t="e">
        <f>+#REF!</f>
        <v>#REF!</v>
      </c>
      <c r="L8" s="141" t="e">
        <f t="shared" si="2"/>
        <v>#REF!</v>
      </c>
    </row>
    <row r="9" spans="1:12" ht="38.25" x14ac:dyDescent="0.25">
      <c r="A9" s="144" t="s">
        <v>119</v>
      </c>
      <c r="B9" s="173" t="e">
        <f>+#REF!</f>
        <v>#REF!</v>
      </c>
      <c r="C9" s="174" t="e">
        <f>+#REF!</f>
        <v>#REF!</v>
      </c>
      <c r="D9" s="174" t="e">
        <f>+#REF!</f>
        <v>#REF!</v>
      </c>
      <c r="E9" s="174" t="e">
        <f>+#REF!</f>
        <v>#REF!</v>
      </c>
      <c r="F9" s="133" t="e">
        <f>+#REF!</f>
        <v>#REF!</v>
      </c>
      <c r="G9" s="249" t="e">
        <f t="shared" si="3"/>
        <v>#REF!</v>
      </c>
      <c r="H9" s="175" t="e">
        <f t="shared" si="0"/>
        <v>#REF!</v>
      </c>
      <c r="I9" s="174" t="e">
        <f>+#REF!</f>
        <v>#REF!</v>
      </c>
      <c r="J9" s="132" t="e">
        <f t="shared" si="1"/>
        <v>#REF!</v>
      </c>
      <c r="K9" s="174" t="e">
        <f>+#REF!</f>
        <v>#REF!</v>
      </c>
      <c r="L9" s="141" t="e">
        <f t="shared" si="2"/>
        <v>#REF!</v>
      </c>
    </row>
    <row r="10" spans="1:12" ht="23.25" customHeight="1" x14ac:dyDescent="0.25">
      <c r="A10" s="428" t="s">
        <v>23</v>
      </c>
      <c r="B10" s="473" t="e">
        <f>+#REF!</f>
        <v>#REF!</v>
      </c>
      <c r="C10" s="474" t="e">
        <f>+#REF!</f>
        <v>#REF!</v>
      </c>
      <c r="D10" s="474" t="e">
        <f>+#REF!</f>
        <v>#REF!</v>
      </c>
      <c r="E10" s="474" t="e">
        <f>+#REF!</f>
        <v>#REF!</v>
      </c>
      <c r="F10" s="475" t="e">
        <f>SUM(F6:F9)</f>
        <v>#REF!</v>
      </c>
      <c r="G10" s="452" t="e">
        <f t="shared" si="3"/>
        <v>#REF!</v>
      </c>
      <c r="H10" s="476" t="e">
        <f t="shared" si="0"/>
        <v>#REF!</v>
      </c>
      <c r="I10" s="474" t="e">
        <f>+#REF!</f>
        <v>#REF!</v>
      </c>
      <c r="J10" s="477" t="e">
        <f t="shared" si="1"/>
        <v>#REF!</v>
      </c>
      <c r="K10" s="474" t="e">
        <f>+#REF!</f>
        <v>#REF!</v>
      </c>
      <c r="L10" s="478" t="e">
        <f t="shared" si="2"/>
        <v>#REF!</v>
      </c>
    </row>
    <row r="11" spans="1:12" ht="26.25" customHeight="1" x14ac:dyDescent="0.25">
      <c r="A11" s="144" t="s">
        <v>22</v>
      </c>
      <c r="B11" s="173" t="e">
        <f>+#REF!</f>
        <v>#REF!</v>
      </c>
      <c r="C11" s="174" t="e">
        <f>+#REF!</f>
        <v>#REF!</v>
      </c>
      <c r="D11" s="176" t="e">
        <f>+#REF!</f>
        <v>#REF!</v>
      </c>
      <c r="E11" s="176" t="e">
        <f>+#REF!</f>
        <v>#REF!</v>
      </c>
      <c r="F11" s="133" t="e">
        <f>+#REF!</f>
        <v>#REF!</v>
      </c>
      <c r="G11" s="252" t="e">
        <f t="shared" si="3"/>
        <v>#REF!</v>
      </c>
      <c r="H11" s="175" t="e">
        <f t="shared" si="0"/>
        <v>#REF!</v>
      </c>
      <c r="I11" s="174" t="e">
        <f>+#REF!</f>
        <v>#REF!</v>
      </c>
      <c r="J11" s="135" t="e">
        <f t="shared" si="1"/>
        <v>#REF!</v>
      </c>
      <c r="K11" s="174" t="e">
        <f>+#REF!</f>
        <v>#REF!</v>
      </c>
      <c r="L11" s="142" t="e">
        <f t="shared" si="2"/>
        <v>#REF!</v>
      </c>
    </row>
    <row r="12" spans="1:12" ht="28.5" customHeight="1" thickBot="1" x14ac:dyDescent="0.3">
      <c r="A12" s="434" t="s">
        <v>48</v>
      </c>
      <c r="B12" s="479" t="e">
        <f>+B11</f>
        <v>#REF!</v>
      </c>
      <c r="C12" s="480" t="e">
        <f>+C11</f>
        <v>#REF!</v>
      </c>
      <c r="D12" s="480" t="e">
        <f>+D11</f>
        <v>#REF!</v>
      </c>
      <c r="E12" s="480" t="e">
        <f>+E11</f>
        <v>#REF!</v>
      </c>
      <c r="F12" s="481" t="e">
        <f>+F11</f>
        <v>#REF!</v>
      </c>
      <c r="G12" s="458" t="e">
        <f t="shared" si="3"/>
        <v>#REF!</v>
      </c>
      <c r="H12" s="482" t="e">
        <f t="shared" si="0"/>
        <v>#REF!</v>
      </c>
      <c r="I12" s="480" t="e">
        <f>+I11</f>
        <v>#REF!</v>
      </c>
      <c r="J12" s="458" t="e">
        <f t="shared" si="1"/>
        <v>#REF!</v>
      </c>
      <c r="K12" s="480" t="e">
        <f>+K11</f>
        <v>#REF!</v>
      </c>
      <c r="L12" s="483" t="e">
        <f t="shared" si="2"/>
        <v>#REF!</v>
      </c>
    </row>
    <row r="13" spans="1:12" ht="37.5" customHeight="1" thickBot="1" x14ac:dyDescent="0.3">
      <c r="A13" s="422" t="s">
        <v>36</v>
      </c>
      <c r="B13" s="467" t="e">
        <f>+B12+B10</f>
        <v>#REF!</v>
      </c>
      <c r="C13" s="468" t="e">
        <f>+C12+C10</f>
        <v>#REF!</v>
      </c>
      <c r="D13" s="468" t="e">
        <f>+D12+D10</f>
        <v>#REF!</v>
      </c>
      <c r="E13" s="468" t="e">
        <f>+E12+E10</f>
        <v>#REF!</v>
      </c>
      <c r="F13" s="469" t="e">
        <f>+F12+F10</f>
        <v>#REF!</v>
      </c>
      <c r="G13" s="446" t="e">
        <f t="shared" si="3"/>
        <v>#REF!</v>
      </c>
      <c r="H13" s="470" t="e">
        <f t="shared" si="0"/>
        <v>#REF!</v>
      </c>
      <c r="I13" s="468" t="e">
        <f>+I12+I10</f>
        <v>#REF!</v>
      </c>
      <c r="J13" s="471" t="e">
        <f t="shared" si="1"/>
        <v>#REF!</v>
      </c>
      <c r="K13" s="468" t="e">
        <f>+K12+K10</f>
        <v>#REF!</v>
      </c>
      <c r="L13" s="472" t="e">
        <f t="shared" si="2"/>
        <v>#REF!</v>
      </c>
    </row>
  </sheetData>
  <mergeCells count="1">
    <mergeCell ref="A4:L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933"/>
      <c r="B1" s="933"/>
      <c r="C1" s="933"/>
      <c r="D1" s="933"/>
      <c r="E1" s="933"/>
      <c r="F1" s="933"/>
      <c r="G1" s="933"/>
      <c r="H1" s="933"/>
      <c r="I1" s="933"/>
      <c r="J1" s="933"/>
      <c r="K1" s="933"/>
      <c r="L1" s="933"/>
      <c r="M1" s="933"/>
      <c r="N1" s="933"/>
      <c r="O1" s="933"/>
    </row>
    <row r="2" spans="1:17" ht="29.25" customHeight="1" x14ac:dyDescent="0.25">
      <c r="A2" s="940" t="str">
        <f>+'POR DIRECCIONES'!A4:P4</f>
        <v>31 de diciembre de 2024</v>
      </c>
      <c r="B2" s="941"/>
      <c r="C2" s="941"/>
      <c r="D2" s="941"/>
      <c r="E2" s="941"/>
      <c r="F2" s="941"/>
      <c r="G2" s="941"/>
      <c r="H2" s="941"/>
      <c r="I2" s="941"/>
      <c r="J2" s="941"/>
      <c r="K2" s="941"/>
      <c r="L2" s="942"/>
    </row>
    <row r="3" spans="1:17" ht="15" customHeight="1" x14ac:dyDescent="0.25">
      <c r="A3" s="943" t="s">
        <v>317</v>
      </c>
      <c r="B3" s="944"/>
      <c r="C3" s="944"/>
      <c r="D3" s="944"/>
      <c r="E3" s="944"/>
      <c r="F3" s="944"/>
      <c r="G3" s="944"/>
      <c r="H3" s="944"/>
      <c r="I3" s="944"/>
      <c r="J3" s="944"/>
      <c r="K3" s="944"/>
      <c r="L3" s="945"/>
    </row>
    <row r="4" spans="1:17" ht="15" customHeight="1" x14ac:dyDescent="0.25">
      <c r="A4" s="946"/>
      <c r="B4" s="947"/>
      <c r="C4" s="947"/>
      <c r="D4" s="947"/>
      <c r="E4" s="947"/>
      <c r="F4" s="947"/>
      <c r="G4" s="947"/>
      <c r="H4" s="947"/>
      <c r="I4" s="947"/>
      <c r="J4" s="947"/>
      <c r="K4" s="947"/>
      <c r="L4" s="948"/>
    </row>
    <row r="5" spans="1:17" ht="39" customHeight="1" x14ac:dyDescent="0.25">
      <c r="A5" s="362"/>
      <c r="J5" s="222"/>
      <c r="K5" s="222"/>
      <c r="L5" s="363"/>
    </row>
    <row r="6" spans="1:17" ht="45.75" customHeight="1" x14ac:dyDescent="0.25">
      <c r="A6" s="934" t="s">
        <v>221</v>
      </c>
      <c r="B6" s="935"/>
      <c r="C6" s="935"/>
      <c r="D6" s="935"/>
      <c r="E6" s="935"/>
      <c r="F6" s="935"/>
      <c r="G6" s="935"/>
      <c r="H6" s="935"/>
      <c r="I6" s="935"/>
      <c r="J6" s="935"/>
      <c r="K6" s="935"/>
      <c r="L6" s="936"/>
      <c r="Q6" s="111"/>
    </row>
    <row r="7" spans="1:17" ht="23.25" customHeight="1" x14ac:dyDescent="0.25">
      <c r="A7" s="934" t="s">
        <v>222</v>
      </c>
      <c r="B7" s="935"/>
      <c r="C7" s="935"/>
      <c r="D7" s="935"/>
      <c r="E7" s="935"/>
      <c r="F7" s="935"/>
      <c r="G7" s="935"/>
      <c r="H7" s="935"/>
      <c r="I7" s="935"/>
      <c r="J7" s="935"/>
      <c r="K7" s="935"/>
      <c r="L7" s="936"/>
      <c r="Q7" s="111"/>
    </row>
    <row r="8" spans="1:17" ht="129" customHeight="1" x14ac:dyDescent="0.25">
      <c r="A8" s="934" t="s">
        <v>223</v>
      </c>
      <c r="B8" s="935"/>
      <c r="C8" s="935"/>
      <c r="D8" s="935"/>
      <c r="E8" s="935"/>
      <c r="F8" s="935"/>
      <c r="G8" s="935"/>
      <c r="H8" s="935"/>
      <c r="I8" s="935"/>
      <c r="J8" s="935"/>
      <c r="K8" s="935"/>
      <c r="L8" s="936"/>
    </row>
    <row r="9" spans="1:17" ht="125.25" customHeight="1" x14ac:dyDescent="0.25">
      <c r="A9" s="934" t="s">
        <v>224</v>
      </c>
      <c r="B9" s="935"/>
      <c r="C9" s="935"/>
      <c r="D9" s="935"/>
      <c r="E9" s="935"/>
      <c r="F9" s="935"/>
      <c r="G9" s="935"/>
      <c r="H9" s="935"/>
      <c r="I9" s="935"/>
      <c r="J9" s="935"/>
      <c r="K9" s="935"/>
      <c r="L9" s="936"/>
    </row>
    <row r="10" spans="1:17" ht="69.75" customHeight="1" x14ac:dyDescent="0.25">
      <c r="A10" s="934" t="s">
        <v>225</v>
      </c>
      <c r="B10" s="935"/>
      <c r="C10" s="935"/>
      <c r="D10" s="935"/>
      <c r="E10" s="935"/>
      <c r="F10" s="935"/>
      <c r="G10" s="935"/>
      <c r="H10" s="935"/>
      <c r="I10" s="935"/>
      <c r="J10" s="935"/>
      <c r="K10" s="935"/>
      <c r="L10" s="936"/>
    </row>
    <row r="11" spans="1:17" ht="42" customHeight="1" x14ac:dyDescent="0.25">
      <c r="A11" s="934" t="s">
        <v>318</v>
      </c>
      <c r="B11" s="935"/>
      <c r="C11" s="935"/>
      <c r="D11" s="935"/>
      <c r="E11" s="935"/>
      <c r="F11" s="935"/>
      <c r="G11" s="935"/>
      <c r="H11" s="935"/>
      <c r="I11" s="935"/>
      <c r="J11" s="935"/>
      <c r="K11" s="935"/>
      <c r="L11" s="936"/>
    </row>
    <row r="12" spans="1:17" ht="71.25" customHeight="1" x14ac:dyDescent="0.25">
      <c r="A12" s="934" t="s">
        <v>226</v>
      </c>
      <c r="B12" s="935"/>
      <c r="C12" s="935"/>
      <c r="D12" s="935"/>
      <c r="E12" s="935"/>
      <c r="F12" s="935"/>
      <c r="G12" s="935"/>
      <c r="H12" s="935"/>
      <c r="I12" s="935"/>
      <c r="J12" s="935"/>
      <c r="K12" s="935"/>
      <c r="L12" s="936"/>
    </row>
    <row r="13" spans="1:17" ht="69" customHeight="1" x14ac:dyDescent="0.25">
      <c r="A13" s="937" t="s">
        <v>227</v>
      </c>
      <c r="B13" s="938"/>
      <c r="C13" s="938"/>
      <c r="D13" s="938"/>
      <c r="E13" s="938"/>
      <c r="F13" s="938"/>
      <c r="G13" s="938"/>
      <c r="H13" s="938"/>
      <c r="I13" s="938"/>
      <c r="J13" s="938"/>
      <c r="K13" s="938"/>
      <c r="L13" s="939"/>
    </row>
    <row r="14" spans="1:17" hidden="1" x14ac:dyDescent="0.25">
      <c r="A14" t="s">
        <v>319</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26"/>
      <c r="F40" s="226"/>
      <c r="G40" s="226"/>
      <c r="H40" s="226"/>
    </row>
    <row r="41" spans="5:8" x14ac:dyDescent="0.25">
      <c r="E41" s="226"/>
      <c r="F41" s="226"/>
      <c r="G41" s="226"/>
      <c r="H41" s="226"/>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tabColor theme="3" tint="0.59999389629810485"/>
  </sheetPr>
  <dimension ref="A2:P100"/>
  <sheetViews>
    <sheetView workbookViewId="0">
      <selection activeCell="C19" sqref="C19"/>
    </sheetView>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949" t="s">
        <v>66</v>
      </c>
      <c r="E2" s="949"/>
      <c r="F2" s="949" t="s">
        <v>142</v>
      </c>
      <c r="G2" s="949"/>
      <c r="H2" s="950" t="s">
        <v>189</v>
      </c>
      <c r="I2" s="951"/>
      <c r="J2" s="951"/>
    </row>
    <row r="3" spans="1:10" ht="25.5" customHeight="1" thickBot="1" x14ac:dyDescent="0.3">
      <c r="A3" s="258" t="s">
        <v>143</v>
      </c>
      <c r="D3" s="120" t="s">
        <v>141</v>
      </c>
      <c r="E3" s="11" t="s">
        <v>140</v>
      </c>
      <c r="F3" s="120" t="s">
        <v>141</v>
      </c>
      <c r="G3" s="11" t="s">
        <v>140</v>
      </c>
    </row>
    <row r="4" spans="1:10" x14ac:dyDescent="0.2">
      <c r="B4" s="10" t="s">
        <v>133</v>
      </c>
      <c r="C4" s="257">
        <v>861993</v>
      </c>
      <c r="D4" s="256">
        <v>0</v>
      </c>
      <c r="E4" s="12">
        <v>0.1</v>
      </c>
      <c r="F4" s="256">
        <v>0</v>
      </c>
      <c r="G4" s="12">
        <v>0</v>
      </c>
      <c r="J4" s="21"/>
    </row>
    <row r="5" spans="1:10" x14ac:dyDescent="0.2">
      <c r="B5" s="10" t="s">
        <v>139</v>
      </c>
      <c r="C5" s="257">
        <v>863051.66122291004</v>
      </c>
      <c r="D5" s="256">
        <v>0.2</v>
      </c>
      <c r="E5" s="12">
        <v>0.5</v>
      </c>
      <c r="F5" s="256">
        <v>0.2</v>
      </c>
      <c r="G5" s="12">
        <v>1.0639230827073756E-2</v>
      </c>
      <c r="J5" s="21"/>
    </row>
    <row r="6" spans="1:10" x14ac:dyDescent="0.2">
      <c r="B6" s="10"/>
      <c r="C6" s="257"/>
      <c r="D6" s="256"/>
      <c r="E6" s="12"/>
      <c r="F6" s="256"/>
      <c r="G6" s="12"/>
      <c r="J6" s="21"/>
    </row>
    <row r="7" spans="1:10" x14ac:dyDescent="0.2">
      <c r="B7" s="10"/>
      <c r="C7" s="257"/>
      <c r="D7" s="256"/>
      <c r="E7" s="12"/>
      <c r="F7" s="256"/>
      <c r="G7" s="12"/>
    </row>
    <row r="8" spans="1:10" x14ac:dyDescent="0.2">
      <c r="B8" s="10"/>
      <c r="C8" s="257"/>
      <c r="D8" s="256"/>
      <c r="E8" s="217"/>
      <c r="F8" s="256"/>
      <c r="G8" s="217"/>
      <c r="H8" s="40"/>
    </row>
    <row r="9" spans="1:10" x14ac:dyDescent="0.2">
      <c r="B9" s="10"/>
      <c r="C9" s="257"/>
      <c r="D9" s="256"/>
      <c r="E9" s="12"/>
      <c r="F9" s="256"/>
      <c r="G9" s="12"/>
      <c r="H9" s="40"/>
    </row>
    <row r="10" spans="1:10" x14ac:dyDescent="0.2">
      <c r="B10" s="10"/>
      <c r="C10" s="257"/>
      <c r="D10" s="256"/>
      <c r="E10" s="12"/>
      <c r="F10" s="256"/>
      <c r="G10" s="12"/>
    </row>
    <row r="11" spans="1:10" x14ac:dyDescent="0.2">
      <c r="B11" s="10"/>
      <c r="C11" s="257"/>
      <c r="D11" s="256"/>
      <c r="E11" s="12"/>
      <c r="F11" s="256"/>
      <c r="G11" s="12"/>
    </row>
    <row r="12" spans="1:10" x14ac:dyDescent="0.2">
      <c r="B12" s="10"/>
      <c r="C12" s="257"/>
      <c r="D12" s="256"/>
      <c r="E12" s="12"/>
      <c r="F12" s="256"/>
      <c r="G12" s="12"/>
      <c r="J12" s="123"/>
    </row>
    <row r="13" spans="1:10" x14ac:dyDescent="0.2">
      <c r="B13" s="10"/>
      <c r="C13" s="257"/>
      <c r="D13" s="256"/>
      <c r="E13" s="12"/>
      <c r="F13" s="256"/>
      <c r="G13" s="12"/>
      <c r="H13" s="40"/>
    </row>
    <row r="14" spans="1:10" ht="12" customHeight="1" x14ac:dyDescent="0.2">
      <c r="B14" s="10"/>
      <c r="C14" s="257"/>
      <c r="D14" s="256"/>
      <c r="E14" s="12"/>
      <c r="F14" s="256"/>
      <c r="G14" s="12"/>
    </row>
    <row r="15" spans="1:10" ht="15" x14ac:dyDescent="0.2">
      <c r="B15" s="10"/>
      <c r="C15" s="257"/>
      <c r="D15" s="256"/>
      <c r="E15" s="12"/>
      <c r="F15" s="256"/>
      <c r="G15" s="234"/>
    </row>
    <row r="16" spans="1:10" x14ac:dyDescent="0.2">
      <c r="C16" s="40"/>
      <c r="J16" s="121" t="s">
        <v>142</v>
      </c>
    </row>
    <row r="17" spans="1:16" ht="15.75" customHeight="1" x14ac:dyDescent="0.2"/>
    <row r="18" spans="1:16" ht="15.75" customHeight="1" x14ac:dyDescent="0.2">
      <c r="J18" s="484" t="s">
        <v>142</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949" t="s">
        <v>66</v>
      </c>
      <c r="E27" s="949"/>
      <c r="F27" s="949" t="s">
        <v>142</v>
      </c>
      <c r="G27" s="949"/>
    </row>
    <row r="28" spans="1:16" ht="15.75" thickBot="1" x14ac:dyDescent="0.3">
      <c r="A28" s="258" t="s">
        <v>300</v>
      </c>
      <c r="D28" s="120" t="s">
        <v>141</v>
      </c>
      <c r="E28" s="11" t="s">
        <v>140</v>
      </c>
      <c r="F28" s="120" t="s">
        <v>141</v>
      </c>
      <c r="G28" s="11" t="s">
        <v>140</v>
      </c>
    </row>
    <row r="29" spans="1:16" ht="15" x14ac:dyDescent="0.25">
      <c r="B29" s="10" t="s">
        <v>133</v>
      </c>
      <c r="C29" s="257">
        <v>208122</v>
      </c>
      <c r="D29" s="256">
        <v>0.38</v>
      </c>
      <c r="E29" s="12">
        <v>0.03</v>
      </c>
      <c r="F29" s="256">
        <v>0</v>
      </c>
      <c r="G29" s="12">
        <v>0</v>
      </c>
      <c r="H29" s="292" t="s">
        <v>299</v>
      </c>
      <c r="I29" s="293"/>
      <c r="J29" s="293"/>
      <c r="K29" s="293"/>
      <c r="L29" s="293"/>
      <c r="M29" s="293"/>
      <c r="N29" s="293"/>
      <c r="O29" s="293"/>
      <c r="P29" s="293"/>
    </row>
    <row r="30" spans="1:16" ht="15" x14ac:dyDescent="0.25">
      <c r="B30" s="10" t="s">
        <v>312</v>
      </c>
      <c r="C30" s="257">
        <v>209181.18628291003</v>
      </c>
      <c r="D30" s="256">
        <v>0.5</v>
      </c>
      <c r="E30" s="12">
        <v>0.09</v>
      </c>
      <c r="F30" s="256">
        <v>0.02</v>
      </c>
      <c r="G30" s="12">
        <v>1.3554658003028977E-2</v>
      </c>
      <c r="H30" s="292"/>
      <c r="I30" s="293"/>
      <c r="J30" s="293"/>
      <c r="K30" s="293"/>
      <c r="L30" s="293"/>
      <c r="M30" s="293"/>
      <c r="N30" s="293"/>
      <c r="O30" s="293"/>
      <c r="P30" s="293"/>
    </row>
    <row r="31" spans="1:16" ht="15" x14ac:dyDescent="0.25">
      <c r="B31" s="10"/>
      <c r="C31" s="257"/>
      <c r="D31" s="256"/>
      <c r="E31" s="12"/>
      <c r="F31" s="256"/>
      <c r="G31" s="12"/>
      <c r="H31" s="292"/>
      <c r="I31" s="293"/>
      <c r="J31" s="293"/>
      <c r="K31" s="293"/>
      <c r="L31" s="293"/>
      <c r="M31" s="293"/>
      <c r="N31" s="293"/>
      <c r="O31" s="293"/>
      <c r="P31" s="293"/>
    </row>
    <row r="32" spans="1:16" x14ac:dyDescent="0.2">
      <c r="B32" s="10"/>
      <c r="C32" s="257"/>
      <c r="D32" s="256"/>
      <c r="E32" s="12"/>
      <c r="F32" s="256"/>
      <c r="G32" s="12"/>
    </row>
    <row r="33" spans="2:9" x14ac:dyDescent="0.2">
      <c r="B33" s="10"/>
      <c r="C33" s="257"/>
      <c r="D33" s="256"/>
      <c r="E33" s="12"/>
      <c r="F33" s="256"/>
      <c r="G33" s="12"/>
    </row>
    <row r="34" spans="2:9" x14ac:dyDescent="0.2">
      <c r="B34" s="10"/>
      <c r="C34" s="257"/>
      <c r="D34" s="256"/>
      <c r="E34" s="12"/>
      <c r="F34" s="256"/>
      <c r="G34" s="12"/>
      <c r="I34" s="121"/>
    </row>
    <row r="35" spans="2:9" x14ac:dyDescent="0.2">
      <c r="B35" s="10"/>
      <c r="C35" s="257"/>
      <c r="D35" s="256"/>
      <c r="E35" s="12"/>
      <c r="F35" s="256"/>
      <c r="G35" s="12"/>
    </row>
    <row r="36" spans="2:9" x14ac:dyDescent="0.2">
      <c r="B36" s="10"/>
      <c r="C36" s="257"/>
      <c r="D36" s="256"/>
      <c r="E36" s="12"/>
      <c r="F36" s="256"/>
      <c r="G36" s="12"/>
      <c r="I36" s="40"/>
    </row>
    <row r="37" spans="2:9" x14ac:dyDescent="0.2">
      <c r="B37" s="10"/>
      <c r="C37" s="257"/>
      <c r="D37" s="256"/>
      <c r="E37" s="12"/>
      <c r="F37" s="256"/>
      <c r="G37" s="12"/>
      <c r="H37" s="40"/>
      <c r="I37" s="40"/>
    </row>
    <row r="38" spans="2:9" x14ac:dyDescent="0.2">
      <c r="B38" s="10"/>
      <c r="C38" s="257"/>
      <c r="D38" s="256"/>
      <c r="E38" s="12"/>
      <c r="F38" s="256"/>
      <c r="G38" s="12"/>
    </row>
    <row r="39" spans="2:9" x14ac:dyDescent="0.2">
      <c r="B39" s="10"/>
      <c r="C39" s="257"/>
      <c r="D39" s="256"/>
      <c r="E39" s="12"/>
      <c r="F39" s="256"/>
      <c r="G39" s="12"/>
    </row>
    <row r="40" spans="2:9" x14ac:dyDescent="0.2">
      <c r="B40" s="10"/>
      <c r="C40" s="257"/>
      <c r="D40" s="256"/>
      <c r="E40" s="12"/>
      <c r="F40" s="256"/>
      <c r="G40" s="12"/>
    </row>
    <row r="41" spans="2:9" x14ac:dyDescent="0.2">
      <c r="B41" s="10"/>
      <c r="C41" s="257"/>
      <c r="D41" s="256"/>
      <c r="E41" s="12"/>
      <c r="F41" s="256"/>
      <c r="G41" s="12"/>
    </row>
    <row r="42" spans="2:9" x14ac:dyDescent="0.2">
      <c r="B42" s="10"/>
      <c r="C42" s="257"/>
      <c r="D42" s="256"/>
      <c r="E42" s="12"/>
      <c r="F42" s="256"/>
      <c r="G42" s="12"/>
    </row>
    <row r="43" spans="2:9" ht="15.75" customHeight="1" x14ac:dyDescent="0.2">
      <c r="B43" s="10"/>
      <c r="C43" s="257"/>
      <c r="D43" s="256"/>
      <c r="E43" s="234"/>
      <c r="F43" s="256"/>
      <c r="G43" s="234"/>
    </row>
    <row r="44" spans="2:9" ht="5.25" customHeight="1" x14ac:dyDescent="0.2"/>
    <row r="45" spans="2:9" x14ac:dyDescent="0.2">
      <c r="C45" s="40"/>
    </row>
    <row r="58" spans="1:12" ht="15" customHeight="1" thickBot="1" x14ac:dyDescent="0.25">
      <c r="C58" s="20"/>
      <c r="D58" s="949" t="s">
        <v>66</v>
      </c>
      <c r="E58" s="949"/>
      <c r="F58" s="949" t="s">
        <v>142</v>
      </c>
      <c r="G58" s="949"/>
    </row>
    <row r="59" spans="1:12" ht="15.75" thickBot="1" x14ac:dyDescent="0.3">
      <c r="A59" s="258" t="s">
        <v>301</v>
      </c>
      <c r="D59" s="120" t="s">
        <v>141</v>
      </c>
      <c r="E59" s="11" t="s">
        <v>140</v>
      </c>
      <c r="F59" s="120" t="s">
        <v>141</v>
      </c>
      <c r="G59" s="11" t="s">
        <v>140</v>
      </c>
    </row>
    <row r="60" spans="1:12" ht="15" x14ac:dyDescent="0.25">
      <c r="B60" s="10" t="s">
        <v>133</v>
      </c>
      <c r="C60" s="257">
        <v>537791</v>
      </c>
      <c r="D60" s="256">
        <v>0.38</v>
      </c>
      <c r="E60" s="12">
        <f>+'[5]CONSOLIDADO '!J21</f>
        <v>0.9249200078204346</v>
      </c>
      <c r="F60" s="256">
        <v>0</v>
      </c>
      <c r="G60" s="12">
        <f>+'[5]ALERTAS DIRECCIONES'!P27</f>
        <v>0.48251737703203379</v>
      </c>
      <c r="H60" s="292" t="s">
        <v>298</v>
      </c>
      <c r="I60" s="293"/>
      <c r="J60" s="293"/>
      <c r="K60" s="293"/>
      <c r="L60" s="121"/>
    </row>
    <row r="61" spans="1:12" ht="15" x14ac:dyDescent="0.25">
      <c r="B61" s="10" t="s">
        <v>312</v>
      </c>
      <c r="C61" s="257">
        <v>537791</v>
      </c>
      <c r="D61" s="256">
        <v>0.5</v>
      </c>
      <c r="E61" s="12">
        <v>0.53554127002633001</v>
      </c>
      <c r="F61" s="256">
        <v>0.02</v>
      </c>
      <c r="G61" s="342">
        <v>4.4816979959852307E-3</v>
      </c>
      <c r="H61" s="292"/>
      <c r="I61" s="293"/>
      <c r="J61" s="293"/>
      <c r="K61" s="293"/>
      <c r="L61" s="121"/>
    </row>
    <row r="62" spans="1:12" ht="15" x14ac:dyDescent="0.25">
      <c r="B62" s="10" t="s">
        <v>314</v>
      </c>
      <c r="C62" s="257"/>
      <c r="D62" s="256"/>
      <c r="E62" s="12"/>
      <c r="F62" s="256"/>
      <c r="G62" s="342"/>
      <c r="H62" s="292"/>
      <c r="I62" s="293"/>
      <c r="J62" s="293"/>
      <c r="K62" s="293"/>
      <c r="L62" s="121"/>
    </row>
    <row r="63" spans="1:12" x14ac:dyDescent="0.2">
      <c r="B63" s="10" t="s">
        <v>315</v>
      </c>
      <c r="C63" s="257"/>
      <c r="D63" s="256"/>
      <c r="E63" s="12"/>
      <c r="F63" s="256"/>
      <c r="G63" s="12"/>
      <c r="H63" s="40"/>
    </row>
    <row r="64" spans="1:12" x14ac:dyDescent="0.2">
      <c r="B64" s="10" t="s">
        <v>316</v>
      </c>
      <c r="C64" s="257"/>
      <c r="D64" s="256"/>
      <c r="E64" s="12"/>
      <c r="F64" s="256"/>
      <c r="G64" s="12"/>
    </row>
    <row r="65" spans="1:7" x14ac:dyDescent="0.2">
      <c r="B65" s="10" t="s">
        <v>185</v>
      </c>
      <c r="C65" s="257"/>
      <c r="D65" s="256"/>
      <c r="E65" s="12"/>
      <c r="F65" s="256"/>
      <c r="G65" s="12"/>
    </row>
    <row r="66" spans="1:7" x14ac:dyDescent="0.2">
      <c r="A66" s="40"/>
      <c r="B66" s="10" t="s">
        <v>187</v>
      </c>
      <c r="C66" s="257"/>
      <c r="D66" s="256"/>
      <c r="E66" s="12"/>
      <c r="F66" s="256"/>
      <c r="G66" s="12"/>
    </row>
    <row r="67" spans="1:7" x14ac:dyDescent="0.2">
      <c r="B67" s="10" t="s">
        <v>320</v>
      </c>
      <c r="C67" s="257"/>
      <c r="D67" s="256"/>
      <c r="E67" s="12"/>
      <c r="F67" s="256"/>
      <c r="G67" s="12"/>
    </row>
    <row r="68" spans="1:7" x14ac:dyDescent="0.2">
      <c r="B68" s="10" t="s">
        <v>321</v>
      </c>
      <c r="C68" s="257"/>
      <c r="D68" s="256"/>
      <c r="E68" s="12"/>
      <c r="F68" s="256"/>
      <c r="G68" s="12"/>
    </row>
    <row r="69" spans="1:7" x14ac:dyDescent="0.2">
      <c r="B69" s="10" t="s">
        <v>195</v>
      </c>
      <c r="C69" s="257"/>
      <c r="D69" s="256"/>
      <c r="E69" s="12"/>
      <c r="F69" s="256"/>
      <c r="G69" s="12"/>
    </row>
    <row r="70" spans="1:7" x14ac:dyDescent="0.2">
      <c r="B70" s="10" t="s">
        <v>196</v>
      </c>
      <c r="C70" s="257"/>
      <c r="D70" s="256"/>
      <c r="E70" s="12"/>
      <c r="F70" s="256"/>
      <c r="G70" s="12"/>
    </row>
    <row r="71" spans="1:7" x14ac:dyDescent="0.2">
      <c r="B71" s="10" t="s">
        <v>302</v>
      </c>
      <c r="C71" s="257"/>
      <c r="D71" s="256"/>
      <c r="E71" s="12"/>
      <c r="F71" s="256"/>
      <c r="G71" s="12"/>
    </row>
    <row r="72" spans="1:7" x14ac:dyDescent="0.2">
      <c r="B72" s="10"/>
      <c r="C72" s="257"/>
      <c r="D72" s="256"/>
      <c r="E72" s="12"/>
      <c r="F72" s="256"/>
      <c r="G72" s="12"/>
    </row>
    <row r="73" spans="1:7" x14ac:dyDescent="0.2">
      <c r="B73" s="10"/>
      <c r="C73" s="257"/>
      <c r="D73" s="256"/>
      <c r="E73" s="12"/>
      <c r="F73" s="256"/>
      <c r="G73" s="12"/>
    </row>
    <row r="74" spans="1:7" ht="15" x14ac:dyDescent="0.2">
      <c r="B74" s="10"/>
      <c r="C74" s="257"/>
      <c r="D74" s="256"/>
      <c r="E74" s="234"/>
      <c r="F74" s="256"/>
      <c r="G74" s="234"/>
    </row>
    <row r="77" spans="1:7" ht="15" x14ac:dyDescent="0.25">
      <c r="C77" s="295"/>
    </row>
    <row r="92" spans="2:14" x14ac:dyDescent="0.2">
      <c r="C92" s="9" t="s">
        <v>39</v>
      </c>
    </row>
    <row r="94" spans="2:14" ht="20.25" customHeight="1" x14ac:dyDescent="0.2">
      <c r="B94" s="401" t="s">
        <v>247</v>
      </c>
      <c r="C94" s="402" t="s">
        <v>282</v>
      </c>
      <c r="D94" s="402" t="s">
        <v>283</v>
      </c>
      <c r="E94" s="402"/>
      <c r="F94" s="402"/>
      <c r="G94" s="402"/>
      <c r="H94" s="402"/>
      <c r="I94" s="402"/>
      <c r="J94" s="402"/>
      <c r="K94" s="402"/>
      <c r="L94" s="402"/>
      <c r="M94" s="402"/>
      <c r="N94" s="485" t="s">
        <v>302</v>
      </c>
    </row>
    <row r="95" spans="2:14" ht="15.75" customHeight="1" x14ac:dyDescent="0.2">
      <c r="B95" s="403" t="s">
        <v>131</v>
      </c>
      <c r="C95" s="294">
        <v>0.38</v>
      </c>
      <c r="D95" s="294">
        <v>0.5</v>
      </c>
      <c r="E95" s="294"/>
      <c r="F95" s="294"/>
      <c r="G95" s="294"/>
      <c r="H95" s="294"/>
      <c r="I95" s="294"/>
      <c r="J95" s="294"/>
      <c r="K95" s="294"/>
      <c r="L95" s="294"/>
      <c r="M95" s="294"/>
      <c r="N95" s="112"/>
    </row>
    <row r="96" spans="2:14" ht="15.75" customHeight="1" x14ac:dyDescent="0.2">
      <c r="B96" s="684"/>
      <c r="C96" s="330"/>
      <c r="D96" s="330"/>
      <c r="E96" s="330"/>
      <c r="F96" s="331"/>
      <c r="G96" s="331"/>
      <c r="H96" s="331"/>
      <c r="I96" s="331"/>
      <c r="J96" s="331"/>
      <c r="K96" s="331"/>
      <c r="L96" s="331"/>
      <c r="M96" s="331"/>
    </row>
    <row r="97" spans="2:14" x14ac:dyDescent="0.2">
      <c r="C97" s="9" t="s">
        <v>293</v>
      </c>
    </row>
    <row r="99" spans="2:14" ht="15" x14ac:dyDescent="0.2">
      <c r="B99" s="401" t="s">
        <v>247</v>
      </c>
      <c r="C99" s="402" t="s">
        <v>282</v>
      </c>
      <c r="D99" s="402" t="s">
        <v>283</v>
      </c>
      <c r="E99" s="402" t="s">
        <v>279</v>
      </c>
      <c r="F99" s="402" t="s">
        <v>280</v>
      </c>
      <c r="G99" s="402" t="s">
        <v>190</v>
      </c>
      <c r="H99" s="402" t="s">
        <v>191</v>
      </c>
      <c r="I99" s="402" t="s">
        <v>192</v>
      </c>
      <c r="J99" s="402" t="s">
        <v>193</v>
      </c>
      <c r="K99" s="402" t="s">
        <v>194</v>
      </c>
      <c r="L99" s="402" t="s">
        <v>195</v>
      </c>
      <c r="M99" s="402" t="s">
        <v>196</v>
      </c>
      <c r="N99" s="485" t="s">
        <v>302</v>
      </c>
    </row>
    <row r="100" spans="2:14" ht="15" x14ac:dyDescent="0.2">
      <c r="B100" s="403" t="s">
        <v>131</v>
      </c>
      <c r="C100" s="294">
        <v>0</v>
      </c>
      <c r="D100" s="294">
        <v>0.02</v>
      </c>
      <c r="E100" s="294"/>
      <c r="F100" s="294"/>
      <c r="G100" s="294"/>
      <c r="H100" s="294"/>
      <c r="I100" s="294"/>
      <c r="J100" s="294"/>
      <c r="K100" s="294"/>
      <c r="L100" s="294"/>
      <c r="M100" s="294"/>
      <c r="N100" s="112"/>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7" workbookViewId="0"/>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22" bestFit="1" customWidth="1"/>
  </cols>
  <sheetData>
    <row r="1" spans="2:10" x14ac:dyDescent="0.25">
      <c r="B1" s="215" t="str">
        <f>+'CONSOLIDADO '!A20</f>
        <v xml:space="preserve"> Ejecución vigencia 2024. Reporte 31 de diciembre de 2024</v>
      </c>
    </row>
    <row r="2" spans="2:10" ht="15" customHeight="1" thickBot="1" x14ac:dyDescent="0.3">
      <c r="D2" s="1"/>
    </row>
    <row r="3" spans="2:10" ht="25.5" customHeight="1" thickBot="1" x14ac:dyDescent="0.3">
      <c r="B3" s="958" t="str">
        <f>+'CONSOLIDADO '!A20</f>
        <v xml:space="preserve"> Ejecución vigencia 2024. Reporte 31 de diciembre de 2024</v>
      </c>
      <c r="C3" s="959"/>
      <c r="D3" s="959"/>
      <c r="E3" s="959"/>
      <c r="F3" s="959"/>
      <c r="G3" s="959"/>
      <c r="H3" s="959"/>
      <c r="I3" s="959"/>
      <c r="J3" s="960"/>
    </row>
    <row r="4" spans="2:10" ht="32.25" thickBot="1" x14ac:dyDescent="0.3">
      <c r="B4" s="525" t="s">
        <v>249</v>
      </c>
      <c r="C4" s="525" t="s">
        <v>250</v>
      </c>
      <c r="D4" s="525" t="s">
        <v>285</v>
      </c>
      <c r="E4" s="525" t="s">
        <v>251</v>
      </c>
      <c r="F4" s="528" t="s">
        <v>260</v>
      </c>
      <c r="G4" s="528" t="s">
        <v>261</v>
      </c>
      <c r="H4" s="528" t="s">
        <v>262</v>
      </c>
      <c r="I4" s="528" t="s">
        <v>263</v>
      </c>
      <c r="J4" s="528" t="s">
        <v>385</v>
      </c>
    </row>
    <row r="5" spans="2:10" ht="19.5" thickBot="1" x14ac:dyDescent="0.3">
      <c r="B5" s="963" t="s">
        <v>281</v>
      </c>
      <c r="C5" s="214" t="s">
        <v>252</v>
      </c>
      <c r="D5" s="510">
        <f>+'CONSOLIDADO '!B13</f>
        <v>858542.70000000019</v>
      </c>
      <c r="E5" s="511">
        <f>+'CONSOLIDADO '!E13</f>
        <v>816958.35608500009</v>
      </c>
      <c r="F5" s="511">
        <f>+'CONSOLIDADO '!I13</f>
        <v>582409.17648219003</v>
      </c>
      <c r="G5" s="213">
        <f>+F5/E5</f>
        <v>0.71289946683842165</v>
      </c>
      <c r="H5" s="511">
        <f>+'CONSOLIDADO '!L13</f>
        <v>367905.81509471999</v>
      </c>
      <c r="I5" s="213">
        <f>+H5/E5</f>
        <v>0.45033606958595251</v>
      </c>
      <c r="J5" s="511">
        <f>+'CONSOLIDADO '!O13</f>
        <v>363622.04480590322</v>
      </c>
    </row>
    <row r="6" spans="2:10" ht="19.5" thickBot="1" x14ac:dyDescent="0.3">
      <c r="B6" s="964"/>
      <c r="C6" s="214" t="s">
        <v>255</v>
      </c>
      <c r="D6" s="510">
        <f>+'CONSOLIDADO '!B15</f>
        <v>593383.75031399983</v>
      </c>
      <c r="E6" s="511">
        <f>+'CONSOLIDADO '!E15</f>
        <v>484561.83278400003</v>
      </c>
      <c r="F6" s="511">
        <f>+'CONSOLIDADO '!I15</f>
        <v>417520.25376389001</v>
      </c>
      <c r="G6" s="213">
        <f>+F6/E6</f>
        <v>0.86164494501160038</v>
      </c>
      <c r="H6" s="511">
        <f>+'CONSOLIDADO '!L14</f>
        <v>162635.79592319005</v>
      </c>
      <c r="I6" s="213">
        <f t="shared" ref="I6:I21" si="0">+H6/E6</f>
        <v>0.33563476303691286</v>
      </c>
      <c r="J6" s="511">
        <f>+'CONSOLIDADO '!O15</f>
        <v>161657.37292452005</v>
      </c>
    </row>
    <row r="7" spans="2:10" ht="19.5" thickBot="1" x14ac:dyDescent="0.3">
      <c r="B7" s="964"/>
      <c r="C7" s="214" t="s">
        <v>253</v>
      </c>
      <c r="D7" s="510">
        <f>+'CONSOLIDADO '!B18</f>
        <v>1461.8549679100001</v>
      </c>
      <c r="E7" s="511">
        <f>+'DATOS REGALIAS'!F18</f>
        <v>1461.8549679100001</v>
      </c>
      <c r="F7" s="511">
        <f>+'DATOS REGALIAS'!L18</f>
        <v>1356.0015979100001</v>
      </c>
      <c r="G7" s="213">
        <f>+IF(ISERROR(F7/E7),0,F7/E7)</f>
        <v>0.92758969095864718</v>
      </c>
      <c r="H7" s="511">
        <f>+'DATOS REGALIAS'!L18</f>
        <v>1356.0015979100001</v>
      </c>
      <c r="I7" s="213">
        <f>+H7/E7</f>
        <v>0.92758969095864718</v>
      </c>
      <c r="J7" s="511">
        <f>+'CONSOLIDADO '!O18</f>
        <v>0</v>
      </c>
    </row>
    <row r="8" spans="2:10" ht="19.5" thickBot="1" x14ac:dyDescent="0.3">
      <c r="B8" s="965"/>
      <c r="C8" s="266" t="s">
        <v>254</v>
      </c>
      <c r="D8" s="512">
        <f>+D5+D6+D7</f>
        <v>1453388.3052819101</v>
      </c>
      <c r="E8" s="513">
        <f>+E5+E6+E7</f>
        <v>1302982.0438369103</v>
      </c>
      <c r="F8" s="513">
        <f>+F5+F6+F7</f>
        <v>1001285.43184399</v>
      </c>
      <c r="G8" s="267">
        <f>+F8/E8</f>
        <v>0.76845681533376331</v>
      </c>
      <c r="H8" s="513">
        <f>+H5+H6+H7</f>
        <v>531897.61261582002</v>
      </c>
      <c r="I8" s="267">
        <f t="shared" si="0"/>
        <v>0.40821561212734242</v>
      </c>
      <c r="J8" s="513">
        <f>+J5+J7+J6</f>
        <v>525279.41773042327</v>
      </c>
    </row>
    <row r="9" spans="2:10" ht="39.75" customHeight="1" thickBot="1" x14ac:dyDescent="0.3">
      <c r="B9" s="963" t="s">
        <v>256</v>
      </c>
      <c r="C9" s="214" t="s">
        <v>252</v>
      </c>
      <c r="D9" s="510" t="e">
        <f>+#REF!-#REF!</f>
        <v>#REF!</v>
      </c>
      <c r="E9" s="514" t="e">
        <f>+#REF!-#REF!</f>
        <v>#REF!</v>
      </c>
      <c r="F9" s="511" t="e">
        <f>+#REF!-#REF!</f>
        <v>#REF!</v>
      </c>
      <c r="G9" s="213" t="e">
        <f t="shared" ref="G9:G21" si="1">+F9/E9</f>
        <v>#REF!</v>
      </c>
      <c r="H9" s="511" t="e">
        <f>+#REF!-#REF!</f>
        <v>#REF!</v>
      </c>
      <c r="I9" s="213" t="e">
        <f t="shared" si="0"/>
        <v>#REF!</v>
      </c>
      <c r="J9" s="511" t="e">
        <f>+#REF!-#REF!</f>
        <v>#REF!</v>
      </c>
    </row>
    <row r="10" spans="2:10" ht="39.75" customHeight="1" thickBot="1" x14ac:dyDescent="0.3">
      <c r="B10" s="964"/>
      <c r="C10" s="332" t="s">
        <v>294</v>
      </c>
      <c r="D10" s="510" t="e">
        <f>+#REF!</f>
        <v>#REF!</v>
      </c>
      <c r="E10" s="514" t="e">
        <f>+#REF!</f>
        <v>#REF!</v>
      </c>
      <c r="F10" s="511" t="e">
        <f>+#REF!</f>
        <v>#REF!</v>
      </c>
      <c r="G10" s="213" t="e">
        <f>+F10/E10</f>
        <v>#REF!</v>
      </c>
      <c r="H10" s="511" t="e">
        <f>+#REF!</f>
        <v>#REF!</v>
      </c>
      <c r="I10" s="213" t="e">
        <f>+H10/E10</f>
        <v>#REF!</v>
      </c>
      <c r="J10" s="511" t="e">
        <f>+#REF!</f>
        <v>#REF!</v>
      </c>
    </row>
    <row r="11" spans="2:10" ht="19.5" thickBot="1" x14ac:dyDescent="0.3">
      <c r="B11" s="964"/>
      <c r="C11" s="214" t="s">
        <v>255</v>
      </c>
      <c r="D11" s="510" t="e">
        <f>+#REF!</f>
        <v>#REF!</v>
      </c>
      <c r="E11" s="511" t="e">
        <f>+#REF!</f>
        <v>#REF!</v>
      </c>
      <c r="F11" s="511" t="e">
        <f>+#REF!</f>
        <v>#REF!</v>
      </c>
      <c r="G11" s="213" t="e">
        <f t="shared" si="1"/>
        <v>#REF!</v>
      </c>
      <c r="H11" s="511" t="e">
        <f>+#REF!</f>
        <v>#REF!</v>
      </c>
      <c r="I11" s="213" t="e">
        <f t="shared" si="0"/>
        <v>#REF!</v>
      </c>
      <c r="J11" s="511" t="e">
        <f>+#REF!</f>
        <v>#REF!</v>
      </c>
    </row>
    <row r="12" spans="2:10" ht="19.5" thickBot="1" x14ac:dyDescent="0.3">
      <c r="B12" s="965"/>
      <c r="C12" s="266" t="s">
        <v>254</v>
      </c>
      <c r="D12" s="512" t="e">
        <f>+D9+D10+D11</f>
        <v>#REF!</v>
      </c>
      <c r="E12" s="512" t="e">
        <f>+E9+E10+E11</f>
        <v>#REF!</v>
      </c>
      <c r="F12" s="512" t="e">
        <f>+F9+F10+F11</f>
        <v>#REF!</v>
      </c>
      <c r="G12" s="267" t="e">
        <f t="shared" si="1"/>
        <v>#REF!</v>
      </c>
      <c r="H12" s="513" t="e">
        <f>+H9+H11+H10</f>
        <v>#REF!</v>
      </c>
      <c r="I12" s="267" t="e">
        <f>+H12/E12</f>
        <v>#REF!</v>
      </c>
      <c r="J12" s="512" t="e">
        <f>+J9+J11+J10</f>
        <v>#REF!</v>
      </c>
    </row>
    <row r="13" spans="2:10" ht="19.5" thickBot="1" x14ac:dyDescent="0.3">
      <c r="B13" s="963" t="s">
        <v>257</v>
      </c>
      <c r="C13" s="214" t="s">
        <v>252</v>
      </c>
      <c r="D13" s="510" t="e">
        <f>+#REF!</f>
        <v>#REF!</v>
      </c>
      <c r="E13" s="511" t="e">
        <f>+#REF!</f>
        <v>#REF!</v>
      </c>
      <c r="F13" s="511" t="e">
        <f>+#REF!</f>
        <v>#REF!</v>
      </c>
      <c r="G13" s="213" t="e">
        <f t="shared" si="1"/>
        <v>#REF!</v>
      </c>
      <c r="H13" s="511" t="e">
        <f>+#REF!</f>
        <v>#REF!</v>
      </c>
      <c r="I13" s="213" t="e">
        <f t="shared" si="0"/>
        <v>#REF!</v>
      </c>
      <c r="J13" s="511" t="e">
        <f>+#REF!</f>
        <v>#REF!</v>
      </c>
    </row>
    <row r="14" spans="2:10" ht="19.5" thickBot="1" x14ac:dyDescent="0.3">
      <c r="B14" s="964"/>
      <c r="C14" s="214" t="s">
        <v>255</v>
      </c>
      <c r="D14" s="510" t="e">
        <f>+#REF!</f>
        <v>#REF!</v>
      </c>
      <c r="E14" s="511" t="e">
        <f>+#REF!</f>
        <v>#REF!</v>
      </c>
      <c r="F14" s="511" t="e">
        <f>+#REF!</f>
        <v>#REF!</v>
      </c>
      <c r="G14" s="213" t="e">
        <f t="shared" si="1"/>
        <v>#REF!</v>
      </c>
      <c r="H14" s="511" t="e">
        <f>+#REF!</f>
        <v>#REF!</v>
      </c>
      <c r="I14" s="213" t="e">
        <f t="shared" si="0"/>
        <v>#REF!</v>
      </c>
      <c r="J14" s="511" t="e">
        <f>+#REF!</f>
        <v>#REF!</v>
      </c>
    </row>
    <row r="15" spans="2:10" ht="19.5" thickBot="1" x14ac:dyDescent="0.3">
      <c r="B15" s="965"/>
      <c r="C15" s="266" t="s">
        <v>254</v>
      </c>
      <c r="D15" s="512" t="e">
        <f>+D13+D14</f>
        <v>#REF!</v>
      </c>
      <c r="E15" s="513" t="e">
        <f>+E13+E14</f>
        <v>#REF!</v>
      </c>
      <c r="F15" s="513" t="e">
        <f>+F13+F14</f>
        <v>#REF!</v>
      </c>
      <c r="G15" s="267" t="e">
        <f t="shared" si="1"/>
        <v>#REF!</v>
      </c>
      <c r="H15" s="513" t="e">
        <f>+H13+H14</f>
        <v>#REF!</v>
      </c>
      <c r="I15" s="267" t="e">
        <f>+H15/E15</f>
        <v>#REF!</v>
      </c>
      <c r="J15" s="513" t="e">
        <f>+J13+J14</f>
        <v>#REF!</v>
      </c>
    </row>
    <row r="16" spans="2:10" ht="39.75" customHeight="1" thickBot="1" x14ac:dyDescent="0.3">
      <c r="B16" s="963" t="s">
        <v>258</v>
      </c>
      <c r="C16" s="214" t="s">
        <v>252</v>
      </c>
      <c r="D16" s="510" t="e">
        <f>+#REF!</f>
        <v>#REF!</v>
      </c>
      <c r="E16" s="526" t="e">
        <f>+#REF!</f>
        <v>#REF!</v>
      </c>
      <c r="F16" s="511" t="e">
        <f>+#REF!</f>
        <v>#REF!</v>
      </c>
      <c r="G16" s="213" t="e">
        <f t="shared" si="1"/>
        <v>#REF!</v>
      </c>
      <c r="H16" s="511" t="e">
        <f>+#REF!</f>
        <v>#REF!</v>
      </c>
      <c r="I16" s="213" t="e">
        <f t="shared" si="0"/>
        <v>#REF!</v>
      </c>
      <c r="J16" s="511" t="e">
        <f>+#REF!</f>
        <v>#REF!</v>
      </c>
    </row>
    <row r="17" spans="2:10" ht="19.5" thickBot="1" x14ac:dyDescent="0.3">
      <c r="B17" s="964"/>
      <c r="C17" s="214" t="s">
        <v>255</v>
      </c>
      <c r="D17" s="510" t="e">
        <f>+#REF!</f>
        <v>#REF!</v>
      </c>
      <c r="E17" s="526" t="e">
        <f>+#REF!</f>
        <v>#REF!</v>
      </c>
      <c r="F17" s="511" t="e">
        <f>+#REF!</f>
        <v>#REF!</v>
      </c>
      <c r="G17" s="213" t="e">
        <f t="shared" si="1"/>
        <v>#REF!</v>
      </c>
      <c r="H17" s="511" t="e">
        <f>+#REF!</f>
        <v>#REF!</v>
      </c>
      <c r="I17" s="213" t="e">
        <f t="shared" si="0"/>
        <v>#REF!</v>
      </c>
      <c r="J17" s="511" t="e">
        <f>+#REF!</f>
        <v>#REF!</v>
      </c>
    </row>
    <row r="18" spans="2:10" ht="19.5" thickBot="1" x14ac:dyDescent="0.3">
      <c r="B18" s="965"/>
      <c r="C18" s="266" t="s">
        <v>254</v>
      </c>
      <c r="D18" s="512" t="e">
        <f>+D16+D17</f>
        <v>#REF!</v>
      </c>
      <c r="E18" s="513" t="e">
        <f>+E16+E17</f>
        <v>#REF!</v>
      </c>
      <c r="F18" s="513" t="e">
        <f>+F16+F17</f>
        <v>#REF!</v>
      </c>
      <c r="G18" s="267" t="e">
        <f t="shared" si="1"/>
        <v>#REF!</v>
      </c>
      <c r="H18" s="513" t="e">
        <f>+H16+H17</f>
        <v>#REF!</v>
      </c>
      <c r="I18" s="267" t="e">
        <f t="shared" si="0"/>
        <v>#REF!</v>
      </c>
      <c r="J18" s="513" t="e">
        <f>+J16+J17</f>
        <v>#REF!</v>
      </c>
    </row>
    <row r="19" spans="2:10" ht="39.75" customHeight="1" thickBot="1" x14ac:dyDescent="0.3">
      <c r="B19" s="963" t="s">
        <v>259</v>
      </c>
      <c r="C19" s="214" t="s">
        <v>252</v>
      </c>
      <c r="D19" s="510" t="e">
        <f>+#REF!</f>
        <v>#REF!</v>
      </c>
      <c r="E19" s="511" t="e">
        <f>+#REF!</f>
        <v>#REF!</v>
      </c>
      <c r="F19" s="511" t="e">
        <f>+#REF!</f>
        <v>#REF!</v>
      </c>
      <c r="G19" s="213" t="e">
        <f t="shared" si="1"/>
        <v>#REF!</v>
      </c>
      <c r="H19" s="511" t="e">
        <f>+#REF!</f>
        <v>#REF!</v>
      </c>
      <c r="I19" s="213" t="e">
        <f t="shared" si="0"/>
        <v>#REF!</v>
      </c>
      <c r="J19" s="511" t="e">
        <f>+#REF!</f>
        <v>#REF!</v>
      </c>
    </row>
    <row r="20" spans="2:10" ht="19.5" thickBot="1" x14ac:dyDescent="0.3">
      <c r="B20" s="964"/>
      <c r="C20" s="214" t="s">
        <v>255</v>
      </c>
      <c r="D20" s="510" t="e">
        <f>+#REF!</f>
        <v>#REF!</v>
      </c>
      <c r="E20" s="511" t="e">
        <f>+#REF!</f>
        <v>#REF!</v>
      </c>
      <c r="F20" s="511" t="e">
        <f>+#REF!</f>
        <v>#REF!</v>
      </c>
      <c r="G20" s="213" t="e">
        <f t="shared" si="1"/>
        <v>#REF!</v>
      </c>
      <c r="H20" s="515" t="e">
        <f>+#REF!</f>
        <v>#REF!</v>
      </c>
      <c r="I20" s="213" t="e">
        <f t="shared" si="0"/>
        <v>#REF!</v>
      </c>
      <c r="J20" s="515" t="e">
        <f>+#REF!</f>
        <v>#REF!</v>
      </c>
    </row>
    <row r="21" spans="2:10" ht="19.5" thickBot="1" x14ac:dyDescent="0.3">
      <c r="B21" s="965"/>
      <c r="C21" s="266" t="s">
        <v>254</v>
      </c>
      <c r="D21" s="512" t="e">
        <f>+D19+D20</f>
        <v>#REF!</v>
      </c>
      <c r="E21" s="513" t="e">
        <f>+E19+E20</f>
        <v>#REF!</v>
      </c>
      <c r="F21" s="513" t="e">
        <f>+F19+F20</f>
        <v>#REF!</v>
      </c>
      <c r="G21" s="267" t="e">
        <f t="shared" si="1"/>
        <v>#REF!</v>
      </c>
      <c r="H21" s="513" t="e">
        <f>+H19+H20</f>
        <v>#REF!</v>
      </c>
      <c r="I21" s="267" t="e">
        <f t="shared" si="0"/>
        <v>#REF!</v>
      </c>
      <c r="J21" s="513" t="e">
        <f>+J19+J20</f>
        <v>#REF!</v>
      </c>
    </row>
    <row r="22" spans="2:10" ht="19.5" thickBot="1" x14ac:dyDescent="0.3">
      <c r="B22" s="966" t="s">
        <v>36</v>
      </c>
      <c r="C22" s="967"/>
      <c r="D22" s="527" t="e">
        <f>+D8+D12+D15+D18+D21</f>
        <v>#REF!</v>
      </c>
      <c r="E22" s="516" t="e">
        <f>+E8+E12+E15+E18+E21</f>
        <v>#REF!</v>
      </c>
      <c r="F22" s="516" t="e">
        <f>+F8+F12+F15+F18+F21</f>
        <v>#REF!</v>
      </c>
      <c r="G22" s="283" t="e">
        <f>+F22/E22</f>
        <v>#REF!</v>
      </c>
      <c r="H22" s="516" t="e">
        <f>+H8+H12+H15+H18+H21</f>
        <v>#REF!</v>
      </c>
      <c r="I22" s="283" t="e">
        <f>+H22/E22</f>
        <v>#REF!</v>
      </c>
      <c r="J22" s="516" t="e">
        <f>+J8+J12+J15+J18+J21</f>
        <v>#REF!</v>
      </c>
    </row>
    <row r="23" spans="2:10" x14ac:dyDescent="0.25">
      <c r="B23" s="961"/>
      <c r="C23" s="962"/>
      <c r="D23" s="962"/>
      <c r="E23" s="962"/>
      <c r="F23" s="962"/>
      <c r="G23" s="962"/>
      <c r="H23" s="962"/>
      <c r="I23" s="962"/>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S92"/>
  <sheetViews>
    <sheetView topLeftCell="C4" zoomScale="70" zoomScaleNormal="70" workbookViewId="0">
      <selection activeCell="M16" sqref="M16"/>
    </sheetView>
  </sheetViews>
  <sheetFormatPr baseColWidth="10" defaultColWidth="9.140625" defaultRowHeight="15" x14ac:dyDescent="0.25"/>
  <cols>
    <col min="1" max="1" width="36.140625" customWidth="1"/>
    <col min="2" max="2" width="18.42578125" hidden="1" customWidth="1"/>
    <col min="3" max="3" width="20.7109375" customWidth="1"/>
    <col min="4" max="4" width="13.5703125" customWidth="1"/>
    <col min="5" max="5" width="20.85546875" customWidth="1"/>
    <col min="6" max="6" width="21" hidden="1" customWidth="1"/>
    <col min="7" max="7" width="16.7109375" hidden="1" customWidth="1"/>
    <col min="8" max="8" width="15.5703125" customWidth="1"/>
    <col min="9" max="9" width="27.28515625" customWidth="1"/>
    <col min="10" max="10" width="14" customWidth="1"/>
    <col min="11" max="11" width="18.28515625" customWidth="1"/>
    <col min="12" max="13" width="17.28515625" customWidth="1"/>
    <col min="14" max="14" width="14.85546875" customWidth="1"/>
    <col min="15" max="15" width="15" hidden="1" customWidth="1"/>
    <col min="16" max="16" width="14.7109375" customWidth="1"/>
    <col min="17" max="17" width="18.5703125" customWidth="1"/>
    <col min="18" max="18" width="16.140625" customWidth="1"/>
    <col min="19" max="23" width="9.140625" customWidth="1"/>
  </cols>
  <sheetData>
    <row r="3" spans="1:19" ht="40.5" customHeight="1" x14ac:dyDescent="0.55000000000000004">
      <c r="A3" s="1108" t="s">
        <v>147</v>
      </c>
      <c r="B3" s="1108"/>
      <c r="C3" s="1108"/>
      <c r="D3" s="1108"/>
      <c r="E3" s="1108"/>
      <c r="F3" s="1108"/>
      <c r="G3" s="1108"/>
      <c r="H3" s="1108"/>
      <c r="I3" s="1108"/>
      <c r="J3" s="1108"/>
      <c r="K3" s="1108"/>
      <c r="L3" s="1108"/>
      <c r="M3" s="1108"/>
      <c r="N3" s="1108"/>
      <c r="O3" s="509"/>
    </row>
    <row r="4" spans="1:19" ht="30.75" customHeight="1" x14ac:dyDescent="0.5">
      <c r="A4" s="1109" t="s">
        <v>431</v>
      </c>
      <c r="B4" s="1109"/>
      <c r="C4" s="1109"/>
      <c r="D4" s="1109"/>
      <c r="E4" s="1109"/>
      <c r="F4" s="1109"/>
      <c r="G4" s="1109"/>
      <c r="H4" s="1109"/>
      <c r="I4" s="1109"/>
      <c r="J4" s="1109"/>
      <c r="K4" s="1109"/>
      <c r="L4" s="1109"/>
      <c r="M4" s="1109"/>
      <c r="N4" s="1109"/>
    </row>
    <row r="5" spans="1:19" ht="30.75" customHeight="1" x14ac:dyDescent="0.5">
      <c r="A5" s="1114"/>
      <c r="B5" s="1109"/>
      <c r="C5" s="1109"/>
      <c r="D5" s="1109"/>
      <c r="E5" s="1109"/>
      <c r="F5" s="1109"/>
      <c r="G5" s="1109"/>
      <c r="H5" s="1109"/>
      <c r="I5" s="1109"/>
      <c r="J5" s="1109"/>
      <c r="K5" s="1109"/>
      <c r="L5" s="1109"/>
      <c r="M5" s="1109"/>
      <c r="N5" s="1109"/>
      <c r="O5" s="1109"/>
    </row>
    <row r="6" spans="1:19" ht="24.75" customHeight="1" x14ac:dyDescent="0.25">
      <c r="A6" s="1110" t="s">
        <v>31</v>
      </c>
      <c r="B6" s="1111"/>
      <c r="C6" s="1111"/>
      <c r="D6" s="1111"/>
      <c r="E6" s="1111"/>
      <c r="F6" s="1111"/>
      <c r="G6" s="1111"/>
      <c r="H6" s="1111"/>
      <c r="I6" s="1111"/>
      <c r="J6" s="1111"/>
      <c r="K6" s="1111"/>
      <c r="L6" s="1111"/>
      <c r="M6" s="1111"/>
      <c r="N6" s="1111"/>
      <c r="O6" s="1111"/>
    </row>
    <row r="7" spans="1:19" ht="22.5" customHeight="1" thickBot="1" x14ac:dyDescent="0.3">
      <c r="A7" s="1112" t="s">
        <v>26</v>
      </c>
      <c r="B7" s="1113"/>
      <c r="C7" s="1113"/>
      <c r="D7" s="1113"/>
      <c r="E7" s="1113"/>
      <c r="F7" s="1113"/>
      <c r="G7" s="1113"/>
      <c r="H7" s="1113"/>
      <c r="I7" s="1113"/>
      <c r="J7" s="1113"/>
      <c r="K7" s="1113"/>
      <c r="L7" s="1113"/>
      <c r="M7" s="1113"/>
      <c r="N7" s="1113"/>
      <c r="O7" s="1113"/>
    </row>
    <row r="8" spans="1:19" s="126" customFormat="1" ht="80.25" customHeight="1" thickBot="1" x14ac:dyDescent="0.25">
      <c r="A8" s="486" t="s">
        <v>122</v>
      </c>
      <c r="B8" s="487" t="s">
        <v>61</v>
      </c>
      <c r="C8" s="487" t="s">
        <v>121</v>
      </c>
      <c r="D8" s="368" t="s">
        <v>429</v>
      </c>
      <c r="E8" s="368" t="s">
        <v>436</v>
      </c>
      <c r="F8" s="487" t="s">
        <v>5</v>
      </c>
      <c r="G8" s="487" t="s">
        <v>266</v>
      </c>
      <c r="H8" s="487" t="s">
        <v>123</v>
      </c>
      <c r="I8" s="487" t="s">
        <v>6</v>
      </c>
      <c r="J8" s="488" t="s">
        <v>137</v>
      </c>
      <c r="K8" s="488" t="s">
        <v>289</v>
      </c>
      <c r="L8" s="487" t="s">
        <v>46</v>
      </c>
      <c r="M8" s="487" t="s">
        <v>290</v>
      </c>
      <c r="N8" s="489" t="s">
        <v>296</v>
      </c>
      <c r="O8" s="487" t="s">
        <v>8</v>
      </c>
    </row>
    <row r="9" spans="1:19" ht="30" customHeight="1" x14ac:dyDescent="0.25">
      <c r="A9" s="390" t="s">
        <v>20</v>
      </c>
      <c r="B9" s="793">
        <v>54301.5</v>
      </c>
      <c r="C9" s="793">
        <v>54301.7</v>
      </c>
      <c r="D9" s="793">
        <v>1050</v>
      </c>
      <c r="E9" s="794">
        <v>53851.5</v>
      </c>
      <c r="F9" s="793">
        <v>50569.154607050004</v>
      </c>
      <c r="G9" s="795">
        <v>0.93904820863021465</v>
      </c>
      <c r="H9" s="796">
        <v>3733.0631865</v>
      </c>
      <c r="I9" s="793">
        <v>49705.771772</v>
      </c>
      <c r="J9" s="306">
        <v>0.92301554779346906</v>
      </c>
      <c r="K9" s="306" t="s">
        <v>33</v>
      </c>
      <c r="L9" s="305">
        <v>49340.465863000005</v>
      </c>
      <c r="M9" s="398" t="s">
        <v>33</v>
      </c>
      <c r="N9" s="306">
        <v>0.91623196871024959</v>
      </c>
      <c r="O9" s="504">
        <v>49340.465863000005</v>
      </c>
      <c r="Q9" s="53"/>
    </row>
    <row r="10" spans="1:19" ht="42" customHeight="1" x14ac:dyDescent="0.25">
      <c r="A10" s="391" t="s">
        <v>118</v>
      </c>
      <c r="B10" s="794">
        <v>13507.3</v>
      </c>
      <c r="C10" s="794">
        <v>13462.560616999999</v>
      </c>
      <c r="D10" s="794">
        <v>44.739382999999997</v>
      </c>
      <c r="E10" s="794">
        <v>13462.560616999999</v>
      </c>
      <c r="F10" s="794">
        <v>13154.61373273</v>
      </c>
      <c r="G10" s="797">
        <v>0.97712568262228394</v>
      </c>
      <c r="H10" s="794">
        <v>307.94688426999983</v>
      </c>
      <c r="I10" s="794">
        <v>12997.5733329</v>
      </c>
      <c r="J10" s="51">
        <v>0.96546071008862666</v>
      </c>
      <c r="K10" s="51" t="s">
        <v>33</v>
      </c>
      <c r="L10" s="236">
        <v>11899.271939310001</v>
      </c>
      <c r="M10" s="397" t="s">
        <v>33</v>
      </c>
      <c r="N10" s="51">
        <v>0.88387880120547513</v>
      </c>
      <c r="O10" s="505">
        <v>11720.188318529999</v>
      </c>
      <c r="Q10" s="53"/>
    </row>
    <row r="11" spans="1:19" ht="42" customHeight="1" x14ac:dyDescent="0.25">
      <c r="A11" s="391" t="s">
        <v>34</v>
      </c>
      <c r="B11" s="794">
        <v>787691.30000000016</v>
      </c>
      <c r="C11" s="794">
        <v>750805.33448200021</v>
      </c>
      <c r="D11" s="794">
        <v>66161.596663000004</v>
      </c>
      <c r="E11" s="794">
        <v>746529.75605800014</v>
      </c>
      <c r="F11" s="794">
        <v>523516.65244774998</v>
      </c>
      <c r="G11" s="797">
        <v>0.70126695982239773</v>
      </c>
      <c r="H11" s="794">
        <v>225012.30171825006</v>
      </c>
      <c r="I11" s="794">
        <v>516786.77317529003</v>
      </c>
      <c r="J11" s="51">
        <v>0.69225207566292812</v>
      </c>
      <c r="K11" s="797">
        <v>0.99</v>
      </c>
      <c r="L11" s="236">
        <v>303747.01909040997</v>
      </c>
      <c r="M11" s="1122">
        <v>0.99</v>
      </c>
      <c r="N11" s="51">
        <v>0.40687864967945225</v>
      </c>
      <c r="O11" s="505">
        <v>299643.26684640994</v>
      </c>
      <c r="Q11" s="53"/>
      <c r="R11" s="53"/>
      <c r="S11" s="53"/>
    </row>
    <row r="12" spans="1:19" ht="71.25" customHeight="1" x14ac:dyDescent="0.25">
      <c r="A12" s="391" t="s">
        <v>119</v>
      </c>
      <c r="B12" s="794">
        <v>3042.6</v>
      </c>
      <c r="C12" s="794">
        <v>3114.5394100000003</v>
      </c>
      <c r="D12" s="794">
        <v>44.739382999999997</v>
      </c>
      <c r="E12" s="794">
        <v>3114.5394100000003</v>
      </c>
      <c r="F12" s="794">
        <v>2919.0582020000002</v>
      </c>
      <c r="G12" s="797">
        <v>0.93723591765371173</v>
      </c>
      <c r="H12" s="794">
        <v>195.48120800000015</v>
      </c>
      <c r="I12" s="794">
        <v>2919.0582020000002</v>
      </c>
      <c r="J12" s="51">
        <v>0.93723591765371173</v>
      </c>
      <c r="K12" s="51" t="s">
        <v>33</v>
      </c>
      <c r="L12" s="236">
        <v>2919.0582020000002</v>
      </c>
      <c r="M12" s="397" t="s">
        <v>33</v>
      </c>
      <c r="N12" s="51">
        <v>0.93723591765371173</v>
      </c>
      <c r="O12" s="505">
        <v>2918.1237779632875</v>
      </c>
      <c r="P12" s="53"/>
      <c r="Q12" s="53"/>
    </row>
    <row r="13" spans="1:19" ht="30" customHeight="1" x14ac:dyDescent="0.25">
      <c r="A13" s="392" t="s">
        <v>23</v>
      </c>
      <c r="B13" s="344">
        <v>858542.70000000019</v>
      </c>
      <c r="C13" s="344">
        <v>821684.13450900023</v>
      </c>
      <c r="D13" s="344">
        <v>67301.075429000004</v>
      </c>
      <c r="E13" s="344">
        <v>816958.35608500009</v>
      </c>
      <c r="F13" s="344">
        <v>590159.47898953001</v>
      </c>
      <c r="G13" s="345">
        <v>0.72238624477466895</v>
      </c>
      <c r="H13" s="344">
        <v>229248.79299702006</v>
      </c>
      <c r="I13" s="344">
        <v>582409.17648219003</v>
      </c>
      <c r="J13" s="345">
        <v>0.71289946683842165</v>
      </c>
      <c r="K13" s="345">
        <v>0.99</v>
      </c>
      <c r="L13" s="344">
        <v>367905.81509471999</v>
      </c>
      <c r="M13" s="345">
        <v>0.99</v>
      </c>
      <c r="N13" s="789">
        <v>0.45033606958595251</v>
      </c>
      <c r="O13" s="506">
        <v>363622.04480590322</v>
      </c>
      <c r="P13" s="53"/>
      <c r="Q13" s="53"/>
    </row>
    <row r="14" spans="1:19" ht="48" customHeight="1" x14ac:dyDescent="0.25">
      <c r="A14" s="391" t="s">
        <v>48</v>
      </c>
      <c r="B14" s="794">
        <v>593383.75031399983</v>
      </c>
      <c r="C14" s="794">
        <v>484561.83278400003</v>
      </c>
      <c r="D14" s="794">
        <v>131822</v>
      </c>
      <c r="E14" s="798">
        <v>484561.83278400003</v>
      </c>
      <c r="F14" s="794">
        <v>465087.47139087023</v>
      </c>
      <c r="G14" s="797">
        <v>0.9598103687175652</v>
      </c>
      <c r="H14" s="799">
        <v>19474.361393129802</v>
      </c>
      <c r="I14" s="794">
        <v>417520.25376389001</v>
      </c>
      <c r="J14" s="797">
        <v>0.86164494501160038</v>
      </c>
      <c r="K14" s="797">
        <v>0.99</v>
      </c>
      <c r="L14" s="794">
        <v>162635.79592319005</v>
      </c>
      <c r="M14" s="797">
        <v>0.99</v>
      </c>
      <c r="N14" s="790">
        <v>0.33563476303691286</v>
      </c>
      <c r="O14" s="505">
        <v>161657.37292452005</v>
      </c>
      <c r="Q14" s="53"/>
    </row>
    <row r="15" spans="1:19" ht="29.25" customHeight="1" x14ac:dyDescent="0.25">
      <c r="A15" s="392" t="s">
        <v>35</v>
      </c>
      <c r="B15" s="344">
        <v>593383.75031399983</v>
      </c>
      <c r="C15" s="344">
        <v>484561.83278400003</v>
      </c>
      <c r="D15" s="344">
        <v>131822</v>
      </c>
      <c r="E15" s="344">
        <v>484561.83278400003</v>
      </c>
      <c r="F15" s="344">
        <v>465087.47139087023</v>
      </c>
      <c r="G15" s="345">
        <v>0.9598103687175652</v>
      </c>
      <c r="H15" s="346">
        <v>19474.361393129802</v>
      </c>
      <c r="I15" s="344">
        <v>417520.25376389001</v>
      </c>
      <c r="J15" s="345">
        <v>0.86164494501160038</v>
      </c>
      <c r="K15" s="345">
        <v>0.99</v>
      </c>
      <c r="L15" s="344">
        <v>162635.79592319005</v>
      </c>
      <c r="M15" s="345">
        <v>0.99</v>
      </c>
      <c r="N15" s="789">
        <v>0.33563476303691286</v>
      </c>
      <c r="O15" s="506">
        <v>161657.37292452005</v>
      </c>
      <c r="P15" s="53"/>
      <c r="Q15" s="53"/>
    </row>
    <row r="16" spans="1:19" ht="29.25" customHeight="1" x14ac:dyDescent="0.25">
      <c r="A16" s="393" t="s">
        <v>180</v>
      </c>
      <c r="B16" s="347">
        <v>1451926.450314</v>
      </c>
      <c r="C16" s="347">
        <v>1306245.9672930003</v>
      </c>
      <c r="D16" s="347">
        <v>199123.07542900002</v>
      </c>
      <c r="E16" s="347">
        <v>1301520.1888690002</v>
      </c>
      <c r="F16" s="347">
        <v>1055246.9503804003</v>
      </c>
      <c r="G16" s="348">
        <v>0.81078031628337066</v>
      </c>
      <c r="H16" s="349">
        <v>248723.15439014987</v>
      </c>
      <c r="I16" s="347">
        <v>999929.43024608004</v>
      </c>
      <c r="J16" s="348">
        <v>0.76827807881720411</v>
      </c>
      <c r="K16" s="1121">
        <v>0.99</v>
      </c>
      <c r="L16" s="347">
        <v>530541.61101791007</v>
      </c>
      <c r="M16" s="1121">
        <v>0.99</v>
      </c>
      <c r="N16" s="791">
        <v>0.40763225615343091</v>
      </c>
      <c r="O16" s="507">
        <v>525279.41773042327</v>
      </c>
      <c r="Q16" s="53"/>
    </row>
    <row r="17" spans="1:18" ht="38.25" customHeight="1" x14ac:dyDescent="0.25">
      <c r="A17" s="391" t="s">
        <v>182</v>
      </c>
      <c r="B17" s="303">
        <v>1461.8549679100001</v>
      </c>
      <c r="C17" s="303">
        <v>1461.8549679100001</v>
      </c>
      <c r="D17" s="304">
        <v>0</v>
      </c>
      <c r="E17" s="303">
        <v>1461.8549679100001</v>
      </c>
      <c r="F17" s="237">
        <v>1381.5016629100001</v>
      </c>
      <c r="G17" s="51">
        <v>0.94503332631219883</v>
      </c>
      <c r="H17" s="238">
        <v>80.353305000000091</v>
      </c>
      <c r="I17" s="236">
        <v>1356.0015979100001</v>
      </c>
      <c r="J17" s="51">
        <v>0.92758969095864718</v>
      </c>
      <c r="K17" s="51" t="s">
        <v>33</v>
      </c>
      <c r="L17" s="236">
        <v>85.083331999999999</v>
      </c>
      <c r="M17" s="82" t="s">
        <v>33</v>
      </c>
      <c r="N17" s="397">
        <v>5.8202307251890253E-2</v>
      </c>
      <c r="O17" s="505">
        <v>0</v>
      </c>
      <c r="Q17" s="53"/>
    </row>
    <row r="18" spans="1:18" ht="44.25" customHeight="1" x14ac:dyDescent="0.25">
      <c r="A18" s="490" t="s">
        <v>212</v>
      </c>
      <c r="B18" s="347">
        <v>1461.8549679100001</v>
      </c>
      <c r="C18" s="347">
        <v>1461.8549679100001</v>
      </c>
      <c r="D18" s="347">
        <v>0</v>
      </c>
      <c r="E18" s="347">
        <v>1461.8549679100001</v>
      </c>
      <c r="F18" s="347">
        <v>1381.5016629100001</v>
      </c>
      <c r="G18" s="348">
        <v>0.94503332631219883</v>
      </c>
      <c r="H18" s="349">
        <v>80.353305000000091</v>
      </c>
      <c r="I18" s="347">
        <v>1356.0015979100001</v>
      </c>
      <c r="J18" s="348">
        <v>0.92758969095864718</v>
      </c>
      <c r="K18" s="348" t="s">
        <v>33</v>
      </c>
      <c r="L18" s="347">
        <v>85.083331999999999</v>
      </c>
      <c r="M18" s="348" t="s">
        <v>33</v>
      </c>
      <c r="N18" s="791">
        <v>5.8202307251890253E-2</v>
      </c>
      <c r="O18" s="507">
        <v>0</v>
      </c>
      <c r="Q18" s="53"/>
    </row>
    <row r="19" spans="1:18" ht="29.25" customHeight="1" thickBot="1" x14ac:dyDescent="0.3">
      <c r="A19" s="394" t="s">
        <v>203</v>
      </c>
      <c r="B19" s="395">
        <v>1453388.3052819101</v>
      </c>
      <c r="C19" s="395">
        <v>1307707.8222609104</v>
      </c>
      <c r="D19" s="395">
        <v>199123.07542900002</v>
      </c>
      <c r="E19" s="395">
        <v>1302982.0438369103</v>
      </c>
      <c r="F19" s="395">
        <v>1056628.4520433103</v>
      </c>
      <c r="G19" s="396">
        <v>0.81093093879624079</v>
      </c>
      <c r="H19" s="395">
        <v>248803.50769514986</v>
      </c>
      <c r="I19" s="395">
        <v>1001285.43184399</v>
      </c>
      <c r="J19" s="396">
        <v>0.76845681533376331</v>
      </c>
      <c r="K19" s="396">
        <v>0.99</v>
      </c>
      <c r="L19" s="395">
        <v>530626.69434991002</v>
      </c>
      <c r="M19" s="396">
        <v>0.99</v>
      </c>
      <c r="N19" s="792">
        <v>0.40724022012411304</v>
      </c>
      <c r="O19" s="508">
        <v>525279.41773042327</v>
      </c>
      <c r="R19" s="53"/>
    </row>
    <row r="20" spans="1:18" x14ac:dyDescent="0.25">
      <c r="A20" s="212" t="s">
        <v>430</v>
      </c>
      <c r="B20" s="212"/>
      <c r="C20" s="212"/>
      <c r="D20" s="737"/>
      <c r="E20" s="212"/>
      <c r="F20" s="212"/>
      <c r="G20" s="212"/>
      <c r="H20" s="212"/>
      <c r="I20" s="737"/>
      <c r="J20" s="212"/>
      <c r="K20" s="212"/>
      <c r="L20" s="212"/>
      <c r="M20" s="212"/>
      <c r="N20" s="212"/>
      <c r="O20" s="503"/>
    </row>
    <row r="21" spans="1:18" s="116" customFormat="1" hidden="1" x14ac:dyDescent="0.25">
      <c r="B21" s="763"/>
      <c r="C21" s="763"/>
      <c r="D21" s="763"/>
      <c r="E21" s="763"/>
      <c r="F21" s="763"/>
      <c r="G21" s="764"/>
      <c r="H21" s="764"/>
      <c r="I21" s="763">
        <v>0</v>
      </c>
      <c r="J21" s="764"/>
      <c r="K21" s="764"/>
      <c r="L21" s="763">
        <v>0</v>
      </c>
      <c r="M21" s="764"/>
      <c r="N21" s="764"/>
    </row>
    <row r="22" spans="1:18" s="116" customFormat="1" ht="27" hidden="1" customHeight="1" x14ac:dyDescent="0.25">
      <c r="B22" s="763"/>
      <c r="C22" s="763"/>
      <c r="D22" s="763"/>
      <c r="E22" s="763"/>
      <c r="F22" s="764"/>
      <c r="G22" s="764"/>
      <c r="H22" s="764"/>
      <c r="I22" s="764"/>
      <c r="J22" s="764"/>
      <c r="K22" s="764"/>
      <c r="L22" s="764"/>
      <c r="M22" s="764"/>
      <c r="N22" s="764"/>
    </row>
    <row r="23" spans="1:18" s="116" customFormat="1" hidden="1" x14ac:dyDescent="0.25">
      <c r="A23" s="116" t="s">
        <v>268</v>
      </c>
      <c r="B23" s="765">
        <v>1451926.450314</v>
      </c>
      <c r="C23" s="765">
        <v>1306245.9672930003</v>
      </c>
      <c r="D23" s="765">
        <v>199123.07542900002</v>
      </c>
      <c r="E23" s="765">
        <v>1301520.1888690002</v>
      </c>
      <c r="F23" s="765">
        <v>1055246.9503804003</v>
      </c>
      <c r="G23" s="765"/>
      <c r="H23" s="765">
        <v>248723.15439014987</v>
      </c>
      <c r="I23" s="765">
        <v>999929.43024608004</v>
      </c>
      <c r="J23" s="765"/>
      <c r="K23" s="765"/>
      <c r="L23" s="765">
        <v>530541.61101791007</v>
      </c>
      <c r="M23" s="765"/>
      <c r="N23" s="765"/>
      <c r="O23" s="765">
        <v>525279.41773042327</v>
      </c>
    </row>
    <row r="24" spans="1:18" s="116" customFormat="1" hidden="1" x14ac:dyDescent="0.25">
      <c r="A24" s="116" t="s">
        <v>207</v>
      </c>
      <c r="B24" s="765">
        <v>1451926.450314</v>
      </c>
      <c r="C24" s="765">
        <v>1306245.7672930001</v>
      </c>
      <c r="D24" s="765">
        <v>199122.992959</v>
      </c>
      <c r="E24" s="766">
        <v>1301520.1888689999</v>
      </c>
      <c r="F24" s="767">
        <v>1055246.9503804001</v>
      </c>
      <c r="G24" s="766"/>
      <c r="H24" s="766">
        <v>248723.13439015002</v>
      </c>
      <c r="I24" s="766">
        <v>999929.43024608004</v>
      </c>
      <c r="J24" s="766"/>
      <c r="K24" s="766"/>
      <c r="L24" s="766">
        <v>530541.61101791007</v>
      </c>
      <c r="M24" s="766"/>
      <c r="N24" s="766"/>
      <c r="O24" s="765">
        <v>525279.41773042327</v>
      </c>
    </row>
    <row r="25" spans="1:18" s="116" customFormat="1" hidden="1" x14ac:dyDescent="0.25">
      <c r="A25" s="116" t="s">
        <v>228</v>
      </c>
      <c r="B25" s="766">
        <v>0</v>
      </c>
      <c r="C25" s="766">
        <v>0.20000000018626451</v>
      </c>
      <c r="D25" s="768">
        <v>8.2470000023022294E-2</v>
      </c>
      <c r="E25" s="768">
        <v>0</v>
      </c>
      <c r="F25" s="766">
        <v>0</v>
      </c>
      <c r="G25" s="766"/>
      <c r="H25" s="766">
        <v>1.9999999844003469E-2</v>
      </c>
      <c r="I25" s="768">
        <v>0</v>
      </c>
      <c r="J25" s="768"/>
      <c r="K25" s="768"/>
      <c r="L25" s="768">
        <v>0</v>
      </c>
      <c r="M25" s="768"/>
      <c r="N25" s="768">
        <v>0</v>
      </c>
      <c r="O25" s="116">
        <v>0</v>
      </c>
    </row>
    <row r="26" spans="1:18" s="116" customFormat="1" hidden="1" x14ac:dyDescent="0.25">
      <c r="B26" s="765">
        <v>0</v>
      </c>
      <c r="E26" s="765"/>
      <c r="F26" s="765"/>
    </row>
    <row r="27" spans="1:18" s="116" customFormat="1" ht="38.25" hidden="1" customHeight="1" x14ac:dyDescent="0.25">
      <c r="E27" s="765"/>
    </row>
    <row r="28" spans="1:18" s="116" customFormat="1" hidden="1" x14ac:dyDescent="0.25"/>
    <row r="29" spans="1:18" s="116" customFormat="1" hidden="1" x14ac:dyDescent="0.25">
      <c r="C29" s="769"/>
    </row>
    <row r="30" spans="1:18" s="116" customFormat="1" hidden="1" x14ac:dyDescent="0.25">
      <c r="C30" s="769"/>
    </row>
    <row r="31" spans="1:18" s="116" customFormat="1" hidden="1" x14ac:dyDescent="0.25">
      <c r="C31" s="769"/>
      <c r="I31" s="770">
        <v>1001285431843.99</v>
      </c>
      <c r="L31" s="770">
        <v>530626694349.91003</v>
      </c>
    </row>
    <row r="32" spans="1:18" s="116" customFormat="1" hidden="1" x14ac:dyDescent="0.25">
      <c r="A32" s="116" t="s">
        <v>122</v>
      </c>
      <c r="B32" s="116" t="s">
        <v>61</v>
      </c>
      <c r="C32" s="116" t="s">
        <v>121</v>
      </c>
      <c r="F32" s="116" t="s">
        <v>5</v>
      </c>
      <c r="G32" s="116" t="s">
        <v>266</v>
      </c>
      <c r="H32" s="116" t="s">
        <v>123</v>
      </c>
    </row>
    <row r="33" spans="1:9" s="116" customFormat="1" hidden="1" x14ac:dyDescent="0.25">
      <c r="A33" s="116" t="s">
        <v>23</v>
      </c>
      <c r="B33" s="116">
        <v>858542.70000000019</v>
      </c>
      <c r="C33" s="771">
        <v>821684.13450900023</v>
      </c>
      <c r="D33" s="771"/>
      <c r="E33" s="771"/>
      <c r="F33" s="116">
        <v>712393.97910011024</v>
      </c>
      <c r="G33" s="116">
        <v>0.84385143299512078</v>
      </c>
      <c r="H33" s="116">
        <v>131823.32177188981</v>
      </c>
    </row>
    <row r="34" spans="1:9" s="116" customFormat="1" hidden="1" x14ac:dyDescent="0.25">
      <c r="A34" s="116" t="s">
        <v>35</v>
      </c>
      <c r="B34" s="116">
        <v>593383.75031399983</v>
      </c>
      <c r="C34" s="771">
        <v>484561.83278400003</v>
      </c>
      <c r="D34" s="771"/>
      <c r="E34" s="771"/>
      <c r="F34" s="116">
        <v>388310.18927268998</v>
      </c>
      <c r="G34" s="116">
        <v>0.71570724480033998</v>
      </c>
      <c r="H34" s="116">
        <v>154244.31481230981</v>
      </c>
    </row>
    <row r="35" spans="1:9" s="116" customFormat="1" hidden="1" x14ac:dyDescent="0.25">
      <c r="A35" s="772" t="s">
        <v>426</v>
      </c>
      <c r="B35" s="116">
        <v>1461.8549679099999</v>
      </c>
      <c r="C35" s="771">
        <v>1461.8549679100001</v>
      </c>
      <c r="D35" s="771"/>
      <c r="E35" s="771"/>
      <c r="F35" s="116">
        <v>1155.9016629100001</v>
      </c>
      <c r="G35" s="116">
        <v>0.7907088516192422</v>
      </c>
      <c r="H35" s="116">
        <v>305.95330499999977</v>
      </c>
    </row>
    <row r="36" spans="1:9" s="116" customFormat="1" ht="30" hidden="1" x14ac:dyDescent="0.25">
      <c r="A36" s="772" t="s">
        <v>425</v>
      </c>
      <c r="B36" s="116">
        <v>1453388.3052819101</v>
      </c>
      <c r="C36" s="771">
        <v>1307707.8222609104</v>
      </c>
      <c r="D36" s="771"/>
      <c r="E36" s="771"/>
      <c r="F36" s="116">
        <v>1101860.07003571</v>
      </c>
      <c r="G36" s="116">
        <v>0.79371369665198144</v>
      </c>
      <c r="H36" s="116">
        <v>286373.58988919994</v>
      </c>
    </row>
    <row r="37" spans="1:9" s="116" customFormat="1" hidden="1" x14ac:dyDescent="0.25">
      <c r="I37" s="765">
        <v>131160.01869269018</v>
      </c>
    </row>
    <row r="38" spans="1:9" s="116" customFormat="1" hidden="1" x14ac:dyDescent="0.25"/>
    <row r="39" spans="1:9" s="116" customFormat="1" hidden="1" x14ac:dyDescent="0.25">
      <c r="C39" s="773"/>
      <c r="E39" s="765"/>
    </row>
    <row r="40" spans="1:9" s="116" customFormat="1" hidden="1" x14ac:dyDescent="0.25"/>
    <row r="41" spans="1:9" s="116" customFormat="1" hidden="1" x14ac:dyDescent="0.25"/>
    <row r="42" spans="1:9" s="116" customFormat="1" ht="78" hidden="1" customHeight="1" x14ac:dyDescent="0.25"/>
    <row r="43" spans="1:9" hidden="1" x14ac:dyDescent="0.25"/>
    <row r="44" spans="1:9" hidden="1" x14ac:dyDescent="0.25"/>
    <row r="45" spans="1:9" hidden="1" x14ac:dyDescent="0.25"/>
    <row r="46" spans="1:9" hidden="1" x14ac:dyDescent="0.25"/>
    <row r="47" spans="1:9" hidden="1" x14ac:dyDescent="0.25"/>
    <row r="48" spans="1:9"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spans="1:5" hidden="1" x14ac:dyDescent="0.25">
      <c r="A65" t="s">
        <v>122</v>
      </c>
      <c r="B65" t="s">
        <v>61</v>
      </c>
      <c r="C65" t="s">
        <v>6</v>
      </c>
    </row>
    <row r="66" spans="1:5" hidden="1" x14ac:dyDescent="0.25">
      <c r="A66" t="s">
        <v>23</v>
      </c>
      <c r="B66">
        <v>858542.70000000019</v>
      </c>
      <c r="C66" s="736">
        <v>582409.17648219003</v>
      </c>
      <c r="D66" s="736"/>
      <c r="E66" s="736"/>
    </row>
    <row r="67" spans="1:5" hidden="1" x14ac:dyDescent="0.25">
      <c r="A67" t="s">
        <v>35</v>
      </c>
      <c r="B67">
        <v>593383.75031399983</v>
      </c>
      <c r="C67" s="736">
        <v>417520.25376389001</v>
      </c>
      <c r="D67" s="736"/>
      <c r="E67" s="736"/>
    </row>
    <row r="68" spans="1:5" hidden="1" x14ac:dyDescent="0.25">
      <c r="A68" s="735" t="s">
        <v>426</v>
      </c>
      <c r="B68">
        <v>1461.8549679099999</v>
      </c>
      <c r="C68" s="736">
        <v>1356.0015979100001</v>
      </c>
      <c r="D68" s="736"/>
      <c r="E68" s="736"/>
    </row>
    <row r="69" spans="1:5" hidden="1" x14ac:dyDescent="0.25">
      <c r="C69" s="225">
        <v>1001285.43184399</v>
      </c>
    </row>
    <row r="70" spans="1:5" hidden="1" x14ac:dyDescent="0.25"/>
    <row r="71" spans="1:5" hidden="1" x14ac:dyDescent="0.25"/>
    <row r="72" spans="1:5" hidden="1" x14ac:dyDescent="0.25">
      <c r="A72" t="s">
        <v>122</v>
      </c>
      <c r="B72" t="s">
        <v>61</v>
      </c>
      <c r="C72" t="s">
        <v>46</v>
      </c>
    </row>
    <row r="73" spans="1:5" hidden="1" x14ac:dyDescent="0.25">
      <c r="A73" t="s">
        <v>23</v>
      </c>
      <c r="B73">
        <v>858542.70000000019</v>
      </c>
      <c r="C73" s="53">
        <v>367905.81509471999</v>
      </c>
    </row>
    <row r="74" spans="1:5" hidden="1" x14ac:dyDescent="0.25">
      <c r="A74" t="s">
        <v>35</v>
      </c>
      <c r="B74">
        <v>593383.75031399983</v>
      </c>
      <c r="C74" s="53">
        <v>162635.79592319005</v>
      </c>
    </row>
    <row r="75" spans="1:5" hidden="1" x14ac:dyDescent="0.25">
      <c r="A75" t="s">
        <v>426</v>
      </c>
      <c r="B75">
        <v>1461.8549679099999</v>
      </c>
      <c r="C75" s="53">
        <v>85.083331999999999</v>
      </c>
    </row>
    <row r="76" spans="1:5" hidden="1" x14ac:dyDescent="0.25">
      <c r="A76" t="s">
        <v>425</v>
      </c>
      <c r="B76">
        <v>1453388.3052819101</v>
      </c>
      <c r="C76" s="53">
        <v>530626.69434991002</v>
      </c>
    </row>
    <row r="77" spans="1:5" hidden="1" x14ac:dyDescent="0.25"/>
    <row r="78" spans="1:5" hidden="1" x14ac:dyDescent="0.25"/>
    <row r="79" spans="1:5" hidden="1" x14ac:dyDescent="0.25"/>
    <row r="89" spans="2:9" ht="21.75" customHeight="1" x14ac:dyDescent="0.25"/>
    <row r="90" spans="2:9" ht="29.25" customHeight="1" x14ac:dyDescent="0.25"/>
    <row r="91" spans="2:9" ht="23.25" customHeight="1" x14ac:dyDescent="0.25">
      <c r="E91" s="226"/>
      <c r="F91" s="226"/>
      <c r="G91" s="226"/>
      <c r="H91" s="226"/>
      <c r="I91" s="226"/>
    </row>
    <row r="92" spans="2:9" ht="23.25" customHeight="1" x14ac:dyDescent="0.25">
      <c r="B92" s="53"/>
      <c r="E92" s="226"/>
      <c r="F92" s="226"/>
      <c r="G92" s="226"/>
      <c r="H92" s="226"/>
      <c r="I92" s="226"/>
    </row>
  </sheetData>
  <mergeCells count="5">
    <mergeCell ref="A3:N3"/>
    <mergeCell ref="A4:N4"/>
    <mergeCell ref="A6:O6"/>
    <mergeCell ref="A7:O7"/>
    <mergeCell ref="A5:O5"/>
  </mergeCells>
  <printOptions horizontalCentered="1" verticalCentered="1"/>
  <pageMargins left="1.2736614173228347" right="0.70866141732283472" top="0.74803149606299213" bottom="0.74803149606299213" header="0.31496062992125984" footer="0.31496062992125984"/>
  <pageSetup paperSize="9" scale="57" orientation="landscape" r:id="rId1"/>
  <rowBreaks count="1" manualBreakCount="1">
    <brk id="20"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FF00"/>
  </sheetPr>
  <dimension ref="A2:BI289"/>
  <sheetViews>
    <sheetView tabSelected="1" topLeftCell="D1" zoomScale="70" zoomScaleNormal="70" workbookViewId="0">
      <selection activeCell="F8" sqref="F8"/>
    </sheetView>
  </sheetViews>
  <sheetFormatPr baseColWidth="10" defaultColWidth="9.140625" defaultRowHeight="15" x14ac:dyDescent="0.25"/>
  <cols>
    <col min="1" max="1" width="25.140625" style="657" customWidth="1"/>
    <col min="2" max="2" width="30.5703125" bestFit="1" customWidth="1"/>
    <col min="3" max="3" width="34.42578125" style="654" customWidth="1"/>
    <col min="4" max="4" width="32.5703125" style="665" customWidth="1"/>
    <col min="5" max="5" width="15.5703125" style="53" customWidth="1"/>
    <col min="6" max="6" width="14.7109375" customWidth="1"/>
    <col min="7" max="7" width="14.42578125" bestFit="1" customWidth="1"/>
    <col min="8" max="8" width="17" customWidth="1"/>
    <col min="9" max="9" width="12.85546875" hidden="1" customWidth="1"/>
    <col min="10" max="10" width="10.85546875" style="254" hidden="1" customWidth="1"/>
    <col min="11" max="11" width="12.5703125" hidden="1" customWidth="1"/>
    <col min="12" max="12" width="14.42578125" hidden="1" customWidth="1"/>
    <col min="13" max="13" width="17" style="673" bestFit="1" customWidth="1"/>
    <col min="14" max="14" width="13.140625" style="222" customWidth="1"/>
    <col min="15" max="15" width="13.7109375" style="116" customWidth="1"/>
    <col min="16" max="16" width="15.42578125" style="222" customWidth="1"/>
    <col min="17" max="17" width="14.85546875" style="116" hidden="1" customWidth="1"/>
    <col min="18" max="18" width="7" bestFit="1" customWidth="1"/>
    <col min="19" max="19" width="20.140625" customWidth="1"/>
  </cols>
  <sheetData>
    <row r="2" spans="1:18" ht="26.25" customHeight="1" x14ac:dyDescent="0.25">
      <c r="A2" s="1063" t="s">
        <v>134</v>
      </c>
      <c r="B2" s="1064"/>
      <c r="C2" s="1064"/>
      <c r="D2" s="1064"/>
      <c r="E2" s="1064"/>
      <c r="F2" s="1064"/>
      <c r="G2" s="1064"/>
      <c r="H2" s="1064"/>
      <c r="I2" s="1064"/>
      <c r="J2" s="1064"/>
      <c r="K2" s="1064"/>
      <c r="L2" s="1064"/>
      <c r="M2" s="1065"/>
      <c r="N2" s="1064"/>
      <c r="O2" s="1064"/>
      <c r="P2" s="1064"/>
      <c r="Q2" s="1064"/>
    </row>
    <row r="3" spans="1:18" ht="21.75" customHeight="1" x14ac:dyDescent="0.25">
      <c r="A3" s="530"/>
      <c r="B3" s="546"/>
      <c r="C3" s="495"/>
      <c r="D3" s="658"/>
      <c r="E3" s="547"/>
      <c r="F3" s="546"/>
      <c r="G3" s="546"/>
      <c r="H3" s="546"/>
      <c r="I3" s="546"/>
      <c r="J3" s="546"/>
      <c r="K3" s="546"/>
      <c r="L3" s="546"/>
      <c r="M3" s="669"/>
      <c r="N3" s="546"/>
      <c r="O3" s="548"/>
      <c r="P3" s="546"/>
      <c r="Q3" s="548"/>
    </row>
    <row r="4" spans="1:18" ht="29.25" customHeight="1" x14ac:dyDescent="0.25">
      <c r="A4" s="1066" t="s">
        <v>431</v>
      </c>
      <c r="B4" s="1067"/>
      <c r="C4" s="1067"/>
      <c r="D4" s="1067"/>
      <c r="E4" s="1067"/>
      <c r="F4" s="1067"/>
      <c r="G4" s="1067"/>
      <c r="H4" s="1067"/>
      <c r="I4" s="1067"/>
      <c r="J4" s="1067"/>
      <c r="K4" s="1067"/>
      <c r="L4" s="1067"/>
      <c r="M4" s="1068"/>
      <c r="N4" s="1067"/>
      <c r="O4" s="1067"/>
      <c r="P4" s="1067"/>
      <c r="Q4" s="1067"/>
    </row>
    <row r="5" spans="1:18" ht="14.25" customHeight="1" thickBot="1" x14ac:dyDescent="0.3">
      <c r="A5" s="1069"/>
      <c r="B5" s="1070"/>
      <c r="C5" s="1070"/>
      <c r="D5" s="1070"/>
      <c r="E5" s="1070"/>
      <c r="F5" s="1070"/>
      <c r="G5" s="1070"/>
      <c r="H5" s="1070"/>
      <c r="I5" s="1070"/>
      <c r="J5" s="1070"/>
      <c r="K5" s="1070"/>
      <c r="L5" s="1070"/>
      <c r="M5" s="1071"/>
      <c r="N5" s="1070"/>
      <c r="O5" s="1070"/>
      <c r="P5" s="1070"/>
      <c r="Q5" s="1070"/>
    </row>
    <row r="6" spans="1:18" s="222" customFormat="1" ht="68.25" customHeight="1" thickBot="1" x14ac:dyDescent="0.3">
      <c r="A6" s="492" t="s">
        <v>0</v>
      </c>
      <c r="B6" s="519" t="s">
        <v>1</v>
      </c>
      <c r="C6" s="491" t="s">
        <v>384</v>
      </c>
      <c r="D6" s="493" t="s">
        <v>122</v>
      </c>
      <c r="E6" s="517" t="s">
        <v>61</v>
      </c>
      <c r="F6" s="493" t="s">
        <v>121</v>
      </c>
      <c r="G6" s="493" t="s">
        <v>429</v>
      </c>
      <c r="H6" s="854" t="s">
        <v>436</v>
      </c>
      <c r="I6" s="493" t="s">
        <v>5</v>
      </c>
      <c r="J6" s="494" t="s">
        <v>266</v>
      </c>
      <c r="K6" s="493" t="s">
        <v>126</v>
      </c>
      <c r="L6" s="493" t="s">
        <v>123</v>
      </c>
      <c r="M6" s="493" t="s">
        <v>6</v>
      </c>
      <c r="N6" s="493" t="s">
        <v>17</v>
      </c>
      <c r="O6" s="493" t="s">
        <v>46</v>
      </c>
      <c r="P6" s="520" t="s">
        <v>198</v>
      </c>
      <c r="Q6" s="493" t="s">
        <v>8</v>
      </c>
    </row>
    <row r="7" spans="1:18" s="216" customFormat="1" ht="69.75" customHeight="1" thickBot="1" x14ac:dyDescent="0.3">
      <c r="A7" s="1073" t="s">
        <v>230</v>
      </c>
      <c r="B7" s="554" t="s">
        <v>98</v>
      </c>
      <c r="C7" s="641" t="s">
        <v>218</v>
      </c>
      <c r="D7" s="310" t="s">
        <v>218</v>
      </c>
      <c r="E7" s="605">
        <v>28659</v>
      </c>
      <c r="F7" s="606">
        <v>28659</v>
      </c>
      <c r="G7" s="606">
        <v>0</v>
      </c>
      <c r="H7" s="606">
        <v>28659</v>
      </c>
      <c r="I7" s="606">
        <v>15553.687051469999</v>
      </c>
      <c r="J7" s="689">
        <v>0.54271562341568091</v>
      </c>
      <c r="K7" s="606">
        <v>1821.6680010699984</v>
      </c>
      <c r="L7" s="605">
        <v>13105.312948530001</v>
      </c>
      <c r="M7" s="605">
        <v>13732.0190504</v>
      </c>
      <c r="N7" s="689">
        <v>0.47915206568268259</v>
      </c>
      <c r="O7" s="606">
        <v>9690.1056747000002</v>
      </c>
      <c r="P7" s="689">
        <v>0.33811736887888622</v>
      </c>
      <c r="Q7" s="605">
        <v>9685.1010007000004</v>
      </c>
    </row>
    <row r="8" spans="1:18" s="216" customFormat="1" ht="74.25" customHeight="1" x14ac:dyDescent="0.25">
      <c r="A8" s="1074"/>
      <c r="B8" s="554" t="s">
        <v>95</v>
      </c>
      <c r="C8" s="641" t="s">
        <v>217</v>
      </c>
      <c r="D8" s="310" t="s">
        <v>217</v>
      </c>
      <c r="E8" s="605">
        <v>7094.796609</v>
      </c>
      <c r="F8" s="605">
        <v>7044.796609</v>
      </c>
      <c r="G8" s="581">
        <v>50</v>
      </c>
      <c r="H8" s="606">
        <v>7044.796609</v>
      </c>
      <c r="I8" s="606">
        <v>637.12502800000004</v>
      </c>
      <c r="J8" s="689">
        <v>9.0439094747752996E-2</v>
      </c>
      <c r="K8" s="606">
        <v>0</v>
      </c>
      <c r="L8" s="606">
        <v>6407.6715809999996</v>
      </c>
      <c r="M8" s="606">
        <v>637.12502800000004</v>
      </c>
      <c r="N8" s="689">
        <v>9.0439094747752996E-2</v>
      </c>
      <c r="O8" s="605">
        <v>176.62502799999999</v>
      </c>
      <c r="P8" s="689">
        <v>2.5071700121811136E-2</v>
      </c>
      <c r="Q8" s="606">
        <v>176.62502799999999</v>
      </c>
      <c r="R8" s="775"/>
    </row>
    <row r="9" spans="1:18" ht="24.75" customHeight="1" x14ac:dyDescent="0.25">
      <c r="A9" s="1074"/>
      <c r="B9" s="1014" t="s">
        <v>21</v>
      </c>
      <c r="C9" s="1015"/>
      <c r="D9" s="1016"/>
      <c r="E9" s="556">
        <v>35753.796608999997</v>
      </c>
      <c r="F9" s="557">
        <v>35703.796608999997</v>
      </c>
      <c r="G9" s="557">
        <v>50</v>
      </c>
      <c r="H9" s="557">
        <v>35703.796608999997</v>
      </c>
      <c r="I9" s="557">
        <v>16190.812079469999</v>
      </c>
      <c r="J9" s="558">
        <v>0.45347592181243596</v>
      </c>
      <c r="K9" s="557">
        <v>1821.6680010699984</v>
      </c>
      <c r="L9" s="556">
        <v>19512.98452953</v>
      </c>
      <c r="M9" s="556">
        <v>14369.144078400001</v>
      </c>
      <c r="N9" s="558">
        <v>0.40245423297022459</v>
      </c>
      <c r="O9" s="557">
        <v>9866.7307027000006</v>
      </c>
      <c r="P9" s="558">
        <v>0.27634962216351117</v>
      </c>
      <c r="Q9" s="557">
        <v>9861.7260287000008</v>
      </c>
    </row>
    <row r="10" spans="1:18" ht="95.25" customHeight="1" x14ac:dyDescent="0.25">
      <c r="A10" s="1074"/>
      <c r="B10" s="554" t="s">
        <v>327</v>
      </c>
      <c r="C10" s="640" t="s">
        <v>391</v>
      </c>
      <c r="D10" s="49" t="s">
        <v>326</v>
      </c>
      <c r="E10" s="550">
        <v>44000</v>
      </c>
      <c r="F10" s="551">
        <v>31772.922897</v>
      </c>
      <c r="G10" s="606">
        <v>12227.077103</v>
      </c>
      <c r="H10" s="606">
        <v>31772.922897</v>
      </c>
      <c r="I10" s="606">
        <v>31696.922897</v>
      </c>
      <c r="J10" s="689">
        <v>0.9976080261722734</v>
      </c>
      <c r="K10" s="606">
        <v>28359.000667</v>
      </c>
      <c r="L10" s="605">
        <v>76</v>
      </c>
      <c r="M10" s="550">
        <v>3337.9222300000001</v>
      </c>
      <c r="N10" s="553">
        <v>0.10505556069930119</v>
      </c>
      <c r="O10" s="551">
        <v>262.09383400000002</v>
      </c>
      <c r="P10" s="553">
        <v>8.248968307059559E-3</v>
      </c>
      <c r="Q10" s="551">
        <v>254.09383399999999</v>
      </c>
      <c r="R10" s="226"/>
    </row>
    <row r="11" spans="1:18" ht="19.5" x14ac:dyDescent="0.25">
      <c r="A11" s="1074"/>
      <c r="B11" s="1020" t="s">
        <v>48</v>
      </c>
      <c r="C11" s="1021"/>
      <c r="D11" s="1022"/>
      <c r="E11" s="556">
        <v>44000</v>
      </c>
      <c r="F11" s="557">
        <v>31772.922897</v>
      </c>
      <c r="G11" s="557">
        <v>12227.077103</v>
      </c>
      <c r="H11" s="557">
        <v>31772.922897</v>
      </c>
      <c r="I11" s="557">
        <v>31696.922897</v>
      </c>
      <c r="J11" s="558">
        <v>0.9976080261722734</v>
      </c>
      <c r="K11" s="557">
        <v>28359.000667</v>
      </c>
      <c r="L11" s="556">
        <v>76</v>
      </c>
      <c r="M11" s="556">
        <v>3337.9222300000001</v>
      </c>
      <c r="N11" s="558">
        <v>0.10505556069930119</v>
      </c>
      <c r="O11" s="557">
        <v>262.09383400000002</v>
      </c>
      <c r="P11" s="558">
        <v>8.248968307059559E-3</v>
      </c>
      <c r="Q11" s="696">
        <v>254.09383399999999</v>
      </c>
    </row>
    <row r="12" spans="1:18" ht="24" customHeight="1" x14ac:dyDescent="0.25">
      <c r="A12" s="1074"/>
      <c r="B12" s="1017" t="s">
        <v>188</v>
      </c>
      <c r="C12" s="1018"/>
      <c r="D12" s="1019"/>
      <c r="E12" s="556">
        <v>79753.796608999997</v>
      </c>
      <c r="F12" s="557">
        <v>67476.719505999994</v>
      </c>
      <c r="G12" s="557">
        <v>12277.077103</v>
      </c>
      <c r="H12" s="557">
        <v>67476.719505999994</v>
      </c>
      <c r="I12" s="557">
        <v>47887.734976469997</v>
      </c>
      <c r="J12" s="558">
        <v>0.7096926958965728</v>
      </c>
      <c r="K12" s="557">
        <v>30180.66866807</v>
      </c>
      <c r="L12" s="557">
        <v>19588.98452953</v>
      </c>
      <c r="M12" s="556">
        <v>17707.066308400001</v>
      </c>
      <c r="N12" s="558">
        <v>0.2624174150437989</v>
      </c>
      <c r="O12" s="557">
        <v>10128.8245367</v>
      </c>
      <c r="P12" s="558">
        <v>0.15010843163173263</v>
      </c>
      <c r="Q12" s="696">
        <v>10115.8198627</v>
      </c>
    </row>
    <row r="13" spans="1:18" ht="30.75" customHeight="1" x14ac:dyDescent="0.25">
      <c r="A13" s="1074"/>
      <c r="B13" s="1023" t="s">
        <v>182</v>
      </c>
      <c r="C13" s="1024"/>
      <c r="D13" s="1025"/>
      <c r="E13" s="556">
        <v>25.854268019999999</v>
      </c>
      <c r="F13" s="557">
        <v>25.854268019999999</v>
      </c>
      <c r="G13" s="557">
        <v>0</v>
      </c>
      <c r="H13" s="557">
        <v>25.854268019999999</v>
      </c>
      <c r="I13" s="557">
        <v>25.854268019999999</v>
      </c>
      <c r="J13" s="558">
        <v>1</v>
      </c>
      <c r="K13" s="557">
        <v>0</v>
      </c>
      <c r="L13" s="556">
        <v>0</v>
      </c>
      <c r="M13" s="556">
        <v>25.854268019999999</v>
      </c>
      <c r="N13" s="558">
        <v>1</v>
      </c>
      <c r="O13" s="557">
        <v>0</v>
      </c>
      <c r="P13" s="558">
        <v>0</v>
      </c>
      <c r="Q13" s="696">
        <v>0</v>
      </c>
    </row>
    <row r="14" spans="1:18" ht="40.5" customHeight="1" thickBot="1" x14ac:dyDescent="0.3">
      <c r="A14" s="1075"/>
      <c r="B14" s="1053" t="s">
        <v>36</v>
      </c>
      <c r="C14" s="1054"/>
      <c r="D14" s="1055"/>
      <c r="E14" s="559">
        <v>79779.650877020002</v>
      </c>
      <c r="F14" s="560">
        <v>67502.573774019998</v>
      </c>
      <c r="G14" s="560">
        <v>12277.077103</v>
      </c>
      <c r="H14" s="560">
        <v>67502.573774019998</v>
      </c>
      <c r="I14" s="560">
        <v>47913.589244489995</v>
      </c>
      <c r="J14" s="561">
        <v>0.70980388695831775</v>
      </c>
      <c r="K14" s="560">
        <v>30180.66866807</v>
      </c>
      <c r="L14" s="560">
        <v>19588.98452953</v>
      </c>
      <c r="M14" s="559">
        <v>17732.920576420001</v>
      </c>
      <c r="N14" s="561">
        <v>0.26269991772143281</v>
      </c>
      <c r="O14" s="560">
        <v>10128.8245367</v>
      </c>
      <c r="P14" s="561">
        <v>0.15005093836286171</v>
      </c>
      <c r="Q14" s="559">
        <v>10115.8198627</v>
      </c>
    </row>
    <row r="15" spans="1:18" ht="21" customHeight="1" thickBot="1" x14ac:dyDescent="0.3">
      <c r="A15" s="1044" t="s">
        <v>430</v>
      </c>
      <c r="B15" s="1044"/>
      <c r="C15" s="1044"/>
      <c r="D15" s="1044"/>
      <c r="E15" s="1044"/>
      <c r="F15" s="1044"/>
      <c r="G15" s="1044"/>
      <c r="H15" s="1044"/>
      <c r="I15" s="1044"/>
      <c r="J15" s="1044"/>
      <c r="K15" s="1044"/>
      <c r="L15" s="1044"/>
      <c r="M15" s="1044"/>
      <c r="N15" s="1044"/>
      <c r="O15" s="1044"/>
      <c r="P15" s="1044"/>
    </row>
    <row r="16" spans="1:18" s="222" customFormat="1" ht="68.25" customHeight="1" x14ac:dyDescent="0.25">
      <c r="A16" s="492" t="s">
        <v>0</v>
      </c>
      <c r="B16" s="519" t="s">
        <v>1</v>
      </c>
      <c r="C16" s="491" t="s">
        <v>384</v>
      </c>
      <c r="D16" s="493" t="s">
        <v>122</v>
      </c>
      <c r="E16" s="517" t="s">
        <v>61</v>
      </c>
      <c r="F16" s="493" t="s">
        <v>121</v>
      </c>
      <c r="G16" s="493" t="s">
        <v>429</v>
      </c>
      <c r="H16" s="854" t="s">
        <v>436</v>
      </c>
      <c r="I16" s="493" t="s">
        <v>5</v>
      </c>
      <c r="J16" s="494" t="s">
        <v>266</v>
      </c>
      <c r="K16" s="493" t="s">
        <v>126</v>
      </c>
      <c r="L16" s="493" t="s">
        <v>123</v>
      </c>
      <c r="M16" s="517" t="s">
        <v>6</v>
      </c>
      <c r="N16" s="493" t="s">
        <v>17</v>
      </c>
      <c r="O16" s="517" t="s">
        <v>46</v>
      </c>
      <c r="P16" s="688" t="s">
        <v>198</v>
      </c>
      <c r="Q16" s="517" t="s">
        <v>8</v>
      </c>
    </row>
    <row r="17" spans="1:18" s="216" customFormat="1" ht="30" x14ac:dyDescent="0.25">
      <c r="A17" s="1072" t="s">
        <v>231</v>
      </c>
      <c r="B17" s="583" t="s">
        <v>82</v>
      </c>
      <c r="C17" s="645" t="s">
        <v>83</v>
      </c>
      <c r="D17" s="313" t="s">
        <v>83</v>
      </c>
      <c r="E17" s="785">
        <v>7011.1</v>
      </c>
      <c r="F17" s="786">
        <v>0</v>
      </c>
      <c r="G17" s="786">
        <v>7011.1</v>
      </c>
      <c r="H17" s="606">
        <v>0</v>
      </c>
      <c r="I17" s="606">
        <v>0</v>
      </c>
      <c r="J17" s="787">
        <v>0</v>
      </c>
      <c r="K17" s="786">
        <v>0</v>
      </c>
      <c r="L17" s="785">
        <v>0</v>
      </c>
      <c r="M17" s="785">
        <v>0</v>
      </c>
      <c r="N17" s="689">
        <v>0</v>
      </c>
      <c r="O17" s="785">
        <v>0</v>
      </c>
      <c r="P17" s="689">
        <v>0</v>
      </c>
      <c r="Q17" s="837">
        <v>0</v>
      </c>
    </row>
    <row r="18" spans="1:18" s="216" customFormat="1" ht="72.75" customHeight="1" x14ac:dyDescent="0.25">
      <c r="A18" s="1052"/>
      <c r="B18" s="554" t="s">
        <v>99</v>
      </c>
      <c r="C18" s="641" t="s">
        <v>219</v>
      </c>
      <c r="D18" s="310" t="s">
        <v>219</v>
      </c>
      <c r="E18" s="605">
        <v>102041</v>
      </c>
      <c r="F18" s="606">
        <v>105041</v>
      </c>
      <c r="G18" s="606">
        <v>0</v>
      </c>
      <c r="H18" s="606">
        <v>105041</v>
      </c>
      <c r="I18" s="606">
        <v>69871.557373699994</v>
      </c>
      <c r="J18" s="689">
        <v>0.66518366517550287</v>
      </c>
      <c r="K18" s="606">
        <v>124.93100927000341</v>
      </c>
      <c r="L18" s="605">
        <v>35169.442626300006</v>
      </c>
      <c r="M18" s="605">
        <v>69746.626364429991</v>
      </c>
      <c r="N18" s="689">
        <v>0.66399431045429869</v>
      </c>
      <c r="O18" s="605">
        <v>41176.837273669997</v>
      </c>
      <c r="P18" s="689">
        <v>0.39200728547586178</v>
      </c>
      <c r="Q18" s="774">
        <v>41174.467202669999</v>
      </c>
    </row>
    <row r="19" spans="1:18" s="216" customFormat="1" ht="72.75" customHeight="1" thickBot="1" x14ac:dyDescent="0.3">
      <c r="A19" s="1052"/>
      <c r="B19" s="554" t="s">
        <v>100</v>
      </c>
      <c r="C19" s="641" t="s">
        <v>220</v>
      </c>
      <c r="D19" s="310" t="s">
        <v>220</v>
      </c>
      <c r="E19" s="605">
        <v>8562.2999999999993</v>
      </c>
      <c r="F19" s="606">
        <v>8562.2999999999993</v>
      </c>
      <c r="G19" s="606">
        <v>0</v>
      </c>
      <c r="H19" s="606">
        <v>8562.2999999999993</v>
      </c>
      <c r="I19" s="606">
        <v>8562.2999999999993</v>
      </c>
      <c r="J19" s="689">
        <v>1</v>
      </c>
      <c r="K19" s="606">
        <v>0</v>
      </c>
      <c r="L19" s="605">
        <v>0</v>
      </c>
      <c r="M19" s="605">
        <v>8562.2999999999993</v>
      </c>
      <c r="N19" s="689">
        <v>1</v>
      </c>
      <c r="O19" s="605">
        <v>6066.5226780000003</v>
      </c>
      <c r="P19" s="689">
        <v>0.70851554815878925</v>
      </c>
      <c r="Q19" s="774">
        <v>3000</v>
      </c>
    </row>
    <row r="20" spans="1:18" s="216" customFormat="1" ht="69.75" customHeight="1" x14ac:dyDescent="0.25">
      <c r="A20" s="1052"/>
      <c r="B20" s="554" t="s">
        <v>95</v>
      </c>
      <c r="C20" s="641" t="s">
        <v>217</v>
      </c>
      <c r="D20" s="310" t="s">
        <v>217</v>
      </c>
      <c r="E20" s="605">
        <v>10263.157662</v>
      </c>
      <c r="F20" s="606">
        <v>9766.7780079999993</v>
      </c>
      <c r="G20" s="581">
        <v>496</v>
      </c>
      <c r="H20" s="606">
        <v>9767.1576619999996</v>
      </c>
      <c r="I20" s="606">
        <v>2199.99999432</v>
      </c>
      <c r="J20" s="689">
        <v>0.22524464848963141</v>
      </c>
      <c r="K20" s="606">
        <v>0</v>
      </c>
      <c r="L20" s="605">
        <v>7567.1576676799996</v>
      </c>
      <c r="M20" s="605">
        <v>2199.99999432</v>
      </c>
      <c r="N20" s="689">
        <v>0.22524464848963141</v>
      </c>
      <c r="O20" s="605">
        <v>1259.9943270000001</v>
      </c>
      <c r="P20" s="689">
        <v>0.12900317273490125</v>
      </c>
      <c r="Q20" s="774">
        <v>1259.9943270000001</v>
      </c>
      <c r="R20" s="782">
        <v>496.3796540000003</v>
      </c>
    </row>
    <row r="21" spans="1:18" ht="37.5" customHeight="1" x14ac:dyDescent="0.25">
      <c r="A21" s="1052"/>
      <c r="B21" s="1014" t="s">
        <v>21</v>
      </c>
      <c r="C21" s="1015"/>
      <c r="D21" s="1016"/>
      <c r="E21" s="556">
        <v>127877.55766200001</v>
      </c>
      <c r="F21" s="556">
        <v>123370.078008</v>
      </c>
      <c r="G21" s="556">
        <v>7507.1</v>
      </c>
      <c r="H21" s="556">
        <v>123370.457662</v>
      </c>
      <c r="I21" s="556">
        <v>80633.857368019992</v>
      </c>
      <c r="J21" s="558">
        <v>0.65359129645878311</v>
      </c>
      <c r="K21" s="557">
        <v>124.93100927000341</v>
      </c>
      <c r="L21" s="556">
        <v>42736.600293980009</v>
      </c>
      <c r="M21" s="556">
        <v>80508.926358749988</v>
      </c>
      <c r="N21" s="558">
        <v>0.65257864714518266</v>
      </c>
      <c r="O21" s="556">
        <v>48503.354278669998</v>
      </c>
      <c r="P21" s="558">
        <v>0.39315209814293961</v>
      </c>
      <c r="Q21" s="698">
        <v>45434.461529669999</v>
      </c>
    </row>
    <row r="22" spans="1:18" s="216" customFormat="1" ht="60" x14ac:dyDescent="0.25">
      <c r="A22" s="1052"/>
      <c r="B22" s="554" t="s">
        <v>325</v>
      </c>
      <c r="C22" s="641" t="s">
        <v>392</v>
      </c>
      <c r="D22" s="310" t="s">
        <v>326</v>
      </c>
      <c r="E22" s="605">
        <v>40500</v>
      </c>
      <c r="F22" s="606">
        <v>43500</v>
      </c>
      <c r="G22" s="606">
        <v>0</v>
      </c>
      <c r="H22" s="606">
        <v>43500</v>
      </c>
      <c r="I22" s="606">
        <v>40500</v>
      </c>
      <c r="J22" s="689">
        <v>0.93103448275862066</v>
      </c>
      <c r="K22" s="606">
        <v>0</v>
      </c>
      <c r="L22" s="605">
        <v>3000</v>
      </c>
      <c r="M22" s="605">
        <v>40500</v>
      </c>
      <c r="N22" s="689">
        <v>0.93103448275862066</v>
      </c>
      <c r="O22" s="605">
        <v>2000</v>
      </c>
      <c r="P22" s="689">
        <v>4.5977011494252873E-2</v>
      </c>
      <c r="Q22" s="774">
        <v>2000</v>
      </c>
      <c r="R22" s="775"/>
    </row>
    <row r="23" spans="1:18" ht="79.5" customHeight="1" x14ac:dyDescent="0.25">
      <c r="A23" s="1052"/>
      <c r="B23" s="549" t="s">
        <v>328</v>
      </c>
      <c r="C23" s="641" t="s">
        <v>393</v>
      </c>
      <c r="D23" s="49" t="s">
        <v>326</v>
      </c>
      <c r="E23" s="550">
        <v>45700</v>
      </c>
      <c r="F23" s="551">
        <v>19150</v>
      </c>
      <c r="G23" s="606">
        <v>26550</v>
      </c>
      <c r="H23" s="606">
        <v>19150</v>
      </c>
      <c r="I23" s="606">
        <v>19150</v>
      </c>
      <c r="J23" s="689">
        <v>1</v>
      </c>
      <c r="K23" s="606">
        <v>0</v>
      </c>
      <c r="L23" s="605">
        <v>0</v>
      </c>
      <c r="M23" s="550">
        <v>19150</v>
      </c>
      <c r="N23" s="552">
        <v>1</v>
      </c>
      <c r="O23" s="550">
        <v>10939.10859</v>
      </c>
      <c r="P23" s="552">
        <v>0.57123282454308089</v>
      </c>
      <c r="Q23" s="697">
        <v>10939.10859</v>
      </c>
      <c r="R23" s="226"/>
    </row>
    <row r="24" spans="1:18" ht="75" customHeight="1" x14ac:dyDescent="0.25">
      <c r="A24" s="1052"/>
      <c r="B24" s="549" t="s">
        <v>329</v>
      </c>
      <c r="C24" s="640" t="s">
        <v>394</v>
      </c>
      <c r="D24" s="49" t="s">
        <v>326</v>
      </c>
      <c r="E24" s="550">
        <v>800</v>
      </c>
      <c r="F24" s="551">
        <v>800</v>
      </c>
      <c r="G24" s="606">
        <v>0</v>
      </c>
      <c r="H24" s="606">
        <v>800</v>
      </c>
      <c r="I24" s="606">
        <v>800</v>
      </c>
      <c r="J24" s="689">
        <v>1</v>
      </c>
      <c r="K24" s="606">
        <v>0</v>
      </c>
      <c r="L24" s="605">
        <v>0</v>
      </c>
      <c r="M24" s="550">
        <v>800</v>
      </c>
      <c r="N24" s="552">
        <v>1</v>
      </c>
      <c r="O24" s="550">
        <v>271.21693800000003</v>
      </c>
      <c r="P24" s="552">
        <v>0.33902117250000002</v>
      </c>
      <c r="Q24" s="697">
        <v>271.21693800000003</v>
      </c>
    </row>
    <row r="25" spans="1:18" ht="59.25" customHeight="1" x14ac:dyDescent="0.25">
      <c r="A25" s="1052"/>
      <c r="B25" s="549" t="s">
        <v>330</v>
      </c>
      <c r="C25" s="640" t="s">
        <v>395</v>
      </c>
      <c r="D25" s="49" t="s">
        <v>326</v>
      </c>
      <c r="E25" s="550">
        <v>20000</v>
      </c>
      <c r="F25" s="551">
        <v>20000</v>
      </c>
      <c r="G25" s="606">
        <v>0</v>
      </c>
      <c r="H25" s="606">
        <v>20000</v>
      </c>
      <c r="I25" s="606">
        <v>20000</v>
      </c>
      <c r="J25" s="689">
        <v>1</v>
      </c>
      <c r="K25" s="606">
        <v>0</v>
      </c>
      <c r="L25" s="605">
        <v>0</v>
      </c>
      <c r="M25" s="550">
        <v>20000</v>
      </c>
      <c r="N25" s="552">
        <v>0</v>
      </c>
      <c r="O25" s="550">
        <v>0</v>
      </c>
      <c r="P25" s="552">
        <v>0</v>
      </c>
      <c r="Q25" s="697">
        <v>0</v>
      </c>
    </row>
    <row r="26" spans="1:18" ht="59.25" customHeight="1" x14ac:dyDescent="0.25">
      <c r="A26" s="1052"/>
      <c r="B26" s="549" t="s">
        <v>330</v>
      </c>
      <c r="C26" s="640" t="s">
        <v>395</v>
      </c>
      <c r="D26" s="49" t="s">
        <v>326</v>
      </c>
      <c r="E26" s="550">
        <v>0</v>
      </c>
      <c r="F26" s="551">
        <v>20000</v>
      </c>
      <c r="G26" s="606">
        <v>0</v>
      </c>
      <c r="H26" s="606">
        <v>20000</v>
      </c>
      <c r="I26" s="606">
        <v>20000</v>
      </c>
      <c r="J26" s="689">
        <v>1</v>
      </c>
      <c r="K26" s="606">
        <v>0</v>
      </c>
      <c r="L26" s="605">
        <v>0</v>
      </c>
      <c r="M26" s="550">
        <v>20000</v>
      </c>
      <c r="N26" s="552">
        <v>1</v>
      </c>
      <c r="O26" s="550">
        <v>0</v>
      </c>
      <c r="P26" s="552">
        <v>0</v>
      </c>
      <c r="Q26" s="697"/>
    </row>
    <row r="27" spans="1:18" ht="24.75" customHeight="1" x14ac:dyDescent="0.25">
      <c r="A27" s="1052"/>
      <c r="B27" s="1057" t="s">
        <v>48</v>
      </c>
      <c r="C27" s="1058"/>
      <c r="D27" s="1059"/>
      <c r="E27" s="567">
        <v>107000</v>
      </c>
      <c r="F27" s="567">
        <v>103450</v>
      </c>
      <c r="G27" s="567">
        <v>26550</v>
      </c>
      <c r="H27" s="567">
        <v>103450</v>
      </c>
      <c r="I27" s="567">
        <v>100450</v>
      </c>
      <c r="J27" s="569">
        <v>0.97100048332527789</v>
      </c>
      <c r="K27" s="568">
        <v>0</v>
      </c>
      <c r="L27" s="568">
        <v>3000</v>
      </c>
      <c r="M27" s="567">
        <v>100450</v>
      </c>
      <c r="N27" s="569">
        <v>0.97100048332527789</v>
      </c>
      <c r="O27" s="567">
        <v>13210.325527999999</v>
      </c>
      <c r="P27" s="569">
        <v>0.12769768514258095</v>
      </c>
      <c r="Q27" s="699">
        <v>13210.325527999999</v>
      </c>
    </row>
    <row r="28" spans="1:18" ht="24.75" customHeight="1" x14ac:dyDescent="0.25">
      <c r="A28" s="1052"/>
      <c r="B28" s="1057" t="s">
        <v>188</v>
      </c>
      <c r="C28" s="1058"/>
      <c r="D28" s="1059"/>
      <c r="E28" s="567">
        <v>234877.55766200001</v>
      </c>
      <c r="F28" s="568">
        <v>226820.07800799998</v>
      </c>
      <c r="G28" s="568">
        <v>34057.1</v>
      </c>
      <c r="H28" s="568">
        <v>226820.457662</v>
      </c>
      <c r="I28" s="568">
        <v>181083.85736801999</v>
      </c>
      <c r="J28" s="569">
        <v>0.79835769328119821</v>
      </c>
      <c r="K28" s="568">
        <v>124.93100927001797</v>
      </c>
      <c r="L28" s="568">
        <v>45736.600293980009</v>
      </c>
      <c r="M28" s="567">
        <v>180958.92635874997</v>
      </c>
      <c r="N28" s="569">
        <v>0.79780690077086747</v>
      </c>
      <c r="O28" s="567">
        <v>61713.679806669999</v>
      </c>
      <c r="P28" s="569">
        <v>0.27208162986177192</v>
      </c>
      <c r="Q28" s="699">
        <v>58644.787057670001</v>
      </c>
    </row>
    <row r="29" spans="1:18" ht="24" customHeight="1" thickBot="1" x14ac:dyDescent="0.3">
      <c r="A29" s="1052"/>
      <c r="B29" s="1060" t="s">
        <v>182</v>
      </c>
      <c r="C29" s="1061"/>
      <c r="D29" s="1062"/>
      <c r="E29" s="571">
        <v>1283.0473948900001</v>
      </c>
      <c r="F29" s="572">
        <v>1283.0473948900001</v>
      </c>
      <c r="G29" s="572">
        <v>0</v>
      </c>
      <c r="H29" s="572">
        <v>1283.0473948900001</v>
      </c>
      <c r="I29" s="572">
        <v>1203.0473948900001</v>
      </c>
      <c r="J29" s="573">
        <v>0.93764844516374346</v>
      </c>
      <c r="K29" s="572">
        <v>25.50006499999995</v>
      </c>
      <c r="L29" s="571">
        <v>80</v>
      </c>
      <c r="M29" s="571">
        <v>1177.5473298900001</v>
      </c>
      <c r="N29" s="573">
        <v>0.91777383639904841</v>
      </c>
      <c r="O29" s="571">
        <v>20.683333000000001</v>
      </c>
      <c r="P29" s="573">
        <v>1.6120474646825693E-2</v>
      </c>
      <c r="Q29" s="700">
        <v>0</v>
      </c>
    </row>
    <row r="30" spans="1:18" ht="25.5" customHeight="1" thickBot="1" x14ac:dyDescent="0.3">
      <c r="A30" s="1075"/>
      <c r="B30" s="994" t="s">
        <v>36</v>
      </c>
      <c r="C30" s="995"/>
      <c r="D30" s="996"/>
      <c r="E30" s="575">
        <v>236160.60505689</v>
      </c>
      <c r="F30" s="575">
        <v>228103.12540288997</v>
      </c>
      <c r="G30" s="575">
        <v>34057.1</v>
      </c>
      <c r="H30" s="575">
        <v>228103.50505688999</v>
      </c>
      <c r="I30" s="576">
        <v>182286.90476290998</v>
      </c>
      <c r="J30" s="577">
        <v>0.79914118249716004</v>
      </c>
      <c r="K30" s="576">
        <v>150.43107427001792</v>
      </c>
      <c r="L30" s="575">
        <v>45816.600293980009</v>
      </c>
      <c r="M30" s="575">
        <v>182136.47368863996</v>
      </c>
      <c r="N30" s="577">
        <v>0.79848169647026834</v>
      </c>
      <c r="O30" s="576">
        <v>61734.36313967</v>
      </c>
      <c r="P30" s="577">
        <v>0.27064188743734202</v>
      </c>
      <c r="Q30" s="701">
        <v>58644.787057670001</v>
      </c>
      <c r="R30" s="53"/>
    </row>
    <row r="31" spans="1:18" ht="20.25" customHeight="1" thickBot="1" x14ac:dyDescent="0.3">
      <c r="A31" s="1044" t="s">
        <v>430</v>
      </c>
      <c r="B31" s="1044"/>
      <c r="C31" s="1044"/>
      <c r="D31" s="1044"/>
      <c r="E31" s="1044"/>
      <c r="F31" s="1044"/>
      <c r="G31" s="1044"/>
      <c r="H31" s="1044"/>
      <c r="I31" s="1044"/>
      <c r="J31" s="1044"/>
      <c r="K31" s="1044"/>
      <c r="L31" s="1044"/>
      <c r="M31" s="1044"/>
      <c r="N31" s="1044"/>
      <c r="O31" s="1044"/>
      <c r="P31" s="1044"/>
    </row>
    <row r="32" spans="1:18" s="222" customFormat="1" ht="68.25" customHeight="1" thickBot="1" x14ac:dyDescent="0.3">
      <c r="A32" s="492" t="s">
        <v>0</v>
      </c>
      <c r="B32" s="519" t="s">
        <v>1</v>
      </c>
      <c r="C32" s="491" t="s">
        <v>384</v>
      </c>
      <c r="D32" s="493" t="s">
        <v>122</v>
      </c>
      <c r="E32" s="517" t="s">
        <v>61</v>
      </c>
      <c r="F32" s="493" t="s">
        <v>121</v>
      </c>
      <c r="G32" s="493" t="s">
        <v>429</v>
      </c>
      <c r="H32" s="854" t="s">
        <v>436</v>
      </c>
      <c r="I32" s="493" t="s">
        <v>5</v>
      </c>
      <c r="J32" s="494" t="s">
        <v>266</v>
      </c>
      <c r="K32" s="493" t="s">
        <v>126</v>
      </c>
      <c r="L32" s="493" t="s">
        <v>123</v>
      </c>
      <c r="M32" s="517" t="s">
        <v>6</v>
      </c>
      <c r="N32" s="493" t="s">
        <v>17</v>
      </c>
      <c r="O32" s="517" t="s">
        <v>46</v>
      </c>
      <c r="P32" s="688" t="s">
        <v>198</v>
      </c>
      <c r="Q32" s="517" t="s">
        <v>8</v>
      </c>
    </row>
    <row r="33" spans="1:18" s="216" customFormat="1" ht="94.5" customHeight="1" thickBot="1" x14ac:dyDescent="0.3">
      <c r="A33" s="1076" t="s">
        <v>232</v>
      </c>
      <c r="B33" s="579" t="s">
        <v>74</v>
      </c>
      <c r="C33" s="644" t="s">
        <v>213</v>
      </c>
      <c r="D33" s="341" t="s">
        <v>213</v>
      </c>
      <c r="E33" s="580">
        <v>7142.5</v>
      </c>
      <c r="F33" s="581">
        <v>7142.5</v>
      </c>
      <c r="G33" s="581">
        <v>0</v>
      </c>
      <c r="H33" s="606">
        <v>7142.5</v>
      </c>
      <c r="I33" s="581">
        <v>7135.1169529999997</v>
      </c>
      <c r="J33" s="582">
        <v>0.99896632173608679</v>
      </c>
      <c r="K33" s="581">
        <v>536.50757999999951</v>
      </c>
      <c r="L33" s="580">
        <v>7.3830470000002606</v>
      </c>
      <c r="M33" s="580">
        <v>6598.6093730000002</v>
      </c>
      <c r="N33" s="582">
        <v>0.92385150479523981</v>
      </c>
      <c r="O33" s="580">
        <v>4323.4888928</v>
      </c>
      <c r="P33" s="689">
        <v>0.60531871092754641</v>
      </c>
      <c r="Q33" s="581">
        <v>4323.4888928</v>
      </c>
    </row>
    <row r="34" spans="1:18" s="216" customFormat="1" ht="62.25" customHeight="1" x14ac:dyDescent="0.25">
      <c r="A34" s="1076"/>
      <c r="B34" s="554" t="s">
        <v>95</v>
      </c>
      <c r="C34" s="641" t="s">
        <v>217</v>
      </c>
      <c r="D34" s="313" t="s">
        <v>217</v>
      </c>
      <c r="E34" s="785">
        <v>6544.5463980000004</v>
      </c>
      <c r="F34" s="785">
        <v>6494.5463980000004</v>
      </c>
      <c r="G34" s="581">
        <v>50</v>
      </c>
      <c r="H34" s="606">
        <v>6494.5463980000004</v>
      </c>
      <c r="I34" s="786">
        <v>5871.6984136000001</v>
      </c>
      <c r="J34" s="787">
        <v>0.90409676885335566</v>
      </c>
      <c r="K34" s="786">
        <v>9.217512600000191</v>
      </c>
      <c r="L34" s="786">
        <v>622.84798440000031</v>
      </c>
      <c r="M34" s="785">
        <v>5862.4809009999999</v>
      </c>
      <c r="N34" s="787">
        <v>0.90267749920230833</v>
      </c>
      <c r="O34" s="785">
        <v>5540.1299280000003</v>
      </c>
      <c r="P34" s="689">
        <v>0.85304339802793416</v>
      </c>
      <c r="Q34" s="786">
        <v>5538.739294</v>
      </c>
      <c r="R34" s="782"/>
    </row>
    <row r="35" spans="1:18" ht="19.5" x14ac:dyDescent="0.25">
      <c r="A35" s="1027"/>
      <c r="B35" s="1057" t="s">
        <v>21</v>
      </c>
      <c r="C35" s="1058"/>
      <c r="D35" s="1059"/>
      <c r="E35" s="567">
        <v>13687.046398</v>
      </c>
      <c r="F35" s="567">
        <v>13637.046398</v>
      </c>
      <c r="G35" s="567">
        <v>50</v>
      </c>
      <c r="H35" s="567">
        <v>13637.046398</v>
      </c>
      <c r="I35" s="568">
        <v>13006.8153666</v>
      </c>
      <c r="J35" s="569">
        <v>0.95378537162618804</v>
      </c>
      <c r="K35" s="568">
        <v>545.7250925999997</v>
      </c>
      <c r="L35" s="568">
        <v>630.23103140000057</v>
      </c>
      <c r="M35" s="567">
        <v>12461.090274</v>
      </c>
      <c r="N35" s="569">
        <v>0.91376753516271203</v>
      </c>
      <c r="O35" s="567">
        <v>9863.6188208000003</v>
      </c>
      <c r="P35" s="569">
        <v>0.72329583202463776</v>
      </c>
      <c r="Q35" s="568">
        <v>9862.2281867999991</v>
      </c>
    </row>
    <row r="36" spans="1:18" ht="87" customHeight="1" x14ac:dyDescent="0.25">
      <c r="A36" s="1076"/>
      <c r="B36" s="554" t="s">
        <v>323</v>
      </c>
      <c r="C36" s="641" t="s">
        <v>396</v>
      </c>
      <c r="D36" s="310" t="s">
        <v>324</v>
      </c>
      <c r="E36" s="605">
        <v>40034.612917999999</v>
      </c>
      <c r="F36" s="606">
        <v>35476.927652999999</v>
      </c>
      <c r="G36" s="606">
        <v>4558</v>
      </c>
      <c r="H36" s="606">
        <v>35476.612917999999</v>
      </c>
      <c r="I36" s="606">
        <v>35468.838960000001</v>
      </c>
      <c r="J36" s="689">
        <v>0.99978087090732237</v>
      </c>
      <c r="K36" s="606">
        <v>705.44725299999845</v>
      </c>
      <c r="L36" s="605">
        <v>7.7739579999979469</v>
      </c>
      <c r="M36" s="605">
        <v>34763.391707000002</v>
      </c>
      <c r="N36" s="689">
        <v>0.9798960173382808</v>
      </c>
      <c r="O36" s="605">
        <v>8295.1187719999998</v>
      </c>
      <c r="P36" s="689">
        <v>0.23381935561811346</v>
      </c>
      <c r="Q36" s="551">
        <v>8160.5753350000005</v>
      </c>
    </row>
    <row r="37" spans="1:18" ht="55.5" customHeight="1" x14ac:dyDescent="0.25">
      <c r="A37" s="1076"/>
      <c r="B37" s="554" t="s">
        <v>331</v>
      </c>
      <c r="C37" s="641" t="s">
        <v>397</v>
      </c>
      <c r="D37" s="310" t="s">
        <v>332</v>
      </c>
      <c r="E37" s="605">
        <v>6685.1378999999997</v>
      </c>
      <c r="F37" s="606">
        <v>5599.7926960000004</v>
      </c>
      <c r="G37" s="606">
        <v>1085</v>
      </c>
      <c r="H37" s="606">
        <v>5600.1378999999997</v>
      </c>
      <c r="I37" s="606">
        <v>5599.7926960000004</v>
      </c>
      <c r="J37" s="689">
        <v>0.99993835794650709</v>
      </c>
      <c r="K37" s="606">
        <v>240.40222700000049</v>
      </c>
      <c r="L37" s="605">
        <v>0.34520399999928486</v>
      </c>
      <c r="M37" s="605">
        <v>5359.3904689999999</v>
      </c>
      <c r="N37" s="689">
        <v>0.95701044593919737</v>
      </c>
      <c r="O37" s="605">
        <v>1983.580694</v>
      </c>
      <c r="P37" s="689">
        <v>0.35420211598717954</v>
      </c>
      <c r="Q37" s="551">
        <v>1901.363486</v>
      </c>
    </row>
    <row r="38" spans="1:18" ht="55.5" customHeight="1" x14ac:dyDescent="0.25">
      <c r="A38" s="1076"/>
      <c r="B38" s="554" t="s">
        <v>333</v>
      </c>
      <c r="C38" s="641" t="s">
        <v>398</v>
      </c>
      <c r="D38" s="310" t="s">
        <v>332</v>
      </c>
      <c r="E38" s="605">
        <v>12120.337176000001</v>
      </c>
      <c r="F38" s="606">
        <v>9682.7351450000006</v>
      </c>
      <c r="G38" s="606">
        <v>2437.6</v>
      </c>
      <c r="H38" s="606">
        <v>9682.7371760000005</v>
      </c>
      <c r="I38" s="606">
        <v>9675.2495419999996</v>
      </c>
      <c r="J38" s="689">
        <v>0.99922670275316772</v>
      </c>
      <c r="K38" s="606">
        <v>595.3183769999996</v>
      </c>
      <c r="L38" s="605">
        <v>7.4876340000009804</v>
      </c>
      <c r="M38" s="605">
        <v>9079.931165</v>
      </c>
      <c r="N38" s="689">
        <v>0.93774425557123053</v>
      </c>
      <c r="O38" s="605">
        <v>4856.9712380000001</v>
      </c>
      <c r="P38" s="689">
        <v>0.5016113883622364</v>
      </c>
      <c r="Q38" s="551">
        <v>4795.3909270000004</v>
      </c>
    </row>
    <row r="39" spans="1:18" ht="79.5" customHeight="1" x14ac:dyDescent="0.25">
      <c r="A39" s="1076"/>
      <c r="B39" s="554" t="s">
        <v>335</v>
      </c>
      <c r="C39" s="641" t="s">
        <v>399</v>
      </c>
      <c r="D39" s="310" t="s">
        <v>336</v>
      </c>
      <c r="E39" s="605">
        <v>7000</v>
      </c>
      <c r="F39" s="606">
        <v>4935.3670259999999</v>
      </c>
      <c r="G39" s="606">
        <v>2064.6329740000001</v>
      </c>
      <c r="H39" s="606">
        <v>4935.3670259999999</v>
      </c>
      <c r="I39" s="606">
        <v>4912.6203139999998</v>
      </c>
      <c r="J39" s="689">
        <v>0.99539107995815346</v>
      </c>
      <c r="K39" s="606">
        <v>249.19737299999997</v>
      </c>
      <c r="L39" s="605">
        <v>22.746712000000116</v>
      </c>
      <c r="M39" s="605">
        <v>4663.4229409999998</v>
      </c>
      <c r="N39" s="689">
        <v>0.94489891358284561</v>
      </c>
      <c r="O39" s="605">
        <v>2463.0165502700002</v>
      </c>
      <c r="P39" s="689">
        <v>0.49905438385728684</v>
      </c>
      <c r="Q39" s="551">
        <v>2429.17048927</v>
      </c>
    </row>
    <row r="40" spans="1:18" ht="63.75" customHeight="1" x14ac:dyDescent="0.25">
      <c r="A40" s="1076"/>
      <c r="B40" s="554" t="s">
        <v>337</v>
      </c>
      <c r="C40" s="641" t="s">
        <v>400</v>
      </c>
      <c r="D40" s="310" t="s">
        <v>338</v>
      </c>
      <c r="E40" s="605">
        <v>4610.9585459999998</v>
      </c>
      <c r="F40" s="606">
        <v>4075.8266410000001</v>
      </c>
      <c r="G40" s="606">
        <v>535.13190499999996</v>
      </c>
      <c r="H40" s="606">
        <v>4075.8266409999997</v>
      </c>
      <c r="I40" s="606">
        <v>4075.8266410000001</v>
      </c>
      <c r="J40" s="689">
        <v>1.0000000000000002</v>
      </c>
      <c r="K40" s="606">
        <v>361.33142700000008</v>
      </c>
      <c r="L40" s="605">
        <v>0</v>
      </c>
      <c r="M40" s="605">
        <v>3714.495214</v>
      </c>
      <c r="N40" s="689">
        <v>0.91134769487856648</v>
      </c>
      <c r="O40" s="605">
        <v>1192.1490220000001</v>
      </c>
      <c r="P40" s="689">
        <v>0.29249257316486543</v>
      </c>
      <c r="Q40" s="551">
        <v>1189.9720560000001</v>
      </c>
    </row>
    <row r="41" spans="1:18" ht="88.5" customHeight="1" x14ac:dyDescent="0.25">
      <c r="A41" s="1076"/>
      <c r="B41" s="554" t="s">
        <v>342</v>
      </c>
      <c r="C41" s="641" t="s">
        <v>401</v>
      </c>
      <c r="D41" s="310" t="s">
        <v>343</v>
      </c>
      <c r="E41" s="605">
        <v>8270.5671020000009</v>
      </c>
      <c r="F41" s="606">
        <v>6771.0560130000003</v>
      </c>
      <c r="G41" s="606">
        <v>1499.5110890000001</v>
      </c>
      <c r="H41" s="606">
        <v>6771.0560130000013</v>
      </c>
      <c r="I41" s="606">
        <v>6753.09134533</v>
      </c>
      <c r="J41" s="689">
        <v>0.99734684403208151</v>
      </c>
      <c r="K41" s="606">
        <v>231.42165632999968</v>
      </c>
      <c r="L41" s="605">
        <v>17.96466767000129</v>
      </c>
      <c r="M41" s="605">
        <v>6521.6696890000003</v>
      </c>
      <c r="N41" s="689">
        <v>0.96316876960976328</v>
      </c>
      <c r="O41" s="605">
        <v>5609.3215406700001</v>
      </c>
      <c r="P41" s="689">
        <v>0.82842639758118319</v>
      </c>
      <c r="Q41" s="551">
        <v>5540.0928596700005</v>
      </c>
    </row>
    <row r="42" spans="1:18" ht="20.25" thickBot="1" x14ac:dyDescent="0.3">
      <c r="A42" s="1077"/>
      <c r="B42" s="1060" t="s">
        <v>48</v>
      </c>
      <c r="C42" s="1061"/>
      <c r="D42" s="1062"/>
      <c r="E42" s="571">
        <v>78721.613641999997</v>
      </c>
      <c r="F42" s="571">
        <v>66541.705173999988</v>
      </c>
      <c r="G42" s="571">
        <v>12179.875968</v>
      </c>
      <c r="H42" s="571">
        <v>66541.737674000004</v>
      </c>
      <c r="I42" s="572">
        <v>66485.419498329997</v>
      </c>
      <c r="J42" s="573">
        <v>0.99915364134393481</v>
      </c>
      <c r="K42" s="572">
        <v>2383.1183133299983</v>
      </c>
      <c r="L42" s="571">
        <v>56.318175669999619</v>
      </c>
      <c r="M42" s="571">
        <v>64102.301185000004</v>
      </c>
      <c r="N42" s="573">
        <v>0.96333975375047698</v>
      </c>
      <c r="O42" s="571">
        <v>24400.157816940002</v>
      </c>
      <c r="P42" s="573">
        <v>0.36668951953856066</v>
      </c>
      <c r="Q42" s="572">
        <v>24016.565152939998</v>
      </c>
    </row>
    <row r="43" spans="1:18" ht="26.25" customHeight="1" thickBot="1" x14ac:dyDescent="0.3">
      <c r="A43" s="1075"/>
      <c r="B43" s="994" t="s">
        <v>36</v>
      </c>
      <c r="C43" s="995"/>
      <c r="D43" s="996"/>
      <c r="E43" s="575">
        <v>92408.660040000002</v>
      </c>
      <c r="F43" s="576">
        <v>80178.751571999994</v>
      </c>
      <c r="G43" s="576">
        <v>12229.875968</v>
      </c>
      <c r="H43" s="576">
        <v>80178.784072000009</v>
      </c>
      <c r="I43" s="576">
        <v>79492.234864929997</v>
      </c>
      <c r="J43" s="577">
        <v>0.99143727090630984</v>
      </c>
      <c r="K43" s="576">
        <v>2928.843405929998</v>
      </c>
      <c r="L43" s="576">
        <v>686.54920707000019</v>
      </c>
      <c r="M43" s="575">
        <v>76563.391459000006</v>
      </c>
      <c r="N43" s="577">
        <v>0.95490836316807437</v>
      </c>
      <c r="O43" s="575">
        <v>34263.776637740004</v>
      </c>
      <c r="P43" s="577">
        <v>0.42734218327595691</v>
      </c>
      <c r="Q43" s="701">
        <v>33878.793339739997</v>
      </c>
    </row>
    <row r="44" spans="1:18" ht="20.25" customHeight="1" thickBot="1" x14ac:dyDescent="0.3">
      <c r="A44" s="1044" t="s">
        <v>430</v>
      </c>
      <c r="B44" s="1044"/>
      <c r="C44" s="1044"/>
      <c r="D44" s="1044"/>
      <c r="E44" s="1044"/>
      <c r="F44" s="1044"/>
      <c r="G44" s="1044"/>
      <c r="H44" s="1044"/>
      <c r="I44" s="1044"/>
      <c r="J44" s="1044"/>
      <c r="K44" s="1044"/>
      <c r="L44" s="1044"/>
      <c r="M44" s="1044"/>
      <c r="N44" s="1044"/>
      <c r="O44" s="1044"/>
      <c r="P44" s="1044"/>
      <c r="Q44" s="702"/>
    </row>
    <row r="45" spans="1:18" s="222" customFormat="1" ht="48.75" customHeight="1" thickBot="1" x14ac:dyDescent="0.3">
      <c r="A45" s="492" t="s">
        <v>0</v>
      </c>
      <c r="B45" s="688" t="s">
        <v>1</v>
      </c>
      <c r="C45" s="688" t="s">
        <v>384</v>
      </c>
      <c r="D45" s="688" t="s">
        <v>122</v>
      </c>
      <c r="E45" s="691" t="s">
        <v>61</v>
      </c>
      <c r="F45" s="688" t="s">
        <v>121</v>
      </c>
      <c r="G45" s="688" t="s">
        <v>429</v>
      </c>
      <c r="H45" s="854" t="s">
        <v>436</v>
      </c>
      <c r="I45" s="688" t="s">
        <v>5</v>
      </c>
      <c r="J45" s="692" t="s">
        <v>266</v>
      </c>
      <c r="K45" s="688" t="s">
        <v>126</v>
      </c>
      <c r="L45" s="688" t="s">
        <v>123</v>
      </c>
      <c r="M45" s="691" t="s">
        <v>6</v>
      </c>
      <c r="N45" s="688" t="s">
        <v>17</v>
      </c>
      <c r="O45" s="691" t="s">
        <v>46</v>
      </c>
      <c r="P45" s="688" t="s">
        <v>198</v>
      </c>
      <c r="Q45" s="688" t="s">
        <v>8</v>
      </c>
    </row>
    <row r="46" spans="1:18" s="216" customFormat="1" ht="27" customHeight="1" x14ac:dyDescent="0.25">
      <c r="A46" s="1026" t="s">
        <v>135</v>
      </c>
      <c r="B46" s="554" t="s">
        <v>67</v>
      </c>
      <c r="C46" s="641" t="s">
        <v>68</v>
      </c>
      <c r="D46" s="310" t="s">
        <v>68</v>
      </c>
      <c r="E46" s="605">
        <v>6525</v>
      </c>
      <c r="F46" s="606">
        <v>5925</v>
      </c>
      <c r="G46" s="606">
        <v>650</v>
      </c>
      <c r="H46" s="606">
        <v>5875</v>
      </c>
      <c r="I46" s="606">
        <v>5901.6977935499999</v>
      </c>
      <c r="J46" s="689">
        <v>1.0045443052851064</v>
      </c>
      <c r="K46" s="606">
        <v>102.96200954999949</v>
      </c>
      <c r="L46" s="605">
        <v>23.302206450000085</v>
      </c>
      <c r="M46" s="605">
        <v>5798.7357840000004</v>
      </c>
      <c r="N46" s="689">
        <v>0.98701885685106394</v>
      </c>
      <c r="O46" s="605">
        <v>5790.7430759999997</v>
      </c>
      <c r="P46" s="689">
        <v>0.98565839591489357</v>
      </c>
      <c r="Q46" s="838">
        <v>5790.7430759999997</v>
      </c>
    </row>
    <row r="47" spans="1:18" s="216" customFormat="1" ht="42" customHeight="1" x14ac:dyDescent="0.25">
      <c r="A47" s="1027"/>
      <c r="B47" s="554" t="s">
        <v>69</v>
      </c>
      <c r="C47" s="641" t="s">
        <v>70</v>
      </c>
      <c r="D47" s="310" t="s">
        <v>70</v>
      </c>
      <c r="E47" s="605">
        <v>2246</v>
      </c>
      <c r="F47" s="606">
        <v>2246</v>
      </c>
      <c r="G47" s="606">
        <v>0</v>
      </c>
      <c r="H47" s="606">
        <v>2246</v>
      </c>
      <c r="I47" s="606">
        <v>2244.556861</v>
      </c>
      <c r="J47" s="689">
        <v>0.9993574626001781</v>
      </c>
      <c r="K47" s="606">
        <v>162.20701700000018</v>
      </c>
      <c r="L47" s="605">
        <v>1.4431389999999737</v>
      </c>
      <c r="M47" s="605">
        <v>2082.3498439999998</v>
      </c>
      <c r="N47" s="689">
        <v>0.92713706322350842</v>
      </c>
      <c r="O47" s="605">
        <v>2082.3498439999998</v>
      </c>
      <c r="P47" s="689">
        <v>0.92713706322350842</v>
      </c>
      <c r="Q47" s="838">
        <v>2082.3498439999998</v>
      </c>
    </row>
    <row r="48" spans="1:18" s="216" customFormat="1" ht="38.25" customHeight="1" x14ac:dyDescent="0.25">
      <c r="A48" s="1027"/>
      <c r="B48" s="554" t="s">
        <v>71</v>
      </c>
      <c r="C48" s="641" t="s">
        <v>72</v>
      </c>
      <c r="D48" s="310" t="s">
        <v>72</v>
      </c>
      <c r="E48" s="605">
        <v>320</v>
      </c>
      <c r="F48" s="606">
        <v>920</v>
      </c>
      <c r="G48" s="606">
        <v>50</v>
      </c>
      <c r="H48" s="606">
        <v>870</v>
      </c>
      <c r="I48" s="606">
        <v>920</v>
      </c>
      <c r="J48" s="689">
        <v>1</v>
      </c>
      <c r="K48" s="606">
        <v>271.88584800000001</v>
      </c>
      <c r="L48" s="605">
        <v>0</v>
      </c>
      <c r="M48" s="605">
        <v>648.11415199999999</v>
      </c>
      <c r="N48" s="689">
        <v>0.74495879540229881</v>
      </c>
      <c r="O48" s="605">
        <v>646.281249</v>
      </c>
      <c r="P48" s="689">
        <v>0.74285201034482762</v>
      </c>
      <c r="Q48" s="838">
        <v>646.281249</v>
      </c>
    </row>
    <row r="49" spans="1:17" ht="24" customHeight="1" x14ac:dyDescent="0.25">
      <c r="A49" s="1027"/>
      <c r="B49" s="1045" t="s">
        <v>20</v>
      </c>
      <c r="C49" s="1045"/>
      <c r="D49" s="358" t="s">
        <v>210</v>
      </c>
      <c r="E49" s="567">
        <v>9091</v>
      </c>
      <c r="F49" s="567">
        <v>9091</v>
      </c>
      <c r="G49" s="567">
        <v>700</v>
      </c>
      <c r="H49" s="567">
        <v>8991</v>
      </c>
      <c r="I49" s="568">
        <v>9066.2546545500009</v>
      </c>
      <c r="J49" s="569">
        <v>1.008369998281615</v>
      </c>
      <c r="K49" s="568">
        <v>537.05487454999968</v>
      </c>
      <c r="L49" s="568">
        <v>24.745345450000059</v>
      </c>
      <c r="M49" s="567">
        <v>8529.1997800000008</v>
      </c>
      <c r="N49" s="569">
        <v>0.94863750194639096</v>
      </c>
      <c r="O49" s="567">
        <v>8519.3741689999988</v>
      </c>
      <c r="P49" s="569">
        <v>0.94754467456345226</v>
      </c>
      <c r="Q49" s="704">
        <v>8519.3741689999988</v>
      </c>
    </row>
    <row r="50" spans="1:17" s="216" customFormat="1" ht="36.75" customHeight="1" x14ac:dyDescent="0.25">
      <c r="A50" s="1027"/>
      <c r="B50" s="554" t="s">
        <v>244</v>
      </c>
      <c r="C50" s="641" t="s">
        <v>245</v>
      </c>
      <c r="D50" s="310" t="s">
        <v>245</v>
      </c>
      <c r="E50" s="605">
        <v>4729.2</v>
      </c>
      <c r="F50" s="606">
        <v>4684.4606169999997</v>
      </c>
      <c r="G50" s="606">
        <v>44.739382999999997</v>
      </c>
      <c r="H50" s="606">
        <v>4684.4606169999997</v>
      </c>
      <c r="I50" s="606">
        <v>4625.8263653100003</v>
      </c>
      <c r="J50" s="689">
        <v>0.9874832437533545</v>
      </c>
      <c r="K50" s="606">
        <v>73.963020019999931</v>
      </c>
      <c r="L50" s="605">
        <v>58.634251689999473</v>
      </c>
      <c r="M50" s="605">
        <v>4551.8633452900003</v>
      </c>
      <c r="N50" s="689">
        <v>0.97169422852466703</v>
      </c>
      <c r="O50" s="605">
        <v>4261.6072523000003</v>
      </c>
      <c r="P50" s="689">
        <v>0.90973275276016707</v>
      </c>
      <c r="Q50" s="839">
        <v>4232.6869452999999</v>
      </c>
    </row>
    <row r="51" spans="1:17" ht="24" customHeight="1" x14ac:dyDescent="0.25">
      <c r="A51" s="1027"/>
      <c r="B51" s="1045" t="s">
        <v>118</v>
      </c>
      <c r="C51" s="1045"/>
      <c r="D51" s="358" t="s">
        <v>118</v>
      </c>
      <c r="E51" s="567">
        <v>4729.2</v>
      </c>
      <c r="F51" s="568">
        <v>4684.4606169999997</v>
      </c>
      <c r="G51" s="568">
        <v>44.739382999999997</v>
      </c>
      <c r="H51" s="568">
        <v>4684.4606169999997</v>
      </c>
      <c r="I51" s="568">
        <v>4625.8263653100003</v>
      </c>
      <c r="J51" s="569">
        <v>0.9874832437533545</v>
      </c>
      <c r="K51" s="568">
        <v>73.963020019999931</v>
      </c>
      <c r="L51" s="567">
        <v>58.634251689999473</v>
      </c>
      <c r="M51" s="567">
        <v>4551.8633452900003</v>
      </c>
      <c r="N51" s="569">
        <v>0.97169422852466703</v>
      </c>
      <c r="O51" s="567">
        <v>4261.6072523000003</v>
      </c>
      <c r="P51" s="569">
        <v>0.90973275276016707</v>
      </c>
      <c r="Q51" s="704">
        <v>4232.6869452999999</v>
      </c>
    </row>
    <row r="52" spans="1:17" s="216" customFormat="1" ht="60" x14ac:dyDescent="0.25">
      <c r="A52" s="1027"/>
      <c r="B52" s="554" t="s">
        <v>77</v>
      </c>
      <c r="C52" s="641" t="s">
        <v>11</v>
      </c>
      <c r="D52" s="310" t="s">
        <v>11</v>
      </c>
      <c r="E52" s="605">
        <v>54540.5</v>
      </c>
      <c r="F52" s="606">
        <v>37731.179999999993</v>
      </c>
      <c r="G52" s="606">
        <v>33809.162721000001</v>
      </c>
      <c r="H52" s="606">
        <v>37731.589999999997</v>
      </c>
      <c r="I52" s="606">
        <v>37604.035386999996</v>
      </c>
      <c r="J52" s="689">
        <v>0.99661942120647451</v>
      </c>
      <c r="K52" s="606">
        <v>920.31628299999284</v>
      </c>
      <c r="L52" s="605">
        <v>127</v>
      </c>
      <c r="M52" s="605">
        <v>36683.719104000003</v>
      </c>
      <c r="N52" s="689">
        <v>0.97222828680159001</v>
      </c>
      <c r="O52" s="605">
        <v>29388.470182500001</v>
      </c>
      <c r="P52" s="689">
        <v>0.77888236839475899</v>
      </c>
      <c r="Q52" s="838">
        <v>29235.052557499999</v>
      </c>
    </row>
    <row r="53" spans="1:17" ht="19.5" x14ac:dyDescent="0.25">
      <c r="A53" s="1027"/>
      <c r="B53" s="1045" t="s">
        <v>21</v>
      </c>
      <c r="C53" s="1045"/>
      <c r="D53" s="358" t="s">
        <v>21</v>
      </c>
      <c r="E53" s="567">
        <v>54540.5</v>
      </c>
      <c r="F53" s="568">
        <v>37731.179999999993</v>
      </c>
      <c r="G53" s="568">
        <v>33809.162721000001</v>
      </c>
      <c r="H53" s="568">
        <v>37731.589999999997</v>
      </c>
      <c r="I53" s="568">
        <v>37604.035386999996</v>
      </c>
      <c r="J53" s="569">
        <v>0.99661942120647451</v>
      </c>
      <c r="K53" s="568">
        <v>920.31628299999284</v>
      </c>
      <c r="L53" s="567">
        <v>127</v>
      </c>
      <c r="M53" s="567">
        <v>36683.719104000003</v>
      </c>
      <c r="N53" s="569">
        <v>0.97222828680159001</v>
      </c>
      <c r="O53" s="567">
        <v>29388.470182500001</v>
      </c>
      <c r="P53" s="569">
        <v>0.77888236839475899</v>
      </c>
      <c r="Q53" s="704">
        <v>29235.052557499999</v>
      </c>
    </row>
    <row r="54" spans="1:17" s="216" customFormat="1" ht="27" customHeight="1" x14ac:dyDescent="0.25">
      <c r="A54" s="1027"/>
      <c r="B54" s="554" t="s">
        <v>104</v>
      </c>
      <c r="C54" s="641" t="s">
        <v>105</v>
      </c>
      <c r="D54" s="310" t="s">
        <v>105</v>
      </c>
      <c r="E54" s="605">
        <v>91.1</v>
      </c>
      <c r="F54" s="606">
        <v>136</v>
      </c>
      <c r="G54" s="606">
        <v>44.739382999999997</v>
      </c>
      <c r="H54" s="606">
        <v>136</v>
      </c>
      <c r="I54" s="606">
        <v>135.839383</v>
      </c>
      <c r="J54" s="689">
        <v>0.99881899264705876</v>
      </c>
      <c r="K54" s="606">
        <v>0</v>
      </c>
      <c r="L54" s="605">
        <v>0.16061700000000201</v>
      </c>
      <c r="M54" s="605">
        <v>135.839383</v>
      </c>
      <c r="N54" s="689">
        <v>0.99881899264705876</v>
      </c>
      <c r="O54" s="605">
        <v>135.839383</v>
      </c>
      <c r="P54" s="689">
        <v>0.99881899264705876</v>
      </c>
      <c r="Q54" s="838">
        <v>135.839383</v>
      </c>
    </row>
    <row r="55" spans="1:17" ht="19.5" x14ac:dyDescent="0.25">
      <c r="A55" s="1027"/>
      <c r="B55" s="1045" t="s">
        <v>420</v>
      </c>
      <c r="C55" s="1045"/>
      <c r="D55" s="690"/>
      <c r="E55" s="567">
        <v>91.1</v>
      </c>
      <c r="F55" s="568">
        <v>136</v>
      </c>
      <c r="G55" s="568">
        <v>44.739382999999997</v>
      </c>
      <c r="H55" s="568">
        <v>136</v>
      </c>
      <c r="I55" s="568">
        <v>135.839383</v>
      </c>
      <c r="J55" s="569">
        <v>0.99881899264705876</v>
      </c>
      <c r="K55" s="568">
        <v>0</v>
      </c>
      <c r="L55" s="567">
        <v>0.16061700000000201</v>
      </c>
      <c r="M55" s="567">
        <v>135.839383</v>
      </c>
      <c r="N55" s="569">
        <v>0.99881899264705876</v>
      </c>
      <c r="O55" s="567">
        <v>135.839383</v>
      </c>
      <c r="P55" s="569">
        <v>0.99881899264705876</v>
      </c>
      <c r="Q55" s="704">
        <v>135.839383</v>
      </c>
    </row>
    <row r="56" spans="1:17" ht="120" x14ac:dyDescent="0.25">
      <c r="A56" s="1027"/>
      <c r="B56" s="549" t="s">
        <v>382</v>
      </c>
      <c r="C56" s="640" t="s">
        <v>402</v>
      </c>
      <c r="D56" s="49" t="s">
        <v>364</v>
      </c>
      <c r="E56" s="550">
        <v>4000</v>
      </c>
      <c r="F56" s="606">
        <v>3713.0061209999999</v>
      </c>
      <c r="G56" s="606">
        <v>287</v>
      </c>
      <c r="H56" s="606">
        <v>3713</v>
      </c>
      <c r="I56" s="606">
        <v>3677.765011</v>
      </c>
      <c r="J56" s="689">
        <v>0.99051037193643954</v>
      </c>
      <c r="K56" s="606">
        <v>23.557475499999782</v>
      </c>
      <c r="L56" s="605">
        <v>35.234989000000041</v>
      </c>
      <c r="M56" s="605">
        <v>3654.2075355000002</v>
      </c>
      <c r="N56" s="552">
        <v>0.98416577848101272</v>
      </c>
      <c r="O56" s="550">
        <v>2659.6826394999998</v>
      </c>
      <c r="P56" s="552">
        <v>0.71631635860490162</v>
      </c>
      <c r="Q56" s="703">
        <v>2659.6826394999998</v>
      </c>
    </row>
    <row r="57" spans="1:17" ht="20.25" thickBot="1" x14ac:dyDescent="0.3">
      <c r="A57" s="1027"/>
      <c r="B57" s="1056" t="s">
        <v>48</v>
      </c>
      <c r="C57" s="1056"/>
      <c r="D57" s="706" t="s">
        <v>48</v>
      </c>
      <c r="E57" s="571">
        <v>4000</v>
      </c>
      <c r="F57" s="572">
        <v>3713.0061209999999</v>
      </c>
      <c r="G57" s="572">
        <v>287</v>
      </c>
      <c r="H57" s="572">
        <v>3713</v>
      </c>
      <c r="I57" s="572">
        <v>3677.765011</v>
      </c>
      <c r="J57" s="573">
        <v>0.99051037193643954</v>
      </c>
      <c r="K57" s="572">
        <v>23.557475499999782</v>
      </c>
      <c r="L57" s="572">
        <v>35.234989000000041</v>
      </c>
      <c r="M57" s="571">
        <v>3654.2075355000002</v>
      </c>
      <c r="N57" s="573">
        <v>0.98416577848101272</v>
      </c>
      <c r="O57" s="571">
        <v>2659.6826394999998</v>
      </c>
      <c r="P57" s="573">
        <v>0.71631635860490162</v>
      </c>
      <c r="Q57" s="705">
        <v>2659.6826394999998</v>
      </c>
    </row>
    <row r="58" spans="1:17" ht="27" customHeight="1" thickBot="1" x14ac:dyDescent="0.3">
      <c r="A58" s="1092"/>
      <c r="B58" s="994" t="s">
        <v>36</v>
      </c>
      <c r="C58" s="995"/>
      <c r="D58" s="996"/>
      <c r="E58" s="575">
        <v>72451.799999999988</v>
      </c>
      <c r="F58" s="575">
        <v>55355.646737999989</v>
      </c>
      <c r="G58" s="575">
        <v>34885.641487000001</v>
      </c>
      <c r="H58" s="575">
        <v>55256.050616999994</v>
      </c>
      <c r="I58" s="576">
        <v>55109.720800859999</v>
      </c>
      <c r="J58" s="577">
        <v>0.99735178655538992</v>
      </c>
      <c r="K58" s="576">
        <v>1554.8916530699921</v>
      </c>
      <c r="L58" s="575">
        <v>245.77520313999958</v>
      </c>
      <c r="M58" s="575">
        <v>53554.829147790006</v>
      </c>
      <c r="N58" s="577">
        <v>0.96921203288664659</v>
      </c>
      <c r="O58" s="575">
        <v>44964.973626300001</v>
      </c>
      <c r="P58" s="577">
        <v>0.81375655922224277</v>
      </c>
      <c r="Q58" s="701">
        <v>44782.635694300006</v>
      </c>
    </row>
    <row r="59" spans="1:17" ht="21.75" customHeight="1" thickBot="1" x14ac:dyDescent="0.3">
      <c r="A59" s="1044" t="s">
        <v>430</v>
      </c>
      <c r="B59" s="1044"/>
      <c r="C59" s="1044"/>
      <c r="D59" s="1044"/>
      <c r="E59" s="1044"/>
      <c r="F59" s="1044"/>
      <c r="G59" s="1044"/>
      <c r="H59" s="1044"/>
      <c r="I59" s="1044"/>
      <c r="J59" s="1044"/>
      <c r="K59" s="1044"/>
      <c r="L59" s="1044"/>
      <c r="M59" s="1044"/>
      <c r="N59" s="1044"/>
      <c r="O59" s="1044"/>
      <c r="P59" s="1044"/>
    </row>
    <row r="60" spans="1:17" s="222" customFormat="1" ht="47.25" customHeight="1" thickBot="1" x14ac:dyDescent="0.3">
      <c r="A60" s="492" t="s">
        <v>0</v>
      </c>
      <c r="B60" s="519" t="s">
        <v>1</v>
      </c>
      <c r="C60" s="491" t="s">
        <v>384</v>
      </c>
      <c r="D60" s="493" t="s">
        <v>122</v>
      </c>
      <c r="E60" s="517" t="s">
        <v>61</v>
      </c>
      <c r="F60" s="493" t="s">
        <v>121</v>
      </c>
      <c r="G60" s="493" t="s">
        <v>429</v>
      </c>
      <c r="H60" s="854" t="s">
        <v>436</v>
      </c>
      <c r="I60" s="493" t="s">
        <v>5</v>
      </c>
      <c r="J60" s="494" t="s">
        <v>266</v>
      </c>
      <c r="K60" s="493" t="s">
        <v>126</v>
      </c>
      <c r="L60" s="493" t="s">
        <v>123</v>
      </c>
      <c r="M60" s="517" t="s">
        <v>6</v>
      </c>
      <c r="N60" s="493" t="s">
        <v>17</v>
      </c>
      <c r="O60" s="517" t="s">
        <v>46</v>
      </c>
      <c r="P60" s="493" t="s">
        <v>198</v>
      </c>
      <c r="Q60" s="517" t="s">
        <v>8</v>
      </c>
    </row>
    <row r="61" spans="1:17" s="216" customFormat="1" ht="102" customHeight="1" x14ac:dyDescent="0.25">
      <c r="A61" s="1083" t="s">
        <v>229</v>
      </c>
      <c r="B61" s="840" t="s">
        <v>101</v>
      </c>
      <c r="C61" s="841" t="s">
        <v>50</v>
      </c>
      <c r="D61" s="842" t="s">
        <v>50</v>
      </c>
      <c r="E61" s="785">
        <v>1534.8</v>
      </c>
      <c r="F61" s="786">
        <v>1334.8</v>
      </c>
      <c r="G61" s="786">
        <v>200</v>
      </c>
      <c r="H61" s="606">
        <v>1334.8</v>
      </c>
      <c r="I61" s="786">
        <v>1313.0486149999999</v>
      </c>
      <c r="J61" s="689">
        <v>0.98370438642493252</v>
      </c>
      <c r="K61" s="606">
        <v>359.32758899999988</v>
      </c>
      <c r="L61" s="785">
        <v>21.751385000000028</v>
      </c>
      <c r="M61" s="785">
        <v>953.72102600000005</v>
      </c>
      <c r="N61" s="689">
        <v>0.71450481420437528</v>
      </c>
      <c r="O61" s="785">
        <v>879.54241500000001</v>
      </c>
      <c r="P61" s="689">
        <v>0.65893198606532821</v>
      </c>
      <c r="Q61" s="786">
        <v>879.54241500000001</v>
      </c>
    </row>
    <row r="62" spans="1:17" ht="23.25" customHeight="1" x14ac:dyDescent="0.25">
      <c r="A62" s="1084"/>
      <c r="B62" s="1004" t="s">
        <v>21</v>
      </c>
      <c r="C62" s="1005"/>
      <c r="D62" s="358" t="s">
        <v>21</v>
      </c>
      <c r="E62" s="567">
        <v>1534.8</v>
      </c>
      <c r="F62" s="567">
        <v>1334.8</v>
      </c>
      <c r="G62" s="567">
        <v>200</v>
      </c>
      <c r="H62" s="567">
        <v>1334.8</v>
      </c>
      <c r="I62" s="567">
        <v>1313.0486149999999</v>
      </c>
      <c r="J62" s="569">
        <v>0.98370438642493252</v>
      </c>
      <c r="K62" s="568">
        <v>359.32758899999988</v>
      </c>
      <c r="L62" s="567">
        <v>21.751385000000028</v>
      </c>
      <c r="M62" s="567">
        <v>953.72102600000005</v>
      </c>
      <c r="N62" s="569">
        <v>0.71450481420437528</v>
      </c>
      <c r="O62" s="567">
        <v>879.54241500000001</v>
      </c>
      <c r="P62" s="569">
        <v>0.65893198606532821</v>
      </c>
      <c r="Q62" s="568">
        <v>879.54241500000001</v>
      </c>
    </row>
    <row r="63" spans="1:17" ht="103.5" customHeight="1" x14ac:dyDescent="0.25">
      <c r="A63" s="1084"/>
      <c r="B63" s="590" t="s">
        <v>366</v>
      </c>
      <c r="C63" s="647" t="s">
        <v>403</v>
      </c>
      <c r="D63" s="497" t="s">
        <v>364</v>
      </c>
      <c r="E63" s="550">
        <v>2997.2460000000001</v>
      </c>
      <c r="F63" s="551">
        <v>2902.3542029999999</v>
      </c>
      <c r="G63" s="606">
        <v>94.891796999999997</v>
      </c>
      <c r="H63" s="606">
        <v>2902.3542029999999</v>
      </c>
      <c r="I63" s="606">
        <v>2892.06461567</v>
      </c>
      <c r="J63" s="689">
        <v>0.99645474445559945</v>
      </c>
      <c r="K63" s="606">
        <v>1857.3963630000001</v>
      </c>
      <c r="L63" s="605">
        <v>10.289587329999904</v>
      </c>
      <c r="M63" s="550">
        <v>1034.6682526699999</v>
      </c>
      <c r="N63" s="552">
        <v>0.35649275736246172</v>
      </c>
      <c r="O63" s="550">
        <v>1005.1900327999999</v>
      </c>
      <c r="P63" s="552">
        <v>0.34633609907467244</v>
      </c>
      <c r="Q63" s="551">
        <v>1005.1900327999999</v>
      </c>
    </row>
    <row r="64" spans="1:17" ht="27.75" customHeight="1" thickBot="1" x14ac:dyDescent="0.3">
      <c r="A64" s="1084"/>
      <c r="B64" s="1011" t="s">
        <v>48</v>
      </c>
      <c r="C64" s="1012"/>
      <c r="D64" s="706" t="s">
        <v>48</v>
      </c>
      <c r="E64" s="571">
        <v>2997.2460000000001</v>
      </c>
      <c r="F64" s="571">
        <v>2902.3542029999999</v>
      </c>
      <c r="G64" s="571">
        <v>94.891796999999997</v>
      </c>
      <c r="H64" s="571">
        <v>2902.3542029999999</v>
      </c>
      <c r="I64" s="571">
        <v>2892.06461567</v>
      </c>
      <c r="J64" s="573">
        <v>0.99645474445559945</v>
      </c>
      <c r="K64" s="572">
        <v>1857.3963630000001</v>
      </c>
      <c r="L64" s="571">
        <v>10.289587329999904</v>
      </c>
      <c r="M64" s="571">
        <v>1034.6682526699999</v>
      </c>
      <c r="N64" s="573">
        <v>0.35649275736246172</v>
      </c>
      <c r="O64" s="571">
        <v>1005.1900327999999</v>
      </c>
      <c r="P64" s="573">
        <v>0.34633609907467244</v>
      </c>
      <c r="Q64" s="572">
        <v>1005.1900327999999</v>
      </c>
    </row>
    <row r="65" spans="1:17" ht="35.25" customHeight="1" thickBot="1" x14ac:dyDescent="0.3">
      <c r="A65" s="1085"/>
      <c r="B65" s="994" t="s">
        <v>36</v>
      </c>
      <c r="C65" s="995"/>
      <c r="D65" s="996"/>
      <c r="E65" s="575">
        <v>4532.0460000000003</v>
      </c>
      <c r="F65" s="575">
        <v>4237.1542030000001</v>
      </c>
      <c r="G65" s="575">
        <v>294.891797</v>
      </c>
      <c r="H65" s="575">
        <v>4237.1542030000001</v>
      </c>
      <c r="I65" s="575">
        <v>4205.1132306700001</v>
      </c>
      <c r="J65" s="577">
        <v>0.99243809151262086</v>
      </c>
      <c r="K65" s="576">
        <v>2216.7239519999998</v>
      </c>
      <c r="L65" s="576">
        <v>32.040972329999931</v>
      </c>
      <c r="M65" s="575">
        <v>1988.3892786699998</v>
      </c>
      <c r="N65" s="577">
        <v>0.46927470264409438</v>
      </c>
      <c r="O65" s="575">
        <v>1884.7324478</v>
      </c>
      <c r="P65" s="577">
        <v>0.44481091730519678</v>
      </c>
      <c r="Q65" s="701">
        <v>1884.7324478</v>
      </c>
    </row>
    <row r="66" spans="1:17" ht="21.75" customHeight="1" thickBot="1" x14ac:dyDescent="0.3">
      <c r="A66" s="1089" t="s">
        <v>430</v>
      </c>
      <c r="B66" s="1089"/>
      <c r="C66" s="1089"/>
      <c r="D66" s="1089"/>
      <c r="E66" s="1089"/>
      <c r="F66" s="1089"/>
      <c r="G66" s="1089"/>
      <c r="H66" s="1089"/>
      <c r="I66" s="1089"/>
      <c r="J66" s="1089"/>
      <c r="K66" s="1089"/>
      <c r="L66" s="1089"/>
      <c r="M66" s="1089"/>
      <c r="N66" s="1089"/>
      <c r="O66" s="1089"/>
      <c r="P66" s="1089"/>
    </row>
    <row r="67" spans="1:17" ht="68.25" customHeight="1" thickBot="1" x14ac:dyDescent="0.3">
      <c r="A67" s="486" t="s">
        <v>0</v>
      </c>
      <c r="B67" s="693" t="s">
        <v>1</v>
      </c>
      <c r="C67" s="642" t="s">
        <v>384</v>
      </c>
      <c r="D67" s="487" t="s">
        <v>122</v>
      </c>
      <c r="E67" s="517" t="s">
        <v>61</v>
      </c>
      <c r="F67" s="493" t="s">
        <v>121</v>
      </c>
      <c r="G67" s="493" t="s">
        <v>429</v>
      </c>
      <c r="H67" s="854" t="s">
        <v>436</v>
      </c>
      <c r="I67" s="694" t="s">
        <v>5</v>
      </c>
      <c r="J67" s="695" t="s">
        <v>266</v>
      </c>
      <c r="K67" s="694" t="s">
        <v>126</v>
      </c>
      <c r="L67" s="694" t="s">
        <v>123</v>
      </c>
      <c r="M67" s="517" t="s">
        <v>6</v>
      </c>
      <c r="N67" s="694" t="s">
        <v>17</v>
      </c>
      <c r="O67" s="517" t="s">
        <v>46</v>
      </c>
      <c r="P67" s="517" t="s">
        <v>198</v>
      </c>
      <c r="Q67" s="517" t="s">
        <v>8</v>
      </c>
    </row>
    <row r="68" spans="1:17" s="216" customFormat="1" ht="63" customHeight="1" x14ac:dyDescent="0.25">
      <c r="A68" s="1086" t="s">
        <v>306</v>
      </c>
      <c r="B68" s="592" t="s">
        <v>273</v>
      </c>
      <c r="C68" s="649" t="s">
        <v>10</v>
      </c>
      <c r="D68" s="329" t="s">
        <v>10</v>
      </c>
      <c r="E68" s="580">
        <v>2800</v>
      </c>
      <c r="F68" s="581">
        <v>2800</v>
      </c>
      <c r="G68" s="581">
        <v>0</v>
      </c>
      <c r="H68" s="606">
        <v>2800</v>
      </c>
      <c r="I68" s="581">
        <v>2429.1125756700003</v>
      </c>
      <c r="J68" s="582">
        <v>0.86754020559642864</v>
      </c>
      <c r="K68" s="581">
        <v>33.209076670000286</v>
      </c>
      <c r="L68" s="580">
        <v>370.8874243299997</v>
      </c>
      <c r="M68" s="580">
        <v>2395.903499</v>
      </c>
      <c r="N68" s="582">
        <v>0.85567982107142859</v>
      </c>
      <c r="O68" s="580">
        <v>2186.1016930000001</v>
      </c>
      <c r="P68" s="689">
        <v>0.78075060464285717</v>
      </c>
      <c r="Q68" s="581">
        <v>2186.1016930000001</v>
      </c>
    </row>
    <row r="69" spans="1:17" ht="24.75" customHeight="1" x14ac:dyDescent="0.25">
      <c r="A69" s="1087"/>
      <c r="B69" s="1004" t="s">
        <v>21</v>
      </c>
      <c r="C69" s="1005"/>
      <c r="D69" s="358" t="s">
        <v>21</v>
      </c>
      <c r="E69" s="567">
        <v>2800</v>
      </c>
      <c r="F69" s="568">
        <v>2800</v>
      </c>
      <c r="G69" s="568">
        <v>0</v>
      </c>
      <c r="H69" s="568">
        <v>2800</v>
      </c>
      <c r="I69" s="568">
        <v>2429.1125756700003</v>
      </c>
      <c r="J69" s="569">
        <v>0.86754020559642864</v>
      </c>
      <c r="K69" s="568">
        <v>33.209076670000286</v>
      </c>
      <c r="L69" s="567">
        <v>370.8874243299997</v>
      </c>
      <c r="M69" s="567">
        <v>2395.903499</v>
      </c>
      <c r="N69" s="569">
        <v>0.85567982107142859</v>
      </c>
      <c r="O69" s="567">
        <v>2186.1016930000001</v>
      </c>
      <c r="P69" s="569">
        <v>0.78075060464285717</v>
      </c>
      <c r="Q69" s="568">
        <v>2186.1016930000001</v>
      </c>
    </row>
    <row r="70" spans="1:17" ht="108.75" customHeight="1" x14ac:dyDescent="0.25">
      <c r="A70" s="1087"/>
      <c r="B70" s="590" t="s">
        <v>352</v>
      </c>
      <c r="C70" s="647" t="s">
        <v>404</v>
      </c>
      <c r="D70" s="497" t="s">
        <v>340</v>
      </c>
      <c r="E70" s="550">
        <v>11036.096919</v>
      </c>
      <c r="F70" s="605">
        <v>11036.096919</v>
      </c>
      <c r="G70" s="605">
        <v>0</v>
      </c>
      <c r="H70" s="606">
        <v>11036.096919</v>
      </c>
      <c r="I70" s="606">
        <v>11036.096919</v>
      </c>
      <c r="J70" s="689">
        <v>1</v>
      </c>
      <c r="K70" s="606">
        <v>0</v>
      </c>
      <c r="L70" s="606">
        <v>0</v>
      </c>
      <c r="M70" s="550">
        <v>11036.096919</v>
      </c>
      <c r="N70" s="552">
        <v>1</v>
      </c>
      <c r="O70" s="550">
        <v>11036.096919</v>
      </c>
      <c r="P70" s="552">
        <v>1</v>
      </c>
      <c r="Q70" s="551">
        <v>11036.096919</v>
      </c>
    </row>
    <row r="71" spans="1:17" ht="105.75" customHeight="1" x14ac:dyDescent="0.25">
      <c r="A71" s="1087"/>
      <c r="B71" s="590" t="s">
        <v>352</v>
      </c>
      <c r="C71" s="647" t="s">
        <v>404</v>
      </c>
      <c r="D71" s="497" t="s">
        <v>340</v>
      </c>
      <c r="E71" s="550">
        <v>963.90308100000004</v>
      </c>
      <c r="F71" s="605">
        <v>963.90308100000004</v>
      </c>
      <c r="G71" s="605">
        <v>0</v>
      </c>
      <c r="H71" s="606">
        <v>963.90308100000004</v>
      </c>
      <c r="I71" s="606">
        <v>963.90308100000004</v>
      </c>
      <c r="J71" s="689">
        <v>1</v>
      </c>
      <c r="K71" s="606">
        <v>0</v>
      </c>
      <c r="L71" s="606">
        <v>0</v>
      </c>
      <c r="M71" s="550">
        <v>963.90308100000004</v>
      </c>
      <c r="N71" s="552">
        <v>1</v>
      </c>
      <c r="O71" s="550">
        <v>963.90308100000004</v>
      </c>
      <c r="P71" s="552">
        <v>1</v>
      </c>
      <c r="Q71" s="551">
        <v>963.90308100000004</v>
      </c>
    </row>
    <row r="72" spans="1:17" ht="102" customHeight="1" x14ac:dyDescent="0.25">
      <c r="A72" s="1087"/>
      <c r="B72" s="590" t="s">
        <v>353</v>
      </c>
      <c r="C72" s="647" t="s">
        <v>404</v>
      </c>
      <c r="D72" s="497" t="s">
        <v>354</v>
      </c>
      <c r="E72" s="550">
        <v>11036.096919</v>
      </c>
      <c r="F72" s="605">
        <v>11005.37991</v>
      </c>
      <c r="G72" s="605">
        <v>30.717009000000001</v>
      </c>
      <c r="H72" s="606">
        <v>11005.37991</v>
      </c>
      <c r="I72" s="606">
        <v>11005.37991</v>
      </c>
      <c r="J72" s="689">
        <v>1</v>
      </c>
      <c r="K72" s="606">
        <v>21.861999999999171</v>
      </c>
      <c r="L72" s="606">
        <v>0</v>
      </c>
      <c r="M72" s="550">
        <v>10983.51791</v>
      </c>
      <c r="N72" s="552">
        <v>0.99801351700906438</v>
      </c>
      <c r="O72" s="550">
        <v>10440.19276152</v>
      </c>
      <c r="P72" s="552">
        <v>0.94864446724220364</v>
      </c>
      <c r="Q72" s="551">
        <v>10436.212761520001</v>
      </c>
    </row>
    <row r="73" spans="1:17" ht="106.5" customHeight="1" x14ac:dyDescent="0.25">
      <c r="A73" s="1087"/>
      <c r="B73" s="590" t="s">
        <v>353</v>
      </c>
      <c r="C73" s="647" t="s">
        <v>404</v>
      </c>
      <c r="D73" s="497" t="s">
        <v>354</v>
      </c>
      <c r="E73" s="550">
        <v>16963.903081</v>
      </c>
      <c r="F73" s="605">
        <v>16963.903081</v>
      </c>
      <c r="G73" s="605">
        <v>0</v>
      </c>
      <c r="H73" s="606">
        <v>16963.903081</v>
      </c>
      <c r="I73" s="606">
        <v>16476.024718339999</v>
      </c>
      <c r="J73" s="689">
        <v>0.97124020572798264</v>
      </c>
      <c r="K73" s="606">
        <v>868.31534866999937</v>
      </c>
      <c r="L73" s="606">
        <v>487.87836266000159</v>
      </c>
      <c r="M73" s="550">
        <v>15607.709369669999</v>
      </c>
      <c r="N73" s="552">
        <v>0.92005414645118011</v>
      </c>
      <c r="O73" s="550">
        <v>8595.0123864500001</v>
      </c>
      <c r="P73" s="552">
        <v>0.50666478966604278</v>
      </c>
      <c r="Q73" s="551">
        <v>8307.5833417800004</v>
      </c>
    </row>
    <row r="74" spans="1:17" ht="27" customHeight="1" thickBot="1" x14ac:dyDescent="0.3">
      <c r="A74" s="1087"/>
      <c r="B74" s="1090" t="s">
        <v>48</v>
      </c>
      <c r="C74" s="1091"/>
      <c r="D74" s="358" t="s">
        <v>48</v>
      </c>
      <c r="E74" s="571">
        <v>40000</v>
      </c>
      <c r="F74" s="571">
        <v>39969.282991</v>
      </c>
      <c r="G74" s="571">
        <v>30.717009000000001</v>
      </c>
      <c r="H74" s="571">
        <v>39969.282991</v>
      </c>
      <c r="I74" s="571">
        <v>39481.404628339995</v>
      </c>
      <c r="J74" s="573">
        <v>0.98779366738277841</v>
      </c>
      <c r="K74" s="572">
        <v>890.17734866999854</v>
      </c>
      <c r="L74" s="571">
        <v>487.87836266000159</v>
      </c>
      <c r="M74" s="571">
        <v>38591.227279669998</v>
      </c>
      <c r="N74" s="573">
        <v>0.96552213079128035</v>
      </c>
      <c r="O74" s="571">
        <v>31035.205147970002</v>
      </c>
      <c r="P74" s="573">
        <v>0.77647640451689592</v>
      </c>
      <c r="Q74" s="572">
        <v>30743.796103300003</v>
      </c>
    </row>
    <row r="75" spans="1:17" ht="37.5" customHeight="1" thickBot="1" x14ac:dyDescent="0.3">
      <c r="A75" s="1094"/>
      <c r="B75" s="994" t="s">
        <v>36</v>
      </c>
      <c r="C75" s="995"/>
      <c r="D75" s="1003"/>
      <c r="E75" s="707">
        <v>42800</v>
      </c>
      <c r="F75" s="707">
        <v>42769.282991</v>
      </c>
      <c r="G75" s="707">
        <v>30.717009000000001</v>
      </c>
      <c r="H75" s="707">
        <v>42769.282991</v>
      </c>
      <c r="I75" s="707">
        <v>41910.517204009993</v>
      </c>
      <c r="J75" s="577">
        <v>0.97992096834612075</v>
      </c>
      <c r="K75" s="576">
        <v>923.38642533999882</v>
      </c>
      <c r="L75" s="575">
        <v>858.76578699000129</v>
      </c>
      <c r="M75" s="575">
        <v>40987.130778669998</v>
      </c>
      <c r="N75" s="577">
        <v>0.95833102433105966</v>
      </c>
      <c r="O75" s="575">
        <v>33221.306840969999</v>
      </c>
      <c r="P75" s="577">
        <v>0.77675622591009541</v>
      </c>
      <c r="Q75" s="701">
        <v>32929.8977963</v>
      </c>
    </row>
    <row r="76" spans="1:17" ht="18" customHeight="1" thickBot="1" x14ac:dyDescent="0.3">
      <c r="A76" s="1044" t="s">
        <v>430</v>
      </c>
      <c r="B76" s="1044"/>
      <c r="C76" s="1044"/>
      <c r="D76" s="1044"/>
      <c r="E76" s="1044"/>
      <c r="F76" s="1044"/>
      <c r="G76" s="1044"/>
      <c r="H76" s="1044"/>
      <c r="I76" s="1044"/>
      <c r="J76" s="1044"/>
      <c r="K76" s="1044"/>
      <c r="L76" s="1044"/>
      <c r="M76" s="1044"/>
      <c r="N76" s="1044"/>
      <c r="O76" s="1044"/>
      <c r="P76" s="1044"/>
    </row>
    <row r="77" spans="1:17" s="222" customFormat="1" ht="68.25" customHeight="1" thickBot="1" x14ac:dyDescent="0.3">
      <c r="A77" s="492" t="s">
        <v>0</v>
      </c>
      <c r="B77" s="519" t="s">
        <v>1</v>
      </c>
      <c r="C77" s="491" t="s">
        <v>384</v>
      </c>
      <c r="D77" s="493" t="s">
        <v>122</v>
      </c>
      <c r="E77" s="517" t="s">
        <v>61</v>
      </c>
      <c r="F77" s="493" t="s">
        <v>121</v>
      </c>
      <c r="G77" s="368" t="s">
        <v>435</v>
      </c>
      <c r="H77" s="854" t="s">
        <v>436</v>
      </c>
      <c r="I77" s="493" t="s">
        <v>5</v>
      </c>
      <c r="J77" s="494" t="s">
        <v>266</v>
      </c>
      <c r="K77" s="493" t="s">
        <v>126</v>
      </c>
      <c r="L77" s="493" t="s">
        <v>123</v>
      </c>
      <c r="M77" s="517" t="s">
        <v>6</v>
      </c>
      <c r="N77" s="493" t="s">
        <v>17</v>
      </c>
      <c r="O77" s="517" t="s">
        <v>46</v>
      </c>
      <c r="P77" s="517" t="s">
        <v>198</v>
      </c>
      <c r="Q77" s="517" t="s">
        <v>8</v>
      </c>
    </row>
    <row r="78" spans="1:17" s="216" customFormat="1" ht="60" x14ac:dyDescent="0.25">
      <c r="A78" s="1078" t="s">
        <v>307</v>
      </c>
      <c r="B78" s="554" t="s">
        <v>76</v>
      </c>
      <c r="C78" s="641" t="s">
        <v>13</v>
      </c>
      <c r="D78" s="310" t="s">
        <v>13</v>
      </c>
      <c r="E78" s="605">
        <v>145.19999999999999</v>
      </c>
      <c r="F78" s="605">
        <v>5145</v>
      </c>
      <c r="G78" s="605">
        <v>2000</v>
      </c>
      <c r="H78" s="606">
        <v>3145</v>
      </c>
      <c r="I78" s="606">
        <v>0</v>
      </c>
      <c r="J78" s="689">
        <v>0</v>
      </c>
      <c r="K78" s="606">
        <v>0</v>
      </c>
      <c r="L78" s="605">
        <v>5145</v>
      </c>
      <c r="M78" s="605">
        <v>0</v>
      </c>
      <c r="N78" s="748">
        <v>0</v>
      </c>
      <c r="O78" s="605">
        <v>0</v>
      </c>
      <c r="P78" s="748">
        <v>0</v>
      </c>
      <c r="Q78" s="606">
        <v>0</v>
      </c>
    </row>
    <row r="79" spans="1:17" s="216" customFormat="1" ht="45" x14ac:dyDescent="0.25">
      <c r="A79" s="1079"/>
      <c r="B79" s="554" t="s">
        <v>78</v>
      </c>
      <c r="C79" s="641" t="s">
        <v>248</v>
      </c>
      <c r="D79" s="310" t="s">
        <v>248</v>
      </c>
      <c r="E79" s="605">
        <v>14892.5</v>
      </c>
      <c r="F79" s="605">
        <v>14014.194621000001</v>
      </c>
      <c r="G79" s="605">
        <v>878.30537900000002</v>
      </c>
      <c r="H79" s="606">
        <v>14014.194621000001</v>
      </c>
      <c r="I79" s="606">
        <v>9019.6244700000007</v>
      </c>
      <c r="J79" s="689">
        <v>0.64360633728350447</v>
      </c>
      <c r="K79" s="606">
        <v>2207.667187340001</v>
      </c>
      <c r="L79" s="605">
        <v>4994.5701509999999</v>
      </c>
      <c r="M79" s="605">
        <v>6811.9572826599997</v>
      </c>
      <c r="N79" s="689">
        <v>0.48607554460906466</v>
      </c>
      <c r="O79" s="605">
        <v>6117.2174699999996</v>
      </c>
      <c r="P79" s="689">
        <v>0.43650153543846659</v>
      </c>
      <c r="Q79" s="606">
        <v>6117.2174699999996</v>
      </c>
    </row>
    <row r="80" spans="1:17" s="216" customFormat="1" ht="30" x14ac:dyDescent="0.25">
      <c r="A80" s="1080"/>
      <c r="B80" s="554" t="s">
        <v>79</v>
      </c>
      <c r="C80" s="641" t="s">
        <v>214</v>
      </c>
      <c r="D80" s="310" t="s">
        <v>214</v>
      </c>
      <c r="E80" s="605">
        <v>2748.1</v>
      </c>
      <c r="F80" s="605">
        <v>2506.1999999999998</v>
      </c>
      <c r="G80" s="605">
        <v>241.9</v>
      </c>
      <c r="H80" s="606">
        <v>2506.1999999999998</v>
      </c>
      <c r="I80" s="606">
        <v>1891.7248520000001</v>
      </c>
      <c r="J80" s="689">
        <v>0.75481799217939516</v>
      </c>
      <c r="K80" s="606">
        <v>0</v>
      </c>
      <c r="L80" s="605">
        <v>614.47514799999976</v>
      </c>
      <c r="M80" s="605">
        <v>1891.7248520000001</v>
      </c>
      <c r="N80" s="689">
        <v>0.75481799217939516</v>
      </c>
      <c r="O80" s="605">
        <v>1445.1940259999999</v>
      </c>
      <c r="P80" s="689">
        <v>0.57664752453914292</v>
      </c>
      <c r="Q80" s="606">
        <v>1445.1940259999999</v>
      </c>
    </row>
    <row r="81" spans="1:17" ht="19.5" x14ac:dyDescent="0.25">
      <c r="A81" s="1080"/>
      <c r="B81" s="1008" t="s">
        <v>21</v>
      </c>
      <c r="C81" s="1005"/>
      <c r="D81" s="358" t="s">
        <v>21</v>
      </c>
      <c r="E81" s="567">
        <v>17785.8</v>
      </c>
      <c r="F81" s="567">
        <v>21665.394621000003</v>
      </c>
      <c r="G81" s="567">
        <v>3120.205379</v>
      </c>
      <c r="H81" s="567">
        <v>19665.394621000003</v>
      </c>
      <c r="I81" s="567">
        <v>10911.349322</v>
      </c>
      <c r="J81" s="569">
        <v>0.55485026017978523</v>
      </c>
      <c r="K81" s="568">
        <v>2207.667187340001</v>
      </c>
      <c r="L81" s="568">
        <v>10754.045298999999</v>
      </c>
      <c r="M81" s="567">
        <v>8703.6821346599991</v>
      </c>
      <c r="N81" s="569">
        <v>0.44258873530895915</v>
      </c>
      <c r="O81" s="567">
        <v>7562.4114959999997</v>
      </c>
      <c r="P81" s="569">
        <v>0.3845542711827587</v>
      </c>
      <c r="Q81" s="568">
        <v>7562.4114959999997</v>
      </c>
    </row>
    <row r="82" spans="1:17" ht="54.75" customHeight="1" x14ac:dyDescent="0.25">
      <c r="A82" s="1080"/>
      <c r="B82" s="554" t="s">
        <v>355</v>
      </c>
      <c r="C82" s="641" t="s">
        <v>405</v>
      </c>
      <c r="D82" s="310" t="s">
        <v>356</v>
      </c>
      <c r="E82" s="550">
        <v>1000</v>
      </c>
      <c r="F82" s="551">
        <v>996.07500000000005</v>
      </c>
      <c r="G82" s="606">
        <v>3.9249999999999998</v>
      </c>
      <c r="H82" s="606">
        <v>996.07500000000005</v>
      </c>
      <c r="I82" s="606">
        <v>996.07500000000005</v>
      </c>
      <c r="J82" s="689">
        <v>1</v>
      </c>
      <c r="K82" s="606">
        <v>893.5</v>
      </c>
      <c r="L82" s="605">
        <v>0</v>
      </c>
      <c r="M82" s="550">
        <v>102.575</v>
      </c>
      <c r="N82" s="553">
        <v>0.1029791933338353</v>
      </c>
      <c r="O82" s="550">
        <v>98.583332999999996</v>
      </c>
      <c r="P82" s="553">
        <v>9.8971797304419837E-2</v>
      </c>
      <c r="Q82" s="551">
        <v>98.583332999999996</v>
      </c>
    </row>
    <row r="83" spans="1:17" ht="104.25" customHeight="1" x14ac:dyDescent="0.25">
      <c r="A83" s="1080"/>
      <c r="B83" s="591" t="s">
        <v>357</v>
      </c>
      <c r="C83" s="648" t="s">
        <v>406</v>
      </c>
      <c r="D83" s="498" t="s">
        <v>358</v>
      </c>
      <c r="E83" s="550">
        <v>10000</v>
      </c>
      <c r="F83" s="551">
        <v>4557.1066350000001</v>
      </c>
      <c r="G83" s="606">
        <v>5442.8933649999999</v>
      </c>
      <c r="H83" s="606">
        <v>4557.1066350000001</v>
      </c>
      <c r="I83" s="606">
        <v>4537.41313335</v>
      </c>
      <c r="J83" s="689">
        <v>0.99567850760858922</v>
      </c>
      <c r="K83" s="606">
        <v>1713.6868683500002</v>
      </c>
      <c r="L83" s="605">
        <v>19.693501650000144</v>
      </c>
      <c r="M83" s="550">
        <v>2823.7262649999998</v>
      </c>
      <c r="N83" s="552">
        <v>0.61963137823304404</v>
      </c>
      <c r="O83" s="550">
        <v>2402.61095067</v>
      </c>
      <c r="P83" s="552">
        <v>0.5272228945044205</v>
      </c>
      <c r="Q83" s="551">
        <v>2353.51312267</v>
      </c>
    </row>
    <row r="84" spans="1:17" ht="106.5" customHeight="1" x14ac:dyDescent="0.25">
      <c r="A84" s="1080"/>
      <c r="B84" s="591" t="s">
        <v>359</v>
      </c>
      <c r="C84" s="648" t="s">
        <v>406</v>
      </c>
      <c r="D84" s="498" t="s">
        <v>360</v>
      </c>
      <c r="E84" s="550">
        <v>10000</v>
      </c>
      <c r="F84" s="551">
        <v>10000</v>
      </c>
      <c r="G84" s="606">
        <v>0</v>
      </c>
      <c r="H84" s="606">
        <v>10000</v>
      </c>
      <c r="I84" s="606">
        <v>9996.1398323499998</v>
      </c>
      <c r="J84" s="689">
        <v>0.99961398323499995</v>
      </c>
      <c r="K84" s="606">
        <v>7199.8375220199996</v>
      </c>
      <c r="L84" s="605">
        <v>3.8601676500002213</v>
      </c>
      <c r="M84" s="550">
        <v>2796.3023103299997</v>
      </c>
      <c r="N84" s="552">
        <v>0.279630231033</v>
      </c>
      <c r="O84" s="550">
        <v>1783.5892903299998</v>
      </c>
      <c r="P84" s="552">
        <v>0.17835892903299999</v>
      </c>
      <c r="Q84" s="551">
        <v>1724.48665833</v>
      </c>
    </row>
    <row r="85" spans="1:17" ht="26.25" customHeight="1" thickBot="1" x14ac:dyDescent="0.3">
      <c r="A85" s="1080"/>
      <c r="B85" s="1009" t="s">
        <v>48</v>
      </c>
      <c r="C85" s="1010"/>
      <c r="D85" s="706" t="s">
        <v>48</v>
      </c>
      <c r="E85" s="571">
        <v>21000</v>
      </c>
      <c r="F85" s="571">
        <v>15553.181635000001</v>
      </c>
      <c r="G85" s="571">
        <v>5446.8183650000001</v>
      </c>
      <c r="H85" s="571">
        <v>15553.181635000001</v>
      </c>
      <c r="I85" s="571">
        <v>15529.6279657</v>
      </c>
      <c r="J85" s="573">
        <v>0.99848560443433665</v>
      </c>
      <c r="K85" s="572">
        <v>9807.0243903699993</v>
      </c>
      <c r="L85" s="571">
        <v>23.553669300000365</v>
      </c>
      <c r="M85" s="571">
        <v>5722.6035753299993</v>
      </c>
      <c r="N85" s="573">
        <v>0.36793780910088364</v>
      </c>
      <c r="O85" s="571">
        <v>4284.783574</v>
      </c>
      <c r="P85" s="573">
        <v>0.27549241528548507</v>
      </c>
      <c r="Q85" s="572">
        <v>4176.583114</v>
      </c>
    </row>
    <row r="86" spans="1:17" ht="30" customHeight="1" thickBot="1" x14ac:dyDescent="0.3">
      <c r="A86" s="1081"/>
      <c r="B86" s="994" t="s">
        <v>36</v>
      </c>
      <c r="C86" s="995"/>
      <c r="D86" s="996"/>
      <c r="E86" s="575">
        <v>38785.800000000003</v>
      </c>
      <c r="F86" s="575">
        <v>37218.576256</v>
      </c>
      <c r="G86" s="575">
        <v>8567.0237440000001</v>
      </c>
      <c r="H86" s="575">
        <v>35218.576256</v>
      </c>
      <c r="I86" s="575">
        <v>26440.9772877</v>
      </c>
      <c r="J86" s="577">
        <v>0.75076792132377557</v>
      </c>
      <c r="K86" s="576">
        <v>12014.69157771</v>
      </c>
      <c r="L86" s="576">
        <v>10777.598968300001</v>
      </c>
      <c r="M86" s="575">
        <v>14426.285709989999</v>
      </c>
      <c r="N86" s="577">
        <v>0.40962149080436694</v>
      </c>
      <c r="O86" s="575">
        <v>11847.19507</v>
      </c>
      <c r="P86" s="577">
        <v>0.33639051686485072</v>
      </c>
      <c r="Q86" s="708">
        <v>11738.99461</v>
      </c>
    </row>
    <row r="87" spans="1:17" ht="20.25" customHeight="1" x14ac:dyDescent="0.25">
      <c r="A87" s="1044" t="s">
        <v>430</v>
      </c>
      <c r="B87" s="1044"/>
      <c r="C87" s="1044"/>
      <c r="D87" s="1044"/>
      <c r="E87" s="1044"/>
      <c r="F87" s="1044"/>
      <c r="G87" s="1044"/>
      <c r="H87" s="1044"/>
      <c r="I87" s="1044"/>
      <c r="J87" s="1044"/>
      <c r="K87" s="1044"/>
      <c r="L87" s="1044"/>
      <c r="M87" s="1044"/>
      <c r="N87" s="1044"/>
      <c r="O87" s="1044"/>
      <c r="P87" s="1044"/>
    </row>
    <row r="88" spans="1:17" ht="20.25" customHeight="1" thickBot="1" x14ac:dyDescent="0.3">
      <c r="A88" s="655"/>
      <c r="B88" s="594"/>
      <c r="C88" s="650"/>
      <c r="D88" s="660"/>
      <c r="E88" s="595"/>
      <c r="F88" s="594"/>
      <c r="G88" s="594"/>
      <c r="H88" s="594"/>
      <c r="I88" s="594"/>
      <c r="J88" s="594"/>
      <c r="K88" s="594"/>
      <c r="L88" s="594"/>
      <c r="M88" s="670"/>
      <c r="N88" s="594"/>
      <c r="O88" s="596"/>
      <c r="P88" s="594"/>
      <c r="Q88" s="596"/>
    </row>
    <row r="89" spans="1:17" s="222" customFormat="1" ht="51.75" customHeight="1" thickBot="1" x14ac:dyDescent="0.3">
      <c r="A89" s="492" t="s">
        <v>0</v>
      </c>
      <c r="B89" s="519" t="s">
        <v>1</v>
      </c>
      <c r="C89" s="491" t="s">
        <v>384</v>
      </c>
      <c r="D89" s="493" t="s">
        <v>122</v>
      </c>
      <c r="E89" s="517" t="s">
        <v>61</v>
      </c>
      <c r="F89" s="493" t="s">
        <v>121</v>
      </c>
      <c r="G89" s="493" t="s">
        <v>429</v>
      </c>
      <c r="H89" s="854" t="s">
        <v>436</v>
      </c>
      <c r="I89" s="493" t="s">
        <v>5</v>
      </c>
      <c r="J89" s="494" t="s">
        <v>266</v>
      </c>
      <c r="K89" s="493" t="s">
        <v>126</v>
      </c>
      <c r="L89" s="493" t="s">
        <v>123</v>
      </c>
      <c r="M89" s="517" t="s">
        <v>6</v>
      </c>
      <c r="N89" s="493" t="s">
        <v>17</v>
      </c>
      <c r="O89" s="517" t="s">
        <v>46</v>
      </c>
      <c r="P89" s="493" t="s">
        <v>198</v>
      </c>
      <c r="Q89" s="709" t="s">
        <v>8</v>
      </c>
    </row>
    <row r="90" spans="1:17" s="216" customFormat="1" ht="45" customHeight="1" x14ac:dyDescent="0.25">
      <c r="A90" s="1086" t="s">
        <v>305</v>
      </c>
      <c r="B90" s="840" t="s">
        <v>75</v>
      </c>
      <c r="C90" s="841" t="s">
        <v>12</v>
      </c>
      <c r="D90" s="313" t="s">
        <v>12</v>
      </c>
      <c r="E90" s="785">
        <v>400000</v>
      </c>
      <c r="F90" s="786">
        <v>400000</v>
      </c>
      <c r="G90" s="786">
        <v>0</v>
      </c>
      <c r="H90" s="606">
        <v>400000</v>
      </c>
      <c r="I90" s="786">
        <v>252326.27195520999</v>
      </c>
      <c r="J90" s="689">
        <v>0.630815679888025</v>
      </c>
      <c r="K90" s="606">
        <v>0</v>
      </c>
      <c r="L90" s="785">
        <v>147673.72804479001</v>
      </c>
      <c r="M90" s="785">
        <v>252326.27195520999</v>
      </c>
      <c r="N90" s="787">
        <v>0.630815679888025</v>
      </c>
      <c r="O90" s="785">
        <v>101443.19762914999</v>
      </c>
      <c r="P90" s="689">
        <v>0.25360799407287499</v>
      </c>
      <c r="Q90" s="786">
        <v>100622.66226914999</v>
      </c>
    </row>
    <row r="91" spans="1:17" ht="27.75" customHeight="1" x14ac:dyDescent="0.25">
      <c r="A91" s="1087"/>
      <c r="B91" s="1004" t="s">
        <v>21</v>
      </c>
      <c r="C91" s="1005"/>
      <c r="D91" s="358" t="s">
        <v>21</v>
      </c>
      <c r="E91" s="567">
        <v>400000</v>
      </c>
      <c r="F91" s="568">
        <v>400000</v>
      </c>
      <c r="G91" s="568">
        <v>0</v>
      </c>
      <c r="H91" s="568">
        <v>400000</v>
      </c>
      <c r="I91" s="568">
        <v>252326.27195520999</v>
      </c>
      <c r="J91" s="569">
        <v>0.630815679888025</v>
      </c>
      <c r="K91" s="568">
        <v>0</v>
      </c>
      <c r="L91" s="567">
        <v>147673.72804479001</v>
      </c>
      <c r="M91" s="567">
        <v>252326.27195520999</v>
      </c>
      <c r="N91" s="569">
        <v>0.630815679888025</v>
      </c>
      <c r="O91" s="567">
        <v>101443.19762914999</v>
      </c>
      <c r="P91" s="569">
        <v>0.25360799407287499</v>
      </c>
      <c r="Q91" s="568">
        <v>100622.66226914999</v>
      </c>
    </row>
    <row r="92" spans="1:17" ht="42.75" customHeight="1" x14ac:dyDescent="0.25">
      <c r="A92" s="1087"/>
      <c r="B92" s="590" t="s">
        <v>339</v>
      </c>
      <c r="C92" s="647" t="s">
        <v>109</v>
      </c>
      <c r="D92" s="497" t="s">
        <v>340</v>
      </c>
      <c r="E92" s="550">
        <v>50000</v>
      </c>
      <c r="F92" s="551">
        <v>50000</v>
      </c>
      <c r="G92" s="606">
        <v>0</v>
      </c>
      <c r="H92" s="606">
        <v>50000</v>
      </c>
      <c r="I92" s="606">
        <v>40658.29593167</v>
      </c>
      <c r="J92" s="689">
        <v>0.81316591863340004</v>
      </c>
      <c r="K92" s="606">
        <v>0</v>
      </c>
      <c r="L92" s="605">
        <v>9341.7040683300002</v>
      </c>
      <c r="M92" s="550">
        <v>40658.29593167</v>
      </c>
      <c r="N92" s="552">
        <v>0.81316591863340004</v>
      </c>
      <c r="O92" s="550">
        <v>22640.283796</v>
      </c>
      <c r="P92" s="552">
        <v>0.45280567591999998</v>
      </c>
      <c r="Q92" s="551">
        <v>22640.283796</v>
      </c>
    </row>
    <row r="93" spans="1:17" ht="90" x14ac:dyDescent="0.25">
      <c r="A93" s="1087"/>
      <c r="B93" s="591" t="s">
        <v>341</v>
      </c>
      <c r="C93" s="647" t="s">
        <v>407</v>
      </c>
      <c r="D93" s="497" t="s">
        <v>340</v>
      </c>
      <c r="E93" s="550">
        <v>77031.226735999997</v>
      </c>
      <c r="F93" s="551">
        <v>77031.226735999997</v>
      </c>
      <c r="G93" s="606">
        <v>0</v>
      </c>
      <c r="H93" s="606">
        <v>77031.226735999997</v>
      </c>
      <c r="I93" s="606">
        <v>77011.236736050007</v>
      </c>
      <c r="J93" s="689">
        <v>0.9997404948512828</v>
      </c>
      <c r="K93" s="814">
        <v>0</v>
      </c>
      <c r="L93" s="605">
        <v>19.989999949990306</v>
      </c>
      <c r="M93" s="550">
        <v>77011.236736050007</v>
      </c>
      <c r="N93" s="597">
        <v>0.9997404948512828</v>
      </c>
      <c r="O93" s="550">
        <v>4548.8877359999997</v>
      </c>
      <c r="P93" s="552">
        <v>5.9052515826988762E-2</v>
      </c>
      <c r="Q93" s="551">
        <v>4548.8877359999997</v>
      </c>
    </row>
    <row r="94" spans="1:17" ht="23.25" customHeight="1" thickBot="1" x14ac:dyDescent="0.3">
      <c r="A94" s="1087"/>
      <c r="B94" s="1011" t="s">
        <v>48</v>
      </c>
      <c r="C94" s="1012"/>
      <c r="D94" s="706" t="s">
        <v>48</v>
      </c>
      <c r="E94" s="571">
        <v>127031.226736</v>
      </c>
      <c r="F94" s="571">
        <v>127031.226736</v>
      </c>
      <c r="G94" s="571">
        <v>0</v>
      </c>
      <c r="H94" s="571">
        <v>127031.226736</v>
      </c>
      <c r="I94" s="572">
        <v>117669.53266772001</v>
      </c>
      <c r="J94" s="573">
        <v>0.92630399383817852</v>
      </c>
      <c r="K94" s="572">
        <v>0</v>
      </c>
      <c r="L94" s="572">
        <v>9361.6940682799905</v>
      </c>
      <c r="M94" s="571">
        <v>117669.53266772001</v>
      </c>
      <c r="N94" s="573">
        <v>0.92630399383817852</v>
      </c>
      <c r="O94" s="571">
        <v>27189.171532</v>
      </c>
      <c r="P94" s="573">
        <v>0.2140353378504746</v>
      </c>
      <c r="Q94" s="572">
        <v>27189.171532</v>
      </c>
    </row>
    <row r="95" spans="1:17" ht="40.5" customHeight="1" thickBot="1" x14ac:dyDescent="0.3">
      <c r="A95" s="1088"/>
      <c r="B95" s="994" t="s">
        <v>36</v>
      </c>
      <c r="C95" s="995"/>
      <c r="D95" s="996"/>
      <c r="E95" s="575">
        <v>527031.22673600004</v>
      </c>
      <c r="F95" s="575">
        <v>527031.22673600004</v>
      </c>
      <c r="G95" s="575">
        <v>0</v>
      </c>
      <c r="H95" s="575">
        <v>527031.22673600004</v>
      </c>
      <c r="I95" s="575">
        <v>369995.80462293001</v>
      </c>
      <c r="J95" s="577">
        <v>0.70203772727923752</v>
      </c>
      <c r="K95" s="576">
        <v>0</v>
      </c>
      <c r="L95" s="576">
        <v>157035.42211307</v>
      </c>
      <c r="M95" s="575">
        <v>369995.80462293001</v>
      </c>
      <c r="N95" s="577">
        <v>0.70203772727923752</v>
      </c>
      <c r="O95" s="575">
        <v>128632.36916114998</v>
      </c>
      <c r="P95" s="577">
        <v>0.24406972990536741</v>
      </c>
      <c r="Q95" s="701">
        <v>127811.83380115</v>
      </c>
    </row>
    <row r="96" spans="1:17" ht="22.5" customHeight="1" thickBot="1" x14ac:dyDescent="0.3">
      <c r="A96" s="1044" t="s">
        <v>430</v>
      </c>
      <c r="B96" s="1044"/>
      <c r="C96" s="1044"/>
      <c r="D96" s="1044"/>
      <c r="E96" s="1044"/>
      <c r="F96" s="1044"/>
      <c r="G96" s="1044"/>
      <c r="H96" s="1044"/>
      <c r="I96" s="1044"/>
      <c r="J96" s="1044"/>
      <c r="K96" s="1044"/>
      <c r="L96" s="1044"/>
      <c r="M96" s="1082"/>
      <c r="N96" s="1044"/>
      <c r="O96" s="1044"/>
      <c r="P96" s="1044"/>
      <c r="Q96" s="702"/>
    </row>
    <row r="97" spans="1:61" s="222" customFormat="1" ht="68.25" customHeight="1" x14ac:dyDescent="0.25">
      <c r="A97" s="492" t="s">
        <v>56</v>
      </c>
      <c r="B97" s="519" t="s">
        <v>1</v>
      </c>
      <c r="C97" s="491" t="s">
        <v>384</v>
      </c>
      <c r="D97" s="493" t="s">
        <v>122</v>
      </c>
      <c r="E97" s="517" t="s">
        <v>61</v>
      </c>
      <c r="F97" s="493" t="s">
        <v>121</v>
      </c>
      <c r="G97" s="493" t="s">
        <v>429</v>
      </c>
      <c r="H97" s="854" t="s">
        <v>436</v>
      </c>
      <c r="I97" s="493" t="s">
        <v>5</v>
      </c>
      <c r="J97" s="494" t="s">
        <v>266</v>
      </c>
      <c r="K97" s="493" t="s">
        <v>126</v>
      </c>
      <c r="L97" s="493" t="s">
        <v>123</v>
      </c>
      <c r="M97" s="517" t="s">
        <v>6</v>
      </c>
      <c r="N97" s="493" t="s">
        <v>17</v>
      </c>
      <c r="O97" s="517" t="s">
        <v>46</v>
      </c>
      <c r="P97" s="517" t="s">
        <v>198</v>
      </c>
      <c r="Q97" s="517" t="s">
        <v>8</v>
      </c>
    </row>
    <row r="98" spans="1:61" ht="69.75" customHeight="1" x14ac:dyDescent="0.25">
      <c r="A98" s="1079" t="s">
        <v>274</v>
      </c>
      <c r="B98" s="583" t="s">
        <v>379</v>
      </c>
      <c r="C98" s="645" t="s">
        <v>408</v>
      </c>
      <c r="D98" s="313" t="s">
        <v>360</v>
      </c>
      <c r="E98" s="563">
        <v>4500</v>
      </c>
      <c r="F98" s="564">
        <v>3262.6892619999999</v>
      </c>
      <c r="G98" s="564">
        <v>1237.3107379999999</v>
      </c>
      <c r="H98" s="606">
        <v>3262.6892619999999</v>
      </c>
      <c r="I98" s="786">
        <v>3239.8225934299999</v>
      </c>
      <c r="J98" s="787">
        <v>0.99299146601660038</v>
      </c>
      <c r="K98" s="786">
        <v>37.763128959999904</v>
      </c>
      <c r="L98" s="785">
        <v>22.866668570000002</v>
      </c>
      <c r="M98" s="563">
        <v>3202.05946447</v>
      </c>
      <c r="N98" s="584">
        <v>0.9814172320250828</v>
      </c>
      <c r="O98" s="563">
        <v>2916.2148225599999</v>
      </c>
      <c r="P98" s="553">
        <v>0.8938070984953026</v>
      </c>
      <c r="Q98" s="564">
        <v>2903.2148225599999</v>
      </c>
    </row>
    <row r="99" spans="1:61" ht="31.5" customHeight="1" thickBot="1" x14ac:dyDescent="0.3">
      <c r="A99" s="1080"/>
      <c r="B99" s="1013" t="s">
        <v>48</v>
      </c>
      <c r="C99" s="1012"/>
      <c r="D99" s="706" t="s">
        <v>48</v>
      </c>
      <c r="E99" s="571">
        <v>4500</v>
      </c>
      <c r="F99" s="571">
        <v>3262.6892619999999</v>
      </c>
      <c r="G99" s="571">
        <v>1237.3107379999999</v>
      </c>
      <c r="H99" s="571">
        <v>3262.6892619999999</v>
      </c>
      <c r="I99" s="571">
        <v>3239.8225934299999</v>
      </c>
      <c r="J99" s="573">
        <v>0.99299146601660038</v>
      </c>
      <c r="K99" s="572">
        <v>37.763128959999904</v>
      </c>
      <c r="L99" s="571">
        <v>22.866668570000002</v>
      </c>
      <c r="M99" s="571">
        <v>3202.05946447</v>
      </c>
      <c r="N99" s="573">
        <v>0.9814172320250828</v>
      </c>
      <c r="O99" s="571">
        <v>2916.2148225599999</v>
      </c>
      <c r="P99" s="573">
        <v>0.8938070984953026</v>
      </c>
      <c r="Q99" s="572">
        <v>2903.2148225599999</v>
      </c>
    </row>
    <row r="100" spans="1:61" ht="40.5" customHeight="1" thickBot="1" x14ac:dyDescent="0.3">
      <c r="A100" s="1096"/>
      <c r="B100" s="994" t="s">
        <v>36</v>
      </c>
      <c r="C100" s="995"/>
      <c r="D100" s="996"/>
      <c r="E100" s="575">
        <v>4500</v>
      </c>
      <c r="F100" s="575">
        <v>3262.6892619999999</v>
      </c>
      <c r="G100" s="575">
        <v>1237.3107379999999</v>
      </c>
      <c r="H100" s="575">
        <v>3262.6892619999999</v>
      </c>
      <c r="I100" s="575">
        <v>3239.8225934299999</v>
      </c>
      <c r="J100" s="577">
        <v>0.99299146601660038</v>
      </c>
      <c r="K100" s="576">
        <v>37.763128959999904</v>
      </c>
      <c r="L100" s="575">
        <v>22.866668570000002</v>
      </c>
      <c r="M100" s="575">
        <v>3202.05946447</v>
      </c>
      <c r="N100" s="577">
        <v>0.9814172320250828</v>
      </c>
      <c r="O100" s="575">
        <v>2916.2148225599999</v>
      </c>
      <c r="P100" s="577">
        <v>0.8938070984953026</v>
      </c>
      <c r="Q100" s="701">
        <v>2903.2148225599999</v>
      </c>
    </row>
    <row r="101" spans="1:61" ht="22.5" customHeight="1" thickBot="1" x14ac:dyDescent="0.3">
      <c r="A101" s="1044" t="s">
        <v>430</v>
      </c>
      <c r="B101" s="1044"/>
      <c r="C101" s="1044"/>
      <c r="D101" s="1044"/>
      <c r="E101" s="1044"/>
      <c r="F101" s="1044"/>
      <c r="G101" s="1044"/>
      <c r="H101" s="1044"/>
      <c r="I101" s="1044"/>
      <c r="J101" s="1044"/>
      <c r="K101" s="1044"/>
      <c r="L101" s="1044"/>
      <c r="M101" s="1082"/>
      <c r="N101" s="1044"/>
      <c r="O101" s="1044"/>
      <c r="P101" s="1044"/>
    </row>
    <row r="102" spans="1:61" s="222" customFormat="1" ht="68.25" customHeight="1" thickBot="1" x14ac:dyDescent="0.3">
      <c r="A102" s="710" t="s">
        <v>0</v>
      </c>
      <c r="B102" s="487" t="s">
        <v>1</v>
      </c>
      <c r="C102" s="711" t="s">
        <v>384</v>
      </c>
      <c r="D102" s="487" t="s">
        <v>122</v>
      </c>
      <c r="E102" s="712" t="s">
        <v>61</v>
      </c>
      <c r="F102" s="487" t="s">
        <v>121</v>
      </c>
      <c r="G102" s="493" t="s">
        <v>429</v>
      </c>
      <c r="H102" s="854" t="s">
        <v>436</v>
      </c>
      <c r="I102" s="487" t="s">
        <v>5</v>
      </c>
      <c r="J102" s="488" t="s">
        <v>266</v>
      </c>
      <c r="K102" s="487" t="s">
        <v>126</v>
      </c>
      <c r="L102" s="487" t="s">
        <v>123</v>
      </c>
      <c r="M102" s="712" t="s">
        <v>6</v>
      </c>
      <c r="N102" s="487" t="s">
        <v>17</v>
      </c>
      <c r="O102" s="712" t="s">
        <v>46</v>
      </c>
      <c r="P102" s="487" t="s">
        <v>198</v>
      </c>
      <c r="Q102" s="713" t="s">
        <v>8</v>
      </c>
    </row>
    <row r="103" spans="1:61" s="216" customFormat="1" ht="45.75" customHeight="1" x14ac:dyDescent="0.25">
      <c r="A103" s="1072" t="s">
        <v>241</v>
      </c>
      <c r="B103" s="583" t="s">
        <v>96</v>
      </c>
      <c r="C103" s="645" t="s">
        <v>97</v>
      </c>
      <c r="D103" s="313" t="s">
        <v>97</v>
      </c>
      <c r="E103" s="785">
        <v>1079.5</v>
      </c>
      <c r="F103" s="786">
        <v>1079.5</v>
      </c>
      <c r="G103" s="786">
        <v>0</v>
      </c>
      <c r="H103" s="606">
        <v>1079.5</v>
      </c>
      <c r="I103" s="786">
        <v>1079.5</v>
      </c>
      <c r="J103" s="787">
        <v>1</v>
      </c>
      <c r="K103" s="786">
        <v>0</v>
      </c>
      <c r="L103" s="785">
        <v>0</v>
      </c>
      <c r="M103" s="785">
        <v>1079.5</v>
      </c>
      <c r="N103" s="787">
        <v>1</v>
      </c>
      <c r="O103" s="785">
        <v>539.75</v>
      </c>
      <c r="P103" s="787">
        <v>0.5</v>
      </c>
      <c r="Q103" s="786">
        <v>539.75</v>
      </c>
    </row>
    <row r="104" spans="1:61" s="216" customFormat="1" ht="63.75" customHeight="1" x14ac:dyDescent="0.25">
      <c r="A104" s="1052"/>
      <c r="B104" s="554" t="s">
        <v>94</v>
      </c>
      <c r="C104" s="641" t="s">
        <v>216</v>
      </c>
      <c r="D104" s="310" t="s">
        <v>216</v>
      </c>
      <c r="E104" s="605">
        <v>79100</v>
      </c>
      <c r="F104" s="606">
        <v>68620.698461000007</v>
      </c>
      <c r="G104" s="606">
        <v>10479</v>
      </c>
      <c r="H104" s="606">
        <v>68621</v>
      </c>
      <c r="I104" s="606">
        <v>66055.074782869997</v>
      </c>
      <c r="J104" s="689">
        <v>0.96260728906413484</v>
      </c>
      <c r="K104" s="606">
        <v>638.4850895099953</v>
      </c>
      <c r="L104" s="605">
        <v>2565.9252171300031</v>
      </c>
      <c r="M104" s="605">
        <v>65416.589693360002</v>
      </c>
      <c r="N104" s="689">
        <v>0.95330277456405477</v>
      </c>
      <c r="O104" s="605">
        <v>57778.115807760005</v>
      </c>
      <c r="P104" s="689">
        <v>0.84198883443493977</v>
      </c>
      <c r="Q104" s="606">
        <v>57771.781611760001</v>
      </c>
    </row>
    <row r="105" spans="1:61" s="216" customFormat="1" ht="75" x14ac:dyDescent="0.25">
      <c r="A105" s="1052"/>
      <c r="B105" s="554" t="s">
        <v>201</v>
      </c>
      <c r="C105" s="641" t="s">
        <v>202</v>
      </c>
      <c r="D105" s="310" t="s">
        <v>202</v>
      </c>
      <c r="E105" s="605">
        <v>2095.4</v>
      </c>
      <c r="F105" s="606">
        <v>1188.829373</v>
      </c>
      <c r="G105" s="606">
        <v>907</v>
      </c>
      <c r="H105" s="606">
        <v>1188.4000000000001</v>
      </c>
      <c r="I105" s="606">
        <v>1171.4920179999999</v>
      </c>
      <c r="J105" s="689">
        <v>0.98577248232918191</v>
      </c>
      <c r="K105" s="606">
        <v>1.6799999999998363</v>
      </c>
      <c r="L105" s="605">
        <v>16.907982000000175</v>
      </c>
      <c r="M105" s="605">
        <v>1169.8120180000001</v>
      </c>
      <c r="N105" s="689">
        <v>0.98435881689666782</v>
      </c>
      <c r="O105" s="605">
        <v>528.728791</v>
      </c>
      <c r="P105" s="689">
        <v>0.44490810417367888</v>
      </c>
      <c r="Q105" s="606">
        <v>528.728791</v>
      </c>
    </row>
    <row r="106" spans="1:61" ht="26.25" customHeight="1" x14ac:dyDescent="0.25">
      <c r="A106" s="1052"/>
      <c r="B106" s="1008" t="s">
        <v>21</v>
      </c>
      <c r="C106" s="1005"/>
      <c r="D106" s="358" t="s">
        <v>21</v>
      </c>
      <c r="E106" s="567">
        <v>82274.899999999994</v>
      </c>
      <c r="F106" s="567">
        <v>70889.027834000008</v>
      </c>
      <c r="G106" s="567">
        <v>11386</v>
      </c>
      <c r="H106" s="567">
        <v>70888.899999999994</v>
      </c>
      <c r="I106" s="567">
        <v>68306.066800870001</v>
      </c>
      <c r="J106" s="569">
        <v>0.96356505462590059</v>
      </c>
      <c r="K106" s="568">
        <v>640.16508950999514</v>
      </c>
      <c r="L106" s="568">
        <v>2582.8331991300033</v>
      </c>
      <c r="M106" s="567">
        <v>67665.901711359998</v>
      </c>
      <c r="N106" s="569">
        <v>0.95453451402631451</v>
      </c>
      <c r="O106" s="567">
        <v>58846.594598760006</v>
      </c>
      <c r="P106" s="569">
        <v>0.83012424510409966</v>
      </c>
      <c r="Q106" s="568">
        <v>58840.260402760003</v>
      </c>
    </row>
    <row r="107" spans="1:61" ht="88.5" customHeight="1" x14ac:dyDescent="0.25">
      <c r="A107" s="1052"/>
      <c r="B107" s="549" t="s">
        <v>363</v>
      </c>
      <c r="C107" s="640" t="s">
        <v>409</v>
      </c>
      <c r="D107" s="49" t="s">
        <v>364</v>
      </c>
      <c r="E107" s="550">
        <v>50000</v>
      </c>
      <c r="F107" s="551">
        <v>37690.044850999999</v>
      </c>
      <c r="G107" s="606">
        <v>12309.955148999999</v>
      </c>
      <c r="H107" s="606">
        <v>37690.044850999999</v>
      </c>
      <c r="I107" s="606">
        <v>33613.50892</v>
      </c>
      <c r="J107" s="689">
        <v>0.89184051260443542</v>
      </c>
      <c r="K107" s="606">
        <v>1603.5089200000002</v>
      </c>
      <c r="L107" s="605">
        <v>4076.5359309999985</v>
      </c>
      <c r="M107" s="550">
        <v>32010</v>
      </c>
      <c r="N107" s="552">
        <v>0.8492958850684601</v>
      </c>
      <c r="O107" s="550">
        <v>27039.379566</v>
      </c>
      <c r="P107" s="552">
        <v>0.71741436426766647</v>
      </c>
      <c r="Q107" s="551">
        <v>27039.379566</v>
      </c>
    </row>
    <row r="108" spans="1:61" s="216" customFormat="1" ht="78" customHeight="1" x14ac:dyDescent="0.25">
      <c r="A108" s="1052"/>
      <c r="B108" s="554" t="s">
        <v>365</v>
      </c>
      <c r="C108" s="641" t="s">
        <v>410</v>
      </c>
      <c r="D108" s="310" t="s">
        <v>364</v>
      </c>
      <c r="E108" s="605">
        <v>2000</v>
      </c>
      <c r="F108" s="606">
        <v>0</v>
      </c>
      <c r="G108" s="606">
        <v>2000</v>
      </c>
      <c r="H108" s="606">
        <v>0</v>
      </c>
      <c r="I108" s="606">
        <v>0</v>
      </c>
      <c r="J108" s="689">
        <v>0</v>
      </c>
      <c r="K108" s="606">
        <v>0</v>
      </c>
      <c r="L108" s="605">
        <v>0</v>
      </c>
      <c r="M108" s="605">
        <v>0</v>
      </c>
      <c r="N108" s="689">
        <v>0</v>
      </c>
      <c r="O108" s="605">
        <v>0</v>
      </c>
      <c r="P108" s="689">
        <v>0</v>
      </c>
      <c r="Q108" s="606">
        <v>0</v>
      </c>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row>
    <row r="109" spans="1:61" ht="23.25" customHeight="1" thickBot="1" x14ac:dyDescent="0.3">
      <c r="A109" s="1052"/>
      <c r="B109" s="1013" t="s">
        <v>48</v>
      </c>
      <c r="C109" s="1012"/>
      <c r="D109" s="706" t="s">
        <v>48</v>
      </c>
      <c r="E109" s="571">
        <v>52000</v>
      </c>
      <c r="F109" s="571">
        <v>37690.044850999999</v>
      </c>
      <c r="G109" s="571">
        <v>14309.955148999999</v>
      </c>
      <c r="H109" s="571">
        <v>37690.044850999999</v>
      </c>
      <c r="I109" s="571">
        <v>33613.50892</v>
      </c>
      <c r="J109" s="573">
        <v>0.89184051260443542</v>
      </c>
      <c r="K109" s="572">
        <v>1603.5089200000002</v>
      </c>
      <c r="L109" s="571">
        <v>4076.5359309999985</v>
      </c>
      <c r="M109" s="571">
        <v>32010</v>
      </c>
      <c r="N109" s="573">
        <v>0.8492958850684601</v>
      </c>
      <c r="O109" s="571">
        <v>27039.379566</v>
      </c>
      <c r="P109" s="573">
        <v>0.71741436426766647</v>
      </c>
      <c r="Q109" s="572">
        <v>27039.379566</v>
      </c>
    </row>
    <row r="110" spans="1:61" ht="42" customHeight="1" thickBot="1" x14ac:dyDescent="0.3">
      <c r="A110" s="1030"/>
      <c r="B110" s="994" t="s">
        <v>36</v>
      </c>
      <c r="C110" s="995"/>
      <c r="D110" s="996"/>
      <c r="E110" s="575">
        <v>134274.9</v>
      </c>
      <c r="F110" s="575">
        <v>108579.07268500001</v>
      </c>
      <c r="G110" s="575">
        <v>25695.955149000001</v>
      </c>
      <c r="H110" s="575">
        <v>108578.94485099999</v>
      </c>
      <c r="I110" s="575">
        <v>101919.57572086999</v>
      </c>
      <c r="J110" s="577">
        <v>0.93866795133008085</v>
      </c>
      <c r="K110" s="576">
        <v>2243.6740095099954</v>
      </c>
      <c r="L110" s="576">
        <v>6659.3691301300023</v>
      </c>
      <c r="M110" s="575">
        <v>99675.901711359998</v>
      </c>
      <c r="N110" s="577">
        <v>0.91800396336640211</v>
      </c>
      <c r="O110" s="575">
        <v>85885.974164760002</v>
      </c>
      <c r="P110" s="577">
        <v>0.79100026513076771</v>
      </c>
      <c r="Q110" s="701">
        <v>85879.639968760006</v>
      </c>
    </row>
    <row r="111" spans="1:61" ht="18" customHeight="1" x14ac:dyDescent="0.25">
      <c r="A111" s="1044" t="s">
        <v>430</v>
      </c>
      <c r="B111" s="1044"/>
      <c r="C111" s="1044"/>
      <c r="D111" s="1044"/>
      <c r="E111" s="1044"/>
      <c r="F111" s="1044"/>
      <c r="G111" s="1044"/>
      <c r="H111" s="1044"/>
      <c r="I111" s="1044"/>
      <c r="J111" s="1044"/>
      <c r="K111" s="1044"/>
      <c r="L111" s="1044"/>
      <c r="M111" s="1082"/>
      <c r="N111" s="1044"/>
      <c r="O111" s="1044"/>
      <c r="P111" s="1044"/>
    </row>
    <row r="112" spans="1:61" ht="18" customHeight="1" thickBot="1" x14ac:dyDescent="0.3">
      <c r="A112" s="655"/>
      <c r="B112" s="594"/>
      <c r="C112" s="650"/>
      <c r="D112" s="660"/>
      <c r="E112" s="595"/>
      <c r="F112" s="594"/>
      <c r="G112" s="594"/>
      <c r="H112" s="594"/>
      <c r="I112" s="594"/>
      <c r="J112" s="594"/>
      <c r="K112" s="594"/>
      <c r="L112" s="594"/>
      <c r="M112" s="670"/>
      <c r="N112" s="594"/>
      <c r="O112" s="596"/>
      <c r="P112" s="594"/>
      <c r="Q112" s="596"/>
    </row>
    <row r="113" spans="1:17" s="222" customFormat="1" ht="68.25" customHeight="1" thickBot="1" x14ac:dyDescent="0.3">
      <c r="A113" s="492" t="s">
        <v>0</v>
      </c>
      <c r="B113" s="519" t="s">
        <v>1</v>
      </c>
      <c r="C113" s="491" t="s">
        <v>384</v>
      </c>
      <c r="D113" s="493" t="s">
        <v>122</v>
      </c>
      <c r="E113" s="517" t="s">
        <v>204</v>
      </c>
      <c r="F113" s="493" t="s">
        <v>205</v>
      </c>
      <c r="G113" s="493" t="s">
        <v>429</v>
      </c>
      <c r="H113" s="854" t="s">
        <v>436</v>
      </c>
      <c r="I113" s="493" t="s">
        <v>5</v>
      </c>
      <c r="J113" s="494" t="s">
        <v>266</v>
      </c>
      <c r="K113" s="493" t="s">
        <v>126</v>
      </c>
      <c r="L113" s="493" t="s">
        <v>123</v>
      </c>
      <c r="M113" s="517" t="s">
        <v>6</v>
      </c>
      <c r="N113" s="493" t="s">
        <v>17</v>
      </c>
      <c r="O113" s="517" t="s">
        <v>46</v>
      </c>
      <c r="P113" s="517" t="s">
        <v>198</v>
      </c>
      <c r="Q113" s="709" t="s">
        <v>8</v>
      </c>
    </row>
    <row r="114" spans="1:17" s="216" customFormat="1" ht="35.25" customHeight="1" x14ac:dyDescent="0.25">
      <c r="A114" s="1029" t="s">
        <v>233</v>
      </c>
      <c r="B114" s="579" t="s">
        <v>73</v>
      </c>
      <c r="C114" s="644" t="s">
        <v>245</v>
      </c>
      <c r="D114" s="341" t="s">
        <v>118</v>
      </c>
      <c r="E114" s="580">
        <v>673.60088500000006</v>
      </c>
      <c r="F114" s="581">
        <v>673.60088500000006</v>
      </c>
      <c r="G114" s="581">
        <v>0</v>
      </c>
      <c r="H114" s="606">
        <v>673.60088500000006</v>
      </c>
      <c r="I114" s="581">
        <v>608.75180232999992</v>
      </c>
      <c r="J114" s="582">
        <v>0.90372773534880357</v>
      </c>
      <c r="K114" s="581">
        <v>43.067440000000033</v>
      </c>
      <c r="L114" s="580">
        <v>64.849082670000143</v>
      </c>
      <c r="M114" s="580">
        <v>565.68436232999989</v>
      </c>
      <c r="N114" s="582">
        <v>0.83979159607250198</v>
      </c>
      <c r="O114" s="580">
        <v>418.23010249999999</v>
      </c>
      <c r="P114" s="689">
        <v>0.62088710364446742</v>
      </c>
      <c r="Q114" s="606"/>
    </row>
    <row r="115" spans="1:17" ht="31.5" customHeight="1" x14ac:dyDescent="0.25">
      <c r="A115" s="1052"/>
      <c r="B115" s="1008" t="s">
        <v>421</v>
      </c>
      <c r="C115" s="1005"/>
      <c r="D115" s="358" t="s">
        <v>118</v>
      </c>
      <c r="E115" s="567">
        <v>673.60088500000006</v>
      </c>
      <c r="F115" s="568">
        <v>673.60088500000006</v>
      </c>
      <c r="G115" s="568">
        <v>0</v>
      </c>
      <c r="H115" s="568">
        <v>673.60088500000006</v>
      </c>
      <c r="I115" s="568">
        <v>608.75180232999992</v>
      </c>
      <c r="J115" s="569">
        <v>0.90372773534880357</v>
      </c>
      <c r="K115" s="568">
        <v>43.067440000000033</v>
      </c>
      <c r="L115" s="567">
        <v>64.849082670000143</v>
      </c>
      <c r="M115" s="567">
        <v>565.68436232999989</v>
      </c>
      <c r="N115" s="569">
        <v>0.83979159607250198</v>
      </c>
      <c r="O115" s="567">
        <v>418.23010249999999</v>
      </c>
      <c r="P115" s="569">
        <v>0.62088710364446742</v>
      </c>
      <c r="Q115" s="568">
        <v>0</v>
      </c>
    </row>
    <row r="116" spans="1:17" ht="77.25" customHeight="1" x14ac:dyDescent="0.25">
      <c r="A116" s="1052"/>
      <c r="B116" s="549" t="s">
        <v>368</v>
      </c>
      <c r="C116" s="640" t="s">
        <v>411</v>
      </c>
      <c r="D116" s="49" t="s">
        <v>360</v>
      </c>
      <c r="E116" s="550">
        <v>539.83462299999997</v>
      </c>
      <c r="F116" s="551">
        <v>512.50257899999997</v>
      </c>
      <c r="G116" s="606">
        <v>27</v>
      </c>
      <c r="H116" s="606">
        <v>512.83462299999997</v>
      </c>
      <c r="I116" s="606">
        <v>510.48555800000003</v>
      </c>
      <c r="J116" s="689">
        <v>0.99541944928316606</v>
      </c>
      <c r="K116" s="606">
        <v>5.816867000000002</v>
      </c>
      <c r="L116" s="605">
        <v>2.3490649999999391</v>
      </c>
      <c r="M116" s="550">
        <v>504.66869100000002</v>
      </c>
      <c r="N116" s="552">
        <v>0.98407687072251371</v>
      </c>
      <c r="O116" s="550">
        <v>443.90193599999998</v>
      </c>
      <c r="P116" s="552">
        <v>0.86558495875969743</v>
      </c>
      <c r="Q116" s="551">
        <v>441.89730400000002</v>
      </c>
    </row>
    <row r="117" spans="1:17" ht="73.5" customHeight="1" x14ac:dyDescent="0.25">
      <c r="A117" s="1052"/>
      <c r="B117" s="549" t="s">
        <v>369</v>
      </c>
      <c r="C117" s="640" t="s">
        <v>411</v>
      </c>
      <c r="D117" s="49" t="s">
        <v>370</v>
      </c>
      <c r="E117" s="550">
        <v>539.83462199999997</v>
      </c>
      <c r="F117" s="551">
        <v>481.18469199999998</v>
      </c>
      <c r="G117" s="606">
        <v>59</v>
      </c>
      <c r="H117" s="606">
        <v>480.83462199999997</v>
      </c>
      <c r="I117" s="606">
        <v>469.822833</v>
      </c>
      <c r="J117" s="689">
        <v>0.97709859378636843</v>
      </c>
      <c r="K117" s="606">
        <v>3.5033329999999978</v>
      </c>
      <c r="L117" s="605">
        <v>11.011788999999965</v>
      </c>
      <c r="M117" s="550">
        <v>466.31950000000001</v>
      </c>
      <c r="N117" s="552">
        <v>0.9698126521346877</v>
      </c>
      <c r="O117" s="550">
        <v>415.92</v>
      </c>
      <c r="P117" s="552">
        <v>0.8649959486486396</v>
      </c>
      <c r="Q117" s="551">
        <v>409.42</v>
      </c>
    </row>
    <row r="118" spans="1:17" s="216" customFormat="1" ht="120" x14ac:dyDescent="0.25">
      <c r="A118" s="1052"/>
      <c r="B118" s="776" t="s">
        <v>372</v>
      </c>
      <c r="C118" s="749" t="s">
        <v>412</v>
      </c>
      <c r="D118" s="777" t="s">
        <v>373</v>
      </c>
      <c r="E118" s="605">
        <v>2517.0559669999998</v>
      </c>
      <c r="F118" s="606">
        <v>1795.599166</v>
      </c>
      <c r="G118" s="606">
        <v>721</v>
      </c>
      <c r="H118" s="606">
        <v>1796.0559669999998</v>
      </c>
      <c r="I118" s="606">
        <v>1781.9813360000001</v>
      </c>
      <c r="J118" s="689">
        <v>0.99216358996679321</v>
      </c>
      <c r="K118" s="606">
        <v>103.65666666000016</v>
      </c>
      <c r="L118" s="605">
        <v>14.074630999999727</v>
      </c>
      <c r="M118" s="605">
        <v>1678.3246693399999</v>
      </c>
      <c r="N118" s="689">
        <v>0.93445009519572508</v>
      </c>
      <c r="O118" s="605">
        <v>1121.9288363399999</v>
      </c>
      <c r="P118" s="689">
        <v>0.62466251439479781</v>
      </c>
      <c r="Q118" s="606">
        <v>1109.9288363399999</v>
      </c>
    </row>
    <row r="119" spans="1:17" s="216" customFormat="1" ht="120" x14ac:dyDescent="0.25">
      <c r="A119" s="1052"/>
      <c r="B119" s="776" t="s">
        <v>374</v>
      </c>
      <c r="C119" s="749" t="s">
        <v>412</v>
      </c>
      <c r="D119" s="777" t="s">
        <v>375</v>
      </c>
      <c r="E119" s="605">
        <v>2517.0559669999998</v>
      </c>
      <c r="F119" s="606">
        <v>2515.2056339999999</v>
      </c>
      <c r="G119" s="606">
        <v>2</v>
      </c>
      <c r="H119" s="606">
        <v>2515.0559669999998</v>
      </c>
      <c r="I119" s="606">
        <v>2515.2056339999999</v>
      </c>
      <c r="J119" s="689">
        <v>1.0000595084172932</v>
      </c>
      <c r="K119" s="606">
        <v>2.8000010000000657</v>
      </c>
      <c r="L119" s="605">
        <v>-0.14966700000013589</v>
      </c>
      <c r="M119" s="605">
        <v>2512.4056329999999</v>
      </c>
      <c r="N119" s="689">
        <v>0.99894621271463735</v>
      </c>
      <c r="O119" s="605">
        <v>1323.826466</v>
      </c>
      <c r="P119" s="689">
        <v>0.52636063903543351</v>
      </c>
      <c r="Q119" s="606">
        <v>1321.326466</v>
      </c>
    </row>
    <row r="120" spans="1:17" s="216" customFormat="1" ht="139.5" customHeight="1" x14ac:dyDescent="0.25">
      <c r="A120" s="1052"/>
      <c r="B120" s="776" t="s">
        <v>376</v>
      </c>
      <c r="C120" s="749" t="s">
        <v>412</v>
      </c>
      <c r="D120" s="777" t="s">
        <v>377</v>
      </c>
      <c r="E120" s="605">
        <v>2517.0559669999998</v>
      </c>
      <c r="F120" s="606">
        <v>2502.7402109999998</v>
      </c>
      <c r="G120" s="606">
        <v>14.315756</v>
      </c>
      <c r="H120" s="606">
        <v>2502.7402109999998</v>
      </c>
      <c r="I120" s="606">
        <v>2250.4074384</v>
      </c>
      <c r="J120" s="689">
        <v>0.8991774010378899</v>
      </c>
      <c r="K120" s="606">
        <v>772.67050100000006</v>
      </c>
      <c r="L120" s="605">
        <v>252.33277259999977</v>
      </c>
      <c r="M120" s="605">
        <v>1477.7369374</v>
      </c>
      <c r="N120" s="689">
        <v>0.59044759456258245</v>
      </c>
      <c r="O120" s="605">
        <v>1354.1896834000001</v>
      </c>
      <c r="P120" s="689">
        <v>0.54108280094277839</v>
      </c>
      <c r="Q120" s="606">
        <v>1351.6896834000001</v>
      </c>
    </row>
    <row r="121" spans="1:17" s="216" customFormat="1" ht="120" x14ac:dyDescent="0.25">
      <c r="A121" s="1052"/>
      <c r="B121" s="776" t="s">
        <v>378</v>
      </c>
      <c r="C121" s="749" t="s">
        <v>412</v>
      </c>
      <c r="D121" s="777" t="s">
        <v>370</v>
      </c>
      <c r="E121" s="605">
        <v>2517.0559669999998</v>
      </c>
      <c r="F121" s="606">
        <v>1948.5791670000001</v>
      </c>
      <c r="G121" s="606">
        <v>568.4</v>
      </c>
      <c r="H121" s="606">
        <v>1948.6559669999997</v>
      </c>
      <c r="I121" s="606">
        <v>1948.5791670000001</v>
      </c>
      <c r="J121" s="689">
        <v>0.99996058822013723</v>
      </c>
      <c r="K121" s="606">
        <v>523.94974400000001</v>
      </c>
      <c r="L121" s="605">
        <v>7.6799999999593638E-2</v>
      </c>
      <c r="M121" s="605">
        <v>1424.6294230000001</v>
      </c>
      <c r="N121" s="689">
        <v>0.7310830886137637</v>
      </c>
      <c r="O121" s="605">
        <v>452.37002799999999</v>
      </c>
      <c r="P121" s="689">
        <v>0.23214463489747447</v>
      </c>
      <c r="Q121" s="606">
        <v>452.37002799999999</v>
      </c>
    </row>
    <row r="122" spans="1:17" ht="71.25" customHeight="1" x14ac:dyDescent="0.25">
      <c r="A122" s="1052"/>
      <c r="B122" s="598" t="s">
        <v>381</v>
      </c>
      <c r="C122" s="651" t="s">
        <v>413</v>
      </c>
      <c r="D122" s="500" t="s">
        <v>360</v>
      </c>
      <c r="E122" s="550">
        <v>2000</v>
      </c>
      <c r="F122" s="551">
        <v>1926.2969000000001</v>
      </c>
      <c r="G122" s="606">
        <v>73.703100000000006</v>
      </c>
      <c r="H122" s="606">
        <v>1926.2969000000001</v>
      </c>
      <c r="I122" s="606">
        <v>1917.3476430000001</v>
      </c>
      <c r="J122" s="689">
        <v>0.99535416528988863</v>
      </c>
      <c r="K122" s="606">
        <v>232.69389359999991</v>
      </c>
      <c r="L122" s="605">
        <v>8.9492569999999887</v>
      </c>
      <c r="M122" s="550">
        <v>1684.6537494000002</v>
      </c>
      <c r="N122" s="552">
        <v>0.87455560427886281</v>
      </c>
      <c r="O122" s="550">
        <v>1507.1182294</v>
      </c>
      <c r="P122" s="552">
        <v>0.78239145242875074</v>
      </c>
      <c r="Q122" s="551">
        <v>1504.0405104000001</v>
      </c>
    </row>
    <row r="123" spans="1:17" ht="20.25" thickBot="1" x14ac:dyDescent="0.3">
      <c r="A123" s="1052"/>
      <c r="B123" s="1013" t="s">
        <v>48</v>
      </c>
      <c r="C123" s="1012"/>
      <c r="D123" s="706" t="s">
        <v>48</v>
      </c>
      <c r="E123" s="571">
        <v>13147.893113</v>
      </c>
      <c r="F123" s="571">
        <v>11682.108348999998</v>
      </c>
      <c r="G123" s="571">
        <v>1465.418856</v>
      </c>
      <c r="H123" s="571">
        <v>11682.474257</v>
      </c>
      <c r="I123" s="571">
        <v>11393.8296094</v>
      </c>
      <c r="J123" s="573">
        <v>0.97529250728482897</v>
      </c>
      <c r="K123" s="572">
        <v>1645.0910062600003</v>
      </c>
      <c r="L123" s="572">
        <v>288.64464759999885</v>
      </c>
      <c r="M123" s="571">
        <v>9748.7386031400001</v>
      </c>
      <c r="N123" s="573">
        <v>0.83447550481856803</v>
      </c>
      <c r="O123" s="571">
        <v>6619.2551791400001</v>
      </c>
      <c r="P123" s="573">
        <v>0.56659702675345691</v>
      </c>
      <c r="Q123" s="572">
        <v>6590.6728281400001</v>
      </c>
    </row>
    <row r="124" spans="1:17" ht="33.75" customHeight="1" thickBot="1" x14ac:dyDescent="0.3">
      <c r="A124" s="1030"/>
      <c r="B124" s="994" t="s">
        <v>36</v>
      </c>
      <c r="C124" s="995"/>
      <c r="D124" s="996"/>
      <c r="E124" s="575">
        <v>13821.493998</v>
      </c>
      <c r="F124" s="575">
        <v>12355.709233999998</v>
      </c>
      <c r="G124" s="575">
        <v>1465.418856</v>
      </c>
      <c r="H124" s="575">
        <v>12356.075142</v>
      </c>
      <c r="I124" s="575">
        <v>12002.58141173</v>
      </c>
      <c r="J124" s="577">
        <v>0.97139109901748444</v>
      </c>
      <c r="K124" s="576">
        <v>1688.1584462600003</v>
      </c>
      <c r="L124" s="576">
        <v>353.49373026999899</v>
      </c>
      <c r="M124" s="575">
        <v>10314.422965469999</v>
      </c>
      <c r="N124" s="577">
        <v>0.83476531559846667</v>
      </c>
      <c r="O124" s="575">
        <v>7037.4852816399998</v>
      </c>
      <c r="P124" s="577">
        <v>0.56955669181054258</v>
      </c>
      <c r="Q124" s="701">
        <v>6590.6728281400001</v>
      </c>
    </row>
    <row r="125" spans="1:17" ht="33.75" customHeight="1" thickBot="1" x14ac:dyDescent="0.3">
      <c r="A125" s="1043" t="s">
        <v>430</v>
      </c>
      <c r="B125" s="1034"/>
      <c r="C125" s="1034"/>
      <c r="D125" s="1034"/>
      <c r="E125" s="1034"/>
      <c r="F125" s="1034"/>
      <c r="G125" s="1034"/>
      <c r="H125" s="1034"/>
      <c r="I125" s="1034"/>
      <c r="J125" s="1034"/>
      <c r="K125" s="1034"/>
      <c r="L125" s="1034"/>
      <c r="M125" s="1035"/>
      <c r="N125" s="1034"/>
      <c r="O125" s="1034"/>
      <c r="P125" s="1044"/>
    </row>
    <row r="126" spans="1:17" s="222" customFormat="1" ht="52.5" customHeight="1" thickBot="1" x14ac:dyDescent="0.3">
      <c r="A126" s="492" t="s">
        <v>0</v>
      </c>
      <c r="B126" s="519" t="s">
        <v>1</v>
      </c>
      <c r="C126" s="491" t="s">
        <v>384</v>
      </c>
      <c r="D126" s="493" t="s">
        <v>122</v>
      </c>
      <c r="E126" s="517" t="s">
        <v>61</v>
      </c>
      <c r="F126" s="493" t="s">
        <v>121</v>
      </c>
      <c r="G126" s="493" t="s">
        <v>429</v>
      </c>
      <c r="H126" s="854" t="s">
        <v>436</v>
      </c>
      <c r="I126" s="493" t="s">
        <v>5</v>
      </c>
      <c r="J126" s="494" t="s">
        <v>266</v>
      </c>
      <c r="K126" s="493" t="s">
        <v>126</v>
      </c>
      <c r="L126" s="493" t="s">
        <v>123</v>
      </c>
      <c r="M126" s="517" t="s">
        <v>6</v>
      </c>
      <c r="N126" s="493" t="s">
        <v>17</v>
      </c>
      <c r="O126" s="517" t="s">
        <v>46</v>
      </c>
      <c r="P126" s="688" t="s">
        <v>198</v>
      </c>
      <c r="Q126" s="517" t="s">
        <v>8</v>
      </c>
    </row>
    <row r="127" spans="1:17" ht="53.25" customHeight="1" x14ac:dyDescent="0.25">
      <c r="A127" s="1083" t="s">
        <v>234</v>
      </c>
      <c r="B127" s="589" t="s">
        <v>371</v>
      </c>
      <c r="C127" s="646" t="s">
        <v>414</v>
      </c>
      <c r="D127" s="496" t="s">
        <v>360</v>
      </c>
      <c r="E127" s="563">
        <v>2500</v>
      </c>
      <c r="F127" s="564">
        <v>2182.3255170000002</v>
      </c>
      <c r="G127" s="786">
        <v>317.67448300000001</v>
      </c>
      <c r="H127" s="606">
        <v>2182.3255170000002</v>
      </c>
      <c r="I127" s="786">
        <v>2131.6010182800001</v>
      </c>
      <c r="J127" s="689">
        <v>0.97675667615813333</v>
      </c>
      <c r="K127" s="606">
        <v>3.7108226600003036</v>
      </c>
      <c r="L127" s="785">
        <v>50.724498720000156</v>
      </c>
      <c r="M127" s="563">
        <v>2127.8901956199998</v>
      </c>
      <c r="N127" s="565">
        <v>0.97505627783025162</v>
      </c>
      <c r="O127" s="563">
        <v>2057.8964936699999</v>
      </c>
      <c r="P127" s="552">
        <v>0.94298328899116279</v>
      </c>
      <c r="Q127" s="714">
        <v>2038.8964936700002</v>
      </c>
    </row>
    <row r="128" spans="1:17" ht="107.25" customHeight="1" x14ac:dyDescent="0.25">
      <c r="A128" s="1084"/>
      <c r="B128" s="590" t="s">
        <v>380</v>
      </c>
      <c r="C128" s="647" t="s">
        <v>415</v>
      </c>
      <c r="D128" s="497" t="s">
        <v>360</v>
      </c>
      <c r="E128" s="563">
        <v>3500</v>
      </c>
      <c r="F128" s="564">
        <v>3291.2558490000001</v>
      </c>
      <c r="G128" s="786">
        <v>208.74415099999999</v>
      </c>
      <c r="H128" s="606">
        <v>3291.2558490000001</v>
      </c>
      <c r="I128" s="786">
        <v>3291.2558470100003</v>
      </c>
      <c r="J128" s="689">
        <v>0.99999999939536766</v>
      </c>
      <c r="K128" s="606">
        <v>100.01663999999982</v>
      </c>
      <c r="L128" s="605">
        <v>1.9899998733308166E-6</v>
      </c>
      <c r="M128" s="563">
        <v>3191.2392070100004</v>
      </c>
      <c r="N128" s="552">
        <v>0.96961140471033624</v>
      </c>
      <c r="O128" s="563">
        <v>2964.3600843300001</v>
      </c>
      <c r="P128" s="552">
        <v>0.90067749829618304</v>
      </c>
      <c r="Q128" s="714">
        <v>2952.9267513300001</v>
      </c>
    </row>
    <row r="129" spans="1:18" ht="19.5" x14ac:dyDescent="0.25">
      <c r="A129" s="1084"/>
      <c r="B129" s="1004" t="s">
        <v>22</v>
      </c>
      <c r="C129" s="1005"/>
      <c r="D129" s="358" t="s">
        <v>48</v>
      </c>
      <c r="E129" s="567">
        <v>6000</v>
      </c>
      <c r="F129" s="567">
        <v>5473.5813660000003</v>
      </c>
      <c r="G129" s="567">
        <v>526.418634</v>
      </c>
      <c r="H129" s="567">
        <v>5473.5813660000003</v>
      </c>
      <c r="I129" s="567">
        <v>5422.8568652900003</v>
      </c>
      <c r="J129" s="569">
        <v>0.99073284978915577</v>
      </c>
      <c r="K129" s="568">
        <v>103.72746266000013</v>
      </c>
      <c r="L129" s="568">
        <v>50.724500710000029</v>
      </c>
      <c r="M129" s="567">
        <v>5319.1294026300002</v>
      </c>
      <c r="N129" s="569">
        <v>0.97178228420437807</v>
      </c>
      <c r="O129" s="567">
        <v>5022.2565780000004</v>
      </c>
      <c r="P129" s="569">
        <v>0.91754488372028709</v>
      </c>
      <c r="Q129" s="715">
        <v>4991.8232450000005</v>
      </c>
    </row>
    <row r="130" spans="1:18" ht="39.75" thickBot="1" x14ac:dyDescent="0.3">
      <c r="A130" s="1084"/>
      <c r="B130" s="1006" t="s">
        <v>422</v>
      </c>
      <c r="C130" s="1007"/>
      <c r="D130" s="388" t="s">
        <v>182</v>
      </c>
      <c r="E130" s="586">
        <v>152.953305</v>
      </c>
      <c r="F130" s="587">
        <v>152.953305</v>
      </c>
      <c r="G130" s="587">
        <v>0</v>
      </c>
      <c r="H130" s="587">
        <v>152.953305</v>
      </c>
      <c r="I130" s="587">
        <v>152.6</v>
      </c>
      <c r="J130" s="573">
        <v>0.99769011202471236</v>
      </c>
      <c r="K130" s="587">
        <v>0</v>
      </c>
      <c r="L130" s="586">
        <v>0.35330500000000598</v>
      </c>
      <c r="M130" s="586">
        <v>152.6</v>
      </c>
      <c r="N130" s="588">
        <v>0.99769011202471236</v>
      </c>
      <c r="O130" s="586">
        <v>64.399998999999994</v>
      </c>
      <c r="P130" s="573">
        <v>0.42104352697707315</v>
      </c>
      <c r="Q130" s="716">
        <v>0</v>
      </c>
    </row>
    <row r="131" spans="1:18" ht="34.5" customHeight="1" thickBot="1" x14ac:dyDescent="0.3">
      <c r="A131" s="1095"/>
      <c r="B131" s="994" t="s">
        <v>36</v>
      </c>
      <c r="C131" s="995"/>
      <c r="D131" s="996"/>
      <c r="E131" s="575">
        <v>6152.953305</v>
      </c>
      <c r="F131" s="575">
        <v>5626.5346710000003</v>
      </c>
      <c r="G131" s="575">
        <v>526.418634</v>
      </c>
      <c r="H131" s="575">
        <v>5626.5346710000003</v>
      </c>
      <c r="I131" s="575">
        <v>5575.4568652900007</v>
      </c>
      <c r="J131" s="577">
        <v>0.99092197796749348</v>
      </c>
      <c r="K131" s="576">
        <v>103.72746266000013</v>
      </c>
      <c r="L131" s="575">
        <v>51.077805710000035</v>
      </c>
      <c r="M131" s="575">
        <v>5471.7294026300005</v>
      </c>
      <c r="N131" s="577">
        <v>0.97248656990102822</v>
      </c>
      <c r="O131" s="575">
        <v>5086.6565770000007</v>
      </c>
      <c r="P131" s="577">
        <v>0.90404785084101369</v>
      </c>
      <c r="Q131" s="717">
        <v>4991.8232450000005</v>
      </c>
    </row>
    <row r="132" spans="1:18" ht="18" customHeight="1" thickBot="1" x14ac:dyDescent="0.3">
      <c r="A132" s="1033" t="s">
        <v>430</v>
      </c>
      <c r="B132" s="1034"/>
      <c r="C132" s="1034"/>
      <c r="D132" s="1034"/>
      <c r="E132" s="1034"/>
      <c r="F132" s="1034"/>
      <c r="G132" s="1034"/>
      <c r="H132" s="1034"/>
      <c r="I132" s="1034"/>
      <c r="J132" s="1034"/>
      <c r="K132" s="1034"/>
      <c r="L132" s="1034"/>
      <c r="M132" s="1035"/>
      <c r="N132" s="1034"/>
      <c r="O132" s="1034"/>
      <c r="P132" s="1036"/>
    </row>
    <row r="133" spans="1:18" s="222" customFormat="1" ht="68.25" customHeight="1" thickBot="1" x14ac:dyDescent="0.3">
      <c r="A133" s="492" t="s">
        <v>0</v>
      </c>
      <c r="B133" s="519" t="s">
        <v>1</v>
      </c>
      <c r="C133" s="491" t="s">
        <v>384</v>
      </c>
      <c r="D133" s="493" t="s">
        <v>122</v>
      </c>
      <c r="E133" s="517" t="s">
        <v>61</v>
      </c>
      <c r="F133" s="493" t="s">
        <v>121</v>
      </c>
      <c r="G133" s="493" t="s">
        <v>429</v>
      </c>
      <c r="H133" s="854" t="s">
        <v>436</v>
      </c>
      <c r="I133" s="493" t="s">
        <v>5</v>
      </c>
      <c r="J133" s="494" t="s">
        <v>266</v>
      </c>
      <c r="K133" s="493" t="s">
        <v>126</v>
      </c>
      <c r="L133" s="493" t="s">
        <v>123</v>
      </c>
      <c r="M133" s="517" t="s">
        <v>6</v>
      </c>
      <c r="N133" s="493" t="s">
        <v>17</v>
      </c>
      <c r="O133" s="517" t="s">
        <v>46</v>
      </c>
      <c r="P133" s="520" t="s">
        <v>198</v>
      </c>
      <c r="Q133" s="709" t="s">
        <v>8</v>
      </c>
    </row>
    <row r="134" spans="1:18" s="216" customFormat="1" ht="67.5" customHeight="1" x14ac:dyDescent="0.25">
      <c r="A134" s="1029" t="s">
        <v>304</v>
      </c>
      <c r="B134" s="779" t="s">
        <v>95</v>
      </c>
      <c r="C134" s="780" t="s">
        <v>217</v>
      </c>
      <c r="D134" s="341" t="s">
        <v>217</v>
      </c>
      <c r="E134" s="580">
        <v>8061.6993309999998</v>
      </c>
      <c r="F134" s="581">
        <v>8011.6993309999998</v>
      </c>
      <c r="G134" s="581">
        <v>50</v>
      </c>
      <c r="H134" s="606">
        <v>8011.6993309999998</v>
      </c>
      <c r="I134" s="581">
        <v>7909.5725169999996</v>
      </c>
      <c r="J134" s="582">
        <v>0.98725278997867072</v>
      </c>
      <c r="K134" s="581">
        <v>76.699999999999818</v>
      </c>
      <c r="L134" s="580">
        <v>102.12681400000019</v>
      </c>
      <c r="M134" s="580">
        <v>7832.8725169999998</v>
      </c>
      <c r="N134" s="582">
        <v>0.97767929042118962</v>
      </c>
      <c r="O134" s="580">
        <v>5222.2018669199997</v>
      </c>
      <c r="P134" s="781">
        <v>0.65182199820124531</v>
      </c>
      <c r="Q134" s="581">
        <v>5212.2705559200003</v>
      </c>
      <c r="R134" s="782"/>
    </row>
    <row r="135" spans="1:18" s="216" customFormat="1" ht="26.25" customHeight="1" x14ac:dyDescent="0.25">
      <c r="A135" s="1052"/>
      <c r="B135" s="1037" t="s">
        <v>21</v>
      </c>
      <c r="C135" s="1038"/>
      <c r="D135" s="843" t="s">
        <v>21</v>
      </c>
      <c r="E135" s="844">
        <v>8061.6993309999998</v>
      </c>
      <c r="F135" s="815">
        <v>8011.6993309999998</v>
      </c>
      <c r="G135" s="815">
        <v>50</v>
      </c>
      <c r="H135" s="815">
        <v>8011.6993309999998</v>
      </c>
      <c r="I135" s="815">
        <v>7909.5725169999996</v>
      </c>
      <c r="J135" s="816">
        <v>0.98725278997867072</v>
      </c>
      <c r="K135" s="815">
        <v>76.699999999999818</v>
      </c>
      <c r="L135" s="815">
        <v>102.12681400000019</v>
      </c>
      <c r="M135" s="844">
        <v>7832.8725169999998</v>
      </c>
      <c r="N135" s="816">
        <v>0.97767929042118962</v>
      </c>
      <c r="O135" s="844">
        <v>5222.2018669199997</v>
      </c>
      <c r="P135" s="845">
        <v>0.65182199820124531</v>
      </c>
      <c r="Q135" s="815">
        <v>5212.2705559200003</v>
      </c>
    </row>
    <row r="136" spans="1:18" s="216" customFormat="1" ht="45" customHeight="1" x14ac:dyDescent="0.25">
      <c r="A136" s="1052"/>
      <c r="B136" s="779" t="s">
        <v>361</v>
      </c>
      <c r="C136" s="780" t="s">
        <v>416</v>
      </c>
      <c r="D136" s="846" t="s">
        <v>362</v>
      </c>
      <c r="E136" s="605">
        <v>2612.773306</v>
      </c>
      <c r="F136" s="606">
        <v>2612.773306</v>
      </c>
      <c r="G136" s="606">
        <v>0</v>
      </c>
      <c r="H136" s="606">
        <v>2612.773306</v>
      </c>
      <c r="I136" s="606">
        <v>2612.773306</v>
      </c>
      <c r="J136" s="689">
        <v>1</v>
      </c>
      <c r="K136" s="606">
        <v>0</v>
      </c>
      <c r="L136" s="605">
        <v>0</v>
      </c>
      <c r="M136" s="605">
        <v>2612.773306</v>
      </c>
      <c r="N136" s="689">
        <v>1</v>
      </c>
      <c r="O136" s="605">
        <v>0</v>
      </c>
      <c r="P136" s="847">
        <v>0</v>
      </c>
      <c r="Q136" s="606">
        <v>0</v>
      </c>
      <c r="R136" s="782"/>
    </row>
    <row r="137" spans="1:18" ht="20.25" thickBot="1" x14ac:dyDescent="0.3">
      <c r="A137" s="1052"/>
      <c r="B137" s="1039" t="s">
        <v>22</v>
      </c>
      <c r="C137" s="1040"/>
      <c r="D137" s="358" t="s">
        <v>48</v>
      </c>
      <c r="E137" s="567">
        <v>2612.773306</v>
      </c>
      <c r="F137" s="567">
        <v>2612.773306</v>
      </c>
      <c r="G137" s="567">
        <v>0</v>
      </c>
      <c r="H137" s="567">
        <v>2612.773306</v>
      </c>
      <c r="I137" s="567">
        <v>2612.773306</v>
      </c>
      <c r="J137" s="569">
        <v>1</v>
      </c>
      <c r="K137" s="568">
        <v>0</v>
      </c>
      <c r="L137" s="568">
        <v>0</v>
      </c>
      <c r="M137" s="567">
        <v>2612.773306</v>
      </c>
      <c r="N137" s="569">
        <v>1</v>
      </c>
      <c r="O137" s="567">
        <v>0</v>
      </c>
      <c r="P137" s="570">
        <v>0</v>
      </c>
      <c r="Q137" s="568">
        <v>0</v>
      </c>
    </row>
    <row r="138" spans="1:18" ht="26.25" customHeight="1" thickBot="1" x14ac:dyDescent="0.3">
      <c r="A138" s="1030"/>
      <c r="B138" s="994" t="s">
        <v>36</v>
      </c>
      <c r="C138" s="995"/>
      <c r="D138" s="996"/>
      <c r="E138" s="575">
        <v>10674.472636999999</v>
      </c>
      <c r="F138" s="575">
        <v>10624.472636999999</v>
      </c>
      <c r="G138" s="575">
        <v>50</v>
      </c>
      <c r="H138" s="575">
        <v>10624.472636999999</v>
      </c>
      <c r="I138" s="575">
        <v>10522.345823</v>
      </c>
      <c r="J138" s="577">
        <v>0.99038758746063871</v>
      </c>
      <c r="K138" s="576">
        <v>76.699999999999818</v>
      </c>
      <c r="L138" s="576">
        <v>102.12681400000019</v>
      </c>
      <c r="M138" s="575">
        <v>10445.645822999999</v>
      </c>
      <c r="N138" s="577">
        <v>0.9831684056131661</v>
      </c>
      <c r="O138" s="575">
        <v>5222.2018669199997</v>
      </c>
      <c r="P138" s="578">
        <v>0.49152574865067161</v>
      </c>
      <c r="Q138" s="576">
        <v>5212.2705559200003</v>
      </c>
      <c r="R138" s="53"/>
    </row>
    <row r="139" spans="1:18" ht="18" customHeight="1" thickBot="1" x14ac:dyDescent="0.3">
      <c r="A139" s="1043" t="s">
        <v>430</v>
      </c>
      <c r="B139" s="1043"/>
      <c r="C139" s="1043"/>
      <c r="D139" s="1043"/>
      <c r="E139" s="1043"/>
      <c r="F139" s="1043"/>
      <c r="G139" s="1043"/>
      <c r="H139" s="1043"/>
      <c r="I139" s="1043"/>
      <c r="J139" s="1043"/>
      <c r="K139" s="1043"/>
      <c r="L139" s="1043"/>
      <c r="M139" s="1093"/>
      <c r="N139" s="1043"/>
      <c r="O139" s="1043"/>
      <c r="P139" s="1043"/>
    </row>
    <row r="140" spans="1:18" s="222" customFormat="1" ht="68.25" customHeight="1" x14ac:dyDescent="0.25">
      <c r="A140" s="492" t="s">
        <v>0</v>
      </c>
      <c r="B140" s="519" t="s">
        <v>1</v>
      </c>
      <c r="C140" s="491" t="s">
        <v>384</v>
      </c>
      <c r="D140" s="493" t="s">
        <v>122</v>
      </c>
      <c r="E140" s="517" t="s">
        <v>61</v>
      </c>
      <c r="F140" s="493" t="s">
        <v>121</v>
      </c>
      <c r="G140" s="493" t="s">
        <v>429</v>
      </c>
      <c r="H140" s="854" t="s">
        <v>436</v>
      </c>
      <c r="I140" s="493" t="s">
        <v>5</v>
      </c>
      <c r="J140" s="494" t="s">
        <v>266</v>
      </c>
      <c r="K140" s="493" t="s">
        <v>126</v>
      </c>
      <c r="L140" s="493" t="s">
        <v>123</v>
      </c>
      <c r="M140" s="517" t="s">
        <v>6</v>
      </c>
      <c r="N140" s="493" t="s">
        <v>17</v>
      </c>
      <c r="O140" s="517" t="s">
        <v>46</v>
      </c>
      <c r="P140" s="520" t="s">
        <v>198</v>
      </c>
      <c r="Q140" s="517" t="s">
        <v>8</v>
      </c>
    </row>
    <row r="141" spans="1:18" ht="26.25" customHeight="1" x14ac:dyDescent="0.25">
      <c r="A141" s="1052" t="s">
        <v>427</v>
      </c>
      <c r="B141" s="562" t="s">
        <v>276</v>
      </c>
      <c r="C141" s="643" t="s">
        <v>277</v>
      </c>
      <c r="D141" s="50" t="s">
        <v>277</v>
      </c>
      <c r="E141" s="563">
        <v>4500</v>
      </c>
      <c r="F141" s="564">
        <v>4500</v>
      </c>
      <c r="G141" s="786">
        <v>0</v>
      </c>
      <c r="H141" s="606">
        <v>4500</v>
      </c>
      <c r="I141" s="786">
        <v>3999.2593699099998</v>
      </c>
      <c r="J141" s="787">
        <v>0.88872430442444439</v>
      </c>
      <c r="K141" s="786">
        <v>0.1699439999997594</v>
      </c>
      <c r="L141" s="785">
        <v>500.7406300900002</v>
      </c>
      <c r="M141" s="563">
        <v>3999.08942591</v>
      </c>
      <c r="N141" s="565">
        <v>0.88868653909111117</v>
      </c>
      <c r="O141" s="563">
        <v>1178.65688591</v>
      </c>
      <c r="P141" s="566">
        <v>0.26192375242444443</v>
      </c>
      <c r="Q141" s="563">
        <v>1140.4111909100002</v>
      </c>
    </row>
    <row r="142" spans="1:18" ht="32.25" customHeight="1" thickBot="1" x14ac:dyDescent="0.3">
      <c r="A142" s="1052"/>
      <c r="B142" s="1039" t="s">
        <v>277</v>
      </c>
      <c r="C142" s="1040"/>
      <c r="D142" s="358" t="s">
        <v>21</v>
      </c>
      <c r="E142" s="567">
        <v>4500</v>
      </c>
      <c r="F142" s="568">
        <v>4500</v>
      </c>
      <c r="G142" s="568">
        <v>0</v>
      </c>
      <c r="H142" s="568">
        <v>4500</v>
      </c>
      <c r="I142" s="568">
        <v>3999.2593699099998</v>
      </c>
      <c r="J142" s="569">
        <v>0.88872430442444439</v>
      </c>
      <c r="K142" s="568">
        <v>0.1699439999997594</v>
      </c>
      <c r="L142" s="567">
        <v>500.7406300900002</v>
      </c>
      <c r="M142" s="567">
        <v>3999.08942591</v>
      </c>
      <c r="N142" s="569">
        <v>0.88868653909111117</v>
      </c>
      <c r="O142" s="567">
        <v>1178.65688591</v>
      </c>
      <c r="P142" s="570">
        <v>0.26192375242444443</v>
      </c>
      <c r="Q142" s="567">
        <v>1140.4111909100002</v>
      </c>
    </row>
    <row r="143" spans="1:18" ht="27.75" customHeight="1" thickBot="1" x14ac:dyDescent="0.3">
      <c r="A143" s="1030"/>
      <c r="B143" s="994" t="s">
        <v>36</v>
      </c>
      <c r="C143" s="996"/>
      <c r="D143" s="659" t="s">
        <v>206</v>
      </c>
      <c r="E143" s="575">
        <v>4500</v>
      </c>
      <c r="F143" s="576">
        <v>4500</v>
      </c>
      <c r="G143" s="576">
        <v>0</v>
      </c>
      <c r="H143" s="576">
        <v>4500</v>
      </c>
      <c r="I143" s="576">
        <v>3999.2593699099998</v>
      </c>
      <c r="J143" s="577">
        <v>0.88872430442444439</v>
      </c>
      <c r="K143" s="576">
        <v>0.1699439999997594</v>
      </c>
      <c r="L143" s="575">
        <v>500.7406300900002</v>
      </c>
      <c r="M143" s="575">
        <v>3999.08942591</v>
      </c>
      <c r="N143" s="577">
        <v>0.88868653909111117</v>
      </c>
      <c r="O143" s="575">
        <v>1178.65688591</v>
      </c>
      <c r="P143" s="578">
        <v>0.26192375242444443</v>
      </c>
      <c r="Q143" s="576">
        <v>1140.4111909100002</v>
      </c>
    </row>
    <row r="144" spans="1:18" ht="18" customHeight="1" thickBot="1" x14ac:dyDescent="0.3">
      <c r="A144" s="1043" t="s">
        <v>430</v>
      </c>
      <c r="B144" s="1043"/>
      <c r="C144" s="1043"/>
      <c r="D144" s="1043"/>
      <c r="E144" s="1043"/>
      <c r="F144" s="1043"/>
      <c r="G144" s="1043"/>
      <c r="H144" s="1043"/>
      <c r="I144" s="1043"/>
      <c r="J144" s="1043"/>
      <c r="K144" s="1043"/>
      <c r="L144" s="1043"/>
      <c r="M144" s="1093"/>
      <c r="N144" s="1043"/>
      <c r="O144" s="1043"/>
      <c r="P144" s="1043"/>
    </row>
    <row r="145" spans="1:17" s="222" customFormat="1" ht="68.25" customHeight="1" x14ac:dyDescent="0.25">
      <c r="A145" s="492" t="s">
        <v>0</v>
      </c>
      <c r="B145" s="519" t="s">
        <v>1</v>
      </c>
      <c r="C145" s="491" t="s">
        <v>384</v>
      </c>
      <c r="D145" s="493" t="s">
        <v>122</v>
      </c>
      <c r="E145" s="517" t="s">
        <v>61</v>
      </c>
      <c r="F145" s="493" t="s">
        <v>121</v>
      </c>
      <c r="G145" s="493" t="s">
        <v>429</v>
      </c>
      <c r="H145" s="854" t="s">
        <v>436</v>
      </c>
      <c r="I145" s="493" t="s">
        <v>5</v>
      </c>
      <c r="J145" s="494" t="s">
        <v>266</v>
      </c>
      <c r="K145" s="493" t="s">
        <v>126</v>
      </c>
      <c r="L145" s="493" t="s">
        <v>123</v>
      </c>
      <c r="M145" s="517" t="s">
        <v>6</v>
      </c>
      <c r="N145" s="493" t="s">
        <v>17</v>
      </c>
      <c r="O145" s="517" t="s">
        <v>46</v>
      </c>
      <c r="P145" s="520" t="s">
        <v>198</v>
      </c>
      <c r="Q145" s="517" t="s">
        <v>8</v>
      </c>
    </row>
    <row r="146" spans="1:17" s="216" customFormat="1" ht="62.25" customHeight="1" thickBot="1" x14ac:dyDescent="0.3">
      <c r="A146" s="1047" t="s">
        <v>295</v>
      </c>
      <c r="B146" s="600" t="s">
        <v>136</v>
      </c>
      <c r="C146" s="645" t="s">
        <v>245</v>
      </c>
      <c r="D146" s="313" t="s">
        <v>124</v>
      </c>
      <c r="E146" s="785">
        <v>451</v>
      </c>
      <c r="F146" s="786">
        <v>451</v>
      </c>
      <c r="G146" s="786">
        <v>0</v>
      </c>
      <c r="H146" s="606">
        <v>451</v>
      </c>
      <c r="I146" s="786">
        <v>397.68438600000002</v>
      </c>
      <c r="J146" s="787">
        <v>0.88178356097560984</v>
      </c>
      <c r="K146" s="817">
        <v>2.9483999999999924</v>
      </c>
      <c r="L146" s="785">
        <v>53.315613999999982</v>
      </c>
      <c r="M146" s="785">
        <v>394.73598600000003</v>
      </c>
      <c r="N146" s="787">
        <v>0.8752460886917961</v>
      </c>
      <c r="O146" s="785">
        <v>391.446009</v>
      </c>
      <c r="P146" s="848">
        <v>0.86795123946784924</v>
      </c>
      <c r="Q146" s="785">
        <v>0</v>
      </c>
    </row>
    <row r="147" spans="1:17" ht="39" customHeight="1" thickBot="1" x14ac:dyDescent="0.3">
      <c r="A147" s="1049"/>
      <c r="B147" s="994" t="s">
        <v>36</v>
      </c>
      <c r="C147" s="995"/>
      <c r="D147" s="996"/>
      <c r="E147" s="575">
        <v>451</v>
      </c>
      <c r="F147" s="576">
        <v>451</v>
      </c>
      <c r="G147" s="576">
        <v>0</v>
      </c>
      <c r="H147" s="576">
        <v>451</v>
      </c>
      <c r="I147" s="576">
        <v>397.68438600000002</v>
      </c>
      <c r="J147" s="577">
        <v>0.88178356097560984</v>
      </c>
      <c r="K147" s="601">
        <v>2.9483999999999924</v>
      </c>
      <c r="L147" s="575">
        <v>53.315613999999982</v>
      </c>
      <c r="M147" s="575">
        <v>394.73598600000003</v>
      </c>
      <c r="N147" s="577">
        <v>0.8752460886917961</v>
      </c>
      <c r="O147" s="575">
        <v>391.446009</v>
      </c>
      <c r="P147" s="599">
        <v>0.86795123946784924</v>
      </c>
      <c r="Q147" s="575">
        <v>0</v>
      </c>
    </row>
    <row r="148" spans="1:17" ht="18" customHeight="1" thickBot="1" x14ac:dyDescent="0.3">
      <c r="A148" s="1050" t="s">
        <v>430</v>
      </c>
      <c r="B148" s="1050"/>
      <c r="C148" s="1050"/>
      <c r="D148" s="1050"/>
      <c r="E148" s="1050"/>
      <c r="F148" s="1050"/>
      <c r="G148" s="1050"/>
      <c r="H148" s="1050"/>
      <c r="I148" s="1050"/>
      <c r="J148" s="1050"/>
      <c r="K148" s="1050"/>
      <c r="L148" s="1050"/>
      <c r="M148" s="1051"/>
      <c r="N148" s="1050"/>
      <c r="O148" s="1050"/>
      <c r="P148" s="1031"/>
    </row>
    <row r="149" spans="1:17" s="222" customFormat="1" ht="56.25" customHeight="1" x14ac:dyDescent="0.25">
      <c r="A149" s="492" t="s">
        <v>0</v>
      </c>
      <c r="B149" s="519" t="s">
        <v>1</v>
      </c>
      <c r="C149" s="491" t="s">
        <v>384</v>
      </c>
      <c r="D149" s="493" t="s">
        <v>122</v>
      </c>
      <c r="E149" s="517" t="s">
        <v>61</v>
      </c>
      <c r="F149" s="493" t="s">
        <v>121</v>
      </c>
      <c r="G149" s="493" t="s">
        <v>429</v>
      </c>
      <c r="H149" s="854" t="s">
        <v>436</v>
      </c>
      <c r="I149" s="493" t="s">
        <v>5</v>
      </c>
      <c r="J149" s="494" t="s">
        <v>266</v>
      </c>
      <c r="K149" s="493" t="s">
        <v>126</v>
      </c>
      <c r="L149" s="493" t="s">
        <v>123</v>
      </c>
      <c r="M149" s="517" t="s">
        <v>6</v>
      </c>
      <c r="N149" s="493" t="s">
        <v>17</v>
      </c>
      <c r="O149" s="517" t="s">
        <v>46</v>
      </c>
      <c r="P149" s="517" t="s">
        <v>198</v>
      </c>
      <c r="Q149" s="709" t="s">
        <v>8</v>
      </c>
    </row>
    <row r="150" spans="1:17" s="216" customFormat="1" ht="40.5" customHeight="1" x14ac:dyDescent="0.25">
      <c r="A150" s="1052" t="s">
        <v>388</v>
      </c>
      <c r="B150" s="554" t="s">
        <v>244</v>
      </c>
      <c r="C150" s="641" t="s">
        <v>245</v>
      </c>
      <c r="D150" s="310" t="s">
        <v>245</v>
      </c>
      <c r="E150" s="605">
        <v>5706.3574909999998</v>
      </c>
      <c r="F150" s="606">
        <v>5706.3574909999998</v>
      </c>
      <c r="G150" s="606">
        <v>0</v>
      </c>
      <c r="H150" s="606">
        <v>5706.3574909999998</v>
      </c>
      <c r="I150" s="606">
        <v>5606.5101280899989</v>
      </c>
      <c r="J150" s="689">
        <v>0.98250243468491438</v>
      </c>
      <c r="K150" s="606">
        <v>36.343648989998655</v>
      </c>
      <c r="L150" s="605">
        <v>99.847362910000811</v>
      </c>
      <c r="M150" s="605">
        <v>5570.1664791000003</v>
      </c>
      <c r="N150" s="607">
        <v>0.97613345954669006</v>
      </c>
      <c r="O150" s="605">
        <v>5129.8795155100006</v>
      </c>
      <c r="P150" s="689">
        <v>0.89897618990762262</v>
      </c>
      <c r="Q150" s="606">
        <v>0</v>
      </c>
    </row>
    <row r="151" spans="1:17" ht="27.75" customHeight="1" x14ac:dyDescent="0.25">
      <c r="A151" s="1052"/>
      <c r="B151" s="1041" t="s">
        <v>421</v>
      </c>
      <c r="C151" s="1042"/>
      <c r="D151" s="668" t="s">
        <v>118</v>
      </c>
      <c r="E151" s="556">
        <v>5706.3574909999998</v>
      </c>
      <c r="F151" s="557">
        <v>5706.3574909999998</v>
      </c>
      <c r="G151" s="557">
        <v>0</v>
      </c>
      <c r="H151" s="557">
        <v>5706.3574909999998</v>
      </c>
      <c r="I151" s="557">
        <v>5606.5101280899989</v>
      </c>
      <c r="J151" s="558">
        <v>0.98250243468491438</v>
      </c>
      <c r="K151" s="557">
        <v>36.343648989998655</v>
      </c>
      <c r="L151" s="556">
        <v>99.847362910000811</v>
      </c>
      <c r="M151" s="556">
        <v>5570.1664791000003</v>
      </c>
      <c r="N151" s="603">
        <v>0.97613345954669006</v>
      </c>
      <c r="O151" s="556">
        <v>5129.8795155100006</v>
      </c>
      <c r="P151" s="558">
        <v>0.89897618990762262</v>
      </c>
      <c r="Q151" s="557">
        <v>0</v>
      </c>
    </row>
    <row r="152" spans="1:17" ht="45" x14ac:dyDescent="0.25">
      <c r="A152" s="1052"/>
      <c r="B152" s="554" t="s">
        <v>80</v>
      </c>
      <c r="C152" s="641" t="s">
        <v>215</v>
      </c>
      <c r="D152" s="310" t="s">
        <v>215</v>
      </c>
      <c r="E152" s="605">
        <v>1769.2</v>
      </c>
      <c r="F152" s="606">
        <v>583.351091</v>
      </c>
      <c r="G152" s="606">
        <v>1186</v>
      </c>
      <c r="H152" s="606">
        <v>583.20000000000005</v>
      </c>
      <c r="I152" s="606">
        <v>583.351091</v>
      </c>
      <c r="J152" s="689">
        <v>1.0002590723593963</v>
      </c>
      <c r="K152" s="606">
        <v>0</v>
      </c>
      <c r="L152" s="605">
        <v>-0.15109099999995124</v>
      </c>
      <c r="M152" s="605">
        <v>583.351091</v>
      </c>
      <c r="N152" s="602">
        <v>1.0002590723593963</v>
      </c>
      <c r="O152" s="550">
        <v>503.038522</v>
      </c>
      <c r="P152" s="553">
        <v>0.86254890603566525</v>
      </c>
      <c r="Q152" s="551">
        <v>503.038522</v>
      </c>
    </row>
    <row r="153" spans="1:17" ht="45" x14ac:dyDescent="0.25">
      <c r="A153" s="1052"/>
      <c r="B153" s="554" t="s">
        <v>84</v>
      </c>
      <c r="C153" s="641" t="s">
        <v>85</v>
      </c>
      <c r="D153" s="310" t="s">
        <v>85</v>
      </c>
      <c r="E153" s="605">
        <v>4802.1000000000004</v>
      </c>
      <c r="F153" s="606">
        <v>4802.1000000000004</v>
      </c>
      <c r="G153" s="606">
        <v>0</v>
      </c>
      <c r="H153" s="606">
        <v>4802.1000000000004</v>
      </c>
      <c r="I153" s="606">
        <v>4802.1000000000004</v>
      </c>
      <c r="J153" s="689">
        <v>1</v>
      </c>
      <c r="K153" s="606">
        <v>0</v>
      </c>
      <c r="L153" s="605">
        <v>0</v>
      </c>
      <c r="M153" s="605">
        <v>4802.1000000000004</v>
      </c>
      <c r="N153" s="602">
        <v>1</v>
      </c>
      <c r="O153" s="550">
        <v>4802.1000000000004</v>
      </c>
      <c r="P153" s="553">
        <v>1</v>
      </c>
      <c r="Q153" s="551">
        <v>4802.1000000000004</v>
      </c>
    </row>
    <row r="154" spans="1:17" ht="45" x14ac:dyDescent="0.25">
      <c r="A154" s="1052"/>
      <c r="B154" s="554" t="s">
        <v>86</v>
      </c>
      <c r="C154" s="641" t="s">
        <v>87</v>
      </c>
      <c r="D154" s="310" t="s">
        <v>87</v>
      </c>
      <c r="E154" s="605">
        <v>3412.3</v>
      </c>
      <c r="F154" s="606">
        <v>3412.3</v>
      </c>
      <c r="G154" s="606">
        <v>0</v>
      </c>
      <c r="H154" s="606">
        <v>3412.3</v>
      </c>
      <c r="I154" s="606">
        <v>3412.3</v>
      </c>
      <c r="J154" s="689">
        <v>1</v>
      </c>
      <c r="K154" s="606">
        <v>0</v>
      </c>
      <c r="L154" s="605">
        <v>0</v>
      </c>
      <c r="M154" s="605">
        <v>3412.3</v>
      </c>
      <c r="N154" s="602">
        <v>1</v>
      </c>
      <c r="O154" s="550">
        <v>3412.2999989999998</v>
      </c>
      <c r="P154" s="553">
        <v>0.99999999970694242</v>
      </c>
      <c r="Q154" s="551">
        <v>3412.2999989999998</v>
      </c>
    </row>
    <row r="155" spans="1:17" ht="45" x14ac:dyDescent="0.25">
      <c r="A155" s="1052"/>
      <c r="B155" s="554" t="s">
        <v>88</v>
      </c>
      <c r="C155" s="641" t="s">
        <v>89</v>
      </c>
      <c r="D155" s="310" t="s">
        <v>89</v>
      </c>
      <c r="E155" s="605">
        <v>2656.2</v>
      </c>
      <c r="F155" s="606">
        <v>2656.2</v>
      </c>
      <c r="G155" s="606">
        <v>0</v>
      </c>
      <c r="H155" s="606">
        <v>2656.2</v>
      </c>
      <c r="I155" s="606">
        <v>2656.2</v>
      </c>
      <c r="J155" s="689">
        <v>1</v>
      </c>
      <c r="K155" s="606">
        <v>0</v>
      </c>
      <c r="L155" s="605">
        <v>0</v>
      </c>
      <c r="M155" s="605">
        <v>2656.2</v>
      </c>
      <c r="N155" s="602">
        <v>1</v>
      </c>
      <c r="O155" s="550">
        <v>2656.2</v>
      </c>
      <c r="P155" s="553">
        <v>1</v>
      </c>
      <c r="Q155" s="551">
        <v>2656.2</v>
      </c>
    </row>
    <row r="156" spans="1:17" ht="30" customHeight="1" x14ac:dyDescent="0.25">
      <c r="A156" s="1052"/>
      <c r="B156" s="554" t="s">
        <v>90</v>
      </c>
      <c r="C156" s="641" t="s">
        <v>91</v>
      </c>
      <c r="D156" s="310" t="s">
        <v>91</v>
      </c>
      <c r="E156" s="605">
        <v>3408.9</v>
      </c>
      <c r="F156" s="606">
        <v>3408.9</v>
      </c>
      <c r="G156" s="606">
        <v>0</v>
      </c>
      <c r="H156" s="606">
        <v>3408.9</v>
      </c>
      <c r="I156" s="606">
        <v>3408.9</v>
      </c>
      <c r="J156" s="689">
        <v>1</v>
      </c>
      <c r="K156" s="606">
        <v>0</v>
      </c>
      <c r="L156" s="605">
        <v>0</v>
      </c>
      <c r="M156" s="605">
        <v>3408.9</v>
      </c>
      <c r="N156" s="602">
        <v>1</v>
      </c>
      <c r="O156" s="550">
        <v>3408.9</v>
      </c>
      <c r="P156" s="553">
        <v>1</v>
      </c>
      <c r="Q156" s="551">
        <v>3408.9</v>
      </c>
    </row>
    <row r="157" spans="1:17" ht="30" customHeight="1" x14ac:dyDescent="0.25">
      <c r="A157" s="1052"/>
      <c r="B157" s="554" t="s">
        <v>92</v>
      </c>
      <c r="C157" s="641" t="s">
        <v>93</v>
      </c>
      <c r="D157" s="310" t="s">
        <v>93</v>
      </c>
      <c r="E157" s="605">
        <v>5394.2</v>
      </c>
      <c r="F157" s="606">
        <v>5394.2</v>
      </c>
      <c r="G157" s="606">
        <v>0</v>
      </c>
      <c r="H157" s="606">
        <v>5394.2</v>
      </c>
      <c r="I157" s="606">
        <v>5394.2</v>
      </c>
      <c r="J157" s="689">
        <v>1</v>
      </c>
      <c r="K157" s="606">
        <v>0</v>
      </c>
      <c r="L157" s="605">
        <v>0</v>
      </c>
      <c r="M157" s="605">
        <v>5394.2</v>
      </c>
      <c r="N157" s="602">
        <v>1</v>
      </c>
      <c r="O157" s="550">
        <v>5394.2</v>
      </c>
      <c r="P157" s="553">
        <v>1</v>
      </c>
      <c r="Q157" s="551">
        <v>5394.2</v>
      </c>
    </row>
    <row r="158" spans="1:17" ht="24" customHeight="1" x14ac:dyDescent="0.25">
      <c r="A158" s="1052"/>
      <c r="B158" s="1008" t="s">
        <v>21</v>
      </c>
      <c r="C158" s="1005"/>
      <c r="D158" s="358" t="s">
        <v>21</v>
      </c>
      <c r="E158" s="567">
        <v>21442.899999999998</v>
      </c>
      <c r="F158" s="567">
        <v>20257.051091000001</v>
      </c>
      <c r="G158" s="567">
        <v>1186</v>
      </c>
      <c r="H158" s="567">
        <v>20256.899999999998</v>
      </c>
      <c r="I158" s="567">
        <v>20257.051091000001</v>
      </c>
      <c r="J158" s="569">
        <v>1.0000074587424534</v>
      </c>
      <c r="K158" s="568">
        <v>0</v>
      </c>
      <c r="L158" s="568">
        <v>-0.15109099999995124</v>
      </c>
      <c r="M158" s="567">
        <v>20257.051091000001</v>
      </c>
      <c r="N158" s="604">
        <v>1.0000074587424534</v>
      </c>
      <c r="O158" s="567">
        <v>20176.738520999999</v>
      </c>
      <c r="P158" s="569">
        <v>0.9960427568384107</v>
      </c>
      <c r="Q158" s="568">
        <v>20176.738520999999</v>
      </c>
    </row>
    <row r="159" spans="1:17" ht="29.25" customHeight="1" x14ac:dyDescent="0.25">
      <c r="A159" s="1052"/>
      <c r="B159" s="549" t="s">
        <v>102</v>
      </c>
      <c r="C159" s="640" t="s">
        <v>103</v>
      </c>
      <c r="D159" s="310" t="s">
        <v>103</v>
      </c>
      <c r="E159" s="605">
        <v>170.7</v>
      </c>
      <c r="F159" s="606">
        <v>197.73940999999999</v>
      </c>
      <c r="G159" s="606">
        <v>0</v>
      </c>
      <c r="H159" s="606">
        <v>197.73940999999999</v>
      </c>
      <c r="I159" s="606">
        <v>196.85124999999999</v>
      </c>
      <c r="J159" s="689">
        <v>0.99550843203183426</v>
      </c>
      <c r="K159" s="606">
        <v>0</v>
      </c>
      <c r="L159" s="605">
        <v>0.88815999999999917</v>
      </c>
      <c r="M159" s="605">
        <v>196.85124999999999</v>
      </c>
      <c r="N159" s="602">
        <v>0.99550843203183426</v>
      </c>
      <c r="O159" s="550">
        <v>196.85124999999999</v>
      </c>
      <c r="P159" s="553">
        <v>0.99550843203183426</v>
      </c>
      <c r="Q159" s="551">
        <v>196.85124999999999</v>
      </c>
    </row>
    <row r="160" spans="1:17" ht="30.75" customHeight="1" x14ac:dyDescent="0.25">
      <c r="A160" s="1052"/>
      <c r="B160" s="549" t="s">
        <v>104</v>
      </c>
      <c r="C160" s="640" t="s">
        <v>105</v>
      </c>
      <c r="D160" s="310" t="s">
        <v>105</v>
      </c>
      <c r="E160" s="605">
        <v>2780.8</v>
      </c>
      <c r="F160" s="606">
        <v>2780.8</v>
      </c>
      <c r="G160" s="606">
        <v>0</v>
      </c>
      <c r="H160" s="606">
        <v>2780.8</v>
      </c>
      <c r="I160" s="606">
        <v>2586.367569</v>
      </c>
      <c r="J160" s="689">
        <v>0.9300803973676639</v>
      </c>
      <c r="K160" s="606">
        <v>0</v>
      </c>
      <c r="L160" s="605">
        <v>194.43243100000018</v>
      </c>
      <c r="M160" s="605">
        <v>2586.367569</v>
      </c>
      <c r="N160" s="602">
        <v>0.9300803973676639</v>
      </c>
      <c r="O160" s="550">
        <v>2586.367569</v>
      </c>
      <c r="P160" s="553">
        <v>0.9300803973676639</v>
      </c>
      <c r="Q160" s="551">
        <v>2586.367569</v>
      </c>
    </row>
    <row r="161" spans="1:17" ht="24.75" customHeight="1" x14ac:dyDescent="0.25">
      <c r="A161" s="1052"/>
      <c r="B161" s="1008" t="s">
        <v>420</v>
      </c>
      <c r="C161" s="1005"/>
      <c r="D161" s="358" t="s">
        <v>125</v>
      </c>
      <c r="E161" s="567">
        <v>2951.5</v>
      </c>
      <c r="F161" s="567">
        <v>2978.5394100000003</v>
      </c>
      <c r="G161" s="567">
        <v>0</v>
      </c>
      <c r="H161" s="567">
        <v>2978.5394100000003</v>
      </c>
      <c r="I161" s="567">
        <v>2783.2188190000002</v>
      </c>
      <c r="J161" s="569">
        <v>0.93442403671267849</v>
      </c>
      <c r="K161" s="568">
        <v>0</v>
      </c>
      <c r="L161" s="568">
        <v>195.32059100000018</v>
      </c>
      <c r="M161" s="567">
        <v>2783.2188190000002</v>
      </c>
      <c r="N161" s="604">
        <v>0.93442403671267849</v>
      </c>
      <c r="O161" s="567">
        <v>2783.2188190000002</v>
      </c>
      <c r="P161" s="569">
        <v>0.93442403671267849</v>
      </c>
      <c r="Q161" s="568">
        <v>2783.2188190000002</v>
      </c>
    </row>
    <row r="162" spans="1:17" ht="75" x14ac:dyDescent="0.25">
      <c r="A162" s="1052"/>
      <c r="B162" s="554" t="s">
        <v>367</v>
      </c>
      <c r="C162" s="641" t="s">
        <v>417</v>
      </c>
      <c r="D162" s="310" t="s">
        <v>360</v>
      </c>
      <c r="E162" s="605">
        <v>6362.7580779999998</v>
      </c>
      <c r="F162" s="551">
        <v>5009.8979600000002</v>
      </c>
      <c r="G162" s="606">
        <v>1352.8601180000001</v>
      </c>
      <c r="H162" s="606">
        <v>5009.8979600000002</v>
      </c>
      <c r="I162" s="606">
        <v>5009.89795899</v>
      </c>
      <c r="J162" s="689">
        <v>0.99999999979839904</v>
      </c>
      <c r="K162" s="606">
        <v>120.29855123000016</v>
      </c>
      <c r="L162" s="605">
        <v>1.0100002327817492E-6</v>
      </c>
      <c r="M162" s="605">
        <v>4889.5994077599998</v>
      </c>
      <c r="N162" s="607">
        <v>0.9759878238637818</v>
      </c>
      <c r="O162" s="605">
        <v>3509.8794531100002</v>
      </c>
      <c r="P162" s="689">
        <v>0.70058901022207642</v>
      </c>
      <c r="Q162" s="606">
        <v>3505.8794531100002</v>
      </c>
    </row>
    <row r="163" spans="1:17" ht="24" customHeight="1" thickBot="1" x14ac:dyDescent="0.3">
      <c r="A163" s="1052"/>
      <c r="B163" s="1013" t="s">
        <v>48</v>
      </c>
      <c r="C163" s="1012"/>
      <c r="D163" s="706" t="s">
        <v>48</v>
      </c>
      <c r="E163" s="571">
        <v>6362.7580779999998</v>
      </c>
      <c r="F163" s="571">
        <v>5009.8979600000002</v>
      </c>
      <c r="G163" s="571">
        <v>1352.8601180000001</v>
      </c>
      <c r="H163" s="571">
        <v>5009.8979600000002</v>
      </c>
      <c r="I163" s="572">
        <v>5009.89795899</v>
      </c>
      <c r="J163" s="573">
        <v>0.99999999979839904</v>
      </c>
      <c r="K163" s="572">
        <v>120.29855123000016</v>
      </c>
      <c r="L163" s="571">
        <v>1.0100002327817492E-6</v>
      </c>
      <c r="M163" s="571">
        <v>4889.5994077599998</v>
      </c>
      <c r="N163" s="718">
        <v>0.9759878238637818</v>
      </c>
      <c r="O163" s="571">
        <v>3509.8794531100002</v>
      </c>
      <c r="P163" s="573">
        <v>0.70058901022207642</v>
      </c>
      <c r="Q163" s="572">
        <v>3505.8794531100002</v>
      </c>
    </row>
    <row r="164" spans="1:17" ht="32.25" customHeight="1" thickBot="1" x14ac:dyDescent="0.3">
      <c r="A164" s="1030"/>
      <c r="B164" s="994" t="s">
        <v>36</v>
      </c>
      <c r="C164" s="995"/>
      <c r="D164" s="996"/>
      <c r="E164" s="575">
        <v>36463.515568999996</v>
      </c>
      <c r="F164" s="575">
        <v>33951.845952000003</v>
      </c>
      <c r="G164" s="575">
        <v>2538.8601180000001</v>
      </c>
      <c r="H164" s="575">
        <v>33951.694860999996</v>
      </c>
      <c r="I164" s="575">
        <v>33656.677997079998</v>
      </c>
      <c r="J164" s="577">
        <v>0.9913106881665904</v>
      </c>
      <c r="K164" s="576">
        <v>156.64220021999881</v>
      </c>
      <c r="L164" s="576">
        <v>295.01686392000124</v>
      </c>
      <c r="M164" s="575">
        <v>33500.03579686</v>
      </c>
      <c r="N164" s="608">
        <v>0.98669700979614972</v>
      </c>
      <c r="O164" s="575">
        <v>31599.716308620002</v>
      </c>
      <c r="P164" s="577">
        <v>0.93072573955411897</v>
      </c>
      <c r="Q164" s="701">
        <v>26465.83679311</v>
      </c>
    </row>
    <row r="165" spans="1:17" ht="20.25" customHeight="1" thickBot="1" x14ac:dyDescent="0.3">
      <c r="A165" s="1043" t="s">
        <v>430</v>
      </c>
      <c r="B165" s="1034"/>
      <c r="C165" s="1034"/>
      <c r="D165" s="1034"/>
      <c r="E165" s="1034"/>
      <c r="F165" s="1034"/>
      <c r="G165" s="1034"/>
      <c r="H165" s="1034"/>
      <c r="I165" s="1034"/>
      <c r="J165" s="1034"/>
      <c r="K165" s="1034"/>
      <c r="L165" s="1034"/>
      <c r="M165" s="1035"/>
      <c r="N165" s="1034"/>
      <c r="O165" s="1034"/>
      <c r="P165" s="1034"/>
    </row>
    <row r="166" spans="1:17" s="222" customFormat="1" ht="68.25" customHeight="1" x14ac:dyDescent="0.25">
      <c r="A166" s="492" t="s">
        <v>0</v>
      </c>
      <c r="B166" s="519" t="s">
        <v>1</v>
      </c>
      <c r="C166" s="491" t="s">
        <v>384</v>
      </c>
      <c r="D166" s="493" t="s">
        <v>122</v>
      </c>
      <c r="E166" s="517" t="s">
        <v>61</v>
      </c>
      <c r="F166" s="493" t="s">
        <v>121</v>
      </c>
      <c r="G166" s="493" t="s">
        <v>429</v>
      </c>
      <c r="H166" s="854" t="s">
        <v>436</v>
      </c>
      <c r="I166" s="493" t="s">
        <v>5</v>
      </c>
      <c r="J166" s="494" t="s">
        <v>266</v>
      </c>
      <c r="K166" s="493" t="s">
        <v>126</v>
      </c>
      <c r="L166" s="493" t="s">
        <v>123</v>
      </c>
      <c r="M166" s="517" t="s">
        <v>6</v>
      </c>
      <c r="N166" s="493" t="s">
        <v>17</v>
      </c>
      <c r="O166" s="517" t="s">
        <v>46</v>
      </c>
      <c r="P166" s="520" t="s">
        <v>198</v>
      </c>
      <c r="Q166" s="709" t="s">
        <v>8</v>
      </c>
    </row>
    <row r="167" spans="1:17" ht="27" customHeight="1" x14ac:dyDescent="0.25">
      <c r="A167" s="1047" t="s">
        <v>246</v>
      </c>
      <c r="B167" s="759" t="s">
        <v>67</v>
      </c>
      <c r="C167" s="645" t="s">
        <v>68</v>
      </c>
      <c r="D167" s="50" t="s">
        <v>68</v>
      </c>
      <c r="E167" s="785">
        <v>29724.9</v>
      </c>
      <c r="F167" s="786">
        <v>29374.9</v>
      </c>
      <c r="G167" s="786">
        <v>350</v>
      </c>
      <c r="H167" s="606">
        <v>29024.9</v>
      </c>
      <c r="I167" s="786">
        <v>27273.494083500002</v>
      </c>
      <c r="J167" s="787">
        <v>0.93965850299225839</v>
      </c>
      <c r="K167" s="786">
        <v>326.32796050000252</v>
      </c>
      <c r="L167" s="785">
        <v>2101.4059164999999</v>
      </c>
      <c r="M167" s="563">
        <v>26947.166122999999</v>
      </c>
      <c r="N167" s="584">
        <v>0.92841546820144072</v>
      </c>
      <c r="O167" s="563">
        <v>26621.223495999999</v>
      </c>
      <c r="P167" s="585">
        <v>0.91718570937367561</v>
      </c>
      <c r="Q167" s="564">
        <v>26621.223495999999</v>
      </c>
    </row>
    <row r="168" spans="1:17" ht="27" customHeight="1" x14ac:dyDescent="0.25">
      <c r="A168" s="1048"/>
      <c r="B168" s="555" t="s">
        <v>69</v>
      </c>
      <c r="C168" s="645" t="s">
        <v>70</v>
      </c>
      <c r="D168" s="310" t="s">
        <v>70</v>
      </c>
      <c r="E168" s="605">
        <v>10651.5</v>
      </c>
      <c r="F168" s="606">
        <v>10651.5</v>
      </c>
      <c r="G168" s="606">
        <v>0</v>
      </c>
      <c r="H168" s="606">
        <v>10651.5</v>
      </c>
      <c r="I168" s="606">
        <v>9763.9742800000004</v>
      </c>
      <c r="J168" s="689">
        <v>0.91667598741961231</v>
      </c>
      <c r="K168" s="606">
        <v>0</v>
      </c>
      <c r="L168" s="605">
        <v>887.52571999999964</v>
      </c>
      <c r="M168" s="550">
        <v>9763.9742800000004</v>
      </c>
      <c r="N168" s="553">
        <v>0.91667598741961231</v>
      </c>
      <c r="O168" s="550">
        <v>9763.9742800000004</v>
      </c>
      <c r="P168" s="593">
        <v>0.91667598741961231</v>
      </c>
      <c r="Q168" s="564">
        <v>9763.9742800000004</v>
      </c>
    </row>
    <row r="169" spans="1:17" ht="47.25" customHeight="1" x14ac:dyDescent="0.25">
      <c r="A169" s="1048"/>
      <c r="B169" s="555" t="s">
        <v>71</v>
      </c>
      <c r="C169" s="645" t="s">
        <v>72</v>
      </c>
      <c r="D169" s="310" t="s">
        <v>72</v>
      </c>
      <c r="E169" s="605">
        <v>4834.1000000000004</v>
      </c>
      <c r="F169" s="606">
        <v>5184.1000000000004</v>
      </c>
      <c r="G169" s="606">
        <v>0</v>
      </c>
      <c r="H169" s="606">
        <v>5184.1000000000004</v>
      </c>
      <c r="I169" s="606">
        <v>4465.4315889999998</v>
      </c>
      <c r="J169" s="689">
        <v>0.86137065045041561</v>
      </c>
      <c r="K169" s="606">
        <v>0</v>
      </c>
      <c r="L169" s="605">
        <v>718.66841100000056</v>
      </c>
      <c r="M169" s="550">
        <v>4465.4315889999998</v>
      </c>
      <c r="N169" s="553">
        <v>0.86137065045041561</v>
      </c>
      <c r="O169" s="550">
        <v>4435.8939179999998</v>
      </c>
      <c r="P169" s="593">
        <v>0.85567290715842659</v>
      </c>
      <c r="Q169" s="564">
        <v>4435.8939179999998</v>
      </c>
    </row>
    <row r="170" spans="1:17" ht="39" customHeight="1" x14ac:dyDescent="0.25">
      <c r="A170" s="1048"/>
      <c r="B170" s="1008" t="s">
        <v>20</v>
      </c>
      <c r="C170" s="1005"/>
      <c r="D170" s="501" t="s">
        <v>211</v>
      </c>
      <c r="E170" s="567">
        <v>45210.5</v>
      </c>
      <c r="F170" s="567">
        <v>45210.5</v>
      </c>
      <c r="G170" s="567">
        <v>350</v>
      </c>
      <c r="H170" s="567">
        <v>44860.5</v>
      </c>
      <c r="I170" s="567">
        <v>41502.899952500004</v>
      </c>
      <c r="J170" s="569">
        <v>0.92515464501064415</v>
      </c>
      <c r="K170" s="567">
        <v>326.32796050000252</v>
      </c>
      <c r="L170" s="568">
        <v>3707.6000475000001</v>
      </c>
      <c r="M170" s="567">
        <v>41176.571991999997</v>
      </c>
      <c r="N170" s="569">
        <v>0.91788036227861924</v>
      </c>
      <c r="O170" s="567">
        <v>40821.091694000002</v>
      </c>
      <c r="P170" s="570">
        <v>0.90995623530723024</v>
      </c>
      <c r="Q170" s="568">
        <v>40821.091694000002</v>
      </c>
    </row>
    <row r="171" spans="1:17" ht="24.75" customHeight="1" x14ac:dyDescent="0.25">
      <c r="A171" s="1048"/>
      <c r="B171" s="555" t="s">
        <v>244</v>
      </c>
      <c r="C171" s="641" t="s">
        <v>245</v>
      </c>
      <c r="D171" s="49" t="s">
        <v>272</v>
      </c>
      <c r="E171" s="605">
        <v>1947.1416240000001</v>
      </c>
      <c r="F171" s="606">
        <v>1947.1416240000001</v>
      </c>
      <c r="G171" s="606">
        <v>0</v>
      </c>
      <c r="H171" s="606">
        <v>1947.1416240000001</v>
      </c>
      <c r="I171" s="606">
        <v>1915.8410509999999</v>
      </c>
      <c r="J171" s="689">
        <v>0.98392486061917794</v>
      </c>
      <c r="K171" s="606">
        <v>0.71789081999986593</v>
      </c>
      <c r="L171" s="605">
        <v>31.300573000000213</v>
      </c>
      <c r="M171" s="550">
        <v>1915.12316018</v>
      </c>
      <c r="N171" s="552">
        <v>0.98355617104305704</v>
      </c>
      <c r="O171" s="550">
        <v>1698.1090600000002</v>
      </c>
      <c r="P171" s="593">
        <v>0.87210351782814133</v>
      </c>
      <c r="Q171" s="551">
        <v>0</v>
      </c>
    </row>
    <row r="172" spans="1:17" ht="39.75" thickBot="1" x14ac:dyDescent="0.3">
      <c r="A172" s="1048"/>
      <c r="B172" s="1013" t="s">
        <v>421</v>
      </c>
      <c r="C172" s="1012"/>
      <c r="D172" s="719" t="s">
        <v>118</v>
      </c>
      <c r="E172" s="571">
        <v>1947.1416240000001</v>
      </c>
      <c r="F172" s="572">
        <v>1947.1416240000001</v>
      </c>
      <c r="G172" s="572">
        <v>0</v>
      </c>
      <c r="H172" s="572">
        <v>1947.1416240000001</v>
      </c>
      <c r="I172" s="720">
        <v>1915.8410509999999</v>
      </c>
      <c r="J172" s="573">
        <v>0.98392486061917794</v>
      </c>
      <c r="K172" s="849">
        <v>0.71789081999986593</v>
      </c>
      <c r="L172" s="572">
        <v>31.300573000000213</v>
      </c>
      <c r="M172" s="571">
        <v>1915.12316018</v>
      </c>
      <c r="N172" s="573">
        <v>0.98355617104305704</v>
      </c>
      <c r="O172" s="571">
        <v>1698.1090600000002</v>
      </c>
      <c r="P172" s="721">
        <v>0.87210351782814133</v>
      </c>
      <c r="Q172" s="572">
        <v>0</v>
      </c>
    </row>
    <row r="173" spans="1:17" ht="27.75" customHeight="1" thickBot="1" x14ac:dyDescent="0.3">
      <c r="A173" s="1049"/>
      <c r="B173" s="994" t="s">
        <v>36</v>
      </c>
      <c r="C173" s="995"/>
      <c r="D173" s="996"/>
      <c r="E173" s="575">
        <v>47157.641624000004</v>
      </c>
      <c r="F173" s="575">
        <v>47157.641624000004</v>
      </c>
      <c r="G173" s="575">
        <v>350</v>
      </c>
      <c r="H173" s="575">
        <v>46807.641624000004</v>
      </c>
      <c r="I173" s="575">
        <v>43418.741003500007</v>
      </c>
      <c r="J173" s="577">
        <v>0.92759941533216694</v>
      </c>
      <c r="K173" s="576">
        <v>327.04585132000238</v>
      </c>
      <c r="L173" s="576">
        <v>3738.9006205000005</v>
      </c>
      <c r="M173" s="575">
        <v>43091.69515218</v>
      </c>
      <c r="N173" s="577">
        <v>0.91377969016689087</v>
      </c>
      <c r="O173" s="575">
        <v>42519.200754000005</v>
      </c>
      <c r="P173" s="578">
        <v>0.90838160776292654</v>
      </c>
      <c r="Q173" s="701">
        <v>40821.091694000002</v>
      </c>
    </row>
    <row r="174" spans="1:17" ht="23.25" customHeight="1" x14ac:dyDescent="0.25">
      <c r="A174" s="1031" t="s">
        <v>430</v>
      </c>
      <c r="B174" s="1031"/>
      <c r="C174" s="1031"/>
      <c r="D174" s="1031"/>
      <c r="E174" s="1031"/>
      <c r="F174" s="1031"/>
      <c r="G174" s="1031"/>
      <c r="H174" s="1031"/>
      <c r="I174" s="1031"/>
      <c r="J174" s="1031"/>
      <c r="K174" s="1031"/>
      <c r="L174" s="1031"/>
      <c r="M174" s="1046"/>
      <c r="N174" s="1031"/>
      <c r="O174" s="1031"/>
      <c r="P174" s="1031"/>
    </row>
    <row r="175" spans="1:17" ht="23.25" customHeight="1" thickBot="1" x14ac:dyDescent="0.3">
      <c r="A175" s="656"/>
      <c r="B175" s="613"/>
      <c r="C175" s="307"/>
      <c r="D175" s="661"/>
      <c r="E175" s="613"/>
      <c r="F175" s="613"/>
      <c r="G175" s="613"/>
      <c r="H175" s="613"/>
      <c r="I175" s="613"/>
      <c r="J175" s="613"/>
      <c r="K175" s="613"/>
      <c r="L175" s="613"/>
      <c r="M175" s="671"/>
      <c r="N175" s="613"/>
      <c r="O175" s="614"/>
      <c r="P175" s="613"/>
    </row>
    <row r="176" spans="1:17" s="222" customFormat="1" ht="68.25" customHeight="1" thickBot="1" x14ac:dyDescent="0.3">
      <c r="A176" s="492" t="s">
        <v>56</v>
      </c>
      <c r="B176" s="519" t="s">
        <v>1</v>
      </c>
      <c r="C176" s="491" t="s">
        <v>384</v>
      </c>
      <c r="D176" s="493" t="s">
        <v>122</v>
      </c>
      <c r="E176" s="517" t="s">
        <v>61</v>
      </c>
      <c r="F176" s="493" t="s">
        <v>121</v>
      </c>
      <c r="G176" s="493" t="s">
        <v>429</v>
      </c>
      <c r="H176" s="854" t="s">
        <v>436</v>
      </c>
      <c r="I176" s="493" t="s">
        <v>5</v>
      </c>
      <c r="J176" s="494" t="s">
        <v>266</v>
      </c>
      <c r="K176" s="493" t="s">
        <v>126</v>
      </c>
      <c r="L176" s="493" t="s">
        <v>123</v>
      </c>
      <c r="M176" s="517" t="s">
        <v>6</v>
      </c>
      <c r="N176" s="493" t="s">
        <v>17</v>
      </c>
      <c r="O176" s="517" t="s">
        <v>46</v>
      </c>
      <c r="P176" s="520" t="s">
        <v>198</v>
      </c>
      <c r="Q176" s="517" t="s">
        <v>8</v>
      </c>
    </row>
    <row r="177" spans="1:61" ht="75" x14ac:dyDescent="0.25">
      <c r="A177" s="1026" t="s">
        <v>386</v>
      </c>
      <c r="B177" s="554" t="s">
        <v>344</v>
      </c>
      <c r="C177" s="641" t="s">
        <v>418</v>
      </c>
      <c r="D177" s="310" t="s">
        <v>345</v>
      </c>
      <c r="E177" s="550">
        <v>3003.0718310000002</v>
      </c>
      <c r="F177" s="550">
        <v>2740.375376</v>
      </c>
      <c r="G177" s="605">
        <v>262.69645500000001</v>
      </c>
      <c r="H177" s="606">
        <v>2740.375376</v>
      </c>
      <c r="I177" s="606">
        <v>2740.375376</v>
      </c>
      <c r="J177" s="689">
        <v>1</v>
      </c>
      <c r="K177" s="606">
        <v>20.137498999999934</v>
      </c>
      <c r="L177" s="605">
        <v>0</v>
      </c>
      <c r="M177" s="550">
        <v>2720.237877</v>
      </c>
      <c r="N177" s="553">
        <v>0.99265155453651988</v>
      </c>
      <c r="O177" s="550">
        <v>1079.9025855</v>
      </c>
      <c r="P177" s="553">
        <v>0.39407104404663135</v>
      </c>
      <c r="Q177" s="551">
        <v>1066.9565915000001</v>
      </c>
    </row>
    <row r="178" spans="1:61" ht="75" x14ac:dyDescent="0.25">
      <c r="A178" s="1027"/>
      <c r="B178" s="554" t="s">
        <v>346</v>
      </c>
      <c r="C178" s="641" t="s">
        <v>418</v>
      </c>
      <c r="D178" s="310" t="s">
        <v>347</v>
      </c>
      <c r="E178" s="550">
        <v>2002.0478880000001</v>
      </c>
      <c r="F178" s="550">
        <v>1871.877119</v>
      </c>
      <c r="G178" s="605">
        <v>130.17076900000001</v>
      </c>
      <c r="H178" s="606">
        <v>1871.877119</v>
      </c>
      <c r="I178" s="606">
        <v>1871.877119</v>
      </c>
      <c r="J178" s="689">
        <v>1</v>
      </c>
      <c r="K178" s="606">
        <v>3.5625640000000658</v>
      </c>
      <c r="L178" s="605">
        <v>0</v>
      </c>
      <c r="M178" s="550">
        <v>1868.3145549999999</v>
      </c>
      <c r="N178" s="553">
        <v>0.99809679601089241</v>
      </c>
      <c r="O178" s="550">
        <v>630.55463899999995</v>
      </c>
      <c r="P178" s="553">
        <v>0.33685685486494799</v>
      </c>
      <c r="Q178" s="551">
        <v>627.27365299999997</v>
      </c>
    </row>
    <row r="179" spans="1:61" ht="75" x14ac:dyDescent="0.25">
      <c r="A179" s="1027"/>
      <c r="B179" s="554" t="s">
        <v>348</v>
      </c>
      <c r="C179" s="641" t="s">
        <v>418</v>
      </c>
      <c r="D179" s="310" t="s">
        <v>349</v>
      </c>
      <c r="E179" s="550">
        <v>3003.0718320000001</v>
      </c>
      <c r="F179" s="550">
        <v>3003.0718320000001</v>
      </c>
      <c r="G179" s="605">
        <v>0</v>
      </c>
      <c r="H179" s="606">
        <v>3003.0718320000001</v>
      </c>
      <c r="I179" s="606">
        <v>3003.0718320000001</v>
      </c>
      <c r="J179" s="689">
        <v>1</v>
      </c>
      <c r="K179" s="606">
        <v>0</v>
      </c>
      <c r="L179" s="605">
        <v>0</v>
      </c>
      <c r="M179" s="550">
        <v>3003.0718320000001</v>
      </c>
      <c r="N179" s="553">
        <v>1</v>
      </c>
      <c r="O179" s="550">
        <v>909.94809166999994</v>
      </c>
      <c r="P179" s="553">
        <v>0.30300576961690201</v>
      </c>
      <c r="Q179" s="551">
        <v>884.98989667000001</v>
      </c>
    </row>
    <row r="180" spans="1:61" ht="75" x14ac:dyDescent="0.25">
      <c r="A180" s="1027"/>
      <c r="B180" s="554" t="s">
        <v>350</v>
      </c>
      <c r="C180" s="641" t="s">
        <v>418</v>
      </c>
      <c r="D180" s="310" t="s">
        <v>351</v>
      </c>
      <c r="E180" s="550">
        <v>2002.0478880000001</v>
      </c>
      <c r="F180" s="550">
        <v>1581.733606</v>
      </c>
      <c r="G180" s="605">
        <v>420.31428199999999</v>
      </c>
      <c r="H180" s="606">
        <v>1581.733606</v>
      </c>
      <c r="I180" s="606">
        <v>1581.733606</v>
      </c>
      <c r="J180" s="689">
        <v>1</v>
      </c>
      <c r="K180" s="606">
        <v>0</v>
      </c>
      <c r="L180" s="605">
        <v>0</v>
      </c>
      <c r="M180" s="550">
        <v>1581.733606</v>
      </c>
      <c r="N180" s="553">
        <v>1</v>
      </c>
      <c r="O180" s="550">
        <v>584.54085499999997</v>
      </c>
      <c r="P180" s="553">
        <v>0.36955708140906757</v>
      </c>
      <c r="Q180" s="551">
        <v>571.99948900000004</v>
      </c>
    </row>
    <row r="181" spans="1:61" ht="30" customHeight="1" thickBot="1" x14ac:dyDescent="0.3">
      <c r="A181" s="1028"/>
      <c r="B181" s="997" t="s">
        <v>36</v>
      </c>
      <c r="C181" s="998"/>
      <c r="D181" s="999"/>
      <c r="E181" s="616">
        <v>10010.239439000001</v>
      </c>
      <c r="F181" s="616">
        <v>9197.057933</v>
      </c>
      <c r="G181" s="616">
        <v>813.18150600000001</v>
      </c>
      <c r="H181" s="616">
        <v>9197.057933</v>
      </c>
      <c r="I181" s="616">
        <v>9197.057933</v>
      </c>
      <c r="J181" s="615">
        <v>1</v>
      </c>
      <c r="K181" s="617">
        <v>23.700063</v>
      </c>
      <c r="L181" s="616">
        <v>0</v>
      </c>
      <c r="M181" s="616">
        <v>9173.3578699999998</v>
      </c>
      <c r="N181" s="615">
        <v>0.9974230821233645</v>
      </c>
      <c r="O181" s="616">
        <v>3204.9461711699996</v>
      </c>
      <c r="P181" s="615">
        <v>0.34847515308893723</v>
      </c>
      <c r="Q181" s="617">
        <v>3151.2196301699996</v>
      </c>
    </row>
    <row r="182" spans="1:61" ht="23.25" customHeight="1" thickBot="1" x14ac:dyDescent="0.3">
      <c r="A182" s="1031" t="s">
        <v>430</v>
      </c>
      <c r="B182" s="1032"/>
      <c r="C182" s="307"/>
      <c r="D182" s="661"/>
      <c r="E182" s="613"/>
      <c r="F182" s="613"/>
      <c r="G182" s="613"/>
      <c r="H182" s="613"/>
      <c r="I182" s="613"/>
      <c r="J182" s="613"/>
      <c r="K182" s="613"/>
      <c r="L182" s="613"/>
      <c r="M182" s="671"/>
      <c r="N182" s="613"/>
      <c r="O182" s="614"/>
      <c r="P182" s="613"/>
    </row>
    <row r="183" spans="1:61" s="222" customFormat="1" ht="68.25" customHeight="1" thickBot="1" x14ac:dyDescent="0.3">
      <c r="A183" s="492" t="s">
        <v>56</v>
      </c>
      <c r="B183" s="519" t="s">
        <v>1</v>
      </c>
      <c r="C183" s="491" t="s">
        <v>384</v>
      </c>
      <c r="D183" s="493" t="s">
        <v>122</v>
      </c>
      <c r="E183" s="517" t="s">
        <v>61</v>
      </c>
      <c r="F183" s="493" t="s">
        <v>121</v>
      </c>
      <c r="G183" s="493" t="s">
        <v>429</v>
      </c>
      <c r="H183" s="854" t="s">
        <v>436</v>
      </c>
      <c r="I183" s="493" t="s">
        <v>5</v>
      </c>
      <c r="J183" s="494" t="s">
        <v>266</v>
      </c>
      <c r="K183" s="493" t="s">
        <v>126</v>
      </c>
      <c r="L183" s="493" t="s">
        <v>123</v>
      </c>
      <c r="M183" s="517" t="s">
        <v>6</v>
      </c>
      <c r="N183" s="493" t="s">
        <v>17</v>
      </c>
      <c r="O183" s="517" t="s">
        <v>46</v>
      </c>
      <c r="P183" s="520" t="s">
        <v>198</v>
      </c>
      <c r="Q183" s="709" t="s">
        <v>8</v>
      </c>
    </row>
    <row r="184" spans="1:61" s="216" customFormat="1" ht="101.25" customHeight="1" x14ac:dyDescent="0.25">
      <c r="A184" s="1029" t="s">
        <v>387</v>
      </c>
      <c r="B184" s="618" t="s">
        <v>334</v>
      </c>
      <c r="C184" s="652" t="s">
        <v>419</v>
      </c>
      <c r="D184" s="750" t="s">
        <v>383</v>
      </c>
      <c r="E184" s="619">
        <v>74000</v>
      </c>
      <c r="F184" s="619">
        <v>18700</v>
      </c>
      <c r="G184" s="619">
        <v>55300</v>
      </c>
      <c r="H184" s="606">
        <v>18700</v>
      </c>
      <c r="I184" s="620">
        <v>16714.986921</v>
      </c>
      <c r="J184" s="751">
        <v>0.89384956796791437</v>
      </c>
      <c r="K184" s="620">
        <v>712.85393699999986</v>
      </c>
      <c r="L184" s="619">
        <v>1985.0130790000003</v>
      </c>
      <c r="M184" s="619">
        <v>16002.132984</v>
      </c>
      <c r="N184" s="751">
        <v>0.85572903657754007</v>
      </c>
      <c r="O184" s="619">
        <v>10277.254048000001</v>
      </c>
      <c r="P184" s="752">
        <v>0.54958577796791452</v>
      </c>
      <c r="Q184" s="620">
        <v>10219.775443</v>
      </c>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row>
    <row r="185" spans="1:61" ht="37.5" customHeight="1" thickBot="1" x14ac:dyDescent="0.3">
      <c r="A185" s="1030"/>
      <c r="B185" s="1000" t="s">
        <v>36</v>
      </c>
      <c r="C185" s="1001"/>
      <c r="D185" s="1002"/>
      <c r="E185" s="609">
        <v>74000</v>
      </c>
      <c r="F185" s="610">
        <v>18700</v>
      </c>
      <c r="G185" s="610">
        <v>55300</v>
      </c>
      <c r="H185" s="610">
        <v>18700</v>
      </c>
      <c r="I185" s="610">
        <v>16714.986921</v>
      </c>
      <c r="J185" s="611">
        <v>0.89384956796791437</v>
      </c>
      <c r="K185" s="610">
        <v>712.85393699999986</v>
      </c>
      <c r="L185" s="609">
        <v>1985.0130790000003</v>
      </c>
      <c r="M185" s="609">
        <v>16002.132984</v>
      </c>
      <c r="N185" s="611">
        <v>0.85572903657754007</v>
      </c>
      <c r="O185" s="609">
        <v>10277.254048000001</v>
      </c>
      <c r="P185" s="612">
        <v>0.54958577796791452</v>
      </c>
      <c r="Q185" s="610">
        <v>10219.775443</v>
      </c>
    </row>
    <row r="186" spans="1:61" ht="23.25" customHeight="1" thickBot="1" x14ac:dyDescent="0.3">
      <c r="A186" s="1031" t="s">
        <v>430</v>
      </c>
      <c r="B186" s="1031"/>
      <c r="C186" s="307"/>
      <c r="D186" s="661"/>
      <c r="E186" s="613"/>
      <c r="F186" s="613"/>
      <c r="G186" s="613"/>
      <c r="H186" s="613"/>
      <c r="I186" s="613"/>
      <c r="J186" s="613"/>
      <c r="K186" s="613"/>
      <c r="L186" s="613"/>
      <c r="M186" s="671"/>
      <c r="N186" s="613"/>
      <c r="O186" s="614"/>
      <c r="P186" s="613"/>
    </row>
    <row r="187" spans="1:61" s="126" customFormat="1" ht="62.25" customHeight="1" thickBot="1" x14ac:dyDescent="0.25">
      <c r="A187" s="486" t="s">
        <v>56</v>
      </c>
      <c r="B187" s="693" t="s">
        <v>1</v>
      </c>
      <c r="C187" s="711" t="s">
        <v>384</v>
      </c>
      <c r="D187" s="487" t="s">
        <v>122</v>
      </c>
      <c r="E187" s="517" t="s">
        <v>61</v>
      </c>
      <c r="F187" s="493" t="s">
        <v>121</v>
      </c>
      <c r="G187" s="493" t="s">
        <v>429</v>
      </c>
      <c r="H187" s="487" t="s">
        <v>288</v>
      </c>
      <c r="I187" s="694" t="s">
        <v>5</v>
      </c>
      <c r="J187" s="695" t="s">
        <v>266</v>
      </c>
      <c r="K187" s="694" t="s">
        <v>126</v>
      </c>
      <c r="L187" s="487" t="s">
        <v>123</v>
      </c>
      <c r="M187" s="517" t="s">
        <v>6</v>
      </c>
      <c r="N187" s="694" t="s">
        <v>17</v>
      </c>
      <c r="O187" s="517" t="s">
        <v>46</v>
      </c>
      <c r="P187" s="722" t="s">
        <v>198</v>
      </c>
      <c r="Q187" s="694" t="s">
        <v>8</v>
      </c>
    </row>
    <row r="188" spans="1:61" s="216" customFormat="1" ht="93" customHeight="1" x14ac:dyDescent="0.25">
      <c r="A188" s="1029" t="s">
        <v>270</v>
      </c>
      <c r="B188" s="618" t="s">
        <v>264</v>
      </c>
      <c r="C188" s="652" t="s">
        <v>265</v>
      </c>
      <c r="D188" s="499" t="s">
        <v>265</v>
      </c>
      <c r="E188" s="619">
        <v>8629.4</v>
      </c>
      <c r="F188" s="620">
        <v>8629.4</v>
      </c>
      <c r="G188" s="620">
        <v>0</v>
      </c>
      <c r="H188" s="606">
        <v>8629.4</v>
      </c>
      <c r="I188" s="620">
        <v>8629.4</v>
      </c>
      <c r="J188" s="751">
        <v>1</v>
      </c>
      <c r="K188" s="620">
        <v>0</v>
      </c>
      <c r="L188" s="619">
        <v>0</v>
      </c>
      <c r="M188" s="619">
        <v>8629.4</v>
      </c>
      <c r="N188" s="751">
        <v>1</v>
      </c>
      <c r="O188" s="619">
        <v>8629.4</v>
      </c>
      <c r="P188" s="752">
        <v>1</v>
      </c>
      <c r="Q188" s="620">
        <v>8629.4</v>
      </c>
    </row>
    <row r="189" spans="1:61" ht="40.5" customHeight="1" thickBot="1" x14ac:dyDescent="0.3">
      <c r="A189" s="1030"/>
      <c r="B189" s="1000" t="s">
        <v>36</v>
      </c>
      <c r="C189" s="1001"/>
      <c r="D189" s="1002"/>
      <c r="E189" s="609">
        <v>8629.4</v>
      </c>
      <c r="F189" s="609">
        <v>8629.4</v>
      </c>
      <c r="G189" s="609">
        <v>0</v>
      </c>
      <c r="H189" s="609">
        <v>8629.4</v>
      </c>
      <c r="I189" s="609">
        <v>8629.4</v>
      </c>
      <c r="J189" s="611">
        <v>1</v>
      </c>
      <c r="K189" s="610">
        <v>0</v>
      </c>
      <c r="L189" s="609">
        <v>0</v>
      </c>
      <c r="M189" s="609">
        <v>8629.4</v>
      </c>
      <c r="N189" s="611">
        <v>1</v>
      </c>
      <c r="O189" s="609">
        <v>8629.4</v>
      </c>
      <c r="P189" s="612">
        <v>1</v>
      </c>
      <c r="Q189" s="610">
        <v>8629.4</v>
      </c>
    </row>
    <row r="190" spans="1:61" ht="18" customHeight="1" thickBot="1" x14ac:dyDescent="0.3">
      <c r="A190" s="1043" t="s">
        <v>430</v>
      </c>
      <c r="B190" s="1043"/>
      <c r="C190" s="1043"/>
      <c r="D190" s="1043"/>
      <c r="E190" s="1043"/>
      <c r="F190" s="1043"/>
      <c r="G190" s="1043"/>
      <c r="H190" s="1043"/>
      <c r="I190" s="1043"/>
      <c r="J190" s="1043"/>
      <c r="K190" s="1043"/>
      <c r="L190" s="1043"/>
      <c r="M190" s="1093"/>
      <c r="N190" s="1043"/>
      <c r="O190" s="1043"/>
      <c r="P190" s="1043"/>
    </row>
    <row r="191" spans="1:61" s="222" customFormat="1" ht="68.25" customHeight="1" thickBot="1" x14ac:dyDescent="0.3">
      <c r="A191" s="492" t="s">
        <v>56</v>
      </c>
      <c r="B191" s="519" t="s">
        <v>1</v>
      </c>
      <c r="C191" s="491" t="s">
        <v>384</v>
      </c>
      <c r="D191" s="493" t="s">
        <v>122</v>
      </c>
      <c r="E191" s="517" t="s">
        <v>61</v>
      </c>
      <c r="F191" s="493" t="s">
        <v>121</v>
      </c>
      <c r="G191" s="493" t="s">
        <v>429</v>
      </c>
      <c r="H191" s="854" t="s">
        <v>436</v>
      </c>
      <c r="I191" s="493" t="s">
        <v>5</v>
      </c>
      <c r="J191" s="494" t="s">
        <v>266</v>
      </c>
      <c r="K191" s="493" t="s">
        <v>126</v>
      </c>
      <c r="L191" s="493" t="s">
        <v>123</v>
      </c>
      <c r="M191" s="517" t="s">
        <v>6</v>
      </c>
      <c r="N191" s="493" t="s">
        <v>17</v>
      </c>
      <c r="O191" s="517" t="s">
        <v>46</v>
      </c>
      <c r="P191" s="520" t="s">
        <v>198</v>
      </c>
      <c r="Q191" s="709" t="s">
        <v>8</v>
      </c>
    </row>
    <row r="192" spans="1:61" s="216" customFormat="1" ht="44.25" customHeight="1" thickBot="1" x14ac:dyDescent="0.3">
      <c r="A192" s="1083" t="s">
        <v>235</v>
      </c>
      <c r="B192" s="850" t="s">
        <v>81</v>
      </c>
      <c r="C192" s="851" t="s">
        <v>132</v>
      </c>
      <c r="D192" s="852" t="s">
        <v>132</v>
      </c>
      <c r="E192" s="619">
        <v>8802.9</v>
      </c>
      <c r="F192" s="620">
        <v>2275.8605899999998</v>
      </c>
      <c r="G192" s="620">
        <v>8802.9</v>
      </c>
      <c r="H192" s="606">
        <v>-0.4</v>
      </c>
      <c r="I192" s="620">
        <v>0</v>
      </c>
      <c r="J192" s="751">
        <v>0</v>
      </c>
      <c r="K192" s="620">
        <v>0</v>
      </c>
      <c r="L192" s="620">
        <v>-0.4</v>
      </c>
      <c r="M192" s="619">
        <v>0</v>
      </c>
      <c r="N192" s="751">
        <v>0</v>
      </c>
      <c r="O192" s="619">
        <v>0</v>
      </c>
      <c r="P192" s="853">
        <v>0</v>
      </c>
      <c r="Q192" s="619">
        <v>0</v>
      </c>
    </row>
    <row r="193" spans="1:18" ht="30" customHeight="1" thickBot="1" x14ac:dyDescent="0.3">
      <c r="A193" s="1095"/>
      <c r="B193" s="994" t="s">
        <v>36</v>
      </c>
      <c r="C193" s="996"/>
      <c r="D193" s="659" t="s">
        <v>235</v>
      </c>
      <c r="E193" s="575">
        <v>8802.9</v>
      </c>
      <c r="F193" s="576">
        <v>2275.8605899999998</v>
      </c>
      <c r="G193" s="576">
        <v>8802.9</v>
      </c>
      <c r="H193" s="576">
        <v>-0.4</v>
      </c>
      <c r="I193" s="576">
        <v>0</v>
      </c>
      <c r="J193" s="577">
        <v>0</v>
      </c>
      <c r="K193" s="576">
        <v>0</v>
      </c>
      <c r="L193" s="621">
        <v>-0.4</v>
      </c>
      <c r="M193" s="575">
        <v>0</v>
      </c>
      <c r="N193" s="738">
        <v>0</v>
      </c>
      <c r="O193" s="575">
        <v>0</v>
      </c>
      <c r="P193" s="578">
        <v>0</v>
      </c>
      <c r="Q193" s="575">
        <v>0</v>
      </c>
    </row>
    <row r="194" spans="1:18" ht="18" customHeight="1" x14ac:dyDescent="0.25">
      <c r="A194" s="1097" t="s">
        <v>430</v>
      </c>
      <c r="B194" s="1097"/>
      <c r="C194" s="1097"/>
      <c r="D194" s="1097"/>
      <c r="E194" s="1097"/>
      <c r="F194" s="1097"/>
      <c r="G194" s="1097"/>
      <c r="H194" s="1097"/>
      <c r="I194" s="1097"/>
      <c r="J194" s="1097"/>
      <c r="K194" s="1097"/>
      <c r="L194" s="1097"/>
      <c r="M194" s="1098"/>
      <c r="N194" s="1097"/>
      <c r="O194" s="1097"/>
      <c r="P194" s="1097"/>
    </row>
    <row r="195" spans="1:18" ht="18" customHeight="1" x14ac:dyDescent="0.25">
      <c r="A195" s="655"/>
      <c r="B195" s="594"/>
      <c r="C195" s="650"/>
      <c r="D195" s="660"/>
      <c r="E195" s="595"/>
      <c r="F195" s="594"/>
      <c r="G195" s="594"/>
      <c r="H195" s="622"/>
      <c r="I195" s="594"/>
      <c r="J195" s="623"/>
      <c r="K195" s="594"/>
      <c r="L195" s="836"/>
      <c r="M195" s="670"/>
      <c r="N195" s="624"/>
      <c r="O195" s="596"/>
      <c r="P195" s="624"/>
      <c r="Q195" s="596"/>
    </row>
    <row r="196" spans="1:18" ht="18" customHeight="1" thickBot="1" x14ac:dyDescent="0.3">
      <c r="A196" s="655"/>
      <c r="B196" s="594"/>
      <c r="C196" s="650"/>
      <c r="D196" s="660"/>
      <c r="E196" s="595"/>
      <c r="F196" s="594"/>
      <c r="G196" s="594"/>
      <c r="H196" s="622"/>
      <c r="I196" s="594"/>
      <c r="J196" s="623"/>
      <c r="K196" s="594"/>
      <c r="L196" s="594"/>
      <c r="M196" s="670"/>
      <c r="N196" s="624"/>
      <c r="O196" s="596"/>
      <c r="P196" s="624"/>
      <c r="Q196" s="596"/>
    </row>
    <row r="197" spans="1:18" ht="60.75" customHeight="1" thickBot="1" x14ac:dyDescent="0.3">
      <c r="A197" s="1099" t="s">
        <v>57</v>
      </c>
      <c r="B197" s="1100"/>
      <c r="C197" s="1101"/>
      <c r="D197" s="662" t="s">
        <v>122</v>
      </c>
      <c r="E197" s="517" t="s">
        <v>61</v>
      </c>
      <c r="F197" s="493" t="s">
        <v>121</v>
      </c>
      <c r="G197" s="493" t="s">
        <v>429</v>
      </c>
      <c r="H197" s="854" t="s">
        <v>436</v>
      </c>
      <c r="I197" s="574" t="s">
        <v>5</v>
      </c>
      <c r="J197" s="577" t="s">
        <v>266</v>
      </c>
      <c r="K197" s="493" t="s">
        <v>126</v>
      </c>
      <c r="L197" s="493" t="s">
        <v>123</v>
      </c>
      <c r="M197" s="517" t="s">
        <v>6</v>
      </c>
      <c r="N197" s="493" t="s">
        <v>17</v>
      </c>
      <c r="O197" s="517" t="s">
        <v>46</v>
      </c>
      <c r="P197" s="493" t="s">
        <v>198</v>
      </c>
      <c r="Q197" s="517" t="s">
        <v>8</v>
      </c>
    </row>
    <row r="198" spans="1:18" ht="35.25" customHeight="1" x14ac:dyDescent="0.25">
      <c r="A198" s="1102"/>
      <c r="B198" s="1103"/>
      <c r="C198" s="1104"/>
      <c r="D198" s="359" t="s">
        <v>48</v>
      </c>
      <c r="E198" s="625">
        <v>593383.75031400006</v>
      </c>
      <c r="F198" s="625">
        <v>484561.83278400003</v>
      </c>
      <c r="G198" s="625">
        <v>131822</v>
      </c>
      <c r="H198" s="625">
        <v>484561.83278400003</v>
      </c>
      <c r="I198" s="626">
        <v>465087.47139087005</v>
      </c>
      <c r="J198" s="627">
        <v>0.95981036871756487</v>
      </c>
      <c r="K198" s="626">
        <v>47567.217626979997</v>
      </c>
      <c r="L198" s="625">
        <v>19474.75368012999</v>
      </c>
      <c r="M198" s="625">
        <v>417520.25376389001</v>
      </c>
      <c r="N198" s="627">
        <v>0.86164494501160038</v>
      </c>
      <c r="O198" s="625">
        <v>162635.79592319002</v>
      </c>
      <c r="P198" s="628">
        <v>0.33563476303691281</v>
      </c>
      <c r="Q198" s="625">
        <v>161657.37292451999</v>
      </c>
    </row>
    <row r="199" spans="1:18" ht="34.5" customHeight="1" thickBot="1" x14ac:dyDescent="0.3">
      <c r="A199" s="1102"/>
      <c r="B199" s="1103"/>
      <c r="C199" s="1104"/>
      <c r="D199" s="360" t="s">
        <v>23</v>
      </c>
      <c r="E199" s="629">
        <v>860004.55496791005</v>
      </c>
      <c r="F199" s="629">
        <v>823145.78947690991</v>
      </c>
      <c r="G199" s="629">
        <v>67300.846865999993</v>
      </c>
      <c r="H199" s="629">
        <v>818420.03961590992</v>
      </c>
      <c r="I199" s="630">
        <v>591540.98065243999</v>
      </c>
      <c r="J199" s="631">
        <v>0.7227840864332381</v>
      </c>
      <c r="K199" s="630">
        <v>7775.8025723399915</v>
      </c>
      <c r="L199" s="629">
        <v>229328.50435046994</v>
      </c>
      <c r="M199" s="629">
        <v>583765.17808009998</v>
      </c>
      <c r="N199" s="631">
        <v>0.71328309403819701</v>
      </c>
      <c r="O199" s="629">
        <v>367990.89842672006</v>
      </c>
      <c r="P199" s="632">
        <v>0.44963573790228878</v>
      </c>
      <c r="Q199" s="629">
        <v>356135.47785671003</v>
      </c>
      <c r="R199" s="226"/>
    </row>
    <row r="200" spans="1:18" ht="28.5" customHeight="1" thickBot="1" x14ac:dyDescent="0.3">
      <c r="A200" s="1105"/>
      <c r="B200" s="1106"/>
      <c r="C200" s="1107"/>
      <c r="D200" s="663" t="s">
        <v>19</v>
      </c>
      <c r="E200" s="575">
        <v>1453388.3052819101</v>
      </c>
      <c r="F200" s="575">
        <v>1307707.62226091</v>
      </c>
      <c r="G200" s="575">
        <v>199122.86686599997</v>
      </c>
      <c r="H200" s="575">
        <v>1302981.8723999099</v>
      </c>
      <c r="I200" s="575">
        <v>1056628.45204331</v>
      </c>
      <c r="J200" s="577">
        <v>0.81093104549271178</v>
      </c>
      <c r="K200" s="576">
        <v>55343.020199319988</v>
      </c>
      <c r="L200" s="575">
        <v>248803.25803059994</v>
      </c>
      <c r="M200" s="575">
        <v>1001285.43184399</v>
      </c>
      <c r="N200" s="577">
        <v>0.76845691644179415</v>
      </c>
      <c r="O200" s="575">
        <v>530626.69434991013</v>
      </c>
      <c r="P200" s="578">
        <v>0.40724027370585758</v>
      </c>
      <c r="Q200" s="575">
        <v>517792.85078123002</v>
      </c>
      <c r="R200" s="226"/>
    </row>
    <row r="201" spans="1:18" ht="23.25" customHeight="1" x14ac:dyDescent="0.25">
      <c r="A201" s="1031">
        <v>2276</v>
      </c>
      <c r="B201" s="1031"/>
      <c r="C201" s="1031"/>
      <c r="D201" s="1031"/>
      <c r="E201" s="1031"/>
      <c r="F201" s="1031"/>
      <c r="G201" s="1031"/>
      <c r="H201" s="1031"/>
      <c r="I201" s="1031"/>
      <c r="J201" s="1031"/>
      <c r="K201" s="1031"/>
      <c r="L201" s="1031"/>
      <c r="M201" s="1031"/>
      <c r="N201" s="1031"/>
      <c r="O201" s="1031"/>
      <c r="P201" s="1031"/>
    </row>
    <row r="202" spans="1:18" ht="23.25" hidden="1" customHeight="1" x14ac:dyDescent="0.25">
      <c r="A202" s="656"/>
      <c r="B202" s="613"/>
      <c r="C202" s="650"/>
      <c r="D202" s="661"/>
      <c r="E202" s="633">
        <v>0</v>
      </c>
      <c r="F202" s="634">
        <v>-0.20000000041909516</v>
      </c>
      <c r="G202" s="633">
        <v>-0.20856300005107187</v>
      </c>
      <c r="H202" s="634">
        <v>-0.1714370003901422</v>
      </c>
      <c r="I202" s="634">
        <v>0</v>
      </c>
      <c r="J202" s="613"/>
      <c r="K202" s="613"/>
      <c r="L202" s="633">
        <v>-0.24966454991954379</v>
      </c>
      <c r="M202" s="672">
        <v>0</v>
      </c>
      <c r="N202" s="613"/>
      <c r="O202" s="635">
        <v>0</v>
      </c>
      <c r="P202" s="613"/>
      <c r="Q202" s="635"/>
    </row>
    <row r="203" spans="1:18" ht="23.25" hidden="1" customHeight="1" x14ac:dyDescent="0.25">
      <c r="A203" s="656"/>
      <c r="B203" s="613"/>
      <c r="C203" s="650"/>
      <c r="D203" s="661"/>
      <c r="E203" s="633"/>
      <c r="F203" s="633"/>
      <c r="G203" s="633"/>
      <c r="H203" s="636"/>
      <c r="I203" s="633"/>
      <c r="J203" s="613"/>
      <c r="K203" s="613"/>
      <c r="L203" s="633"/>
      <c r="M203" s="788"/>
      <c r="N203" s="613"/>
      <c r="O203" s="635"/>
      <c r="P203" s="613"/>
      <c r="Q203" s="614"/>
    </row>
    <row r="204" spans="1:18" ht="39" hidden="1" x14ac:dyDescent="0.4">
      <c r="A204" s="666"/>
      <c r="B204" s="637"/>
      <c r="C204" s="653"/>
      <c r="D204" s="664" t="s">
        <v>269</v>
      </c>
      <c r="E204" s="518">
        <v>1453388.3052819101</v>
      </c>
      <c r="F204" s="518">
        <v>1307707.8222609104</v>
      </c>
      <c r="G204" s="518">
        <v>199123.07542900002</v>
      </c>
      <c r="H204" s="518">
        <v>1302982.0438369103</v>
      </c>
      <c r="I204" s="518">
        <v>1056628.4520433103</v>
      </c>
      <c r="J204" s="261">
        <v>0.81093093879624079</v>
      </c>
      <c r="K204" s="521">
        <v>55343.020199320279</v>
      </c>
      <c r="L204" s="521">
        <v>248803.50769514986</v>
      </c>
      <c r="M204" s="521">
        <v>1001285.43184399</v>
      </c>
      <c r="N204" s="522">
        <v>0.76845681533376331</v>
      </c>
      <c r="O204" s="521">
        <v>530626.69434991002</v>
      </c>
      <c r="P204" s="522">
        <v>0.40724022012411304</v>
      </c>
      <c r="Q204" s="523">
        <v>525279.41773042327</v>
      </c>
      <c r="R204" s="226"/>
    </row>
    <row r="205" spans="1:18" ht="19.5" hidden="1" x14ac:dyDescent="0.4">
      <c r="A205" s="666"/>
      <c r="B205" s="637"/>
      <c r="C205" s="653"/>
      <c r="D205" s="728" t="s">
        <v>208</v>
      </c>
      <c r="E205" s="729">
        <v>0</v>
      </c>
      <c r="F205" s="729">
        <v>-0.20000000041909516</v>
      </c>
      <c r="G205" s="729">
        <v>-0.20856300005107187</v>
      </c>
      <c r="H205" s="729">
        <v>-0.1714370003901422</v>
      </c>
      <c r="I205" s="729">
        <v>0</v>
      </c>
      <c r="J205" s="262">
        <v>1.0669647099170732E-7</v>
      </c>
      <c r="K205" s="730">
        <v>-2.9103830456733704E-10</v>
      </c>
      <c r="L205" s="730">
        <v>-0.24966454991954379</v>
      </c>
      <c r="M205" s="730">
        <v>0</v>
      </c>
      <c r="N205" s="262">
        <v>1.0110803083662745E-7</v>
      </c>
      <c r="O205" s="730">
        <v>0</v>
      </c>
      <c r="P205" s="262">
        <v>5.3581744541286724E-8</v>
      </c>
      <c r="Q205" s="524">
        <v>-7486.5669491932495</v>
      </c>
    </row>
    <row r="206" spans="1:18" ht="19.5" hidden="1" x14ac:dyDescent="0.4">
      <c r="A206" s="667"/>
      <c r="B206" s="638"/>
      <c r="F206" s="53"/>
      <c r="G206" s="731"/>
      <c r="H206" s="732"/>
      <c r="I206" s="732"/>
      <c r="J206" s="260"/>
      <c r="K206" s="732"/>
      <c r="L206" s="732"/>
      <c r="M206" s="733"/>
      <c r="N206" s="734"/>
      <c r="O206" s="529"/>
      <c r="P206" s="732"/>
      <c r="Q206" s="529"/>
    </row>
    <row r="207" spans="1:18" ht="18.75" hidden="1" x14ac:dyDescent="0.3">
      <c r="C207" s="804" t="s">
        <v>432</v>
      </c>
      <c r="D207" s="805"/>
      <c r="E207" s="806">
        <v>593383.75031399983</v>
      </c>
      <c r="F207" s="806">
        <v>484561.83278400003</v>
      </c>
      <c r="G207" s="806">
        <v>131821.91752999998</v>
      </c>
      <c r="H207" s="806">
        <v>484561.83278400003</v>
      </c>
      <c r="I207" s="806">
        <v>465087.47139087023</v>
      </c>
      <c r="J207" s="806"/>
      <c r="K207" s="806"/>
      <c r="L207" s="806">
        <v>19474.361393129991</v>
      </c>
      <c r="M207" s="806">
        <v>417520.25376389001</v>
      </c>
      <c r="N207" s="806"/>
      <c r="O207" s="806">
        <v>162635.79592319005</v>
      </c>
      <c r="P207" s="807"/>
      <c r="Q207" s="639"/>
    </row>
    <row r="208" spans="1:18" ht="18.75" hidden="1" x14ac:dyDescent="0.3">
      <c r="C208" s="808"/>
      <c r="D208" s="805"/>
      <c r="E208" s="806">
        <v>0</v>
      </c>
      <c r="F208" s="806">
        <v>0</v>
      </c>
      <c r="G208" s="806">
        <v>-8.2470000023022294E-2</v>
      </c>
      <c r="H208" s="806">
        <v>0</v>
      </c>
      <c r="I208" s="806">
        <v>0</v>
      </c>
      <c r="J208" s="806"/>
      <c r="K208" s="806"/>
      <c r="L208" s="806">
        <v>-0.39228699999875971</v>
      </c>
      <c r="M208" s="806">
        <v>0</v>
      </c>
      <c r="N208" s="806">
        <v>-0.86164494501160038</v>
      </c>
      <c r="O208" s="806">
        <v>0</v>
      </c>
      <c r="P208" s="809"/>
    </row>
    <row r="209" spans="3:16" ht="18.75" hidden="1" x14ac:dyDescent="0.3">
      <c r="C209" s="804" t="s">
        <v>271</v>
      </c>
      <c r="D209" s="805"/>
      <c r="E209" s="806">
        <v>1461.8549679100001</v>
      </c>
      <c r="F209" s="806">
        <v>1461.8549679100001</v>
      </c>
      <c r="G209" s="806">
        <v>0</v>
      </c>
      <c r="H209" s="806">
        <v>1461.8549679100001</v>
      </c>
      <c r="I209" s="806">
        <v>1381.5016629100001</v>
      </c>
      <c r="J209" s="806"/>
      <c r="K209" s="806"/>
      <c r="L209" s="806">
        <v>80.353305000000006</v>
      </c>
      <c r="M209" s="806">
        <v>1356.0015979100001</v>
      </c>
      <c r="N209" s="806"/>
      <c r="O209" s="806">
        <v>85.083331999999999</v>
      </c>
      <c r="P209" s="809"/>
    </row>
    <row r="210" spans="3:16" ht="18.75" hidden="1" x14ac:dyDescent="0.3">
      <c r="C210" s="804" t="s">
        <v>433</v>
      </c>
      <c r="D210" s="805"/>
      <c r="E210" s="810">
        <v>858542.70000000019</v>
      </c>
      <c r="F210" s="810">
        <v>821683.93450900004</v>
      </c>
      <c r="G210" s="810">
        <v>67301.075429000004</v>
      </c>
      <c r="H210" s="810">
        <v>816958.35608500009</v>
      </c>
      <c r="I210" s="810">
        <v>590159.47898952989</v>
      </c>
      <c r="J210" s="811"/>
      <c r="K210" s="810"/>
      <c r="L210" s="810">
        <v>229248.77299702005</v>
      </c>
      <c r="M210" s="812">
        <v>582409.17648219003</v>
      </c>
      <c r="N210" s="813"/>
      <c r="O210" s="812">
        <v>367905.81509471999</v>
      </c>
      <c r="P210" s="809"/>
    </row>
    <row r="211" spans="3:16" ht="18.75" hidden="1" x14ac:dyDescent="0.3">
      <c r="C211" s="804" t="s">
        <v>434</v>
      </c>
      <c r="D211" s="805"/>
      <c r="E211" s="806">
        <v>860004.55496791017</v>
      </c>
      <c r="F211" s="806">
        <v>823145.78947691002</v>
      </c>
      <c r="G211" s="806">
        <v>67301.075429000004</v>
      </c>
      <c r="H211" s="806">
        <v>818420.21105291008</v>
      </c>
      <c r="I211" s="806">
        <v>591540.98065243987</v>
      </c>
      <c r="J211" s="806"/>
      <c r="K211" s="806"/>
      <c r="L211" s="806">
        <v>229329.12630202004</v>
      </c>
      <c r="M211" s="806">
        <v>583765.17808009998</v>
      </c>
      <c r="N211" s="806"/>
      <c r="O211" s="806">
        <v>367990.89842672</v>
      </c>
      <c r="P211" s="809"/>
    </row>
    <row r="212" spans="3:16" hidden="1" x14ac:dyDescent="0.25">
      <c r="C212" s="804"/>
      <c r="D212" s="805"/>
      <c r="E212" s="807">
        <v>0</v>
      </c>
      <c r="F212" s="807">
        <v>0</v>
      </c>
      <c r="G212" s="807">
        <v>0.22856300001149066</v>
      </c>
      <c r="H212" s="807">
        <v>0.17143700015731156</v>
      </c>
      <c r="I212" s="807">
        <v>0</v>
      </c>
      <c r="J212" s="807"/>
      <c r="K212" s="807"/>
      <c r="L212" s="807">
        <v>0.62195155009976588</v>
      </c>
      <c r="M212" s="807">
        <v>0</v>
      </c>
      <c r="N212" s="807"/>
      <c r="O212" s="807">
        <v>0</v>
      </c>
      <c r="P212" s="809"/>
    </row>
    <row r="213" spans="3:16" hidden="1" x14ac:dyDescent="0.25">
      <c r="J213" s="253"/>
    </row>
    <row r="214" spans="3:16" x14ac:dyDescent="0.25">
      <c r="J214" s="253"/>
    </row>
    <row r="215" spans="3:16" x14ac:dyDescent="0.25">
      <c r="J215" s="253"/>
    </row>
    <row r="216" spans="3:16" x14ac:dyDescent="0.25">
      <c r="J216" s="253"/>
    </row>
    <row r="217" spans="3:16" x14ac:dyDescent="0.25">
      <c r="J217" s="253"/>
    </row>
    <row r="218" spans="3:16" x14ac:dyDescent="0.25">
      <c r="J218" s="253"/>
    </row>
    <row r="219" spans="3:16" x14ac:dyDescent="0.25">
      <c r="J219" s="253"/>
    </row>
    <row r="220" spans="3:16" x14ac:dyDescent="0.25">
      <c r="J220" s="253"/>
    </row>
    <row r="221" spans="3:16" x14ac:dyDescent="0.25">
      <c r="J221" s="253"/>
    </row>
    <row r="222" spans="3:16" x14ac:dyDescent="0.25">
      <c r="J222" s="253"/>
    </row>
    <row r="223" spans="3:16" x14ac:dyDescent="0.25">
      <c r="J223" s="253"/>
    </row>
    <row r="224" spans="3:16" x14ac:dyDescent="0.25">
      <c r="J224" s="253"/>
    </row>
    <row r="225" spans="10:10" x14ac:dyDescent="0.25">
      <c r="J225" s="253"/>
    </row>
    <row r="226" spans="10:10" x14ac:dyDescent="0.25">
      <c r="J226" s="253"/>
    </row>
    <row r="227" spans="10:10" x14ac:dyDescent="0.25">
      <c r="J227" s="253"/>
    </row>
    <row r="228" spans="10:10" x14ac:dyDescent="0.25">
      <c r="J228" s="253"/>
    </row>
    <row r="229" spans="10:10" x14ac:dyDescent="0.25">
      <c r="J229" s="253"/>
    </row>
    <row r="230" spans="10:10" x14ac:dyDescent="0.25">
      <c r="J230" s="253"/>
    </row>
    <row r="231" spans="10:10" x14ac:dyDescent="0.25">
      <c r="J231" s="253"/>
    </row>
    <row r="232" spans="10:10" x14ac:dyDescent="0.25">
      <c r="J232" s="253"/>
    </row>
    <row r="233" spans="10:10" x14ac:dyDescent="0.25">
      <c r="J233" s="253"/>
    </row>
    <row r="234" spans="10:10" x14ac:dyDescent="0.25">
      <c r="J234" s="253"/>
    </row>
    <row r="235" spans="10:10" x14ac:dyDescent="0.25">
      <c r="J235" s="253"/>
    </row>
    <row r="236" spans="10:10" x14ac:dyDescent="0.25">
      <c r="J236" s="253"/>
    </row>
    <row r="237" spans="10:10" x14ac:dyDescent="0.25">
      <c r="J237" s="253"/>
    </row>
    <row r="238" spans="10:10" x14ac:dyDescent="0.25">
      <c r="J238" s="253"/>
    </row>
    <row r="239" spans="10:10" x14ac:dyDescent="0.25">
      <c r="J239" s="253"/>
    </row>
    <row r="240" spans="10:10" x14ac:dyDescent="0.25">
      <c r="J240" s="253"/>
    </row>
    <row r="241" spans="10:10" x14ac:dyDescent="0.25">
      <c r="J241" s="253"/>
    </row>
    <row r="242" spans="10:10" x14ac:dyDescent="0.25">
      <c r="J242" s="253"/>
    </row>
    <row r="243" spans="10:10" x14ac:dyDescent="0.25">
      <c r="J243" s="253"/>
    </row>
    <row r="244" spans="10:10" x14ac:dyDescent="0.25">
      <c r="J244" s="253"/>
    </row>
    <row r="245" spans="10:10" x14ac:dyDescent="0.25">
      <c r="J245" s="253"/>
    </row>
    <row r="246" spans="10:10" x14ac:dyDescent="0.25">
      <c r="J246" s="253"/>
    </row>
    <row r="247" spans="10:10" x14ac:dyDescent="0.25">
      <c r="J247" s="253"/>
    </row>
    <row r="248" spans="10:10" x14ac:dyDescent="0.25">
      <c r="J248" s="253"/>
    </row>
    <row r="249" spans="10:10" x14ac:dyDescent="0.25">
      <c r="J249" s="253"/>
    </row>
    <row r="250" spans="10:10" x14ac:dyDescent="0.25">
      <c r="J250" s="253"/>
    </row>
    <row r="251" spans="10:10" x14ac:dyDescent="0.25">
      <c r="J251" s="253"/>
    </row>
    <row r="252" spans="10:10" x14ac:dyDescent="0.25">
      <c r="J252" s="253"/>
    </row>
    <row r="253" spans="10:10" x14ac:dyDescent="0.25">
      <c r="J253" s="253"/>
    </row>
    <row r="254" spans="10:10" x14ac:dyDescent="0.25">
      <c r="J254" s="253"/>
    </row>
    <row r="255" spans="10:10" x14ac:dyDescent="0.25">
      <c r="J255" s="253"/>
    </row>
    <row r="256" spans="10:10" x14ac:dyDescent="0.25">
      <c r="J256" s="253"/>
    </row>
    <row r="257" spans="10:10" x14ac:dyDescent="0.25">
      <c r="J257" s="253"/>
    </row>
    <row r="258" spans="10:10" x14ac:dyDescent="0.25">
      <c r="J258" s="253"/>
    </row>
    <row r="259" spans="10:10" x14ac:dyDescent="0.25">
      <c r="J259" s="253"/>
    </row>
    <row r="260" spans="10:10" x14ac:dyDescent="0.25">
      <c r="J260" s="253"/>
    </row>
    <row r="261" spans="10:10" x14ac:dyDescent="0.25">
      <c r="J261" s="253"/>
    </row>
    <row r="262" spans="10:10" x14ac:dyDescent="0.25">
      <c r="J262" s="253"/>
    </row>
    <row r="263" spans="10:10" x14ac:dyDescent="0.25">
      <c r="J263" s="253"/>
    </row>
    <row r="264" spans="10:10" x14ac:dyDescent="0.25">
      <c r="J264" s="253"/>
    </row>
    <row r="265" spans="10:10" x14ac:dyDescent="0.25">
      <c r="J265" s="253"/>
    </row>
    <row r="266" spans="10:10" x14ac:dyDescent="0.25">
      <c r="J266" s="253"/>
    </row>
    <row r="267" spans="10:10" x14ac:dyDescent="0.25">
      <c r="J267" s="253"/>
    </row>
    <row r="268" spans="10:10" x14ac:dyDescent="0.25">
      <c r="J268" s="253"/>
    </row>
    <row r="269" spans="10:10" x14ac:dyDescent="0.25">
      <c r="J269" s="253"/>
    </row>
    <row r="270" spans="10:10" x14ac:dyDescent="0.25">
      <c r="J270" s="253"/>
    </row>
    <row r="271" spans="10:10" x14ac:dyDescent="0.25">
      <c r="J271" s="253"/>
    </row>
    <row r="272" spans="10:10" x14ac:dyDescent="0.25">
      <c r="J272" s="253"/>
    </row>
    <row r="273" spans="10:10" x14ac:dyDescent="0.25">
      <c r="J273" s="253"/>
    </row>
    <row r="274" spans="10:10" x14ac:dyDescent="0.25">
      <c r="J274" s="253"/>
    </row>
    <row r="275" spans="10:10" x14ac:dyDescent="0.25">
      <c r="J275" s="253"/>
    </row>
    <row r="276" spans="10:10" x14ac:dyDescent="0.25">
      <c r="J276" s="253"/>
    </row>
    <row r="277" spans="10:10" x14ac:dyDescent="0.25">
      <c r="J277" s="253"/>
    </row>
    <row r="278" spans="10:10" x14ac:dyDescent="0.25">
      <c r="J278" s="253"/>
    </row>
    <row r="279" spans="10:10" x14ac:dyDescent="0.25">
      <c r="J279" s="253"/>
    </row>
    <row r="280" spans="10:10" x14ac:dyDescent="0.25">
      <c r="J280" s="253"/>
    </row>
    <row r="281" spans="10:10" x14ac:dyDescent="0.25">
      <c r="J281" s="253"/>
    </row>
    <row r="282" spans="10:10" x14ac:dyDescent="0.25">
      <c r="J282" s="253"/>
    </row>
    <row r="283" spans="10:10" x14ac:dyDescent="0.25">
      <c r="J283" s="253"/>
    </row>
    <row r="284" spans="10:10" x14ac:dyDescent="0.25">
      <c r="J284" s="253"/>
    </row>
    <row r="285" spans="10:10" x14ac:dyDescent="0.25">
      <c r="J285" s="253"/>
    </row>
    <row r="286" spans="10:10" x14ac:dyDescent="0.25">
      <c r="J286" s="253"/>
    </row>
    <row r="287" spans="10:10" x14ac:dyDescent="0.25">
      <c r="J287" s="253"/>
    </row>
    <row r="288" spans="10:10" x14ac:dyDescent="0.25">
      <c r="J288" s="253"/>
    </row>
    <row r="289" spans="10:10" x14ac:dyDescent="0.25">
      <c r="J289" s="253"/>
    </row>
  </sheetData>
  <mergeCells count="107">
    <mergeCell ref="A201:P201"/>
    <mergeCell ref="A68:A75"/>
    <mergeCell ref="A192:A193"/>
    <mergeCell ref="A188:A189"/>
    <mergeCell ref="A190:P190"/>
    <mergeCell ref="A98:A100"/>
    <mergeCell ref="A101:P101"/>
    <mergeCell ref="A194:P194"/>
    <mergeCell ref="A76:P76"/>
    <mergeCell ref="A96:P96"/>
    <mergeCell ref="A134:A138"/>
    <mergeCell ref="A127:A131"/>
    <mergeCell ref="B193:C193"/>
    <mergeCell ref="A197:C200"/>
    <mergeCell ref="B143:C143"/>
    <mergeCell ref="A146:A147"/>
    <mergeCell ref="A144:P144"/>
    <mergeCell ref="A186:B186"/>
    <mergeCell ref="B172:C172"/>
    <mergeCell ref="B115:C115"/>
    <mergeCell ref="B123:C123"/>
    <mergeCell ref="A114:A124"/>
    <mergeCell ref="B109:C109"/>
    <mergeCell ref="B138:D138"/>
    <mergeCell ref="A2:Q2"/>
    <mergeCell ref="A4:Q4"/>
    <mergeCell ref="A5:Q5"/>
    <mergeCell ref="A165:P165"/>
    <mergeCell ref="A103:A110"/>
    <mergeCell ref="A7:A14"/>
    <mergeCell ref="A17:A30"/>
    <mergeCell ref="A33:A43"/>
    <mergeCell ref="A44:P44"/>
    <mergeCell ref="A15:P15"/>
    <mergeCell ref="A31:P31"/>
    <mergeCell ref="A78:A86"/>
    <mergeCell ref="A111:P111"/>
    <mergeCell ref="A61:A65"/>
    <mergeCell ref="A90:A95"/>
    <mergeCell ref="A59:P59"/>
    <mergeCell ref="A66:P66"/>
    <mergeCell ref="A87:P87"/>
    <mergeCell ref="B64:C64"/>
    <mergeCell ref="B69:C69"/>
    <mergeCell ref="B74:C74"/>
    <mergeCell ref="A46:A58"/>
    <mergeCell ref="A139:P139"/>
    <mergeCell ref="A141:A143"/>
    <mergeCell ref="B14:D14"/>
    <mergeCell ref="B57:C57"/>
    <mergeCell ref="B62:C62"/>
    <mergeCell ref="B35:D35"/>
    <mergeCell ref="B42:D42"/>
    <mergeCell ref="B49:C49"/>
    <mergeCell ref="B51:C51"/>
    <mergeCell ref="B53:C53"/>
    <mergeCell ref="B21:D21"/>
    <mergeCell ref="B27:D27"/>
    <mergeCell ref="B28:D28"/>
    <mergeCell ref="B29:D29"/>
    <mergeCell ref="B30:D30"/>
    <mergeCell ref="B9:D9"/>
    <mergeCell ref="B12:D12"/>
    <mergeCell ref="B11:D11"/>
    <mergeCell ref="B13:D13"/>
    <mergeCell ref="A177:A181"/>
    <mergeCell ref="A184:A185"/>
    <mergeCell ref="A182:B182"/>
    <mergeCell ref="A132:P132"/>
    <mergeCell ref="B164:D164"/>
    <mergeCell ref="B135:C135"/>
    <mergeCell ref="B137:C137"/>
    <mergeCell ref="B142:C142"/>
    <mergeCell ref="B151:C151"/>
    <mergeCell ref="B158:C158"/>
    <mergeCell ref="B161:C161"/>
    <mergeCell ref="B163:C163"/>
    <mergeCell ref="B170:C170"/>
    <mergeCell ref="A125:P125"/>
    <mergeCell ref="B55:C55"/>
    <mergeCell ref="A174:P174"/>
    <mergeCell ref="A167:A173"/>
    <mergeCell ref="A148:P148"/>
    <mergeCell ref="A150:A164"/>
    <mergeCell ref="B131:D131"/>
    <mergeCell ref="B147:D147"/>
    <mergeCell ref="B173:D173"/>
    <mergeCell ref="B181:D181"/>
    <mergeCell ref="B185:D185"/>
    <mergeCell ref="B189:D189"/>
    <mergeCell ref="B43:D43"/>
    <mergeCell ref="B58:D58"/>
    <mergeCell ref="B65:D65"/>
    <mergeCell ref="B75:D75"/>
    <mergeCell ref="B86:D86"/>
    <mergeCell ref="B95:D95"/>
    <mergeCell ref="B100:D100"/>
    <mergeCell ref="B110:D110"/>
    <mergeCell ref="B124:D124"/>
    <mergeCell ref="B129:C129"/>
    <mergeCell ref="B130:C130"/>
    <mergeCell ref="B81:C81"/>
    <mergeCell ref="B85:C85"/>
    <mergeCell ref="B91:C91"/>
    <mergeCell ref="B94:C94"/>
    <mergeCell ref="B106:C106"/>
    <mergeCell ref="B99:C99"/>
  </mergeCells>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4" max="15" man="1"/>
    <brk id="30" max="15" man="1"/>
    <brk id="43" max="15" man="1"/>
    <brk id="58" max="15" man="1"/>
    <brk id="76" max="15" man="1"/>
    <brk id="96" max="15" man="1"/>
    <brk id="111" max="15" man="1"/>
    <brk id="139" max="15" man="1"/>
    <brk id="165"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82"/>
  <sheetViews>
    <sheetView zoomScale="60" zoomScaleNormal="60" workbookViewId="0">
      <selection activeCell="Z9" sqref="Z9"/>
    </sheetView>
  </sheetViews>
  <sheetFormatPr baseColWidth="10" defaultColWidth="9.140625" defaultRowHeight="15" x14ac:dyDescent="0.25"/>
  <cols>
    <col min="1" max="1" width="46.42578125" customWidth="1"/>
    <col min="2" max="2" width="24.5703125" hidden="1" customWidth="1"/>
    <col min="3" max="3" width="22.28515625" hidden="1" customWidth="1"/>
    <col min="4" max="4" width="19.85546875" hidden="1" customWidth="1"/>
    <col min="5" max="5" width="21.140625" customWidth="1"/>
    <col min="6" max="6" width="21.5703125" hidden="1" customWidth="1"/>
    <col min="7" max="7" width="16.85546875" style="222" hidden="1" customWidth="1"/>
    <col min="8" max="8" width="20.28515625" style="222" hidden="1" customWidth="1"/>
    <col min="9" max="9" width="20.5703125" customWidth="1"/>
    <col min="10" max="10" width="15.140625" customWidth="1"/>
    <col min="11" max="11" width="17.85546875" customWidth="1"/>
    <col min="12" max="12" width="11" hidden="1" customWidth="1"/>
    <col min="13" max="13" width="11.42578125" customWidth="1"/>
    <col min="14" max="14" width="16.85546875" hidden="1" customWidth="1"/>
    <col min="15" max="15" width="19.7109375" customWidth="1"/>
    <col min="16" max="16" width="12.85546875" customWidth="1"/>
    <col min="17" max="17" width="18.42578125" customWidth="1"/>
    <col min="18" max="18" width="12.28515625" customWidth="1"/>
    <col min="19" max="19" width="12.140625" customWidth="1"/>
    <col min="20" max="20" width="22" hidden="1" customWidth="1"/>
    <col min="21" max="21" width="15.85546875" customWidth="1"/>
    <col min="22" max="29" width="9.140625" customWidth="1"/>
  </cols>
  <sheetData>
    <row r="1" spans="1:20" ht="30.75" x14ac:dyDescent="0.25">
      <c r="A1" s="969" t="s">
        <v>267</v>
      </c>
      <c r="B1" s="970"/>
      <c r="C1" s="970"/>
      <c r="D1" s="970"/>
      <c r="E1" s="970"/>
      <c r="F1" s="970"/>
      <c r="G1" s="970"/>
      <c r="H1" s="970"/>
      <c r="I1" s="970"/>
      <c r="J1" s="970"/>
      <c r="K1" s="970"/>
      <c r="L1" s="970"/>
      <c r="M1" s="970"/>
      <c r="N1" s="970"/>
      <c r="O1" s="970"/>
      <c r="P1" s="970"/>
      <c r="Q1" s="970"/>
      <c r="R1" s="970"/>
      <c r="S1" s="970"/>
      <c r="T1" s="970"/>
    </row>
    <row r="2" spans="1:20" ht="10.5" customHeight="1" x14ac:dyDescent="0.25">
      <c r="A2" s="979"/>
      <c r="B2" s="979"/>
      <c r="C2" s="979"/>
      <c r="D2" s="979"/>
      <c r="E2" s="979"/>
      <c r="F2" s="979"/>
      <c r="G2" s="979"/>
      <c r="H2" s="979"/>
      <c r="I2" s="979"/>
      <c r="J2" s="979"/>
      <c r="K2" s="979"/>
      <c r="L2" s="979"/>
      <c r="M2" s="979"/>
      <c r="N2" s="979"/>
      <c r="O2" s="979"/>
      <c r="P2" s="979"/>
      <c r="Q2" s="979"/>
      <c r="R2" s="979"/>
      <c r="S2" s="979"/>
      <c r="T2" s="979"/>
    </row>
    <row r="3" spans="1:20" ht="17.25" customHeight="1" x14ac:dyDescent="0.25">
      <c r="A3" s="979"/>
      <c r="B3" s="979"/>
      <c r="C3" s="979"/>
      <c r="D3" s="979"/>
      <c r="E3" s="979"/>
      <c r="F3" s="979"/>
      <c r="G3" s="979"/>
      <c r="H3" s="979"/>
      <c r="I3" s="979"/>
      <c r="J3" s="979"/>
      <c r="K3" s="979"/>
      <c r="L3" s="979"/>
      <c r="M3" s="979"/>
      <c r="N3" s="979"/>
      <c r="O3" s="979"/>
      <c r="P3" s="979"/>
      <c r="Q3" s="979"/>
      <c r="R3" s="979"/>
      <c r="S3" s="979"/>
      <c r="T3" s="979"/>
    </row>
    <row r="4" spans="1:20" ht="30.75" x14ac:dyDescent="0.25">
      <c r="A4" s="969" t="s">
        <v>431</v>
      </c>
      <c r="B4" s="970"/>
      <c r="C4" s="970"/>
      <c r="D4" s="970"/>
      <c r="E4" s="970"/>
      <c r="F4" s="970"/>
      <c r="G4" s="970"/>
      <c r="H4" s="970"/>
      <c r="I4" s="970"/>
      <c r="J4" s="970"/>
      <c r="K4" s="970"/>
      <c r="L4" s="970"/>
      <c r="M4" s="970"/>
      <c r="N4" s="970"/>
      <c r="O4" s="970"/>
      <c r="P4" s="970"/>
      <c r="Q4" s="970"/>
      <c r="R4" s="970"/>
      <c r="S4" s="970"/>
      <c r="T4" s="970"/>
    </row>
    <row r="5" spans="1:20" ht="17.25" customHeight="1" x14ac:dyDescent="0.3">
      <c r="A5" s="980" t="s">
        <v>292</v>
      </c>
      <c r="B5" s="981"/>
      <c r="C5" s="981"/>
      <c r="D5" s="981"/>
      <c r="E5" s="981"/>
      <c r="F5" s="981"/>
      <c r="G5" s="981"/>
      <c r="H5" s="981"/>
      <c r="I5" s="981"/>
      <c r="J5" s="981"/>
      <c r="K5" s="981"/>
      <c r="L5" s="981"/>
      <c r="M5" s="981"/>
      <c r="N5" s="981"/>
      <c r="O5" s="981"/>
      <c r="P5" s="981"/>
      <c r="Q5" s="981"/>
      <c r="R5" s="981"/>
      <c r="S5" s="981"/>
      <c r="T5" s="981"/>
    </row>
    <row r="6" spans="1:20" ht="46.5" customHeight="1" x14ac:dyDescent="0.25">
      <c r="A6" s="991" t="s">
        <v>297</v>
      </c>
      <c r="B6" s="991"/>
      <c r="C6" s="991"/>
      <c r="D6" s="991"/>
      <c r="E6" s="991"/>
      <c r="F6" s="991"/>
      <c r="G6" s="991"/>
      <c r="H6" s="991"/>
      <c r="I6" s="991"/>
      <c r="J6" s="991"/>
      <c r="K6" s="991"/>
      <c r="L6" s="991"/>
      <c r="M6" s="991"/>
      <c r="N6" s="991"/>
      <c r="O6" s="991"/>
      <c r="P6" s="991"/>
      <c r="Q6" s="991"/>
      <c r="R6" s="991"/>
      <c r="S6" s="991"/>
      <c r="T6" s="991"/>
    </row>
    <row r="7" spans="1:20" ht="42" customHeight="1" x14ac:dyDescent="0.25">
      <c r="A7" s="368" t="s">
        <v>30</v>
      </c>
      <c r="B7" s="368" t="s">
        <v>61</v>
      </c>
      <c r="C7" s="368" t="s">
        <v>121</v>
      </c>
      <c r="D7" s="368" t="s">
        <v>429</v>
      </c>
      <c r="E7" s="368" t="s">
        <v>424</v>
      </c>
      <c r="F7" s="368" t="s">
        <v>5</v>
      </c>
      <c r="G7" s="368" t="s">
        <v>266</v>
      </c>
      <c r="H7" s="368" t="s">
        <v>16</v>
      </c>
      <c r="I7" s="368" t="s">
        <v>6</v>
      </c>
      <c r="J7" s="368" t="s">
        <v>137</v>
      </c>
      <c r="K7" s="369" t="s">
        <v>291</v>
      </c>
      <c r="L7" s="968" t="s">
        <v>127</v>
      </c>
      <c r="M7" s="968"/>
      <c r="N7" s="368" t="s">
        <v>126</v>
      </c>
      <c r="O7" s="368" t="s">
        <v>46</v>
      </c>
      <c r="P7" s="368" t="s">
        <v>138</v>
      </c>
      <c r="Q7" s="369" t="s">
        <v>128</v>
      </c>
      <c r="R7" s="989" t="s">
        <v>129</v>
      </c>
      <c r="S7" s="990"/>
      <c r="T7" s="368" t="s">
        <v>8</v>
      </c>
    </row>
    <row r="8" spans="1:20" s="114" customFormat="1" ht="63.75" customHeight="1" x14ac:dyDescent="0.3">
      <c r="A8" s="762" t="s">
        <v>236</v>
      </c>
      <c r="B8" s="758">
        <v>79753.796608999997</v>
      </c>
      <c r="C8" s="758">
        <v>67476.719505999994</v>
      </c>
      <c r="D8" s="758">
        <v>12277.077103</v>
      </c>
      <c r="E8" s="758">
        <v>67476.719505999994</v>
      </c>
      <c r="F8" s="758">
        <v>47887.734976469997</v>
      </c>
      <c r="G8" s="82">
        <v>0.7096926958965728</v>
      </c>
      <c r="H8" s="758">
        <v>19588.98452953</v>
      </c>
      <c r="I8" s="301">
        <v>17707.066308400001</v>
      </c>
      <c r="J8" s="78">
        <v>0.2624174150437989</v>
      </c>
      <c r="K8" s="778">
        <v>0.99</v>
      </c>
      <c r="L8" s="79" t="s">
        <v>55</v>
      </c>
      <c r="M8" s="724">
        <v>0.26506809600383729</v>
      </c>
      <c r="N8" s="77">
        <v>30180.668668069997</v>
      </c>
      <c r="O8" s="77">
        <v>10128.8245367</v>
      </c>
      <c r="P8" s="685">
        <v>0.15010843163173263</v>
      </c>
      <c r="Q8" s="84">
        <v>0.99</v>
      </c>
      <c r="R8" s="81" t="s">
        <v>55</v>
      </c>
      <c r="S8" s="367">
        <v>0.15162467841589153</v>
      </c>
      <c r="T8" s="301">
        <v>10115.8198627</v>
      </c>
    </row>
    <row r="9" spans="1:20" s="114" customFormat="1" ht="54.75" customHeight="1" x14ac:dyDescent="0.3">
      <c r="A9" s="762" t="s">
        <v>237</v>
      </c>
      <c r="B9" s="758">
        <v>234877.55766200001</v>
      </c>
      <c r="C9" s="758">
        <v>226820.07800799998</v>
      </c>
      <c r="D9" s="758">
        <v>34057.1</v>
      </c>
      <c r="E9" s="758">
        <v>226820.457662</v>
      </c>
      <c r="F9" s="758">
        <v>181083.85736801999</v>
      </c>
      <c r="G9" s="82">
        <v>0.79835769328119821</v>
      </c>
      <c r="H9" s="758">
        <v>45736.600293980009</v>
      </c>
      <c r="I9" s="301">
        <v>180958.92635874997</v>
      </c>
      <c r="J9" s="78">
        <v>0.79780690077086747</v>
      </c>
      <c r="K9" s="79">
        <v>0.99</v>
      </c>
      <c r="L9" s="79" t="s">
        <v>9</v>
      </c>
      <c r="M9" s="744">
        <v>0.80586555633420953</v>
      </c>
      <c r="N9" s="77">
        <v>124.93100927001797</v>
      </c>
      <c r="O9" s="77">
        <v>61713.679806669999</v>
      </c>
      <c r="P9" s="685">
        <v>0.27208162986177192</v>
      </c>
      <c r="Q9" s="84">
        <v>0.99</v>
      </c>
      <c r="R9" s="81" t="s">
        <v>55</v>
      </c>
      <c r="S9" s="367">
        <v>0.27482992915330495</v>
      </c>
      <c r="T9" s="301">
        <v>58644.787057670001</v>
      </c>
    </row>
    <row r="10" spans="1:20" s="114" customFormat="1" ht="34.5" customHeight="1" x14ac:dyDescent="0.3">
      <c r="A10" s="762" t="s">
        <v>238</v>
      </c>
      <c r="B10" s="758">
        <v>92408.660040000002</v>
      </c>
      <c r="C10" s="758">
        <v>80178.751571999994</v>
      </c>
      <c r="D10" s="758">
        <v>12229.875968</v>
      </c>
      <c r="E10" s="758">
        <v>80178.784072000009</v>
      </c>
      <c r="F10" s="758">
        <v>79492.234864929997</v>
      </c>
      <c r="G10" s="82">
        <v>0.99143727090630984</v>
      </c>
      <c r="H10" s="758">
        <v>686.54920707000019</v>
      </c>
      <c r="I10" s="301">
        <v>76563.391459000006</v>
      </c>
      <c r="J10" s="78">
        <v>0.95490836316807437</v>
      </c>
      <c r="K10" s="79">
        <v>0.99</v>
      </c>
      <c r="L10" s="79" t="s">
        <v>9</v>
      </c>
      <c r="M10" s="754">
        <v>0.96455390218997417</v>
      </c>
      <c r="N10" s="77">
        <v>2928.8434059299907</v>
      </c>
      <c r="O10" s="77">
        <v>34263.776637740004</v>
      </c>
      <c r="P10" s="685">
        <v>0.42734218327595691</v>
      </c>
      <c r="Q10" s="84">
        <v>0.99</v>
      </c>
      <c r="R10" s="81" t="s">
        <v>55</v>
      </c>
      <c r="S10" s="367">
        <v>0.43165877098581507</v>
      </c>
      <c r="T10" s="301">
        <v>33878.793339739997</v>
      </c>
    </row>
    <row r="11" spans="1:20" s="114" customFormat="1" ht="42" customHeight="1" x14ac:dyDescent="0.3">
      <c r="A11" s="762" t="s">
        <v>209</v>
      </c>
      <c r="B11" s="758">
        <v>72451.799999999988</v>
      </c>
      <c r="C11" s="758">
        <v>55355.646737999989</v>
      </c>
      <c r="D11" s="758">
        <v>34885.641487000001</v>
      </c>
      <c r="E11" s="758">
        <v>55256.050616999994</v>
      </c>
      <c r="F11" s="758">
        <v>55109.720800859999</v>
      </c>
      <c r="G11" s="82">
        <v>0.99735178655538992</v>
      </c>
      <c r="H11" s="758">
        <v>245.77520313999958</v>
      </c>
      <c r="I11" s="301">
        <v>53554.829147790006</v>
      </c>
      <c r="J11" s="82">
        <v>0.96921203288664659</v>
      </c>
      <c r="K11" s="79">
        <v>0.99</v>
      </c>
      <c r="L11" s="83" t="s">
        <v>9</v>
      </c>
      <c r="M11" s="744">
        <v>0.97900205342085511</v>
      </c>
      <c r="N11" s="77">
        <v>1554.8916530699935</v>
      </c>
      <c r="O11" s="77">
        <v>44964.973626300001</v>
      </c>
      <c r="P11" s="686">
        <v>0.81375655922224277</v>
      </c>
      <c r="Q11" s="84">
        <v>0.99</v>
      </c>
      <c r="R11" s="81" t="s">
        <v>9</v>
      </c>
      <c r="S11" s="760">
        <v>0.82197632244670993</v>
      </c>
      <c r="T11" s="301">
        <v>44782.635694300006</v>
      </c>
    </row>
    <row r="12" spans="1:20" s="114" customFormat="1" ht="42" customHeight="1" x14ac:dyDescent="0.3">
      <c r="A12" s="762" t="s">
        <v>240</v>
      </c>
      <c r="B12" s="758">
        <v>4532.0460000000003</v>
      </c>
      <c r="C12" s="758">
        <v>4237.1542030000001</v>
      </c>
      <c r="D12" s="758">
        <v>294.891797</v>
      </c>
      <c r="E12" s="758">
        <v>4237.1542030000001</v>
      </c>
      <c r="F12" s="758">
        <v>4205.1132306700001</v>
      </c>
      <c r="G12" s="82">
        <v>0.99243809151262086</v>
      </c>
      <c r="H12" s="758">
        <v>32.040972329999931</v>
      </c>
      <c r="I12" s="301">
        <v>1988.3892786699998</v>
      </c>
      <c r="J12" s="82">
        <v>0.46927470264409438</v>
      </c>
      <c r="K12" s="79">
        <v>0.99</v>
      </c>
      <c r="L12" s="79" t="s">
        <v>55</v>
      </c>
      <c r="M12" s="367">
        <v>0.4740148511556509</v>
      </c>
      <c r="N12" s="77">
        <v>2216.7239520000003</v>
      </c>
      <c r="O12" s="77">
        <v>1884.7324478</v>
      </c>
      <c r="P12" s="686">
        <v>0.44481091730519678</v>
      </c>
      <c r="Q12" s="84">
        <v>0.99</v>
      </c>
      <c r="R12" s="81" t="s">
        <v>55</v>
      </c>
      <c r="S12" s="753">
        <v>0.44930395687393615</v>
      </c>
      <c r="T12" s="301">
        <v>1884.7324478</v>
      </c>
    </row>
    <row r="13" spans="1:20" s="114" customFormat="1" ht="54" customHeight="1" x14ac:dyDescent="0.3">
      <c r="A13" s="762" t="s">
        <v>389</v>
      </c>
      <c r="B13" s="758">
        <v>74000</v>
      </c>
      <c r="C13" s="758">
        <v>18700</v>
      </c>
      <c r="D13" s="758">
        <v>55300</v>
      </c>
      <c r="E13" s="758">
        <v>18700</v>
      </c>
      <c r="F13" s="758">
        <v>16714.986921</v>
      </c>
      <c r="G13" s="82">
        <v>0.89384956796791437</v>
      </c>
      <c r="H13" s="758">
        <v>1985.0130790000003</v>
      </c>
      <c r="I13" s="301">
        <v>16002.132984</v>
      </c>
      <c r="J13" s="82">
        <v>0.85572903657754007</v>
      </c>
      <c r="K13" s="79">
        <v>0.99</v>
      </c>
      <c r="L13" s="83" t="s">
        <v>9</v>
      </c>
      <c r="M13" s="754">
        <v>0.86437276421973741</v>
      </c>
      <c r="N13" s="77">
        <v>712.85393699999986</v>
      </c>
      <c r="O13" s="77">
        <v>10277.254048000001</v>
      </c>
      <c r="P13" s="686">
        <v>0.54958577796791452</v>
      </c>
      <c r="Q13" s="84">
        <v>0.99</v>
      </c>
      <c r="R13" s="81" t="s">
        <v>55</v>
      </c>
      <c r="S13" s="753">
        <v>0.55513714946253989</v>
      </c>
      <c r="T13" s="301">
        <v>10219.775443</v>
      </c>
    </row>
    <row r="14" spans="1:20" s="114" customFormat="1" ht="42" customHeight="1" x14ac:dyDescent="0.3">
      <c r="A14" s="352" t="s">
        <v>180</v>
      </c>
      <c r="B14" s="354">
        <v>558023.86031099991</v>
      </c>
      <c r="C14" s="354">
        <v>452768.35002699995</v>
      </c>
      <c r="D14" s="354">
        <v>149044.58635499998</v>
      </c>
      <c r="E14" s="354">
        <v>452669.16606000002</v>
      </c>
      <c r="F14" s="354">
        <v>384493.64816195</v>
      </c>
      <c r="G14" s="357">
        <v>0.8493921764288811</v>
      </c>
      <c r="H14" s="354">
        <v>68274.963285050006</v>
      </c>
      <c r="I14" s="354">
        <v>346774.73553661007</v>
      </c>
      <c r="J14" s="361">
        <v>0.76606661450991353</v>
      </c>
      <c r="K14" s="361">
        <v>0.99</v>
      </c>
      <c r="L14" s="370" t="s">
        <v>9</v>
      </c>
      <c r="M14" s="744">
        <v>0.77380466112112478</v>
      </c>
      <c r="N14" s="354">
        <v>37718.91262533993</v>
      </c>
      <c r="O14" s="355">
        <v>163233.24110320999</v>
      </c>
      <c r="P14" s="370">
        <v>0.36060163435468873</v>
      </c>
      <c r="Q14" s="361">
        <v>0.99</v>
      </c>
      <c r="R14" s="361" t="s">
        <v>55</v>
      </c>
      <c r="S14" s="367">
        <v>0.36424407510574619</v>
      </c>
      <c r="T14" s="399">
        <v>159526.54384520999</v>
      </c>
    </row>
    <row r="15" spans="1:20" s="114" customFormat="1" ht="87" x14ac:dyDescent="0.3">
      <c r="A15" s="350" t="s">
        <v>236</v>
      </c>
      <c r="B15" s="758">
        <v>25.854268019999999</v>
      </c>
      <c r="C15" s="758">
        <v>25.854268019999999</v>
      </c>
      <c r="D15" s="800">
        <v>0</v>
      </c>
      <c r="E15" s="800">
        <v>25.854268019999999</v>
      </c>
      <c r="F15" s="302">
        <v>25.854268019999999</v>
      </c>
      <c r="G15" s="82">
        <v>1</v>
      </c>
      <c r="H15" s="800">
        <v>0</v>
      </c>
      <c r="I15" s="301">
        <v>25.854268019999999</v>
      </c>
      <c r="J15" s="82">
        <v>1</v>
      </c>
      <c r="K15" s="79">
        <v>0.99</v>
      </c>
      <c r="L15" s="83" t="s">
        <v>53</v>
      </c>
      <c r="M15" s="337">
        <v>1.0101010101010102</v>
      </c>
      <c r="N15" s="77">
        <v>25.854268019999999</v>
      </c>
      <c r="O15" s="77">
        <v>0</v>
      </c>
      <c r="P15" s="686">
        <v>0</v>
      </c>
      <c r="Q15" s="365">
        <v>0.99</v>
      </c>
      <c r="R15" s="366" t="s">
        <v>55</v>
      </c>
      <c r="S15" s="723">
        <v>0</v>
      </c>
      <c r="T15" s="301">
        <v>0</v>
      </c>
    </row>
    <row r="16" spans="1:20" s="114" customFormat="1" ht="40.5" customHeight="1" thickBot="1" x14ac:dyDescent="0.35">
      <c r="A16" s="350" t="s">
        <v>237</v>
      </c>
      <c r="B16" s="758">
        <v>1283.0473948900001</v>
      </c>
      <c r="C16" s="758">
        <v>1283.0473948900001</v>
      </c>
      <c r="D16" s="800">
        <v>0</v>
      </c>
      <c r="E16" s="758">
        <v>1283.0473948900001</v>
      </c>
      <c r="F16" s="301">
        <v>1203.0473948900001</v>
      </c>
      <c r="G16" s="82">
        <v>0.93764844516374346</v>
      </c>
      <c r="H16" s="758">
        <v>80</v>
      </c>
      <c r="I16" s="301">
        <v>1177.5473298900001</v>
      </c>
      <c r="J16" s="82">
        <v>0.91777383639904841</v>
      </c>
      <c r="K16" s="79">
        <v>0.99</v>
      </c>
      <c r="L16" s="83" t="s">
        <v>9</v>
      </c>
      <c r="M16" s="744">
        <v>0.927044279190958</v>
      </c>
      <c r="N16" s="77">
        <v>1177.5473298900001</v>
      </c>
      <c r="O16" s="77">
        <v>20.683333000000001</v>
      </c>
      <c r="P16" s="686">
        <v>1.6120474646825693E-2</v>
      </c>
      <c r="Q16" s="327">
        <v>0.99</v>
      </c>
      <c r="R16" s="296" t="s">
        <v>55</v>
      </c>
      <c r="S16" s="740">
        <v>1.6283307724066356E-2</v>
      </c>
      <c r="T16" s="301">
        <v>0</v>
      </c>
    </row>
    <row r="17" spans="1:20" s="115" customFormat="1" ht="45.75" customHeight="1" thickBot="1" x14ac:dyDescent="0.4">
      <c r="A17" s="371" t="s">
        <v>271</v>
      </c>
      <c r="B17" s="372">
        <v>1308.9016629100001</v>
      </c>
      <c r="C17" s="372">
        <v>1308.9016629100001</v>
      </c>
      <c r="D17" s="372">
        <v>0</v>
      </c>
      <c r="E17" s="372">
        <v>1308.9016629100001</v>
      </c>
      <c r="F17" s="372">
        <v>1228.9016629100001</v>
      </c>
      <c r="G17" s="373">
        <v>0.93888005320266688</v>
      </c>
      <c r="H17" s="372">
        <v>80</v>
      </c>
      <c r="I17" s="372">
        <v>1203.4015979100002</v>
      </c>
      <c r="J17" s="374">
        <v>0.91939802050106023</v>
      </c>
      <c r="K17" s="375">
        <v>0.99</v>
      </c>
      <c r="L17" s="376" t="s">
        <v>9</v>
      </c>
      <c r="M17" s="747">
        <v>0.92868486919299009</v>
      </c>
      <c r="N17" s="377">
        <v>1203.4015979100002</v>
      </c>
      <c r="O17" s="377">
        <v>20.683333000000001</v>
      </c>
      <c r="P17" s="376">
        <v>1.5802052656894043E-2</v>
      </c>
      <c r="Q17" s="375">
        <v>0.99</v>
      </c>
      <c r="R17" s="375" t="s">
        <v>55</v>
      </c>
      <c r="S17" s="741">
        <v>1.5961669350398024E-2</v>
      </c>
      <c r="T17" s="399">
        <v>0</v>
      </c>
    </row>
    <row r="18" spans="1:20" s="115" customFormat="1" ht="34.5" customHeight="1" thickBot="1" x14ac:dyDescent="0.4">
      <c r="A18" s="364" t="s">
        <v>36</v>
      </c>
      <c r="B18" s="378">
        <v>559332.76197390992</v>
      </c>
      <c r="C18" s="378">
        <v>454077.25168990996</v>
      </c>
      <c r="D18" s="378">
        <v>149044.58635499998</v>
      </c>
      <c r="E18" s="378">
        <v>453978.06772291003</v>
      </c>
      <c r="F18" s="378">
        <v>385722.54982486001</v>
      </c>
      <c r="G18" s="380">
        <v>0.84965018631756795</v>
      </c>
      <c r="H18" s="378">
        <v>68354.963285050006</v>
      </c>
      <c r="I18" s="379">
        <v>347978.13713452005</v>
      </c>
      <c r="J18" s="381">
        <v>0.7665086969507785</v>
      </c>
      <c r="K18" s="381">
        <v>0.99</v>
      </c>
      <c r="L18" s="382" t="s">
        <v>9</v>
      </c>
      <c r="M18" s="761">
        <v>0.77425120904119038</v>
      </c>
      <c r="N18" s="379">
        <v>37718.91262533993</v>
      </c>
      <c r="O18" s="383">
        <v>163253.92443620999</v>
      </c>
      <c r="P18" s="382">
        <v>0.35960751420232401</v>
      </c>
      <c r="Q18" s="381">
        <v>0.99</v>
      </c>
      <c r="R18" s="381" t="s">
        <v>55</v>
      </c>
      <c r="S18" s="343">
        <v>0.36323991333568084</v>
      </c>
      <c r="T18" s="400">
        <v>159526.54384520999</v>
      </c>
    </row>
    <row r="19" spans="1:20" ht="25.5" customHeight="1" x14ac:dyDescent="0.35">
      <c r="A19" s="76" t="s">
        <v>430</v>
      </c>
      <c r="B19" s="76"/>
      <c r="C19" s="338"/>
      <c r="D19" s="338"/>
      <c r="E19" s="227"/>
      <c r="F19" s="227"/>
      <c r="G19" s="218"/>
      <c r="H19" s="218"/>
      <c r="I19" s="76"/>
      <c r="J19" s="76"/>
      <c r="K19" s="76"/>
      <c r="L19" s="76"/>
      <c r="M19" s="76"/>
      <c r="N19" s="76"/>
      <c r="O19" s="76"/>
      <c r="P19" s="76"/>
      <c r="Q19" s="76"/>
      <c r="R19" s="76"/>
      <c r="S19" s="76"/>
      <c r="T19" s="76"/>
    </row>
    <row r="20" spans="1:20" ht="21" customHeight="1" x14ac:dyDescent="0.35">
      <c r="A20" s="298" t="s">
        <v>292</v>
      </c>
      <c r="B20" s="76"/>
      <c r="C20" s="76"/>
      <c r="D20" s="76"/>
      <c r="E20" s="227"/>
      <c r="F20" s="76"/>
      <c r="G20" s="218"/>
      <c r="H20" s="218"/>
      <c r="I20" s="76"/>
      <c r="J20" s="76"/>
      <c r="K20" s="76"/>
      <c r="L20" s="76"/>
      <c r="M20" s="76"/>
      <c r="N20" s="76"/>
      <c r="O20" s="76"/>
      <c r="P20" s="76"/>
      <c r="Q20" s="76"/>
      <c r="R20" s="76"/>
      <c r="S20" s="76"/>
      <c r="T20" s="76"/>
    </row>
    <row r="21" spans="1:20" ht="30.75" customHeight="1" x14ac:dyDescent="0.25">
      <c r="A21" s="992" t="s">
        <v>298</v>
      </c>
      <c r="B21" s="993"/>
      <c r="C21" s="993"/>
      <c r="D21" s="993"/>
      <c r="E21" s="993"/>
      <c r="F21" s="993"/>
      <c r="G21" s="993"/>
      <c r="H21" s="993"/>
      <c r="I21" s="993"/>
      <c r="J21" s="993"/>
      <c r="K21" s="993"/>
      <c r="L21" s="993"/>
      <c r="M21" s="993"/>
      <c r="N21" s="993"/>
      <c r="O21" s="993"/>
      <c r="P21" s="993"/>
      <c r="Q21" s="993"/>
      <c r="R21" s="993"/>
      <c r="S21" s="993"/>
      <c r="T21" s="993"/>
    </row>
    <row r="22" spans="1:20" ht="42.75" customHeight="1" x14ac:dyDescent="0.25">
      <c r="A22" s="368" t="s">
        <v>30</v>
      </c>
      <c r="B22" s="368" t="s">
        <v>61</v>
      </c>
      <c r="C22" s="368" t="s">
        <v>121</v>
      </c>
      <c r="D22" s="368" t="s">
        <v>429</v>
      </c>
      <c r="E22" s="368" t="s">
        <v>424</v>
      </c>
      <c r="F22" s="368" t="s">
        <v>5</v>
      </c>
      <c r="G22" s="368" t="s">
        <v>266</v>
      </c>
      <c r="H22" s="368" t="s">
        <v>16</v>
      </c>
      <c r="I22" s="368" t="s">
        <v>6</v>
      </c>
      <c r="J22" s="368" t="s">
        <v>137</v>
      </c>
      <c r="K22" s="369" t="s">
        <v>291</v>
      </c>
      <c r="L22" s="968" t="s">
        <v>127</v>
      </c>
      <c r="M22" s="968"/>
      <c r="N22" s="368" t="s">
        <v>126</v>
      </c>
      <c r="O22" s="368" t="s">
        <v>46</v>
      </c>
      <c r="P22" s="368" t="s">
        <v>138</v>
      </c>
      <c r="Q22" s="368" t="s">
        <v>128</v>
      </c>
      <c r="R22" s="977" t="s">
        <v>129</v>
      </c>
      <c r="S22" s="978"/>
      <c r="T22" s="368" t="s">
        <v>8</v>
      </c>
    </row>
    <row r="23" spans="1:20" ht="42.75" customHeight="1" x14ac:dyDescent="0.25">
      <c r="A23" s="350" t="s">
        <v>310</v>
      </c>
      <c r="B23" s="801">
        <v>527031.22673600004</v>
      </c>
      <c r="C23" s="801">
        <v>527031.22673600004</v>
      </c>
      <c r="D23" s="801">
        <v>0</v>
      </c>
      <c r="E23" s="801">
        <v>527031.22673600004</v>
      </c>
      <c r="F23" s="801">
        <v>369995.80462293001</v>
      </c>
      <c r="G23" s="802">
        <v>0.70203772727923752</v>
      </c>
      <c r="H23" s="801">
        <v>157035.42211307</v>
      </c>
      <c r="I23" s="801">
        <v>369995.80462293001</v>
      </c>
      <c r="J23" s="802">
        <v>0.70203772727923752</v>
      </c>
      <c r="K23" s="778">
        <v>0.99</v>
      </c>
      <c r="L23" s="83" t="s">
        <v>9</v>
      </c>
      <c r="M23" s="754">
        <v>0.70912901745377532</v>
      </c>
      <c r="N23" s="77">
        <v>0</v>
      </c>
      <c r="O23" s="77">
        <v>128632.36916114998</v>
      </c>
      <c r="P23" s="687">
        <v>0.24406972990536741</v>
      </c>
      <c r="Q23" s="84">
        <v>0.99</v>
      </c>
      <c r="R23" s="84" t="s">
        <v>55</v>
      </c>
      <c r="S23" s="755">
        <v>0.24653508071249233</v>
      </c>
      <c r="T23" s="301">
        <v>127811.83380115</v>
      </c>
    </row>
    <row r="24" spans="1:20" ht="59.25" customHeight="1" x14ac:dyDescent="0.25">
      <c r="A24" s="350" t="s">
        <v>239</v>
      </c>
      <c r="B24" s="801">
        <v>134274.9</v>
      </c>
      <c r="C24" s="801">
        <v>108579.07268500001</v>
      </c>
      <c r="D24" s="801">
        <v>25695.955149000001</v>
      </c>
      <c r="E24" s="801">
        <v>108578.94485099999</v>
      </c>
      <c r="F24" s="801">
        <v>101919.57572086999</v>
      </c>
      <c r="G24" s="802">
        <v>0.93866795133008085</v>
      </c>
      <c r="H24" s="801">
        <v>6659.3691301300023</v>
      </c>
      <c r="I24" s="801">
        <v>99675.901711359998</v>
      </c>
      <c r="J24" s="802">
        <v>0.91800396336640211</v>
      </c>
      <c r="K24" s="778">
        <v>0.99</v>
      </c>
      <c r="L24" s="83" t="s">
        <v>9</v>
      </c>
      <c r="M24" s="739">
        <v>0.92727673067313343</v>
      </c>
      <c r="N24" s="77">
        <v>2243.6740095099958</v>
      </c>
      <c r="O24" s="77">
        <v>85885.974164760002</v>
      </c>
      <c r="P24" s="687">
        <v>0.79100026513076771</v>
      </c>
      <c r="Q24" s="84">
        <v>0.99</v>
      </c>
      <c r="R24" s="84" t="s">
        <v>9</v>
      </c>
      <c r="S24" s="745">
        <v>0.79899016679875523</v>
      </c>
      <c r="T24" s="301">
        <v>85879.639968760006</v>
      </c>
    </row>
    <row r="25" spans="1:20" s="114" customFormat="1" ht="63.75" customHeight="1" x14ac:dyDescent="0.3">
      <c r="A25" s="350" t="s">
        <v>308</v>
      </c>
      <c r="B25" s="801">
        <v>42800</v>
      </c>
      <c r="C25" s="801">
        <v>42769.282991</v>
      </c>
      <c r="D25" s="801">
        <v>30.717009000000001</v>
      </c>
      <c r="E25" s="801">
        <v>42769.282991</v>
      </c>
      <c r="F25" s="801">
        <v>41910.517204009993</v>
      </c>
      <c r="G25" s="802">
        <v>0.97992096834612075</v>
      </c>
      <c r="H25" s="801">
        <v>858.76578699000129</v>
      </c>
      <c r="I25" s="801">
        <v>40987.130778669998</v>
      </c>
      <c r="J25" s="802">
        <v>0.95833102433105966</v>
      </c>
      <c r="K25" s="778">
        <v>0.99</v>
      </c>
      <c r="L25" s="83" t="s">
        <v>9</v>
      </c>
      <c r="M25" s="739">
        <v>0.96801113568793906</v>
      </c>
      <c r="N25" s="77">
        <v>923.38642533999518</v>
      </c>
      <c r="O25" s="77">
        <v>33221.306840969999</v>
      </c>
      <c r="P25" s="686">
        <v>0.77675622591009541</v>
      </c>
      <c r="Q25" s="84">
        <v>0.99</v>
      </c>
      <c r="R25" s="84" t="s">
        <v>9</v>
      </c>
      <c r="S25" s="745">
        <v>0.78460224839403581</v>
      </c>
      <c r="T25" s="301">
        <v>32929.8977963</v>
      </c>
    </row>
    <row r="26" spans="1:20" s="114" customFormat="1" ht="99.75" customHeight="1" x14ac:dyDescent="0.3">
      <c r="A26" s="350" t="s">
        <v>309</v>
      </c>
      <c r="B26" s="801">
        <v>38785.800000000003</v>
      </c>
      <c r="C26" s="801">
        <v>37218.576256</v>
      </c>
      <c r="D26" s="801">
        <v>8567.0237440000001</v>
      </c>
      <c r="E26" s="801">
        <v>35218.576256</v>
      </c>
      <c r="F26" s="801">
        <v>26440.9772877</v>
      </c>
      <c r="G26" s="802">
        <v>0.75076792132377557</v>
      </c>
      <c r="H26" s="801">
        <v>10777.598968300001</v>
      </c>
      <c r="I26" s="801">
        <v>14426.285709989999</v>
      </c>
      <c r="J26" s="802">
        <v>0.40962149080436694</v>
      </c>
      <c r="K26" s="778">
        <v>0.99</v>
      </c>
      <c r="L26" s="83" t="s">
        <v>55</v>
      </c>
      <c r="M26" s="725">
        <v>0.41375908162057268</v>
      </c>
      <c r="N26" s="77">
        <v>12014.69157771</v>
      </c>
      <c r="O26" s="77">
        <v>11847.19507</v>
      </c>
      <c r="P26" s="686">
        <v>0.33639051686485072</v>
      </c>
      <c r="Q26" s="84">
        <v>0.99</v>
      </c>
      <c r="R26" s="84" t="s">
        <v>55</v>
      </c>
      <c r="S26" s="367">
        <v>0.33978840087358658</v>
      </c>
      <c r="T26" s="301">
        <v>11738.99461</v>
      </c>
    </row>
    <row r="27" spans="1:20" s="114" customFormat="1" ht="42" customHeight="1" x14ac:dyDescent="0.3">
      <c r="A27" s="350" t="s">
        <v>275</v>
      </c>
      <c r="B27" s="801">
        <v>4500</v>
      </c>
      <c r="C27" s="801">
        <v>3262.6892619999999</v>
      </c>
      <c r="D27" s="801">
        <v>1237.3107379999999</v>
      </c>
      <c r="E27" s="801">
        <v>3262.6892619999999</v>
      </c>
      <c r="F27" s="801">
        <v>3239.8225934299999</v>
      </c>
      <c r="G27" s="802">
        <v>0.99299146601660038</v>
      </c>
      <c r="H27" s="801">
        <v>22.866668570000002</v>
      </c>
      <c r="I27" s="801">
        <v>3202.05946447</v>
      </c>
      <c r="J27" s="802">
        <v>0.9814172320250828</v>
      </c>
      <c r="K27" s="778">
        <v>0.99</v>
      </c>
      <c r="L27" s="83" t="s">
        <v>53</v>
      </c>
      <c r="M27" s="783">
        <v>0.99133053739907351</v>
      </c>
      <c r="N27" s="77">
        <v>37.763128959999904</v>
      </c>
      <c r="O27" s="77">
        <v>2916.2148225599999</v>
      </c>
      <c r="P27" s="686">
        <v>0.8938070984953026</v>
      </c>
      <c r="Q27" s="84">
        <v>0.99</v>
      </c>
      <c r="R27" s="81" t="s">
        <v>9</v>
      </c>
      <c r="S27" s="745">
        <v>0.90283545302555823</v>
      </c>
      <c r="T27" s="301">
        <v>2903.2148225599999</v>
      </c>
    </row>
    <row r="28" spans="1:20" s="114" customFormat="1" ht="42" customHeight="1" x14ac:dyDescent="0.3">
      <c r="A28" s="364" t="s">
        <v>36</v>
      </c>
      <c r="B28" s="379">
        <v>747391.92673600011</v>
      </c>
      <c r="C28" s="379">
        <v>718860.84793000005</v>
      </c>
      <c r="D28" s="379">
        <v>35531.00664</v>
      </c>
      <c r="E28" s="379">
        <v>716860.720096</v>
      </c>
      <c r="F28" s="379">
        <v>543506.6974289401</v>
      </c>
      <c r="G28" s="380">
        <v>0.75817614522965515</v>
      </c>
      <c r="H28" s="379">
        <v>175354.02266706002</v>
      </c>
      <c r="I28" s="379">
        <v>528287.18228742003</v>
      </c>
      <c r="J28" s="381">
        <v>0.73694536118072318</v>
      </c>
      <c r="K28" s="381">
        <v>0.99</v>
      </c>
      <c r="L28" s="382" t="s">
        <v>9</v>
      </c>
      <c r="M28" s="761">
        <v>0.74438925371790221</v>
      </c>
      <c r="N28" s="379">
        <v>15219.515141519991</v>
      </c>
      <c r="O28" s="383">
        <v>262503.06005943997</v>
      </c>
      <c r="P28" s="382">
        <v>0.36618418710999578</v>
      </c>
      <c r="Q28" s="381">
        <v>0.99</v>
      </c>
      <c r="R28" s="381" t="s">
        <v>55</v>
      </c>
      <c r="S28" s="367">
        <v>0.36988301728282402</v>
      </c>
      <c r="T28" s="400">
        <v>261263.58099876999</v>
      </c>
    </row>
    <row r="29" spans="1:20" ht="30.75" customHeight="1" x14ac:dyDescent="0.25">
      <c r="A29" s="976" t="s">
        <v>430</v>
      </c>
      <c r="B29" s="976"/>
      <c r="C29" s="976"/>
      <c r="D29" s="976"/>
      <c r="E29" s="976"/>
      <c r="F29" s="976"/>
      <c r="G29" s="976"/>
      <c r="H29" s="976"/>
      <c r="I29" s="976"/>
      <c r="J29" s="976"/>
      <c r="K29" s="976"/>
      <c r="L29" s="976"/>
      <c r="M29" s="976"/>
      <c r="N29" s="976"/>
      <c r="O29" s="976"/>
      <c r="P29" s="976"/>
      <c r="Q29" s="297"/>
      <c r="R29" s="297"/>
      <c r="S29" s="297"/>
    </row>
    <row r="30" spans="1:20" ht="27" customHeight="1" x14ac:dyDescent="0.35">
      <c r="A30" s="298" t="s">
        <v>292</v>
      </c>
      <c r="B30" s="76"/>
      <c r="C30" s="76"/>
      <c r="D30" s="76"/>
      <c r="E30" s="299"/>
      <c r="F30" s="76"/>
      <c r="G30" s="218"/>
      <c r="H30" s="218"/>
      <c r="I30" s="338"/>
      <c r="J30" s="76"/>
      <c r="K30" s="76"/>
      <c r="L30" s="76"/>
      <c r="M30" s="76"/>
      <c r="N30" s="76"/>
      <c r="O30" s="338"/>
      <c r="P30" s="76"/>
      <c r="Q30" s="76"/>
      <c r="R30" s="76"/>
      <c r="S30" s="76"/>
      <c r="T30" s="76"/>
    </row>
    <row r="31" spans="1:20" ht="30" customHeight="1" x14ac:dyDescent="0.25">
      <c r="A31" s="986" t="s">
        <v>311</v>
      </c>
      <c r="B31" s="987"/>
      <c r="C31" s="987"/>
      <c r="D31" s="987"/>
      <c r="E31" s="987"/>
      <c r="F31" s="987"/>
      <c r="G31" s="987"/>
      <c r="H31" s="987"/>
      <c r="I31" s="987"/>
      <c r="J31" s="987"/>
      <c r="K31" s="987"/>
      <c r="L31" s="987"/>
      <c r="M31" s="987"/>
      <c r="N31" s="987"/>
      <c r="O31" s="987"/>
      <c r="P31" s="987"/>
      <c r="Q31" s="987"/>
      <c r="R31" s="987"/>
      <c r="S31" s="987"/>
      <c r="T31" s="988"/>
    </row>
    <row r="32" spans="1:20" ht="66.75" customHeight="1" x14ac:dyDescent="0.25">
      <c r="A32" s="368" t="s">
        <v>30</v>
      </c>
      <c r="B32" s="368" t="s">
        <v>61</v>
      </c>
      <c r="C32" s="368" t="s">
        <v>121</v>
      </c>
      <c r="D32" s="368" t="s">
        <v>429</v>
      </c>
      <c r="E32" s="368" t="s">
        <v>424</v>
      </c>
      <c r="F32" s="368" t="s">
        <v>5</v>
      </c>
      <c r="G32" s="368" t="s">
        <v>266</v>
      </c>
      <c r="H32" s="368" t="s">
        <v>16</v>
      </c>
      <c r="I32" s="368" t="s">
        <v>6</v>
      </c>
      <c r="J32" s="368" t="s">
        <v>137</v>
      </c>
      <c r="K32" s="369" t="s">
        <v>291</v>
      </c>
      <c r="L32" s="968" t="s">
        <v>127</v>
      </c>
      <c r="M32" s="968"/>
      <c r="N32" s="368" t="s">
        <v>126</v>
      </c>
      <c r="O32" s="368" t="s">
        <v>46</v>
      </c>
      <c r="P32" s="368" t="s">
        <v>138</v>
      </c>
      <c r="Q32" s="368" t="s">
        <v>128</v>
      </c>
      <c r="R32" s="977" t="s">
        <v>129</v>
      </c>
      <c r="S32" s="978"/>
      <c r="T32" s="368" t="s">
        <v>8</v>
      </c>
    </row>
    <row r="33" spans="1:21" s="114" customFormat="1" ht="39.75" customHeight="1" x14ac:dyDescent="0.3">
      <c r="A33" s="350" t="s">
        <v>243</v>
      </c>
      <c r="B33" s="801">
        <v>13821.493998</v>
      </c>
      <c r="C33" s="801">
        <v>12355.709233999998</v>
      </c>
      <c r="D33" s="801">
        <v>1465.418856</v>
      </c>
      <c r="E33" s="801">
        <v>12356.075142</v>
      </c>
      <c r="F33" s="801">
        <v>12002.58141173</v>
      </c>
      <c r="G33" s="802">
        <v>0.97139109901748444</v>
      </c>
      <c r="H33" s="801">
        <v>353.49373026999899</v>
      </c>
      <c r="I33" s="77">
        <v>10314.422965469999</v>
      </c>
      <c r="J33" s="82">
        <v>0.83476531559846667</v>
      </c>
      <c r="K33" s="79">
        <v>0.99</v>
      </c>
      <c r="L33" s="83" t="s">
        <v>9</v>
      </c>
      <c r="M33" s="756">
        <v>0.84319728848329967</v>
      </c>
      <c r="N33" s="80">
        <v>1688.1584462600003</v>
      </c>
      <c r="O33" s="77">
        <v>7037.4852816399998</v>
      </c>
      <c r="P33" s="686">
        <v>0.56955669181054258</v>
      </c>
      <c r="Q33" s="502">
        <v>0.99</v>
      </c>
      <c r="R33" s="366" t="s">
        <v>55</v>
      </c>
      <c r="S33" s="746">
        <v>0.57530978970761881</v>
      </c>
      <c r="T33" s="301">
        <v>6590.6728281400001</v>
      </c>
    </row>
    <row r="34" spans="1:21" s="114" customFormat="1" ht="39.75" customHeight="1" x14ac:dyDescent="0.3">
      <c r="A34" s="350" t="s">
        <v>390</v>
      </c>
      <c r="B34" s="801">
        <v>10010.239439000001</v>
      </c>
      <c r="C34" s="801">
        <v>9197.057933</v>
      </c>
      <c r="D34" s="801">
        <v>813.18150600000001</v>
      </c>
      <c r="E34" s="801">
        <v>9197.057933</v>
      </c>
      <c r="F34" s="801">
        <v>9197.057933</v>
      </c>
      <c r="G34" s="802">
        <v>1</v>
      </c>
      <c r="H34" s="801">
        <v>0</v>
      </c>
      <c r="I34" s="77">
        <v>9173.3578699999998</v>
      </c>
      <c r="J34" s="82">
        <v>0.9974230821233645</v>
      </c>
      <c r="K34" s="79">
        <v>0.99</v>
      </c>
      <c r="L34" s="83" t="s">
        <v>53</v>
      </c>
      <c r="M34" s="784">
        <v>1.0074980627508732</v>
      </c>
      <c r="N34" s="80">
        <v>23.700063000000227</v>
      </c>
      <c r="O34" s="77">
        <v>3204.9461711699996</v>
      </c>
      <c r="P34" s="686">
        <v>0.34847515308893723</v>
      </c>
      <c r="Q34" s="502">
        <v>0.99</v>
      </c>
      <c r="R34" s="366" t="s">
        <v>55</v>
      </c>
      <c r="S34" s="746">
        <v>0.35199510413023966</v>
      </c>
      <c r="T34" s="301">
        <v>3151.2196301699996</v>
      </c>
    </row>
    <row r="35" spans="1:21" s="114" customFormat="1" ht="21.75" x14ac:dyDescent="0.3">
      <c r="A35" s="350" t="s">
        <v>29</v>
      </c>
      <c r="B35" s="801">
        <v>6152.953305</v>
      </c>
      <c r="C35" s="801">
        <v>5626.5346710000003</v>
      </c>
      <c r="D35" s="801">
        <v>526.418634</v>
      </c>
      <c r="E35" s="801">
        <v>5626.5346710000003</v>
      </c>
      <c r="F35" s="801">
        <v>5575.4568652900007</v>
      </c>
      <c r="G35" s="802">
        <v>0.99092197796749348</v>
      </c>
      <c r="H35" s="801">
        <v>51.077805710000035</v>
      </c>
      <c r="I35" s="77">
        <v>5471.7294026300005</v>
      </c>
      <c r="J35" s="82">
        <v>0.97248656990102822</v>
      </c>
      <c r="K35" s="119">
        <v>0.99</v>
      </c>
      <c r="L35" s="119" t="s">
        <v>9</v>
      </c>
      <c r="M35" s="744">
        <v>0.98230966656669516</v>
      </c>
      <c r="N35" s="80">
        <v>103.72746266000013</v>
      </c>
      <c r="O35" s="77">
        <v>5086.6565770000007</v>
      </c>
      <c r="P35" s="686">
        <v>0.90404785084101369</v>
      </c>
      <c r="Q35" s="384">
        <v>0.99</v>
      </c>
      <c r="R35" s="84" t="s">
        <v>9</v>
      </c>
      <c r="S35" s="757">
        <v>0.91317964731415524</v>
      </c>
      <c r="T35" s="301">
        <v>4991.8232450000005</v>
      </c>
    </row>
    <row r="36" spans="1:21" s="114" customFormat="1" ht="43.5" x14ac:dyDescent="0.3">
      <c r="A36" s="350" t="s">
        <v>303</v>
      </c>
      <c r="B36" s="801">
        <v>10674.472636999999</v>
      </c>
      <c r="C36" s="801">
        <v>10624.472636999999</v>
      </c>
      <c r="D36" s="801">
        <v>50</v>
      </c>
      <c r="E36" s="801">
        <v>10624.472636999999</v>
      </c>
      <c r="F36" s="801">
        <v>10522.345823</v>
      </c>
      <c r="G36" s="802">
        <v>0.99038758746063871</v>
      </c>
      <c r="H36" s="801">
        <v>102.12681400000019</v>
      </c>
      <c r="I36" s="77">
        <v>10445.645822999999</v>
      </c>
      <c r="J36" s="82">
        <v>0.9831684056131661</v>
      </c>
      <c r="K36" s="79">
        <v>0.99</v>
      </c>
      <c r="L36" s="83" t="s">
        <v>53</v>
      </c>
      <c r="M36" s="337">
        <v>0.99309939960925864</v>
      </c>
      <c r="N36" s="80">
        <v>76.700000000000728</v>
      </c>
      <c r="O36" s="77">
        <v>5222.2018669199997</v>
      </c>
      <c r="P36" s="686">
        <v>0.49152574865067161</v>
      </c>
      <c r="Q36" s="384">
        <v>0.99</v>
      </c>
      <c r="R36" s="83" t="s">
        <v>55</v>
      </c>
      <c r="S36" s="367">
        <v>0.49649065520269858</v>
      </c>
      <c r="T36" s="301">
        <v>5212.2705559200003</v>
      </c>
    </row>
    <row r="37" spans="1:21" s="114" customFormat="1" ht="21.75" x14ac:dyDescent="0.3">
      <c r="A37" s="350" t="s">
        <v>428</v>
      </c>
      <c r="B37" s="801">
        <v>4500</v>
      </c>
      <c r="C37" s="801">
        <v>4500</v>
      </c>
      <c r="D37" s="801">
        <v>0</v>
      </c>
      <c r="E37" s="801">
        <v>4500</v>
      </c>
      <c r="F37" s="801">
        <v>3999.2593699099998</v>
      </c>
      <c r="G37" s="802">
        <v>0.88872430442444439</v>
      </c>
      <c r="H37" s="801">
        <v>500.7406300900002</v>
      </c>
      <c r="I37" s="77">
        <v>3999.08942591</v>
      </c>
      <c r="J37" s="82">
        <v>0.88868653909111117</v>
      </c>
      <c r="K37" s="972" t="s">
        <v>33</v>
      </c>
      <c r="L37" s="972" t="s">
        <v>286</v>
      </c>
      <c r="M37" s="972"/>
      <c r="N37" s="80">
        <v>0.1699439999997594</v>
      </c>
      <c r="O37" s="77">
        <v>1178.65688591</v>
      </c>
      <c r="P37" s="686">
        <v>0.26192375242444443</v>
      </c>
      <c r="Q37" s="973" t="s">
        <v>33</v>
      </c>
      <c r="R37" s="974">
        <v>2.8627749123745497E-2</v>
      </c>
      <c r="S37" s="974">
        <v>2.8627749123745497E-2</v>
      </c>
      <c r="T37" s="301">
        <v>0</v>
      </c>
    </row>
    <row r="38" spans="1:21" s="115" customFormat="1" ht="24.75" x14ac:dyDescent="0.35">
      <c r="A38" s="352" t="s">
        <v>27</v>
      </c>
      <c r="B38" s="353">
        <v>45159.159379000004</v>
      </c>
      <c r="C38" s="353">
        <v>42303.774474999998</v>
      </c>
      <c r="D38" s="353">
        <v>2855.0189960000002</v>
      </c>
      <c r="E38" s="353">
        <v>42304.140382999998</v>
      </c>
      <c r="F38" s="353">
        <v>41296.701402930004</v>
      </c>
      <c r="G38" s="357">
        <v>0.97618580661492804</v>
      </c>
      <c r="H38" s="353">
        <v>1007.4389800699994</v>
      </c>
      <c r="I38" s="354">
        <v>39404.245487010005</v>
      </c>
      <c r="J38" s="361">
        <v>0.93145127475145861</v>
      </c>
      <c r="K38" s="361">
        <v>0.99</v>
      </c>
      <c r="L38" s="351" t="s">
        <v>9</v>
      </c>
      <c r="M38" s="726">
        <v>0.94085987348632183</v>
      </c>
      <c r="N38" s="385">
        <v>1892.4559159200012</v>
      </c>
      <c r="O38" s="355">
        <v>21729.946782640003</v>
      </c>
      <c r="P38" s="370">
        <v>0.51366004806877541</v>
      </c>
      <c r="Q38" s="361">
        <v>0.99</v>
      </c>
      <c r="R38" s="83" t="s">
        <v>55</v>
      </c>
      <c r="S38" s="367">
        <v>0.51884853340280346</v>
      </c>
      <c r="T38" s="399">
        <v>19945.986259230001</v>
      </c>
    </row>
    <row r="39" spans="1:21" ht="15" customHeight="1" x14ac:dyDescent="0.25">
      <c r="A39" s="976" t="s">
        <v>430</v>
      </c>
      <c r="B39" s="976"/>
      <c r="C39" s="976"/>
      <c r="D39" s="976"/>
      <c r="E39" s="976"/>
      <c r="F39" s="976"/>
      <c r="G39" s="976"/>
      <c r="H39" s="976"/>
      <c r="I39" s="976"/>
      <c r="J39" s="976"/>
      <c r="K39" s="976"/>
      <c r="L39" s="976"/>
      <c r="M39" s="976"/>
      <c r="N39" s="976"/>
      <c r="O39" s="976"/>
      <c r="P39" s="976"/>
      <c r="Q39" s="307"/>
      <c r="R39" s="307"/>
      <c r="S39" s="307"/>
    </row>
    <row r="40" spans="1:21" ht="27" customHeight="1" x14ac:dyDescent="0.35">
      <c r="A40" s="298" t="s">
        <v>292</v>
      </c>
      <c r="B40" s="76"/>
      <c r="C40" s="76"/>
      <c r="D40" s="76"/>
      <c r="E40" s="299"/>
      <c r="F40" s="76"/>
      <c r="G40" s="218"/>
      <c r="H40" s="218"/>
      <c r="I40" s="76"/>
      <c r="J40" s="76"/>
      <c r="K40" s="76"/>
      <c r="L40" s="76"/>
      <c r="M40" s="76"/>
      <c r="N40" s="76"/>
      <c r="O40" s="76"/>
      <c r="P40" s="76"/>
      <c r="Q40" s="76"/>
      <c r="R40" s="76"/>
      <c r="S40" s="76"/>
      <c r="T40" s="76"/>
    </row>
    <row r="41" spans="1:21" ht="25.5" customHeight="1" x14ac:dyDescent="0.25">
      <c r="A41" s="986" t="s">
        <v>200</v>
      </c>
      <c r="B41" s="987"/>
      <c r="C41" s="987"/>
      <c r="D41" s="987"/>
      <c r="E41" s="987"/>
      <c r="F41" s="987"/>
      <c r="G41" s="987"/>
      <c r="H41" s="987"/>
      <c r="I41" s="987"/>
      <c r="J41" s="987"/>
      <c r="K41" s="987"/>
      <c r="L41" s="987"/>
      <c r="M41" s="987"/>
      <c r="N41" s="987"/>
      <c r="O41" s="987"/>
      <c r="P41" s="987"/>
      <c r="Q41" s="987"/>
      <c r="R41" s="987"/>
      <c r="S41" s="987"/>
      <c r="T41" s="988"/>
    </row>
    <row r="42" spans="1:21" ht="63" customHeight="1" x14ac:dyDescent="0.25">
      <c r="A42" s="368" t="s">
        <v>30</v>
      </c>
      <c r="B42" s="368" t="s">
        <v>61</v>
      </c>
      <c r="C42" s="368" t="s">
        <v>121</v>
      </c>
      <c r="D42" s="368" t="s">
        <v>429</v>
      </c>
      <c r="E42" s="854" t="s">
        <v>436</v>
      </c>
      <c r="F42" s="368" t="s">
        <v>5</v>
      </c>
      <c r="G42" s="368" t="s">
        <v>266</v>
      </c>
      <c r="H42" s="368" t="s">
        <v>16</v>
      </c>
      <c r="I42" s="368" t="s">
        <v>6</v>
      </c>
      <c r="J42" s="368" t="s">
        <v>137</v>
      </c>
      <c r="K42" s="369" t="s">
        <v>291</v>
      </c>
      <c r="L42" s="968" t="s">
        <v>127</v>
      </c>
      <c r="M42" s="968"/>
      <c r="N42" s="368" t="s">
        <v>126</v>
      </c>
      <c r="O42" s="368" t="s">
        <v>46</v>
      </c>
      <c r="P42" s="368" t="s">
        <v>138</v>
      </c>
      <c r="Q42" s="368" t="s">
        <v>128</v>
      </c>
      <c r="R42" s="968" t="s">
        <v>129</v>
      </c>
      <c r="S42" s="968"/>
      <c r="T42" s="368" t="s">
        <v>8</v>
      </c>
    </row>
    <row r="43" spans="1:21" s="114" customFormat="1" ht="28.5" customHeight="1" x14ac:dyDescent="0.3">
      <c r="A43" s="350" t="s">
        <v>28</v>
      </c>
      <c r="B43" s="77">
        <v>451</v>
      </c>
      <c r="C43" s="801">
        <v>451</v>
      </c>
      <c r="D43" s="801">
        <v>0</v>
      </c>
      <c r="E43" s="801">
        <v>451</v>
      </c>
      <c r="F43" s="801">
        <v>397.68438600000002</v>
      </c>
      <c r="G43" s="802">
        <v>0.88178356097560984</v>
      </c>
      <c r="H43" s="801">
        <v>53.315613999999982</v>
      </c>
      <c r="I43" s="801">
        <v>394.73598600000003</v>
      </c>
      <c r="J43" s="82">
        <v>0.8752460886917961</v>
      </c>
      <c r="K43" s="972" t="s">
        <v>33</v>
      </c>
      <c r="L43" s="972"/>
      <c r="M43" s="972"/>
      <c r="N43" s="77">
        <v>2.9483999999999924</v>
      </c>
      <c r="O43" s="386">
        <v>391.446009</v>
      </c>
      <c r="P43" s="686">
        <v>0.86795123946784924</v>
      </c>
      <c r="Q43" s="972" t="s">
        <v>33</v>
      </c>
      <c r="R43" s="972"/>
      <c r="S43" s="972"/>
      <c r="T43" s="301">
        <v>0</v>
      </c>
    </row>
    <row r="44" spans="1:21" s="114" customFormat="1" ht="43.5" x14ac:dyDescent="0.3">
      <c r="A44" s="350" t="s">
        <v>242</v>
      </c>
      <c r="B44" s="77">
        <v>36463.515568999996</v>
      </c>
      <c r="C44" s="801">
        <v>33951.845952000003</v>
      </c>
      <c r="D44" s="801">
        <v>2538.8601180000001</v>
      </c>
      <c r="E44" s="801">
        <v>33951.694860999996</v>
      </c>
      <c r="F44" s="801">
        <v>33656.677997079998</v>
      </c>
      <c r="G44" s="802">
        <v>0.9913106881665904</v>
      </c>
      <c r="H44" s="801">
        <v>295.01686392000124</v>
      </c>
      <c r="I44" s="801">
        <v>33500.03579686</v>
      </c>
      <c r="J44" s="82">
        <v>0.98669700979614972</v>
      </c>
      <c r="K44" s="972" t="s">
        <v>33</v>
      </c>
      <c r="L44" s="972" t="s">
        <v>33</v>
      </c>
      <c r="M44" s="972" t="s">
        <v>33</v>
      </c>
      <c r="N44" s="77">
        <v>156.6422002199979</v>
      </c>
      <c r="O44" s="386">
        <v>31599.716308620002</v>
      </c>
      <c r="P44" s="686">
        <v>0.93072573955411897</v>
      </c>
      <c r="Q44" s="982" t="s">
        <v>33</v>
      </c>
      <c r="R44" s="982"/>
      <c r="S44" s="982"/>
      <c r="T44" s="301">
        <v>26465.83679311</v>
      </c>
    </row>
    <row r="45" spans="1:21" s="114" customFormat="1" ht="40.5" customHeight="1" x14ac:dyDescent="0.3">
      <c r="A45" s="350" t="s">
        <v>199</v>
      </c>
      <c r="B45" s="77">
        <v>47157.641624000004</v>
      </c>
      <c r="C45" s="801">
        <v>47157.641624000004</v>
      </c>
      <c r="D45" s="801">
        <v>350</v>
      </c>
      <c r="E45" s="801">
        <v>46807.641624000004</v>
      </c>
      <c r="F45" s="801">
        <v>43418.741003500007</v>
      </c>
      <c r="G45" s="802">
        <v>0.92759941533216694</v>
      </c>
      <c r="H45" s="801">
        <v>3738.9006205000005</v>
      </c>
      <c r="I45" s="801">
        <v>43091.69515218</v>
      </c>
      <c r="J45" s="82">
        <v>0.9206123969742005</v>
      </c>
      <c r="K45" s="972" t="s">
        <v>33</v>
      </c>
      <c r="L45" s="972" t="s">
        <v>33</v>
      </c>
      <c r="M45" s="972" t="s">
        <v>33</v>
      </c>
      <c r="N45" s="77">
        <v>327.04585132000648</v>
      </c>
      <c r="O45" s="386">
        <v>42519.200754000005</v>
      </c>
      <c r="P45" s="686">
        <v>0.90838160776292654</v>
      </c>
      <c r="Q45" s="983" t="s">
        <v>33</v>
      </c>
      <c r="R45" s="984"/>
      <c r="S45" s="985"/>
      <c r="T45" s="301">
        <v>40821.091694000002</v>
      </c>
      <c r="U45" s="727">
        <v>73877.601315250009</v>
      </c>
    </row>
    <row r="46" spans="1:21" s="115" customFormat="1" ht="24.75" x14ac:dyDescent="0.35">
      <c r="A46" s="352" t="s">
        <v>27</v>
      </c>
      <c r="B46" s="353">
        <v>84072.157192999992</v>
      </c>
      <c r="C46" s="353">
        <v>81560.487576000014</v>
      </c>
      <c r="D46" s="353">
        <v>2888.8601180000001</v>
      </c>
      <c r="E46" s="353">
        <v>81210.336485000007</v>
      </c>
      <c r="F46" s="353">
        <v>77473.103386580013</v>
      </c>
      <c r="G46" s="357">
        <v>0.9539808199278883</v>
      </c>
      <c r="H46" s="353">
        <v>4087.2330984200016</v>
      </c>
      <c r="I46" s="354">
        <v>76986.466935039993</v>
      </c>
      <c r="J46" s="361">
        <v>0.94798852297896607</v>
      </c>
      <c r="K46" s="971" t="s">
        <v>33</v>
      </c>
      <c r="L46" s="971"/>
      <c r="M46" s="971"/>
      <c r="N46" s="354">
        <v>486.63645154000437</v>
      </c>
      <c r="O46" s="387">
        <v>74510.363071619999</v>
      </c>
      <c r="P46" s="370">
        <v>0.91749851431021312</v>
      </c>
      <c r="Q46" s="971" t="s">
        <v>33</v>
      </c>
      <c r="R46" s="971"/>
      <c r="S46" s="971"/>
      <c r="T46" s="399">
        <v>67286.92848711001</v>
      </c>
    </row>
    <row r="47" spans="1:21" ht="21" customHeight="1" x14ac:dyDescent="0.25">
      <c r="A47" s="976" t="s">
        <v>430</v>
      </c>
      <c r="B47" s="976"/>
      <c r="C47" s="976"/>
      <c r="D47" s="976"/>
      <c r="E47" s="976"/>
      <c r="F47" s="976"/>
      <c r="G47" s="976"/>
      <c r="H47" s="976"/>
      <c r="I47" s="976"/>
      <c r="J47" s="976"/>
      <c r="K47" s="976"/>
      <c r="L47" s="976"/>
      <c r="M47" s="976"/>
      <c r="N47" s="976"/>
      <c r="O47" s="976"/>
      <c r="P47" s="976"/>
      <c r="Q47" s="297"/>
      <c r="R47" s="297"/>
      <c r="S47" s="297"/>
    </row>
    <row r="48" spans="1:21" ht="18" customHeight="1" x14ac:dyDescent="0.35">
      <c r="B48" s="87"/>
      <c r="C48" s="87"/>
      <c r="D48" s="87"/>
      <c r="E48" s="300"/>
      <c r="F48" s="87"/>
      <c r="G48" s="219"/>
      <c r="H48" s="219"/>
      <c r="I48" s="87"/>
      <c r="J48" s="87"/>
      <c r="K48" s="87"/>
      <c r="L48" s="87"/>
      <c r="M48" s="87"/>
      <c r="N48" s="87"/>
      <c r="O48" s="87"/>
      <c r="P48" s="87"/>
      <c r="Q48" s="87"/>
      <c r="R48" s="87"/>
      <c r="S48" s="87"/>
      <c r="T48" s="87"/>
    </row>
    <row r="49" spans="1:20" ht="17.25" x14ac:dyDescent="0.35">
      <c r="A49" s="328" t="s">
        <v>292</v>
      </c>
      <c r="B49" s="87"/>
      <c r="C49" s="87"/>
      <c r="D49" s="87"/>
      <c r="E49" s="87"/>
      <c r="F49" s="52"/>
      <c r="G49" s="219"/>
      <c r="H49" s="219"/>
      <c r="I49" s="52"/>
      <c r="J49" s="52"/>
      <c r="K49" s="52"/>
      <c r="L49" s="52"/>
      <c r="M49" s="52"/>
      <c r="N49" s="52"/>
      <c r="O49" s="52"/>
      <c r="P49" s="52"/>
      <c r="Q49" s="52"/>
      <c r="R49" s="52"/>
      <c r="S49" s="52"/>
      <c r="T49" s="52"/>
    </row>
    <row r="50" spans="1:20" ht="25.5" customHeight="1" x14ac:dyDescent="0.25">
      <c r="A50" s="986" t="s">
        <v>278</v>
      </c>
      <c r="B50" s="987"/>
      <c r="C50" s="987"/>
      <c r="D50" s="987"/>
      <c r="E50" s="987"/>
      <c r="F50" s="987"/>
      <c r="G50" s="987"/>
      <c r="H50" s="987"/>
      <c r="I50" s="987"/>
      <c r="J50" s="987"/>
      <c r="K50" s="987"/>
      <c r="L50" s="987"/>
      <c r="M50" s="987"/>
      <c r="N50" s="987"/>
      <c r="O50" s="987"/>
      <c r="P50" s="987"/>
      <c r="Q50" s="987"/>
      <c r="R50" s="987"/>
      <c r="S50" s="987"/>
      <c r="T50" s="988"/>
    </row>
    <row r="51" spans="1:20" ht="60.75" customHeight="1" x14ac:dyDescent="0.25">
      <c r="A51" s="368" t="s">
        <v>30</v>
      </c>
      <c r="B51" s="368" t="s">
        <v>61</v>
      </c>
      <c r="C51" s="368" t="s">
        <v>121</v>
      </c>
      <c r="D51" s="368" t="s">
        <v>429</v>
      </c>
      <c r="E51" s="368" t="s">
        <v>424</v>
      </c>
      <c r="F51" s="368" t="s">
        <v>5</v>
      </c>
      <c r="G51" s="368" t="s">
        <v>266</v>
      </c>
      <c r="H51" s="368" t="s">
        <v>16</v>
      </c>
      <c r="I51" s="368" t="s">
        <v>6</v>
      </c>
      <c r="J51" s="368" t="s">
        <v>137</v>
      </c>
      <c r="K51" s="369" t="s">
        <v>291</v>
      </c>
      <c r="L51" s="968" t="s">
        <v>127</v>
      </c>
      <c r="M51" s="968"/>
      <c r="N51" s="368" t="s">
        <v>126</v>
      </c>
      <c r="O51" s="368" t="s">
        <v>46</v>
      </c>
      <c r="P51" s="368" t="s">
        <v>138</v>
      </c>
      <c r="Q51" s="369" t="s">
        <v>128</v>
      </c>
      <c r="R51" s="968" t="s">
        <v>129</v>
      </c>
      <c r="S51" s="968"/>
      <c r="T51" s="368" t="s">
        <v>8</v>
      </c>
    </row>
    <row r="52" spans="1:20" s="113" customFormat="1" ht="84" customHeight="1" x14ac:dyDescent="0.25">
      <c r="A52" s="350" t="s">
        <v>287</v>
      </c>
      <c r="B52" s="308">
        <v>8629.4</v>
      </c>
      <c r="C52" s="803">
        <v>8629.4</v>
      </c>
      <c r="D52" s="339">
        <v>0</v>
      </c>
      <c r="E52" s="77">
        <v>8629.4</v>
      </c>
      <c r="F52" s="77">
        <v>8629.4</v>
      </c>
      <c r="G52" s="82">
        <v>1</v>
      </c>
      <c r="H52" s="309">
        <v>0</v>
      </c>
      <c r="I52" s="77">
        <v>8629.4</v>
      </c>
      <c r="J52" s="82">
        <v>1</v>
      </c>
      <c r="K52" s="975" t="s">
        <v>33</v>
      </c>
      <c r="L52" s="975"/>
      <c r="M52" s="975"/>
      <c r="N52" s="77">
        <v>0</v>
      </c>
      <c r="O52" s="77">
        <v>8629.4</v>
      </c>
      <c r="P52" s="82">
        <v>1</v>
      </c>
      <c r="Q52" s="975" t="s">
        <v>33</v>
      </c>
      <c r="R52" s="975"/>
      <c r="S52" s="975"/>
      <c r="T52" s="301">
        <v>8629.4</v>
      </c>
    </row>
    <row r="53" spans="1:20" s="113" customFormat="1" ht="60" customHeight="1" x14ac:dyDescent="0.25">
      <c r="A53" s="350" t="s">
        <v>14</v>
      </c>
      <c r="B53" s="308">
        <v>8802.9</v>
      </c>
      <c r="C53" s="803">
        <v>2275.8605899999998</v>
      </c>
      <c r="D53" s="308">
        <v>8803.2999999999993</v>
      </c>
      <c r="E53" s="77">
        <v>-0.3999999999996362</v>
      </c>
      <c r="F53" s="77">
        <v>0</v>
      </c>
      <c r="G53" s="82">
        <v>0</v>
      </c>
      <c r="H53" s="309">
        <v>-0.3999999999996362</v>
      </c>
      <c r="I53" s="77">
        <v>0</v>
      </c>
      <c r="J53" s="82">
        <v>0</v>
      </c>
      <c r="K53" s="975" t="s">
        <v>33</v>
      </c>
      <c r="L53" s="975"/>
      <c r="M53" s="975"/>
      <c r="N53" s="77">
        <v>0</v>
      </c>
      <c r="O53" s="77">
        <v>0</v>
      </c>
      <c r="P53" s="82">
        <v>0</v>
      </c>
      <c r="Q53" s="975" t="s">
        <v>33</v>
      </c>
      <c r="R53" s="975"/>
      <c r="S53" s="975"/>
      <c r="T53" s="301">
        <v>0</v>
      </c>
    </row>
    <row r="54" spans="1:20" ht="24.75" x14ac:dyDescent="0.25">
      <c r="A54" s="352" t="s">
        <v>27</v>
      </c>
      <c r="B54" s="353">
        <v>17432.3</v>
      </c>
      <c r="C54" s="353">
        <v>10905.26059</v>
      </c>
      <c r="D54" s="353">
        <v>8803.2999999999993</v>
      </c>
      <c r="E54" s="353">
        <v>8629</v>
      </c>
      <c r="F54" s="353">
        <v>8629.4</v>
      </c>
      <c r="G54" s="357">
        <v>1.0000463553134777</v>
      </c>
      <c r="H54" s="353">
        <v>-0.3999999999996362</v>
      </c>
      <c r="I54" s="356">
        <v>8629.4</v>
      </c>
      <c r="J54" s="361">
        <v>1.0000463553134777</v>
      </c>
      <c r="K54" s="971" t="s">
        <v>33</v>
      </c>
      <c r="L54" s="971"/>
      <c r="M54" s="971"/>
      <c r="N54" s="356">
        <v>0</v>
      </c>
      <c r="O54" s="355">
        <v>8629.4</v>
      </c>
      <c r="P54" s="361">
        <v>1.0000463553134777</v>
      </c>
      <c r="Q54" s="971" t="s">
        <v>33</v>
      </c>
      <c r="R54" s="971"/>
      <c r="S54" s="971"/>
      <c r="T54" s="399">
        <v>8629.4</v>
      </c>
    </row>
    <row r="55" spans="1:20" ht="17.25" x14ac:dyDescent="0.35">
      <c r="A55" s="76" t="s">
        <v>430</v>
      </c>
      <c r="B55" s="76"/>
      <c r="C55" s="76"/>
      <c r="D55" s="76"/>
      <c r="E55" s="76"/>
      <c r="F55" s="76"/>
      <c r="G55" s="218"/>
      <c r="H55" s="218"/>
      <c r="I55" s="76"/>
      <c r="J55" s="76"/>
      <c r="K55" s="76"/>
      <c r="L55" s="76"/>
      <c r="M55" s="76"/>
      <c r="N55" s="76"/>
      <c r="O55" s="76"/>
      <c r="P55" s="76"/>
      <c r="Q55" s="76"/>
      <c r="R55" s="76"/>
      <c r="S55" s="76"/>
      <c r="T55" s="76"/>
    </row>
    <row r="56" spans="1:20" ht="24.75" hidden="1" customHeight="1" x14ac:dyDescent="0.35">
      <c r="A56" s="76"/>
      <c r="B56" s="76"/>
      <c r="C56" s="76"/>
      <c r="D56" s="76"/>
      <c r="E56" s="76"/>
      <c r="F56" s="76"/>
      <c r="G56" s="218"/>
      <c r="H56" s="218"/>
      <c r="I56" s="227"/>
      <c r="J56" s="76"/>
      <c r="K56" s="76"/>
      <c r="L56" s="76"/>
      <c r="M56" s="76"/>
      <c r="N56" s="76"/>
      <c r="O56" s="76"/>
      <c r="P56" s="76"/>
      <c r="Q56" s="76"/>
      <c r="R56" s="76"/>
      <c r="S56" s="76"/>
      <c r="T56" s="76"/>
    </row>
    <row r="57" spans="1:20" ht="25.5" hidden="1" customHeight="1" x14ac:dyDescent="0.35">
      <c r="A57" s="76"/>
      <c r="B57" s="76"/>
      <c r="C57" s="76"/>
      <c r="D57" s="76"/>
      <c r="E57" s="76"/>
      <c r="F57" s="76"/>
      <c r="G57" s="218"/>
      <c r="H57" s="218"/>
      <c r="I57" s="76"/>
      <c r="J57" s="76"/>
      <c r="K57" s="76"/>
      <c r="L57" s="76"/>
      <c r="M57" s="76"/>
      <c r="N57" s="76"/>
      <c r="O57" s="76"/>
      <c r="P57" s="76"/>
      <c r="Q57" s="76"/>
      <c r="R57" s="76"/>
      <c r="S57" s="76"/>
      <c r="T57" s="76"/>
    </row>
    <row r="58" spans="1:20" s="820" customFormat="1" ht="18" hidden="1" customHeight="1" x14ac:dyDescent="0.25">
      <c r="A58" s="818" t="s">
        <v>63</v>
      </c>
      <c r="B58" s="819">
        <v>1453388.3052819101</v>
      </c>
      <c r="C58" s="819">
        <v>1307707.6222609102</v>
      </c>
      <c r="D58" s="819">
        <v>199122.77210899998</v>
      </c>
      <c r="E58" s="819">
        <v>1302982.2646869102</v>
      </c>
      <c r="F58" s="819">
        <v>1056628.45204331</v>
      </c>
      <c r="G58" s="819"/>
      <c r="H58" s="819">
        <v>248803.25803060003</v>
      </c>
      <c r="I58" s="819">
        <v>1001285.43184399</v>
      </c>
      <c r="J58" s="819"/>
      <c r="K58" s="819"/>
      <c r="L58" s="819"/>
      <c r="M58" s="819"/>
      <c r="N58" s="819">
        <v>0</v>
      </c>
      <c r="O58" s="819">
        <v>530626.6943499099</v>
      </c>
      <c r="Q58" s="819"/>
      <c r="R58" s="819"/>
      <c r="S58" s="819"/>
    </row>
    <row r="59" spans="1:20" s="829" customFormat="1" ht="21" hidden="1" customHeight="1" x14ac:dyDescent="0.25">
      <c r="A59" s="821" t="s">
        <v>197</v>
      </c>
      <c r="B59" s="822">
        <v>1453388.3052819101</v>
      </c>
      <c r="C59" s="822">
        <v>1307707.8222609104</v>
      </c>
      <c r="D59" s="822">
        <v>199123.07542900002</v>
      </c>
      <c r="E59" s="822">
        <v>1302982.0438369103</v>
      </c>
      <c r="F59" s="823">
        <v>1056628.4520433103</v>
      </c>
      <c r="G59" s="824"/>
      <c r="H59" s="822">
        <v>248803.50769514986</v>
      </c>
      <c r="I59" s="822">
        <v>1001285.43184399</v>
      </c>
      <c r="J59" s="825"/>
      <c r="K59" s="826"/>
      <c r="L59" s="821"/>
      <c r="M59" s="821"/>
      <c r="N59" s="822"/>
      <c r="O59" s="822">
        <v>530626.69434991002</v>
      </c>
      <c r="P59" s="822"/>
      <c r="Q59" s="827"/>
      <c r="R59" s="828"/>
      <c r="S59" s="828"/>
      <c r="T59" s="822"/>
    </row>
    <row r="60" spans="1:20" s="820" customFormat="1" ht="15" hidden="1" customHeight="1" x14ac:dyDescent="0.25">
      <c r="A60" s="830" t="s">
        <v>25</v>
      </c>
      <c r="B60" s="831">
        <v>0</v>
      </c>
      <c r="C60" s="831">
        <v>-0.20000000018626451</v>
      </c>
      <c r="D60" s="831">
        <v>-0.30332000003545545</v>
      </c>
      <c r="E60" s="831">
        <v>0.22084999992512167</v>
      </c>
      <c r="F60" s="832">
        <v>0</v>
      </c>
      <c r="G60" s="833"/>
      <c r="H60" s="831">
        <v>-0.2496645498322323</v>
      </c>
      <c r="I60" s="831">
        <v>0</v>
      </c>
      <c r="J60" s="831"/>
      <c r="K60" s="831"/>
      <c r="L60" s="831"/>
      <c r="M60" s="831"/>
      <c r="N60" s="831"/>
      <c r="O60" s="831">
        <v>0</v>
      </c>
      <c r="P60" s="834"/>
      <c r="Q60" s="835"/>
      <c r="R60" s="835"/>
      <c r="S60" s="835"/>
      <c r="T60" s="834"/>
    </row>
    <row r="61" spans="1:20" ht="64.5" customHeight="1" x14ac:dyDescent="0.25">
      <c r="A61" s="54"/>
      <c r="B61" s="55"/>
      <c r="C61" s="55"/>
      <c r="D61" s="55"/>
      <c r="E61" s="55"/>
      <c r="F61" s="55"/>
      <c r="G61" s="221"/>
      <c r="H61" s="221"/>
      <c r="I61" s="55"/>
      <c r="J61" s="58"/>
      <c r="K61" s="59"/>
      <c r="L61" s="56"/>
      <c r="M61" s="56"/>
      <c r="N61" s="55"/>
      <c r="O61" s="55"/>
      <c r="P61" s="60"/>
      <c r="Q61" s="56"/>
      <c r="R61" s="56"/>
      <c r="S61" s="56"/>
      <c r="T61" s="60"/>
    </row>
    <row r="62" spans="1:20" ht="64.5" customHeight="1" x14ac:dyDescent="0.25">
      <c r="A62" s="57"/>
      <c r="B62" s="61"/>
      <c r="C62" s="61"/>
      <c r="D62" s="61"/>
      <c r="E62" s="45"/>
      <c r="F62" s="45"/>
      <c r="G62" s="336"/>
      <c r="H62" s="61"/>
      <c r="I62" s="61"/>
      <c r="J62" s="62"/>
      <c r="K62" s="86"/>
      <c r="L62" s="86"/>
      <c r="M62" s="86"/>
      <c r="N62" s="61"/>
      <c r="O62" s="61"/>
      <c r="P62" s="60"/>
      <c r="Q62" s="86"/>
      <c r="R62" s="86"/>
      <c r="S62" s="86"/>
      <c r="T62" s="60"/>
    </row>
    <row r="63" spans="1:20" ht="64.5" customHeight="1" x14ac:dyDescent="0.3">
      <c r="B63" s="47"/>
      <c r="F63" s="122"/>
      <c r="K63" s="46"/>
    </row>
    <row r="64" spans="1:20" ht="64.5" customHeight="1" x14ac:dyDescent="0.3">
      <c r="B64" s="48"/>
      <c r="C64" s="48"/>
      <c r="E64" s="48"/>
    </row>
    <row r="65" spans="1:20" ht="64.5" customHeight="1" x14ac:dyDescent="0.25"/>
    <row r="68" spans="1:20" ht="17.25" x14ac:dyDescent="0.35">
      <c r="A68" s="87"/>
      <c r="B68" s="87"/>
      <c r="C68" s="87"/>
      <c r="D68" s="87"/>
      <c r="E68" s="87"/>
      <c r="F68" s="87"/>
      <c r="G68" s="219"/>
      <c r="H68" s="219"/>
      <c r="I68" s="87"/>
      <c r="J68" s="87"/>
      <c r="K68" s="87"/>
      <c r="L68" s="87"/>
      <c r="M68" s="87"/>
      <c r="N68" s="87"/>
      <c r="O68" s="87"/>
      <c r="P68" s="87"/>
      <c r="Q68" s="63"/>
      <c r="R68" s="64"/>
      <c r="S68" s="64"/>
      <c r="T68" s="87"/>
    </row>
    <row r="69" spans="1:20" ht="24.75" x14ac:dyDescent="0.3">
      <c r="A69" s="65"/>
      <c r="B69" s="64"/>
      <c r="C69" s="64"/>
      <c r="D69" s="65"/>
      <c r="E69" s="66"/>
      <c r="F69" s="66"/>
      <c r="G69" s="220"/>
      <c r="H69" s="220"/>
      <c r="I69" s="66"/>
      <c r="J69" s="67"/>
      <c r="K69" s="67"/>
      <c r="L69" s="67"/>
      <c r="M69" s="67"/>
      <c r="N69" s="67"/>
      <c r="O69" s="67"/>
      <c r="P69" s="68"/>
      <c r="Q69" s="63"/>
      <c r="R69" s="64"/>
      <c r="S69" s="64"/>
      <c r="T69" s="68"/>
    </row>
    <row r="70" spans="1:20" ht="24.75" x14ac:dyDescent="0.3">
      <c r="A70" s="65"/>
      <c r="B70" s="64"/>
      <c r="C70" s="64"/>
      <c r="D70" s="65"/>
      <c r="E70" s="69"/>
      <c r="F70" s="69"/>
      <c r="G70" s="221"/>
      <c r="H70" s="221"/>
      <c r="I70" s="69"/>
      <c r="J70" s="70"/>
      <c r="K70" s="70"/>
      <c r="L70" s="70"/>
      <c r="M70" s="70"/>
      <c r="N70" s="70"/>
      <c r="O70" s="70"/>
      <c r="P70" s="58"/>
      <c r="Q70" s="63"/>
      <c r="R70" s="64"/>
      <c r="S70" s="64"/>
      <c r="T70" s="58"/>
    </row>
    <row r="71" spans="1:20" ht="24.75" x14ac:dyDescent="0.3">
      <c r="A71" s="65"/>
      <c r="B71" s="64"/>
      <c r="C71" s="64"/>
      <c r="D71" s="65"/>
      <c r="E71" s="71"/>
      <c r="F71" s="71"/>
      <c r="G71" s="223"/>
      <c r="H71" s="223"/>
      <c r="I71" s="71"/>
      <c r="J71" s="72"/>
      <c r="K71" s="72"/>
      <c r="L71" s="72"/>
      <c r="M71" s="72"/>
      <c r="N71" s="72"/>
      <c r="O71" s="72"/>
      <c r="P71" s="60"/>
      <c r="Q71" s="63"/>
      <c r="R71" s="64"/>
      <c r="S71" s="64"/>
      <c r="T71" s="60"/>
    </row>
    <row r="72" spans="1:20" ht="24.75" x14ac:dyDescent="0.3">
      <c r="A72" s="65"/>
      <c r="B72" s="64"/>
      <c r="C72" s="64"/>
      <c r="D72" s="65"/>
      <c r="E72" s="66"/>
      <c r="F72" s="66"/>
      <c r="G72" s="220"/>
      <c r="H72" s="220"/>
      <c r="I72" s="66"/>
      <c r="J72" s="67"/>
      <c r="K72" s="67"/>
      <c r="L72" s="67"/>
      <c r="M72" s="67"/>
      <c r="N72" s="67"/>
      <c r="O72" s="67"/>
      <c r="P72" s="68"/>
      <c r="Q72" s="63"/>
      <c r="R72" s="64"/>
      <c r="S72" s="64"/>
      <c r="T72" s="68"/>
    </row>
    <row r="73" spans="1:20" ht="24.75" x14ac:dyDescent="0.3">
      <c r="A73" s="65"/>
      <c r="B73" s="64"/>
      <c r="C73" s="64"/>
      <c r="D73" s="65"/>
      <c r="E73" s="69"/>
      <c r="F73" s="69"/>
      <c r="G73" s="221"/>
      <c r="H73" s="221"/>
      <c r="I73" s="69"/>
      <c r="J73" s="70"/>
      <c r="K73" s="70"/>
      <c r="L73" s="70"/>
      <c r="M73" s="70"/>
      <c r="N73" s="70"/>
      <c r="O73" s="70"/>
      <c r="P73" s="58"/>
      <c r="Q73" s="63"/>
      <c r="R73" s="64"/>
      <c r="S73" s="64"/>
      <c r="T73" s="58"/>
    </row>
    <row r="74" spans="1:20" ht="24.75" x14ac:dyDescent="0.3">
      <c r="A74" s="65"/>
      <c r="B74" s="64"/>
      <c r="C74" s="64"/>
      <c r="D74" s="65"/>
      <c r="E74" s="69"/>
      <c r="F74" s="69"/>
      <c r="G74" s="221"/>
      <c r="H74" s="221"/>
      <c r="I74" s="69"/>
      <c r="J74" s="70"/>
      <c r="K74" s="70"/>
      <c r="L74" s="70"/>
      <c r="M74" s="70"/>
      <c r="N74" s="70"/>
      <c r="O74" s="70"/>
      <c r="P74" s="58"/>
      <c r="Q74" s="63"/>
      <c r="R74" s="64"/>
      <c r="S74" s="64"/>
      <c r="T74" s="58"/>
    </row>
    <row r="75" spans="1:20" ht="24.75" x14ac:dyDescent="0.3">
      <c r="A75" s="65"/>
      <c r="B75" s="64"/>
      <c r="C75" s="64"/>
      <c r="D75" s="65"/>
      <c r="E75" s="69"/>
      <c r="F75" s="69"/>
      <c r="G75" s="221"/>
      <c r="H75" s="221"/>
      <c r="I75" s="69"/>
      <c r="J75" s="70"/>
      <c r="K75" s="70"/>
      <c r="L75" s="70"/>
      <c r="M75" s="70"/>
      <c r="N75" s="70"/>
      <c r="O75" s="70"/>
      <c r="P75" s="58"/>
      <c r="Q75" s="63"/>
      <c r="R75" s="64"/>
      <c r="S75" s="64"/>
      <c r="T75" s="58"/>
    </row>
    <row r="76" spans="1:20" ht="24.75" x14ac:dyDescent="0.3">
      <c r="A76" s="65"/>
      <c r="B76" s="64"/>
      <c r="C76" s="64"/>
      <c r="D76" s="65"/>
      <c r="E76" s="69"/>
      <c r="F76" s="69"/>
      <c r="G76" s="221"/>
      <c r="H76" s="221"/>
      <c r="I76" s="69"/>
      <c r="J76" s="70"/>
      <c r="K76" s="70"/>
      <c r="L76" s="70"/>
      <c r="M76" s="70"/>
      <c r="N76" s="70"/>
      <c r="O76" s="70"/>
      <c r="P76" s="58"/>
      <c r="Q76" s="63"/>
      <c r="R76" s="64"/>
      <c r="S76" s="64"/>
      <c r="T76" s="58"/>
    </row>
    <row r="77" spans="1:20" ht="24.75" x14ac:dyDescent="0.3">
      <c r="A77" s="65"/>
      <c r="B77" s="64"/>
      <c r="C77" s="64"/>
      <c r="D77" s="65"/>
      <c r="E77" s="69"/>
      <c r="F77" s="69"/>
      <c r="G77" s="221"/>
      <c r="H77" s="221"/>
      <c r="I77" s="69"/>
      <c r="J77" s="70"/>
      <c r="K77" s="70"/>
      <c r="L77" s="70"/>
      <c r="M77" s="70"/>
      <c r="N77" s="70"/>
      <c r="O77" s="70"/>
      <c r="P77" s="58"/>
      <c r="Q77" s="63"/>
      <c r="R77" s="64"/>
      <c r="S77" s="64"/>
      <c r="T77" s="58"/>
    </row>
    <row r="78" spans="1:20" ht="24.75" x14ac:dyDescent="0.3">
      <c r="A78" s="65"/>
      <c r="B78" s="64"/>
      <c r="C78" s="64"/>
      <c r="D78" s="65"/>
      <c r="E78" s="71"/>
      <c r="F78" s="71"/>
      <c r="G78" s="223"/>
      <c r="H78" s="223"/>
      <c r="I78" s="71"/>
      <c r="J78" s="72"/>
      <c r="K78" s="72"/>
      <c r="L78" s="72"/>
      <c r="M78" s="72"/>
      <c r="N78" s="72"/>
      <c r="O78" s="72"/>
      <c r="P78" s="60"/>
      <c r="Q78" s="63"/>
      <c r="R78" s="64"/>
      <c r="S78" s="64"/>
      <c r="T78" s="60"/>
    </row>
    <row r="79" spans="1:20" ht="24.75" x14ac:dyDescent="0.3">
      <c r="A79" s="65"/>
      <c r="B79" s="64"/>
      <c r="C79" s="64"/>
      <c r="D79" s="65"/>
      <c r="E79" s="69"/>
      <c r="F79" s="69"/>
      <c r="G79" s="221"/>
      <c r="H79" s="221"/>
      <c r="I79" s="69"/>
      <c r="J79" s="70"/>
      <c r="K79" s="70"/>
      <c r="L79" s="70"/>
      <c r="M79" s="70"/>
      <c r="N79" s="70"/>
      <c r="O79" s="70"/>
      <c r="P79" s="58"/>
      <c r="Q79" s="63"/>
      <c r="R79" s="64"/>
      <c r="S79" s="64"/>
      <c r="T79" s="58"/>
    </row>
    <row r="80" spans="1:20" ht="24.75" x14ac:dyDescent="0.3">
      <c r="A80" s="65"/>
      <c r="B80" s="64"/>
      <c r="C80" s="64"/>
      <c r="D80" s="65"/>
      <c r="E80" s="69"/>
      <c r="F80" s="69"/>
      <c r="G80" s="221"/>
      <c r="H80" s="221"/>
      <c r="I80" s="69"/>
      <c r="J80" s="70"/>
      <c r="K80" s="70"/>
      <c r="L80" s="70"/>
      <c r="M80" s="70"/>
      <c r="N80" s="70"/>
      <c r="O80" s="70"/>
      <c r="P80" s="58"/>
      <c r="Q80" s="63"/>
      <c r="R80" s="64"/>
      <c r="S80" s="64"/>
      <c r="T80" s="58"/>
    </row>
    <row r="81" spans="1:20" ht="24.75" x14ac:dyDescent="0.3">
      <c r="A81" s="65"/>
      <c r="B81" s="64"/>
      <c r="C81" s="64"/>
      <c r="D81" s="65"/>
      <c r="E81" s="66"/>
      <c r="F81" s="66"/>
      <c r="G81" s="220"/>
      <c r="H81" s="220"/>
      <c r="I81" s="66"/>
      <c r="J81" s="67"/>
      <c r="K81" s="67"/>
      <c r="L81" s="67"/>
      <c r="M81" s="67"/>
      <c r="N81" s="67"/>
      <c r="O81" s="67"/>
      <c r="P81" s="68"/>
      <c r="Q81" s="63"/>
      <c r="R81" s="64"/>
      <c r="S81" s="64"/>
      <c r="T81" s="68"/>
    </row>
    <row r="82" spans="1:20" ht="24.75" x14ac:dyDescent="0.3">
      <c r="A82" s="65"/>
      <c r="B82" s="64"/>
      <c r="C82" s="64"/>
      <c r="D82" s="65"/>
      <c r="E82" s="69"/>
      <c r="F82" s="69"/>
      <c r="G82" s="221"/>
      <c r="H82" s="221"/>
      <c r="I82" s="69"/>
      <c r="J82" s="70"/>
      <c r="K82" s="70"/>
      <c r="L82" s="70"/>
      <c r="M82" s="70"/>
      <c r="N82" s="70"/>
      <c r="O82" s="70"/>
      <c r="P82" s="58"/>
      <c r="Q82" s="63"/>
      <c r="R82" s="64"/>
      <c r="S82" s="64"/>
      <c r="T82" s="58"/>
    </row>
  </sheetData>
  <mergeCells count="38">
    <mergeCell ref="A4:T4"/>
    <mergeCell ref="A2:T3"/>
    <mergeCell ref="A5:T5"/>
    <mergeCell ref="R51:S51"/>
    <mergeCell ref="K43:M43"/>
    <mergeCell ref="Q46:S46"/>
    <mergeCell ref="Q44:S44"/>
    <mergeCell ref="Q45:S45"/>
    <mergeCell ref="A50:T50"/>
    <mergeCell ref="A31:T31"/>
    <mergeCell ref="A41:T41"/>
    <mergeCell ref="L7:M7"/>
    <mergeCell ref="A29:P29"/>
    <mergeCell ref="R7:S7"/>
    <mergeCell ref="A6:T6"/>
    <mergeCell ref="A21:T21"/>
    <mergeCell ref="R42:S42"/>
    <mergeCell ref="L22:M22"/>
    <mergeCell ref="L32:M32"/>
    <mergeCell ref="R22:S22"/>
    <mergeCell ref="R32:S32"/>
    <mergeCell ref="A39:P39"/>
    <mergeCell ref="L51:M51"/>
    <mergeCell ref="A1:T1"/>
    <mergeCell ref="K54:M54"/>
    <mergeCell ref="Q54:S54"/>
    <mergeCell ref="K37:M37"/>
    <mergeCell ref="Q37:S37"/>
    <mergeCell ref="K52:M52"/>
    <mergeCell ref="K53:M53"/>
    <mergeCell ref="Q52:S52"/>
    <mergeCell ref="Q53:S53"/>
    <mergeCell ref="K44:M44"/>
    <mergeCell ref="K45:M45"/>
    <mergeCell ref="K46:M46"/>
    <mergeCell ref="Q43:S43"/>
    <mergeCell ref="L42:M42"/>
    <mergeCell ref="A47:P47"/>
  </mergeCells>
  <conditionalFormatting sqref="M8:M18">
    <cfRule type="cellIs" dxfId="33" priority="34" operator="greaterThan">
      <formula>0.99</formula>
    </cfRule>
    <cfRule type="cellIs" dxfId="32" priority="35" operator="lessThan">
      <formula>0.7</formula>
    </cfRule>
    <cfRule type="cellIs" dxfId="31" priority="36" operator="between">
      <formula>0.7</formula>
      <formula>0.99</formula>
    </cfRule>
  </conditionalFormatting>
  <conditionalFormatting sqref="M23:M28">
    <cfRule type="cellIs" dxfId="30" priority="76" operator="greaterThan">
      <formula>0.99</formula>
    </cfRule>
    <cfRule type="cellIs" dxfId="29" priority="77" operator="lessThan">
      <formula>0.7</formula>
    </cfRule>
    <cfRule type="cellIs" dxfId="28" priority="78" operator="between">
      <formula>0.7</formula>
      <formula>0.99</formula>
    </cfRule>
  </conditionalFormatting>
  <conditionalFormatting sqref="M33:M36">
    <cfRule type="cellIs" dxfId="27" priority="16" operator="greaterThan">
      <formula>0.99</formula>
    </cfRule>
    <cfRule type="cellIs" dxfId="26" priority="17" operator="lessThan">
      <formula>0.7</formula>
    </cfRule>
    <cfRule type="cellIs" dxfId="25" priority="18" operator="between">
      <formula>0.7</formula>
      <formula>0.99</formula>
    </cfRule>
  </conditionalFormatting>
  <conditionalFormatting sqref="M38">
    <cfRule type="cellIs" dxfId="24" priority="7" operator="greaterThan">
      <formula>0.99</formula>
    </cfRule>
    <cfRule type="cellIs" dxfId="23" priority="8" operator="lessThan">
      <formula>0.7</formula>
    </cfRule>
    <cfRule type="cellIs" dxfId="22" priority="9" operator="between">
      <formula>0.7</formula>
      <formula>0.99</formula>
    </cfRule>
  </conditionalFormatting>
  <conditionalFormatting sqref="S8:S10 S12:S14">
    <cfRule type="cellIs" dxfId="21" priority="25" stopIfTrue="1" operator="greaterThan">
      <formula>0.99</formula>
    </cfRule>
    <cfRule type="cellIs" dxfId="20" priority="26" stopIfTrue="1" operator="lessThan">
      <formula>0.7</formula>
    </cfRule>
    <cfRule type="cellIs" dxfId="19" priority="27" stopIfTrue="1" operator="between">
      <formula>0.7</formula>
      <formula>0.99</formula>
    </cfRule>
  </conditionalFormatting>
  <conditionalFormatting sqref="S11">
    <cfRule type="cellIs" dxfId="18" priority="1" operator="greaterThan">
      <formula>0.99</formula>
    </cfRule>
    <cfRule type="cellIs" dxfId="17" priority="2" operator="lessThan">
      <formula>0.7</formula>
    </cfRule>
    <cfRule type="cellIs" dxfId="16" priority="3" operator="between">
      <formula>0.7</formula>
      <formula>0.99</formula>
    </cfRule>
  </conditionalFormatting>
  <conditionalFormatting sqref="S15:S18">
    <cfRule type="cellIs" dxfId="15" priority="37" operator="greaterThan">
      <formula>0.99</formula>
    </cfRule>
    <cfRule type="cellIs" dxfId="14" priority="38" operator="lessThan">
      <formula>0.7</formula>
    </cfRule>
    <cfRule type="cellIs" dxfId="13" priority="39" operator="between">
      <formula>0.7</formula>
      <formula>0.99</formula>
    </cfRule>
  </conditionalFormatting>
  <conditionalFormatting sqref="S23:S28">
    <cfRule type="cellIs" dxfId="12" priority="13" operator="greaterThan">
      <formula>0.99</formula>
    </cfRule>
    <cfRule type="cellIs" dxfId="11" priority="14" operator="lessThan">
      <formula>0.7</formula>
    </cfRule>
    <cfRule type="cellIs" dxfId="10" priority="15" operator="between">
      <formula>0.7</formula>
      <formula>0.99</formula>
    </cfRule>
  </conditionalFormatting>
  <conditionalFormatting sqref="S33:S36">
    <cfRule type="cellIs" dxfId="9" priority="100" operator="greaterThan">
      <formula>0.99</formula>
    </cfRule>
    <cfRule type="cellIs" dxfId="8" priority="101" operator="lessThan">
      <formula>0.7</formula>
    </cfRule>
    <cfRule type="cellIs" dxfId="7" priority="102" operator="between">
      <formula>0.7</formula>
      <formula>0.99</formula>
    </cfRule>
  </conditionalFormatting>
  <conditionalFormatting sqref="S38">
    <cfRule type="cellIs" dxfId="6" priority="10" operator="greaterThan">
      <formula>0.99</formula>
    </cfRule>
    <cfRule type="cellIs" dxfId="5" priority="11" operator="lessThan">
      <formula>0.7</formula>
    </cfRule>
    <cfRule type="cellIs" dxfId="4" priority="12"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19" max="19" man="1"/>
    <brk id="29" max="1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zoomScale="60" zoomScaleNormal="60" workbookViewId="0">
      <selection activeCell="F8" sqref="F8"/>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88"/>
      <c r="B3" s="88"/>
      <c r="C3" s="88"/>
      <c r="D3" s="88"/>
      <c r="E3" s="88"/>
      <c r="F3" s="88"/>
      <c r="G3" s="88"/>
      <c r="H3" s="88"/>
      <c r="I3" s="88"/>
      <c r="J3" s="88"/>
      <c r="K3" s="88"/>
      <c r="L3" s="88"/>
    </row>
    <row r="4" spans="1:12" ht="42" customHeight="1" thickBot="1" x14ac:dyDescent="0.3">
      <c r="A4" s="952" t="s">
        <v>37</v>
      </c>
      <c r="B4" s="953"/>
      <c r="C4" s="953"/>
      <c r="D4" s="953"/>
      <c r="E4" s="953"/>
      <c r="F4" s="953"/>
      <c r="G4" s="953"/>
      <c r="H4" s="953"/>
      <c r="I4" s="953"/>
      <c r="J4" s="953"/>
      <c r="K4" s="953"/>
      <c r="L4" s="953"/>
    </row>
    <row r="5" spans="1:12" ht="24.75" customHeight="1" thickBot="1" x14ac:dyDescent="0.3">
      <c r="A5" s="957" t="s">
        <v>26</v>
      </c>
      <c r="B5" s="957"/>
      <c r="C5" s="73"/>
      <c r="D5" s="73"/>
      <c r="E5" s="73"/>
      <c r="F5" s="73"/>
      <c r="G5" s="73"/>
      <c r="H5" s="73"/>
      <c r="I5" s="73"/>
      <c r="J5" s="73"/>
      <c r="K5" s="73"/>
      <c r="L5" s="73"/>
    </row>
    <row r="6" spans="1:12" ht="48" customHeight="1" thickBot="1" x14ac:dyDescent="0.3">
      <c r="A6" s="681" t="s">
        <v>38</v>
      </c>
      <c r="B6" s="682" t="s">
        <v>2</v>
      </c>
      <c r="C6" s="682" t="s">
        <v>60</v>
      </c>
      <c r="D6" s="682" t="s">
        <v>15</v>
      </c>
      <c r="E6" s="682" t="s">
        <v>5</v>
      </c>
      <c r="F6" s="682" t="s">
        <v>266</v>
      </c>
      <c r="G6" s="682" t="s">
        <v>123</v>
      </c>
      <c r="H6" s="682" t="s">
        <v>39</v>
      </c>
      <c r="I6" s="682" t="s">
        <v>40</v>
      </c>
      <c r="J6" s="682" t="s">
        <v>41</v>
      </c>
      <c r="K6" s="682" t="s">
        <v>7</v>
      </c>
      <c r="L6" s="683" t="s">
        <v>18</v>
      </c>
    </row>
    <row r="7" spans="1:12" ht="87" customHeight="1" x14ac:dyDescent="0.25">
      <c r="A7" s="317" t="s">
        <v>42</v>
      </c>
      <c r="B7" s="954" t="s">
        <v>37</v>
      </c>
      <c r="C7" s="320">
        <v>8061.6993309999998</v>
      </c>
      <c r="D7" s="320">
        <v>8011.6993309999998</v>
      </c>
      <c r="E7" s="320">
        <v>7909.5725169999996</v>
      </c>
      <c r="F7" s="333">
        <v>0.98725278997867072</v>
      </c>
      <c r="G7" s="324">
        <v>102.12681400000019</v>
      </c>
      <c r="H7" s="320">
        <v>7832.8725169999998</v>
      </c>
      <c r="I7" s="318">
        <v>0.97767929042118962</v>
      </c>
      <c r="J7" s="320">
        <v>178.82681400000001</v>
      </c>
      <c r="K7" s="320">
        <v>5222.2018669199997</v>
      </c>
      <c r="L7" s="319">
        <v>0.65182199820124531</v>
      </c>
    </row>
    <row r="8" spans="1:12" ht="107.25" customHeight="1" x14ac:dyDescent="0.25">
      <c r="A8" s="311" t="s">
        <v>43</v>
      </c>
      <c r="B8" s="955"/>
      <c r="C8" s="321">
        <v>7094.796609</v>
      </c>
      <c r="D8" s="321">
        <v>7044.796609</v>
      </c>
      <c r="E8" s="322">
        <v>637.12502800000004</v>
      </c>
      <c r="F8" s="334">
        <v>9.0439094747752996E-2</v>
      </c>
      <c r="G8" s="325">
        <v>6407.6715809999996</v>
      </c>
      <c r="H8" s="321">
        <v>637.12502800000004</v>
      </c>
      <c r="I8" s="110">
        <v>9.0439094747752996E-2</v>
      </c>
      <c r="J8" s="321">
        <v>6407.6715809999996</v>
      </c>
      <c r="K8" s="321">
        <v>176.62502799999999</v>
      </c>
      <c r="L8" s="312">
        <v>2.5071700121811136E-2</v>
      </c>
    </row>
    <row r="9" spans="1:12" ht="48" customHeight="1" x14ac:dyDescent="0.25">
      <c r="A9" s="311" t="s">
        <v>52</v>
      </c>
      <c r="B9" s="955"/>
      <c r="C9" s="321">
        <v>10263.157662</v>
      </c>
      <c r="D9" s="321">
        <v>9766.7780079999993</v>
      </c>
      <c r="E9" s="321">
        <v>2199.99999432</v>
      </c>
      <c r="F9" s="334">
        <v>0.22525340419511664</v>
      </c>
      <c r="G9" s="325">
        <v>7566.7780136799993</v>
      </c>
      <c r="H9" s="321">
        <v>2199.99999432</v>
      </c>
      <c r="I9" s="110">
        <v>0.22525340419511664</v>
      </c>
      <c r="J9" s="321">
        <v>7566.7780136799993</v>
      </c>
      <c r="K9" s="321">
        <v>1259.9943270000001</v>
      </c>
      <c r="L9" s="312">
        <v>0.12900818734365976</v>
      </c>
    </row>
    <row r="10" spans="1:12" ht="45" customHeight="1" thickBot="1" x14ac:dyDescent="0.3">
      <c r="A10" s="314" t="s">
        <v>44</v>
      </c>
      <c r="B10" s="956"/>
      <c r="C10" s="323">
        <v>6544.5463980000004</v>
      </c>
      <c r="D10" s="323">
        <v>6494.5463980000004</v>
      </c>
      <c r="E10" s="323">
        <v>5871.6984136000001</v>
      </c>
      <c r="F10" s="335">
        <v>0.90409676885335566</v>
      </c>
      <c r="G10" s="326">
        <v>622.84798440000031</v>
      </c>
      <c r="H10" s="323">
        <v>5862.4809009999999</v>
      </c>
      <c r="I10" s="315">
        <v>0.90267749920230833</v>
      </c>
      <c r="J10" s="323">
        <v>632.06549700000051</v>
      </c>
      <c r="K10" s="323">
        <v>5540.1299280000003</v>
      </c>
      <c r="L10" s="316">
        <v>0.85304339802793416</v>
      </c>
    </row>
    <row r="11" spans="1:12" ht="31.5" customHeight="1" thickBot="1" x14ac:dyDescent="0.3">
      <c r="A11" s="674" t="s">
        <v>27</v>
      </c>
      <c r="B11" s="675"/>
      <c r="C11" s="676">
        <v>31964.199999999997</v>
      </c>
      <c r="D11" s="676">
        <v>31317.820346</v>
      </c>
      <c r="E11" s="676">
        <v>16618.39595292</v>
      </c>
      <c r="F11" s="677">
        <v>0.5306370548562952</v>
      </c>
      <c r="G11" s="678">
        <v>14699.42439308</v>
      </c>
      <c r="H11" s="676">
        <v>16532.478440319999</v>
      </c>
      <c r="I11" s="679">
        <v>0.52789364833404107</v>
      </c>
      <c r="J11" s="676">
        <v>14785.341905680001</v>
      </c>
      <c r="K11" s="676">
        <v>12198.951149920002</v>
      </c>
      <c r="L11" s="680">
        <v>0.38952107825978016</v>
      </c>
    </row>
    <row r="12" spans="1:12" x14ac:dyDescent="0.25">
      <c r="A12" t="s">
        <v>430</v>
      </c>
    </row>
    <row r="13" spans="1:12" x14ac:dyDescent="0.25">
      <c r="H13" s="1"/>
    </row>
    <row r="15" spans="1:12" x14ac:dyDescent="0.25">
      <c r="H15" s="1"/>
      <c r="J15" s="122"/>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K1" zoomScale="80" zoomScaleNormal="80" workbookViewId="0">
      <selection activeCell="R12" sqref="R12:R18"/>
    </sheetView>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856"/>
      <c r="D1" s="857"/>
      <c r="E1" s="857"/>
      <c r="F1" s="858"/>
      <c r="G1" s="22"/>
      <c r="H1" s="23"/>
      <c r="I1" s="24"/>
      <c r="J1" s="24"/>
      <c r="K1" s="25"/>
      <c r="L1" s="26"/>
      <c r="M1" s="26"/>
      <c r="N1" s="26"/>
      <c r="O1" s="89"/>
      <c r="P1" s="862" t="s">
        <v>144</v>
      </c>
      <c r="Q1" s="863"/>
      <c r="R1" s="864"/>
      <c r="U1" s="90"/>
    </row>
    <row r="2" spans="3:21" s="19" customFormat="1" ht="19.5" customHeight="1" x14ac:dyDescent="0.2">
      <c r="C2" s="859"/>
      <c r="D2" s="860"/>
      <c r="E2" s="860"/>
      <c r="F2" s="861"/>
      <c r="H2" s="865" t="s">
        <v>145</v>
      </c>
      <c r="I2" s="866"/>
      <c r="J2" s="866"/>
      <c r="K2" s="866"/>
      <c r="L2" s="866"/>
      <c r="M2" s="866"/>
      <c r="N2" s="866"/>
      <c r="O2" s="867"/>
      <c r="P2" s="868" t="s">
        <v>146</v>
      </c>
      <c r="Q2" s="869"/>
      <c r="R2" s="870"/>
      <c r="U2" s="90"/>
    </row>
    <row r="3" spans="3:21" s="19" customFormat="1" ht="24" customHeight="1" x14ac:dyDescent="0.2">
      <c r="C3" s="859"/>
      <c r="D3" s="860"/>
      <c r="E3" s="860"/>
      <c r="F3" s="861"/>
      <c r="H3" s="865" t="s">
        <v>147</v>
      </c>
      <c r="I3" s="866"/>
      <c r="J3" s="866"/>
      <c r="K3" s="866"/>
      <c r="L3" s="866"/>
      <c r="M3" s="866"/>
      <c r="N3" s="866"/>
      <c r="O3" s="867"/>
      <c r="P3" s="868"/>
      <c r="Q3" s="869"/>
      <c r="R3" s="870"/>
      <c r="U3" s="90"/>
    </row>
    <row r="4" spans="3:21" s="19" customFormat="1" ht="15" customHeight="1" x14ac:dyDescent="0.2">
      <c r="C4" s="859"/>
      <c r="D4" s="860"/>
      <c r="E4" s="860"/>
      <c r="F4" s="861"/>
      <c r="H4" s="865" t="s">
        <v>148</v>
      </c>
      <c r="I4" s="866"/>
      <c r="J4" s="866"/>
      <c r="K4" s="866"/>
      <c r="L4" s="866"/>
      <c r="M4" s="866"/>
      <c r="N4" s="866"/>
      <c r="O4" s="867"/>
      <c r="P4" s="868" t="s">
        <v>149</v>
      </c>
      <c r="Q4" s="869"/>
      <c r="R4" s="870"/>
      <c r="U4" s="90"/>
    </row>
    <row r="5" spans="3:21" s="19" customFormat="1" ht="15" customHeight="1" x14ac:dyDescent="0.2">
      <c r="C5" s="859"/>
      <c r="D5" s="860"/>
      <c r="E5" s="860"/>
      <c r="F5" s="861"/>
      <c r="H5" s="865" t="s">
        <v>150</v>
      </c>
      <c r="I5" s="866"/>
      <c r="J5" s="866"/>
      <c r="K5" s="866"/>
      <c r="L5" s="866"/>
      <c r="M5" s="866"/>
      <c r="N5" s="866"/>
      <c r="O5" s="867"/>
      <c r="P5" s="868"/>
      <c r="Q5" s="869"/>
      <c r="R5" s="870"/>
      <c r="U5" s="90"/>
    </row>
    <row r="6" spans="3:21" s="19" customFormat="1" ht="15" customHeight="1" x14ac:dyDescent="0.2">
      <c r="C6" s="859"/>
      <c r="D6" s="860"/>
      <c r="E6" s="860"/>
      <c r="F6" s="861"/>
      <c r="H6" s="865" t="s">
        <v>151</v>
      </c>
      <c r="I6" s="866"/>
      <c r="J6" s="866"/>
      <c r="K6" s="866"/>
      <c r="L6" s="866"/>
      <c r="M6" s="866"/>
      <c r="N6" s="866"/>
      <c r="O6" s="867"/>
      <c r="P6" s="868"/>
      <c r="Q6" s="869"/>
      <c r="R6" s="870"/>
      <c r="U6" s="90"/>
    </row>
    <row r="7" spans="3:21" s="19" customFormat="1" ht="16.5" customHeight="1" thickBot="1" x14ac:dyDescent="0.25">
      <c r="C7" s="859"/>
      <c r="D7" s="860"/>
      <c r="E7" s="860"/>
      <c r="F7" s="861"/>
      <c r="H7" s="43">
        <v>1000000</v>
      </c>
      <c r="I7" s="27"/>
      <c r="J7" s="27"/>
      <c r="K7" s="28"/>
      <c r="L7" s="27"/>
      <c r="M7" s="27"/>
      <c r="N7" s="27"/>
      <c r="O7" s="29">
        <v>1000000</v>
      </c>
      <c r="P7" s="871"/>
      <c r="Q7" s="872"/>
      <c r="R7" s="873"/>
      <c r="U7" s="90"/>
    </row>
    <row r="8" spans="3:21" s="19" customFormat="1" ht="16.5" customHeight="1" thickBot="1" x14ac:dyDescent="0.25">
      <c r="C8" s="874" t="s">
        <v>152</v>
      </c>
      <c r="D8" s="875"/>
      <c r="E8" s="875"/>
      <c r="F8" s="876"/>
      <c r="G8" s="22"/>
      <c r="H8" s="877" t="s">
        <v>322</v>
      </c>
      <c r="I8" s="878"/>
      <c r="J8" s="878"/>
      <c r="K8" s="878"/>
      <c r="L8" s="878"/>
      <c r="M8" s="878"/>
      <c r="N8" s="878"/>
      <c r="O8" s="878"/>
      <c r="P8" s="878"/>
      <c r="Q8" s="878"/>
      <c r="R8" s="879"/>
      <c r="U8" s="90"/>
    </row>
    <row r="9" spans="3:21" s="19" customFormat="1" ht="26.25" customHeight="1" thickBot="1" x14ac:dyDescent="0.25">
      <c r="C9" s="880" t="s">
        <v>153</v>
      </c>
      <c r="D9" s="881"/>
      <c r="E9" s="881"/>
      <c r="F9" s="881"/>
      <c r="G9" s="881"/>
      <c r="H9" s="881"/>
      <c r="I9" s="881"/>
      <c r="J9" s="881"/>
      <c r="K9" s="881"/>
      <c r="L9" s="881"/>
      <c r="M9" s="881"/>
      <c r="N9" s="881"/>
      <c r="O9" s="881"/>
      <c r="P9" s="881"/>
      <c r="Q9" s="881"/>
      <c r="R9" s="882"/>
      <c r="U9" s="90"/>
    </row>
    <row r="10" spans="3:21" s="19" customFormat="1" ht="48" customHeight="1" thickBot="1" x14ac:dyDescent="0.25">
      <c r="C10" s="195" t="s">
        <v>2</v>
      </c>
      <c r="D10" s="196" t="s">
        <v>183</v>
      </c>
      <c r="E10" s="340" t="s">
        <v>3</v>
      </c>
      <c r="F10" s="197" t="s">
        <v>62</v>
      </c>
      <c r="G10" s="197" t="s">
        <v>154</v>
      </c>
      <c r="H10" s="197" t="s">
        <v>5</v>
      </c>
      <c r="I10" s="197" t="s">
        <v>155</v>
      </c>
      <c r="J10" s="197" t="s">
        <v>4</v>
      </c>
      <c r="K10" s="197" t="s">
        <v>156</v>
      </c>
      <c r="L10" s="198" t="s">
        <v>6</v>
      </c>
      <c r="M10" s="198" t="s">
        <v>157</v>
      </c>
      <c r="N10" s="198" t="s">
        <v>158</v>
      </c>
      <c r="O10" s="199" t="s">
        <v>159</v>
      </c>
      <c r="P10" s="199" t="s">
        <v>160</v>
      </c>
      <c r="Q10" s="199" t="s">
        <v>161</v>
      </c>
      <c r="R10" s="200" t="s">
        <v>162</v>
      </c>
      <c r="U10" s="90"/>
    </row>
    <row r="11" spans="3:21" s="19" customFormat="1" ht="36" customHeight="1" x14ac:dyDescent="0.2">
      <c r="C11" s="124" t="s">
        <v>20</v>
      </c>
      <c r="D11" s="539"/>
      <c r="E11" s="539"/>
      <c r="F11" s="540"/>
      <c r="G11" s="541"/>
      <c r="H11" s="540"/>
      <c r="I11" s="540"/>
      <c r="J11" s="540"/>
      <c r="K11" s="540"/>
      <c r="L11" s="540"/>
      <c r="M11" s="542"/>
      <c r="N11" s="543"/>
      <c r="O11" s="544"/>
      <c r="P11" s="545"/>
      <c r="Q11" s="545"/>
      <c r="R11" s="544"/>
      <c r="S11" s="19">
        <v>1000000</v>
      </c>
      <c r="U11" s="90"/>
    </row>
    <row r="12" spans="3:21" s="19" customFormat="1" ht="45.75" customHeight="1" x14ac:dyDescent="0.2">
      <c r="C12" s="886" t="s">
        <v>118</v>
      </c>
      <c r="D12" s="538" t="s">
        <v>168</v>
      </c>
      <c r="E12" s="389">
        <f>+F12</f>
        <v>1283.0473948900001</v>
      </c>
      <c r="F12" s="389">
        <v>1283.0473948900001</v>
      </c>
      <c r="G12" s="389">
        <v>0</v>
      </c>
      <c r="H12" s="389">
        <f>1203047394.89/$H$7</f>
        <v>1203.0473948900001</v>
      </c>
      <c r="I12" s="284"/>
      <c r="J12" s="284"/>
      <c r="K12" s="43">
        <f>+F12-H12</f>
        <v>80</v>
      </c>
      <c r="L12" s="742">
        <f>1177547329.89/$H$7</f>
        <v>1177.5473298900001</v>
      </c>
      <c r="M12" s="285"/>
      <c r="N12" s="285"/>
      <c r="O12" s="286">
        <f>+IF(ISERROR(L12/F12),0,L12/F12)</f>
        <v>0.91777383639904841</v>
      </c>
      <c r="P12" s="173">
        <f>+F12-L12</f>
        <v>105.50006499999995</v>
      </c>
      <c r="Q12" s="173">
        <v>20.683333000000001</v>
      </c>
      <c r="R12" s="291">
        <f>+IF(ISERROR(Q12/F12),0,Q12/F12)</f>
        <v>1.6120474646825693E-2</v>
      </c>
      <c r="U12" s="90"/>
    </row>
    <row r="13" spans="3:21" s="19" customFormat="1" ht="45.75" customHeight="1" x14ac:dyDescent="0.2">
      <c r="C13" s="887"/>
      <c r="D13" s="538" t="s">
        <v>184</v>
      </c>
      <c r="E13" s="389">
        <f>+F13</f>
        <v>25.854268019999999</v>
      </c>
      <c r="F13" s="389">
        <v>25.854268019999999</v>
      </c>
      <c r="G13" s="389">
        <v>0</v>
      </c>
      <c r="H13" s="389">
        <f>25854268.02/H7</f>
        <v>25.854268019999999</v>
      </c>
      <c r="I13" s="284"/>
      <c r="J13" s="284"/>
      <c r="K13" s="43">
        <f t="shared" ref="K13:K16" si="0">+F13-H13</f>
        <v>0</v>
      </c>
      <c r="L13" s="742">
        <f>25854268.02/$H$7</f>
        <v>25.854268019999999</v>
      </c>
      <c r="M13" s="285"/>
      <c r="N13" s="285"/>
      <c r="O13" s="286">
        <f>+IF(ISERROR(L13/F13),0,L13/F13)</f>
        <v>1</v>
      </c>
      <c r="P13" s="173">
        <f>+F13-L13</f>
        <v>0</v>
      </c>
      <c r="Q13" s="173">
        <v>0</v>
      </c>
      <c r="R13" s="291">
        <f>+IF(ISERROR(Q13/F13),0,Q13/F13)</f>
        <v>0</v>
      </c>
      <c r="U13" s="90"/>
    </row>
    <row r="14" spans="3:21" s="19" customFormat="1" ht="45.75" customHeight="1" x14ac:dyDescent="0.2">
      <c r="C14" s="888"/>
      <c r="D14" s="538" t="s">
        <v>130</v>
      </c>
      <c r="E14" s="284">
        <f>+F14</f>
        <v>152.953305</v>
      </c>
      <c r="F14" s="389">
        <v>152.953305</v>
      </c>
      <c r="G14" s="389">
        <v>0</v>
      </c>
      <c r="H14" s="389">
        <f>152600000/H7</f>
        <v>152.6</v>
      </c>
      <c r="I14" s="284"/>
      <c r="J14" s="284"/>
      <c r="K14" s="43">
        <f t="shared" si="0"/>
        <v>0.35330500000000598</v>
      </c>
      <c r="L14" s="742">
        <f>152600000/$H$7</f>
        <v>152.6</v>
      </c>
      <c r="M14" s="285"/>
      <c r="N14" s="285"/>
      <c r="O14" s="286">
        <f>+IF(ISERROR(L14/F14),0,L14/F14)</f>
        <v>0.99769011202471236</v>
      </c>
      <c r="P14" s="173">
        <v>0</v>
      </c>
      <c r="Q14" s="173">
        <f>64399999/$H7</f>
        <v>64.399998999999994</v>
      </c>
      <c r="R14" s="291">
        <f>+IF(ISERROR(Q14/F14),0,Q14/F14)</f>
        <v>0.42104352697707315</v>
      </c>
      <c r="U14" s="90"/>
    </row>
    <row r="15" spans="3:21" s="19" customFormat="1" ht="38.25" customHeight="1" x14ac:dyDescent="0.2">
      <c r="C15" s="91" t="s">
        <v>34</v>
      </c>
      <c r="D15" s="537"/>
      <c r="E15" s="288">
        <v>0</v>
      </c>
      <c r="F15" s="288">
        <v>0</v>
      </c>
      <c r="G15" s="287">
        <v>0</v>
      </c>
      <c r="H15" s="288"/>
      <c r="I15" s="288"/>
      <c r="J15" s="288"/>
      <c r="K15" s="43">
        <f t="shared" si="0"/>
        <v>0</v>
      </c>
      <c r="L15" s="742">
        <v>0</v>
      </c>
      <c r="M15" s="289"/>
      <c r="N15" s="290"/>
      <c r="O15" s="291"/>
      <c r="P15" s="284"/>
      <c r="Q15" s="284">
        <v>0</v>
      </c>
      <c r="R15" s="291"/>
      <c r="U15" s="90"/>
    </row>
    <row r="16" spans="3:21" s="19" customFormat="1" ht="54" customHeight="1" thickBot="1" x14ac:dyDescent="0.25">
      <c r="C16" s="44" t="s">
        <v>163</v>
      </c>
      <c r="D16" s="531"/>
      <c r="E16" s="532">
        <f>+F16</f>
        <v>1461.8549679100001</v>
      </c>
      <c r="F16" s="532">
        <f>+F12+F13+F14</f>
        <v>1461.8549679100001</v>
      </c>
      <c r="G16" s="532">
        <f>+G12+G13+G14</f>
        <v>0</v>
      </c>
      <c r="H16" s="532">
        <f>+H12+H13+H14</f>
        <v>1381.5016629100001</v>
      </c>
      <c r="I16" s="532"/>
      <c r="J16" s="532"/>
      <c r="K16" s="43">
        <f t="shared" si="0"/>
        <v>80.353305000000091</v>
      </c>
      <c r="L16" s="743">
        <f t="shared" ref="L16" si="1">SUM(L12:L15)</f>
        <v>1356.0015979100001</v>
      </c>
      <c r="M16" s="533"/>
      <c r="N16" s="533"/>
      <c r="O16" s="534">
        <f>+IF(ISERROR(L16/F16),0,L16/F16)</f>
        <v>0.92758969095864718</v>
      </c>
      <c r="P16" s="535" t="s">
        <v>423</v>
      </c>
      <c r="Q16" s="535">
        <v>0</v>
      </c>
      <c r="R16" s="536">
        <v>0</v>
      </c>
      <c r="U16" s="90"/>
    </row>
    <row r="17" spans="3:25" s="19" customFormat="1" ht="5.25" hidden="1" customHeight="1" x14ac:dyDescent="0.2">
      <c r="C17" s="177" t="s">
        <v>163</v>
      </c>
      <c r="D17" s="178"/>
      <c r="E17" s="178"/>
      <c r="F17" s="179">
        <v>0</v>
      </c>
      <c r="G17" s="179">
        <v>248847.70388248999</v>
      </c>
      <c r="H17" s="180">
        <v>0</v>
      </c>
      <c r="I17" s="181">
        <v>0</v>
      </c>
      <c r="J17" s="181" t="e">
        <f>SUMIF([3]base!$G$5:$AD$76,"C",[3]base!$V$5:$V$76)</f>
        <v>#VALUE!</v>
      </c>
      <c r="K17" s="180">
        <f>(+F17-(I17+H17))/1000000</f>
        <v>0</v>
      </c>
      <c r="L17" s="181">
        <f>+L12+L13</f>
        <v>1203.4015979100002</v>
      </c>
      <c r="M17" s="182">
        <f>+L17-Q17</f>
        <v>1182.7182649100002</v>
      </c>
      <c r="N17" s="183" t="e">
        <f>+M17/(F17-I17)</f>
        <v>#DIV/0!</v>
      </c>
      <c r="O17" s="184">
        <v>0</v>
      </c>
      <c r="P17" s="185">
        <v>0</v>
      </c>
      <c r="Q17" s="186">
        <f>+Q12</f>
        <v>20.683333000000001</v>
      </c>
      <c r="R17" s="187">
        <v>0</v>
      </c>
      <c r="U17" s="90"/>
    </row>
    <row r="18" spans="3:25" s="7" customFormat="1" ht="41.25" customHeight="1" thickBot="1" x14ac:dyDescent="0.25">
      <c r="C18" s="884" t="s">
        <v>36</v>
      </c>
      <c r="D18" s="885"/>
      <c r="E18" s="188">
        <f>+E16</f>
        <v>1461.8549679100001</v>
      </c>
      <c r="F18" s="188">
        <f>+F16</f>
        <v>1461.8549679100001</v>
      </c>
      <c r="G18" s="188">
        <f>+G12+G13+G14</f>
        <v>0</v>
      </c>
      <c r="H18" s="188">
        <f>+H16</f>
        <v>1381.5016629100001</v>
      </c>
      <c r="I18" s="188">
        <f>+I12+I13+I14</f>
        <v>0</v>
      </c>
      <c r="J18" s="188">
        <f>+J12+J13+J14</f>
        <v>0</v>
      </c>
      <c r="K18" s="188">
        <f>+K12+K13+K14</f>
        <v>80.353305000000006</v>
      </c>
      <c r="L18" s="188">
        <f>+L12+L13+L14</f>
        <v>1356.0015979100001</v>
      </c>
      <c r="M18" s="189">
        <f>+L18-Q18</f>
        <v>1270.9182659100002</v>
      </c>
      <c r="N18" s="224">
        <f>+M18/(F18-I18)</f>
        <v>0.86938738370675694</v>
      </c>
      <c r="O18" s="190">
        <f>+IF(ISERROR(L18/F18),0,L18/F18)</f>
        <v>0.92758969095864718</v>
      </c>
      <c r="P18" s="191">
        <f>+P12+P13+P14</f>
        <v>105.50006499999995</v>
      </c>
      <c r="Q18" s="192">
        <f>+Q12+Q13+Q14</f>
        <v>85.083331999999999</v>
      </c>
      <c r="R18" s="193">
        <f>+IF(ISERROR(Q18/F18),0,Q18/F18)</f>
        <v>5.8202307251890253E-2</v>
      </c>
      <c r="T18" s="19"/>
      <c r="U18" s="92"/>
    </row>
    <row r="19" spans="3:25" s="7" customFormat="1" ht="23.25" customHeight="1" x14ac:dyDescent="0.2">
      <c r="C19" s="30"/>
      <c r="D19" s="255">
        <v>1000000</v>
      </c>
      <c r="E19" s="255"/>
      <c r="F19" s="194"/>
      <c r="G19" s="31"/>
      <c r="H19" s="93"/>
      <c r="I19" s="93"/>
      <c r="J19" s="31"/>
      <c r="K19" s="31"/>
      <c r="L19" s="93"/>
      <c r="M19" s="93"/>
      <c r="N19" s="94"/>
      <c r="O19" s="32"/>
      <c r="P19" s="95"/>
      <c r="Q19" s="96"/>
      <c r="R19" s="33"/>
      <c r="T19" s="19"/>
      <c r="U19" s="92"/>
    </row>
    <row r="20" spans="3:25" s="7" customFormat="1" ht="23.25" customHeight="1" x14ac:dyDescent="0.25">
      <c r="C20" s="883"/>
      <c r="D20" s="883"/>
      <c r="E20" s="883"/>
      <c r="F20" s="883"/>
      <c r="G20" s="883"/>
      <c r="H20" s="883"/>
      <c r="I20" s="883"/>
      <c r="J20" s="883"/>
      <c r="K20" s="883"/>
      <c r="L20" s="883"/>
      <c r="M20" s="883"/>
      <c r="N20" s="883"/>
      <c r="O20" s="883"/>
      <c r="P20" s="883"/>
      <c r="Q20" s="883"/>
      <c r="R20" s="33"/>
      <c r="T20" s="19"/>
      <c r="U20" s="97"/>
      <c r="V20" s="98"/>
    </row>
    <row r="21" spans="3:25" s="7" customFormat="1" ht="49.5" customHeight="1" x14ac:dyDescent="0.25">
      <c r="C21" s="855"/>
      <c r="D21" s="855"/>
      <c r="E21" s="855"/>
      <c r="F21" s="855"/>
      <c r="G21" s="855"/>
      <c r="H21" s="855"/>
      <c r="I21" s="855"/>
      <c r="J21" s="855"/>
      <c r="K21" s="855"/>
      <c r="L21" s="855"/>
      <c r="M21" s="855"/>
      <c r="N21" s="855"/>
      <c r="O21" s="855"/>
      <c r="P21" s="855"/>
      <c r="Q21" s="855"/>
      <c r="R21" s="855"/>
      <c r="T21" s="19"/>
      <c r="U21" s="97"/>
      <c r="V21" s="98"/>
    </row>
    <row r="22" spans="3:25" s="7" customFormat="1" ht="54.75" customHeight="1" x14ac:dyDescent="0.25">
      <c r="C22" s="883"/>
      <c r="D22" s="883"/>
      <c r="E22" s="883"/>
      <c r="F22" s="883"/>
      <c r="G22" s="883"/>
      <c r="H22" s="883"/>
      <c r="I22" s="883"/>
      <c r="J22" s="883"/>
      <c r="K22" s="883"/>
      <c r="L22" s="883"/>
      <c r="M22" s="883"/>
      <c r="N22" s="883"/>
      <c r="O22" s="883"/>
      <c r="P22" s="883"/>
      <c r="Q22" s="883"/>
      <c r="R22" s="33"/>
      <c r="T22" s="19"/>
      <c r="U22" s="97"/>
      <c r="V22" s="98"/>
    </row>
    <row r="23" spans="3:25" s="7" customFormat="1" ht="31.5" customHeight="1" x14ac:dyDescent="0.25">
      <c r="C23" s="883"/>
      <c r="D23" s="883"/>
      <c r="E23" s="883"/>
      <c r="F23" s="883"/>
      <c r="G23" s="883"/>
      <c r="H23" s="883"/>
      <c r="I23" s="883"/>
      <c r="J23" s="883"/>
      <c r="K23" s="883"/>
      <c r="L23" s="883"/>
      <c r="M23" s="883"/>
      <c r="N23" s="883"/>
      <c r="O23" s="883"/>
      <c r="P23" s="883"/>
      <c r="Q23" s="883"/>
      <c r="R23" s="883"/>
      <c r="T23" s="19"/>
      <c r="U23" s="97"/>
      <c r="V23" s="98"/>
    </row>
    <row r="24" spans="3:25" s="7" customFormat="1" ht="38.25" hidden="1" customHeight="1" x14ac:dyDescent="0.25">
      <c r="T24" s="19"/>
      <c r="U24" s="97"/>
      <c r="V24" s="98"/>
    </row>
    <row r="25" spans="3:25" s="7" customFormat="1" ht="31.5" hidden="1" customHeight="1" thickBot="1" x14ac:dyDescent="0.3">
      <c r="C25" s="7" t="s">
        <v>164</v>
      </c>
      <c r="K25" s="34"/>
      <c r="M25" s="42"/>
      <c r="N25" s="42"/>
      <c r="O25" s="42"/>
      <c r="P25" s="42"/>
      <c r="Q25" s="42"/>
      <c r="R25" s="42"/>
      <c r="T25" s="19"/>
      <c r="U25" s="97"/>
      <c r="V25" s="98"/>
    </row>
    <row r="26" spans="3:25" s="7" customFormat="1" ht="31.5" hidden="1" customHeight="1" x14ac:dyDescent="0.2">
      <c r="C26" s="893" t="s">
        <v>165</v>
      </c>
      <c r="D26" s="894"/>
      <c r="E26" s="894"/>
      <c r="F26" s="895"/>
      <c r="G26" s="13"/>
      <c r="H26" s="896" t="s">
        <v>166</v>
      </c>
      <c r="I26" s="897"/>
      <c r="J26" s="897"/>
      <c r="K26" s="898"/>
      <c r="L26" s="898"/>
      <c r="M26" s="898"/>
      <c r="N26" s="898"/>
      <c r="O26" s="898"/>
      <c r="P26" s="899"/>
      <c r="Q26" s="14" t="s">
        <v>167</v>
      </c>
      <c r="R26" s="42"/>
      <c r="U26" s="92"/>
    </row>
    <row r="27" spans="3:25" s="7" customFormat="1" ht="15.75" hidden="1" x14ac:dyDescent="0.25">
      <c r="C27" s="900" t="s">
        <v>168</v>
      </c>
      <c r="D27" s="901"/>
      <c r="E27" s="901"/>
      <c r="F27" s="902"/>
      <c r="G27" s="15"/>
      <c r="H27" s="906" t="s">
        <v>169</v>
      </c>
      <c r="I27" s="907"/>
      <c r="J27" s="907"/>
      <c r="K27" s="908"/>
      <c r="L27" s="908"/>
      <c r="M27" s="908"/>
      <c r="N27" s="908"/>
      <c r="O27" s="908"/>
      <c r="P27" s="909"/>
      <c r="Q27" s="99">
        <v>1000000000</v>
      </c>
      <c r="R27" s="42"/>
      <c r="T27" s="100"/>
      <c r="U27" s="97"/>
      <c r="V27" s="98"/>
      <c r="Y27" s="35"/>
    </row>
    <row r="28" spans="3:25" s="7" customFormat="1" ht="15.75" hidden="1" x14ac:dyDescent="0.25">
      <c r="C28" s="903"/>
      <c r="D28" s="904"/>
      <c r="E28" s="904"/>
      <c r="F28" s="905"/>
      <c r="G28" s="16"/>
      <c r="H28" s="910" t="s">
        <v>107</v>
      </c>
      <c r="I28" s="911"/>
      <c r="J28" s="911"/>
      <c r="K28" s="912"/>
      <c r="L28" s="912"/>
      <c r="M28" s="912"/>
      <c r="N28" s="912"/>
      <c r="O28" s="912"/>
      <c r="P28" s="913"/>
      <c r="Q28" s="101">
        <v>3605000000</v>
      </c>
      <c r="R28" s="42"/>
      <c r="T28" s="100"/>
      <c r="U28" s="97"/>
      <c r="V28" s="98"/>
      <c r="Y28" s="35"/>
    </row>
    <row r="29" spans="3:25" s="7" customFormat="1" ht="15.75" hidden="1" x14ac:dyDescent="0.25">
      <c r="C29" s="903"/>
      <c r="D29" s="904"/>
      <c r="E29" s="904"/>
      <c r="F29" s="905"/>
      <c r="G29" s="16"/>
      <c r="H29" s="889" t="s">
        <v>170</v>
      </c>
      <c r="I29" s="890"/>
      <c r="J29" s="890"/>
      <c r="K29" s="891"/>
      <c r="L29" s="891"/>
      <c r="M29" s="891"/>
      <c r="N29" s="891"/>
      <c r="O29" s="891"/>
      <c r="P29" s="892"/>
      <c r="Q29" s="102">
        <v>300000000</v>
      </c>
      <c r="R29" s="42"/>
      <c r="T29" s="100"/>
      <c r="U29" s="97"/>
      <c r="V29" s="98"/>
      <c r="Y29" s="35"/>
    </row>
    <row r="30" spans="3:25" s="7" customFormat="1" ht="15.75" hidden="1" x14ac:dyDescent="0.25">
      <c r="C30" s="903" t="s">
        <v>171</v>
      </c>
      <c r="D30" s="904"/>
      <c r="E30" s="904"/>
      <c r="F30" s="905"/>
      <c r="G30" s="17"/>
      <c r="H30" s="889" t="s">
        <v>114</v>
      </c>
      <c r="I30" s="890"/>
      <c r="J30" s="890"/>
      <c r="K30" s="891"/>
      <c r="L30" s="891"/>
      <c r="M30" s="891"/>
      <c r="N30" s="891"/>
      <c r="O30" s="891"/>
      <c r="P30" s="892"/>
      <c r="Q30" s="101">
        <v>200000000</v>
      </c>
      <c r="R30" s="42"/>
      <c r="T30" s="100"/>
      <c r="U30" s="97"/>
      <c r="V30" s="98"/>
      <c r="Y30" s="35"/>
    </row>
    <row r="31" spans="3:25" s="7" customFormat="1" hidden="1" x14ac:dyDescent="0.25">
      <c r="C31" s="903" t="s">
        <v>172</v>
      </c>
      <c r="D31" s="904"/>
      <c r="E31" s="904"/>
      <c r="F31" s="905"/>
      <c r="G31" s="16"/>
      <c r="H31" s="889" t="s">
        <v>173</v>
      </c>
      <c r="I31" s="890"/>
      <c r="J31" s="890"/>
      <c r="K31" s="891"/>
      <c r="L31" s="891"/>
      <c r="M31" s="891"/>
      <c r="N31" s="891"/>
      <c r="O31" s="891"/>
      <c r="P31" s="892"/>
      <c r="Q31" s="102">
        <v>300000000</v>
      </c>
      <c r="T31" s="100"/>
      <c r="U31" s="97"/>
      <c r="V31" s="98"/>
      <c r="Y31" s="35"/>
    </row>
    <row r="32" spans="3:25" s="7" customFormat="1" hidden="1" x14ac:dyDescent="0.25">
      <c r="C32" s="903"/>
      <c r="D32" s="904"/>
      <c r="E32" s="904"/>
      <c r="F32" s="905"/>
      <c r="G32" s="16"/>
      <c r="H32" s="889" t="s">
        <v>174</v>
      </c>
      <c r="I32" s="890"/>
      <c r="J32" s="890"/>
      <c r="K32" s="891"/>
      <c r="L32" s="891"/>
      <c r="M32" s="891"/>
      <c r="N32" s="891"/>
      <c r="O32" s="891"/>
      <c r="P32" s="892"/>
      <c r="Q32" s="102">
        <v>2200000000</v>
      </c>
      <c r="R32" s="19"/>
      <c r="T32" s="100"/>
      <c r="U32" s="97"/>
      <c r="V32" s="98"/>
      <c r="Y32" s="35"/>
    </row>
    <row r="33" spans="3:25" s="7" customFormat="1" hidden="1" x14ac:dyDescent="0.25">
      <c r="C33" s="903" t="s">
        <v>175</v>
      </c>
      <c r="D33" s="904"/>
      <c r="E33" s="904"/>
      <c r="F33" s="905"/>
      <c r="G33" s="16"/>
      <c r="H33" s="889" t="s">
        <v>108</v>
      </c>
      <c r="I33" s="890"/>
      <c r="J33" s="890"/>
      <c r="K33" s="891"/>
      <c r="L33" s="891"/>
      <c r="M33" s="891"/>
      <c r="N33" s="891"/>
      <c r="O33" s="891"/>
      <c r="P33" s="892"/>
      <c r="Q33" s="102">
        <v>1160000000</v>
      </c>
      <c r="R33" s="19"/>
      <c r="T33" s="100"/>
      <c r="U33" s="97"/>
      <c r="V33" s="98"/>
      <c r="Y33" s="35"/>
    </row>
    <row r="34" spans="3:25" s="7" customFormat="1" hidden="1" x14ac:dyDescent="0.25">
      <c r="C34" s="903"/>
      <c r="D34" s="904"/>
      <c r="E34" s="904"/>
      <c r="F34" s="905"/>
      <c r="G34" s="16"/>
      <c r="H34" s="889" t="s">
        <v>106</v>
      </c>
      <c r="I34" s="890"/>
      <c r="J34" s="890"/>
      <c r="K34" s="891"/>
      <c r="L34" s="891"/>
      <c r="M34" s="891"/>
      <c r="N34" s="891"/>
      <c r="O34" s="891"/>
      <c r="P34" s="892"/>
      <c r="Q34" s="102">
        <v>30461434</v>
      </c>
      <c r="R34" s="19"/>
      <c r="T34" s="100"/>
      <c r="U34" s="97"/>
      <c r="V34" s="98"/>
      <c r="Y34" s="35"/>
    </row>
    <row r="35" spans="3:25" s="7" customFormat="1" hidden="1" x14ac:dyDescent="0.25">
      <c r="C35" s="921" t="s">
        <v>176</v>
      </c>
      <c r="D35" s="921"/>
      <c r="E35" s="921"/>
      <c r="F35" s="922"/>
      <c r="G35" s="18"/>
      <c r="H35" s="889" t="s">
        <v>112</v>
      </c>
      <c r="I35" s="890"/>
      <c r="J35" s="890"/>
      <c r="K35" s="891"/>
      <c r="L35" s="891"/>
      <c r="M35" s="891"/>
      <c r="N35" s="891"/>
      <c r="O35" s="891"/>
      <c r="P35" s="892"/>
      <c r="Q35" s="102">
        <v>1962993187</v>
      </c>
      <c r="R35" s="36"/>
      <c r="T35" s="100"/>
      <c r="U35" s="97"/>
      <c r="V35" s="98"/>
      <c r="Y35" s="35"/>
    </row>
    <row r="36" spans="3:25" s="7" customFormat="1" hidden="1" x14ac:dyDescent="0.25">
      <c r="C36" s="923"/>
      <c r="D36" s="923"/>
      <c r="E36" s="923"/>
      <c r="F36" s="924"/>
      <c r="G36" s="18"/>
      <c r="H36" s="889" t="s">
        <v>113</v>
      </c>
      <c r="I36" s="890"/>
      <c r="J36" s="890"/>
      <c r="K36" s="891"/>
      <c r="L36" s="891"/>
      <c r="M36" s="891"/>
      <c r="N36" s="891"/>
      <c r="O36" s="891"/>
      <c r="P36" s="892"/>
      <c r="Q36" s="102">
        <v>300000000</v>
      </c>
      <c r="R36" s="36"/>
      <c r="T36" s="100"/>
      <c r="U36" s="97"/>
      <c r="V36" s="98"/>
      <c r="Y36" s="35"/>
    </row>
    <row r="37" spans="3:25" s="7" customFormat="1" ht="15.75" hidden="1" thickBot="1" x14ac:dyDescent="0.3">
      <c r="C37" s="925"/>
      <c r="D37" s="925"/>
      <c r="E37" s="925"/>
      <c r="F37" s="926"/>
      <c r="G37" s="37"/>
      <c r="H37" s="927" t="s">
        <v>110</v>
      </c>
      <c r="I37" s="928"/>
      <c r="J37" s="928"/>
      <c r="K37" s="929"/>
      <c r="L37" s="929"/>
      <c r="M37" s="929"/>
      <c r="N37" s="929"/>
      <c r="O37" s="929"/>
      <c r="P37" s="930"/>
      <c r="Q37" s="102">
        <v>311484467</v>
      </c>
      <c r="R37" s="36"/>
      <c r="T37" s="100"/>
      <c r="U37" s="97"/>
      <c r="V37" s="98"/>
      <c r="Y37" s="35"/>
    </row>
    <row r="38" spans="3:25" s="7" customFormat="1" hidden="1" x14ac:dyDescent="0.25">
      <c r="C38" s="920" t="s">
        <v>177</v>
      </c>
      <c r="D38" s="920"/>
      <c r="E38" s="920"/>
      <c r="F38" s="920"/>
      <c r="G38" s="37"/>
      <c r="H38" s="889" t="s">
        <v>109</v>
      </c>
      <c r="I38" s="890"/>
      <c r="J38" s="890"/>
      <c r="K38" s="891"/>
      <c r="L38" s="891"/>
      <c r="M38" s="891"/>
      <c r="N38" s="891"/>
      <c r="O38" s="891"/>
      <c r="P38" s="892"/>
      <c r="Q38" s="102">
        <v>31685384000</v>
      </c>
      <c r="R38" s="36"/>
      <c r="T38" s="100"/>
      <c r="U38" s="97"/>
      <c r="V38" s="98"/>
      <c r="Y38" s="35"/>
    </row>
    <row r="39" spans="3:25" s="7" customFormat="1" ht="27" hidden="1" customHeight="1" x14ac:dyDescent="0.25">
      <c r="C39" s="900" t="s">
        <v>178</v>
      </c>
      <c r="D39" s="901"/>
      <c r="E39" s="901"/>
      <c r="F39" s="902"/>
      <c r="G39" s="17"/>
      <c r="H39" s="889" t="s">
        <v>111</v>
      </c>
      <c r="I39" s="890"/>
      <c r="J39" s="890"/>
      <c r="K39" s="891"/>
      <c r="L39" s="891"/>
      <c r="M39" s="891"/>
      <c r="N39" s="891"/>
      <c r="O39" s="891"/>
      <c r="P39" s="892"/>
      <c r="Q39" s="102">
        <v>5004999999</v>
      </c>
      <c r="R39" s="19"/>
      <c r="T39" s="100"/>
      <c r="U39" s="97"/>
      <c r="V39" s="98"/>
      <c r="Y39" s="35"/>
    </row>
    <row r="40" spans="3:25" s="7" customFormat="1" hidden="1" x14ac:dyDescent="0.25">
      <c r="C40" s="903" t="s">
        <v>130</v>
      </c>
      <c r="D40" s="904"/>
      <c r="E40" s="904"/>
      <c r="F40" s="905"/>
      <c r="G40" s="17"/>
      <c r="H40" s="889" t="s">
        <v>117</v>
      </c>
      <c r="I40" s="890"/>
      <c r="J40" s="890"/>
      <c r="K40" s="891"/>
      <c r="L40" s="891"/>
      <c r="M40" s="891"/>
      <c r="N40" s="891"/>
      <c r="O40" s="891"/>
      <c r="P40" s="892"/>
      <c r="Q40" s="102">
        <v>2120000000</v>
      </c>
      <c r="R40" s="19"/>
      <c r="T40" s="100"/>
      <c r="U40" s="100"/>
      <c r="V40" s="100"/>
      <c r="W40" s="100"/>
      <c r="Y40" s="35"/>
    </row>
    <row r="41" spans="3:25" s="7" customFormat="1" ht="12.75" hidden="1" customHeight="1" x14ac:dyDescent="0.25">
      <c r="C41" s="918" t="s">
        <v>179</v>
      </c>
      <c r="D41" s="919"/>
      <c r="E41" s="919"/>
      <c r="F41" s="920"/>
      <c r="G41" s="18"/>
      <c r="H41" s="889" t="s">
        <v>115</v>
      </c>
      <c r="I41" s="890"/>
      <c r="J41" s="890"/>
      <c r="K41" s="891"/>
      <c r="L41" s="891"/>
      <c r="M41" s="891"/>
      <c r="N41" s="891"/>
      <c r="O41" s="891"/>
      <c r="P41" s="892"/>
      <c r="Q41" s="102">
        <v>4000000000</v>
      </c>
      <c r="R41" s="19"/>
      <c r="T41" s="100"/>
      <c r="U41" s="100"/>
      <c r="V41" s="100"/>
      <c r="W41" s="100"/>
      <c r="Y41" s="35"/>
    </row>
    <row r="42" spans="3:25" s="7" customFormat="1" ht="28.5" hidden="1" customHeight="1" thickBot="1" x14ac:dyDescent="0.3">
      <c r="C42" s="918"/>
      <c r="D42" s="919"/>
      <c r="E42" s="919"/>
      <c r="F42" s="920"/>
      <c r="G42" s="18"/>
      <c r="H42" s="889" t="s">
        <v>116</v>
      </c>
      <c r="I42" s="890"/>
      <c r="J42" s="890"/>
      <c r="K42" s="891"/>
      <c r="L42" s="891"/>
      <c r="M42" s="891"/>
      <c r="N42" s="891"/>
      <c r="O42" s="891"/>
      <c r="P42" s="892"/>
      <c r="Q42" s="102">
        <v>3000000000</v>
      </c>
      <c r="R42" s="19"/>
      <c r="T42" s="100"/>
      <c r="U42" s="100"/>
      <c r="V42" s="100"/>
      <c r="W42" s="100"/>
      <c r="Y42" s="35"/>
    </row>
    <row r="43" spans="3:25" s="7" customFormat="1" ht="31.5" hidden="1" customHeight="1" x14ac:dyDescent="0.25">
      <c r="C43" s="914" t="s">
        <v>27</v>
      </c>
      <c r="D43" s="915"/>
      <c r="E43" s="915"/>
      <c r="F43" s="916"/>
      <c r="G43" s="916"/>
      <c r="H43" s="917"/>
      <c r="I43" s="917"/>
      <c r="J43" s="917"/>
      <c r="K43" s="917"/>
      <c r="L43" s="917"/>
      <c r="M43" s="917"/>
      <c r="N43" s="917"/>
      <c r="O43" s="917"/>
      <c r="P43" s="917"/>
      <c r="Q43" s="38">
        <f>SUM(Q27:Q42)</f>
        <v>57180323087</v>
      </c>
      <c r="R43" s="85"/>
      <c r="T43" s="103"/>
      <c r="U43" s="104"/>
      <c r="V43" s="105"/>
    </row>
    <row r="44" spans="3:25" s="7" customFormat="1" ht="31.5" hidden="1" customHeight="1" x14ac:dyDescent="0.2">
      <c r="C44" s="42"/>
      <c r="D44" s="42"/>
      <c r="E44" s="42"/>
      <c r="F44" s="42"/>
      <c r="G44" s="42"/>
      <c r="H44" s="42"/>
      <c r="I44" s="42"/>
      <c r="J44" s="42"/>
      <c r="K44" s="42"/>
      <c r="L44" s="42"/>
      <c r="M44" s="42"/>
      <c r="N44" s="42"/>
      <c r="O44" s="42"/>
      <c r="P44" s="42"/>
      <c r="Q44" s="42"/>
      <c r="R44" s="42"/>
      <c r="U44" s="92"/>
    </row>
    <row r="45" spans="3:25" s="19" customFormat="1" ht="12.75" hidden="1" x14ac:dyDescent="0.2">
      <c r="R45" s="85"/>
      <c r="U45" s="106"/>
    </row>
    <row r="46" spans="3:25" s="19" customFormat="1" ht="12.75" hidden="1" x14ac:dyDescent="0.2">
      <c r="F46" s="36">
        <f>+F18-[4]base!W76</f>
        <v>-621520764246.14502</v>
      </c>
      <c r="G46" s="36">
        <f>+G18-[4]base!X66</f>
        <v>0</v>
      </c>
      <c r="H46" s="36">
        <f>+H18-[4]base!Y76</f>
        <v>-227346393310.93835</v>
      </c>
      <c r="I46" s="36">
        <f>+I18-[4]base!X76</f>
        <v>-62602423429</v>
      </c>
      <c r="J46" s="36" t="e">
        <f>+[4]base!V76-#REF!</f>
        <v>#REF!</v>
      </c>
      <c r="K46" s="36">
        <f>+K18-[4]base!Z76</f>
        <v>-331571947506.20667</v>
      </c>
      <c r="L46" s="36">
        <f>+L18-[4]base!AA76</f>
        <v>-169075283459.61841</v>
      </c>
      <c r="M46" s="36">
        <f>+M18-([4]base!AA76-[4]base!AB76)</f>
        <v>-166649824849.90173</v>
      </c>
      <c r="N46" s="36"/>
      <c r="O46" s="36"/>
      <c r="P46" s="36" t="e">
        <f>([4]base!Z76-[4]base!AA76)-#REF!</f>
        <v>#REF!</v>
      </c>
      <c r="Q46" s="36">
        <f>+Q18-[4]base!AB76</f>
        <v>-2425458609.7166681</v>
      </c>
      <c r="R46" s="85"/>
      <c r="U46" s="106"/>
    </row>
    <row r="47" spans="3:25" s="19" customFormat="1" ht="12.75" hidden="1" x14ac:dyDescent="0.2">
      <c r="F47" s="107" t="e">
        <f>(#REF!+'[4]VICE REL. POLÍTICAS'!E10+'[4]DESPACHO DEL MINISTRO '!E10+'[4]SECRE. GENERAL'!E10)-F18</f>
        <v>#REF!</v>
      </c>
      <c r="G47" s="108"/>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09" t="e">
        <f>+('[4]SECRE. GENERAL'!L10+'[4]DESPACHO DEL MINISTRO '!L10+'[4]VICE REL. POLÍTICAS'!L10+#REF!)-#REF!</f>
        <v>#REF!</v>
      </c>
      <c r="Q47" s="36" t="e">
        <f>+(#REF!+'[4]VICE REL. POLÍTICAS'!M10+'[4]DESPACHO DEL MINISTRO '!M10+'[4]SECRE. GENERAL'!M10)-#REF!</f>
        <v>#REF!</v>
      </c>
      <c r="R47" s="35"/>
      <c r="U47" s="106"/>
    </row>
    <row r="48" spans="3:25" s="19" customFormat="1" ht="12.75" hidden="1" x14ac:dyDescent="0.2">
      <c r="F48" s="39"/>
      <c r="R48" s="85"/>
      <c r="U48" s="106"/>
    </row>
    <row r="49" spans="9:21" s="19" customFormat="1" ht="12.75" hidden="1" x14ac:dyDescent="0.2">
      <c r="R49" s="85"/>
      <c r="U49" s="106"/>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35:F37"/>
    <mergeCell ref="H35:P35"/>
    <mergeCell ref="H36:P36"/>
    <mergeCell ref="H37:P37"/>
    <mergeCell ref="C38:F38"/>
    <mergeCell ref="H38:P38"/>
    <mergeCell ref="C43:P43"/>
    <mergeCell ref="C39:F39"/>
    <mergeCell ref="H39:P39"/>
    <mergeCell ref="C40:F40"/>
    <mergeCell ref="H40:P40"/>
    <mergeCell ref="C41:F42"/>
    <mergeCell ref="H41:P41"/>
    <mergeCell ref="H42:P42"/>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CONSOLIDADO SECTOR INTERIOR</vt:lpstr>
      <vt:lpstr>GLOSARIO</vt:lpstr>
      <vt:lpstr>GRAFICAS DE TENDENCIA </vt:lpstr>
      <vt:lpstr>Comparativo Sector</vt:lpstr>
      <vt:lpstr>CONSOLIDADO </vt:lpstr>
      <vt:lpstr>POR DIRECCIONES</vt:lpstr>
      <vt:lpstr>ALERTAS DIRECCIONES</vt:lpstr>
      <vt:lpstr>CUADRO SENTENCIA</vt:lpstr>
      <vt:lpstr>DATOS REGALIAS</vt:lpstr>
      <vt:lpstr>UNP</vt:lpstr>
      <vt:lpstr>NASA KIWE</vt:lpstr>
      <vt:lpstr>BOMBEROS</vt:lpstr>
      <vt:lpstr>DER AUTOR</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2024-01-09T16:14:27Z</cp:lastPrinted>
  <dcterms:created xsi:type="dcterms:W3CDTF">2015-10-22T11:50:38Z</dcterms:created>
  <dcterms:modified xsi:type="dcterms:W3CDTF">2025-01-28T18:25:33Z</dcterms:modified>
</cp:coreProperties>
</file>