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REPORTES 2025\EJECUCION 2025\EJEC WEB\"/>
    </mc:Choice>
  </mc:AlternateContent>
  <xr:revisionPtr revIDLastSave="0" documentId="13_ncr:1_{63A322E0-6A55-4B8F-B841-19261E903F7A}" xr6:coauthVersionLast="36" xr6:coauthVersionMax="47" xr10:uidLastSave="{00000000-0000-0000-0000-000000000000}"/>
  <bookViews>
    <workbookView xWindow="0" yWindow="0" windowWidth="28800" windowHeight="11925" firstSheet="3" activeTab="9"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UNP" sheetId="77"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3" hidden="1">'ALERTAS DIRECCIONES'!$A$59:$G$61</definedName>
    <definedName name="_xlnm._FilterDatabase" localSheetId="4" hidden="1">'DATOS SENT'!$A$4:$AA$48</definedName>
    <definedName name="_xlnm._FilterDatabase" localSheetId="2" hidden="1">'POR DIRECCIONES'!$A$6:$R$90</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DIRECCIONES'!$A$2:$P$205</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l="1"/>
  <c r="G7" i="72"/>
  <c r="J7" i="72"/>
  <c r="C6" i="83"/>
  <c r="L7" i="72"/>
  <c r="E5" i="72"/>
  <c r="L5" i="72" s="1"/>
  <c r="C9" i="72"/>
  <c r="L6" i="83"/>
  <c r="J20" i="1073"/>
  <c r="J13" i="1073"/>
  <c r="J15" i="1073" s="1"/>
  <c r="J11" i="1073"/>
  <c r="H13" i="1073"/>
  <c r="C8" i="77"/>
  <c r="E11" i="1073"/>
  <c r="G11" i="1073" s="1"/>
  <c r="C8" i="76"/>
  <c r="B5" i="76"/>
  <c r="B8" i="76"/>
  <c r="B11" i="76" s="1"/>
  <c r="F5" i="76"/>
  <c r="F8" i="76" s="1"/>
  <c r="C5" i="76"/>
  <c r="F8" i="72"/>
  <c r="E9" i="73"/>
  <c r="G9" i="73" s="1"/>
  <c r="B9" i="72"/>
  <c r="B12" i="72" s="1"/>
  <c r="D10" i="73"/>
  <c r="D13" i="73" s="1"/>
  <c r="E8" i="73"/>
  <c r="H8" i="73" s="1"/>
  <c r="D6" i="73"/>
  <c r="E9" i="83"/>
  <c r="L9" i="83"/>
  <c r="D7" i="83"/>
  <c r="I7" i="1073"/>
  <c r="G7" i="1073"/>
  <c r="D9" i="72"/>
  <c r="D12" i="72" s="1"/>
  <c r="C7" i="83"/>
  <c r="J6" i="83"/>
  <c r="J6" i="1073"/>
  <c r="D6" i="1073"/>
  <c r="L7" i="83"/>
  <c r="J7" i="83"/>
  <c r="J9" i="83"/>
  <c r="L6" i="72"/>
  <c r="G6" i="72"/>
  <c r="J19" i="1073"/>
  <c r="D6" i="83"/>
  <c r="J6" i="72"/>
  <c r="J9" i="1073"/>
  <c r="I5" i="76"/>
  <c r="I6" i="76"/>
  <c r="K7" i="76"/>
  <c r="D5" i="76"/>
  <c r="F5" i="77"/>
  <c r="F11" i="77" s="1"/>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l="1"/>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<sst xmlns="http://schemas.openxmlformats.org/spreadsheetml/2006/main" count="2531" uniqueCount="569">
  <si>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</si>
  <si>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</si>
  <si>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</si>
  <si>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</si>
  <si>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</si>
  <si>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</si>
  <si>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</si>
  <si>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</si>
  <si>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</si>
  <si>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</si>
  <si>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</si>
  <si>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</si>
  <si>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</si>
  <si>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</si>
  <si>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</si>
  <si>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</si>
  <si>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</si>
  <si>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</si>
  <si>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</si>
  <si>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</si>
  <si>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</si>
  <si>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</si>
  <si>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</si>
  <si>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</si>
  <si>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</si>
  <si>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</si>
  <si>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</si>
  <si>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</si>
  <si>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</si>
  <si>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</si>
  <si>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</si>
  <si>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</si>
  <si>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</si>
  <si>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</si>
  <si>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</si>
  <si>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</si>
  <si>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</si>
  <si>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</si>
  <si>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</si>
  <si>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</si>
  <si>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</si>
  <si>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</si>
  <si>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</si>
  <si>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</si>
  <si>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</si>
  <si>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</si>
  <si>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</si>
  <si>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</si>
  <si>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</si>
  <si>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</si>
  <si>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</si>
  <si>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</si>
  <si>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</si>
  <si>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</si>
  <si>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</si>
  <si>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</si>
  <si>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</si>
  <si>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</si>
  <si>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</si>
  <si>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</si>
  <si>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</si>
  <si>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</si>
  <si>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</si>
  <si>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</si>
  <si>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</si>
  <si>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</si>
  <si>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</si>
  <si>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</si>
  <si>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</si>
  <si>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</si>
  <si>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</si>
  <si>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</si>
  <si>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</si>
  <si>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</si>
  <si>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</si>
  <si>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</si>
  <si>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</si>
  <si>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</si>
  <si>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</si>
  <si>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</si>
  <si>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</si>
  <si>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</si>
  <si>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</si>
  <si>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</si>
  <si>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</si>
  <si>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</si>
  <si>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</si>
  <si>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</si>
  <si>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</si>
  <si>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</si>
  <si>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</si>
  <si>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</si>
  <si>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</si>
  <si>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</si>
  <si>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</si>
  <si>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</si>
  <si>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</si>
  <si>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</si>
  <si>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</si>
  <si>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</si>
  <si>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</si>
  <si>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</si>
  <si>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</si>
  <si>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</si>
  <si>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</si>
  <si>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</si>
  <si>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</si>
  <si>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</si>
  <si>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</si>
  <si>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</si>
  <si>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</si>
  <si>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</si>
  <si>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</si>
  <si>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</si>
  <si>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</si>
  <si>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</si>
  <si>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</si>
  <si>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</si>
  <si>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</si>
  <si>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</si>
  <si>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</si>
  <si>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</si>
  <si>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</si>
  <si>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</si>
  <si>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</si>
  <si>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</si>
  <si>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</si>
  <si>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</si>
  <si>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</si>
  <si>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</si>
  <si>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</si>
  <si>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</si>
  <si>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</si>
  <si>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</si>
  <si>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</si>
  <si>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</si>
  <si>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</si>
  <si>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</si>
  <si>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</si>
  <si>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</si>
  <si>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</si>
  <si>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</si>
  <si>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</si>
  <si>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</si>
  <si>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</si>
  <si>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</si>
  <si>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</si>
  <si>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</si>
  <si>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</si>
  <si>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</si>
  <si>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</si>
  <si>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</si>
  <si>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</si>
  <si>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</si>
  <si>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</si>
  <si>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</si>
  <si>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</si>
  <si>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</si>
  <si>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</si>
  <si>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</si>
  <si>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</si>
  <si>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</si>
  <si>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</si>
  <si>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</si>
  <si>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</si>
  <si>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</si>
  <si>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</si>
  <si>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</si>
  <si>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</si>
  <si>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</si>
  <si>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</si>
  <si>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</si>
  <si>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</si>
  <si>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</si>
  <si>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</si>
  <si>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</si>
  <si>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</si>
  <si>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</si>
  <si>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</si>
  <si>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</si>
  <si>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</si>
  <si>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</si>
  <si>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</si>
  <si>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</si>
  <si>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</si>
  <si>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</si>
  <si>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</si>
  <si>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</si>
  <si>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</si>
  <si>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</si>
  <si>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</si>
  <si>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</si>
  <si>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</si>
  <si>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</si>
  <si>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</si>
  <si>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</si>
  <si>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</si>
  <si>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</si>
  <si>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</si>
  <si>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</si>
  <si>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</si>
  <si>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</si>
  <si>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</si>
  <si>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</si>
  <si>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</si>
  <si>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</si>
  <si>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</si>
  <si>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</si>
  <si>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</si>
  <si>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</si>
  <si>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</si>
  <si>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</si>
  <si>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</si>
  <si>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</si>
  <si>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</si>
  <si>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</si>
  <si>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</si>
  <si>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</si>
  <si>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</si>
  <si>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</si>
  <si>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</si>
  <si>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</si>
  <si>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</si>
  <si>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</si>
  <si>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</si>
  <si>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</si>
  <si>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</si>
  <si>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</si>
  <si>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</si>
  <si>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</si>
  <si>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</si>
  <si>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</si>
  <si>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</si>
  <si>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</si>
  <si>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</si>
  <si>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</si>
  <si>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</si>
  <si>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</si>
  <si>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</si>
  <si>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</si>
  <si>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</si>
  <si>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</si>
  <si>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</si>
  <si>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</si>
  <si>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</si>
  <si>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</si>
  <si>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</si>
  <si>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</si>
  <si>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</si>
  <si>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</si>
  <si>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</si>
  <si>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</si>
  <si>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</si>
  <si>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</si>
  <si>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</si>
  <si>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</si>
  <si>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</si>
  <si>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</si>
  <si>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</si>
  <si>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</si>
  <si>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</si>
  <si>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</si>
  <si>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</si>
  <si>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</si>
  <si>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</si>
  <si>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</si>
  <si>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</si>
  <si>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</si>
  <si>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</si>
  <si>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</si>
  <si>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</si>
  <si>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</si>
  <si>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</si>
  <si>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</si>
  <si>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</si>
  <si>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</si>
  <si>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</si>
  <si>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</si>
  <si>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</si>
  <si>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</si>
  <si>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</si>
  <si>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</si>
  <si>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</si>
  <si>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</si>
  <si>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</si>
  <si>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</si>
  <si>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</si>
  <si>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</si>
  <si>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</si>
  <si>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</si>
  <si>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</si>
  <si>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</si>
  <si>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</si>
  <si>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</si>
  <si>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</si>
  <si>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</si>
  <si>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</si>
  <si>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</si>
  <si>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</si>
  <si>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CONSOLIDADO</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</si>
  <si>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</si>
  <si>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</si>
  <si>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</si>
  <si>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</si>
  <si>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</si>
  <si>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</si>
  <si>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</si>
  <si>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</si>
  <si>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</si>
  <si>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</si>
  <si>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</si>
  <si>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</si>
  <si>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</si>
  <si>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Lo que trae el reporte</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</si>
  <si>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</si>
  <si>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</si>
  <si>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</si>
  <si>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</si>
  <si>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</si>
  <si>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</si>
  <si>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</si>
  <si>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</si>
  <si>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</si>
  <si>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</si>
  <si>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</si>
  <si>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</si>
  <si>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</si>
  <si>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</si>
  <si>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</si>
  <si>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</si>
  <si>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</si>
  <si>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</si>
  <si>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</si>
  <si>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</si>
  <si>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</si>
  <si>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</si>
  <si>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</si>
  <si>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</si>
  <si>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</si>
  <si>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</si>
  <si>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</si>
  <si>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</si>
  <si>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</si>
  <si>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</si>
  <si>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</si>
  <si>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</si>
  <si>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</si>
  <si>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</si>
  <si>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</si>
  <si>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</si>
  <si>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</si>
  <si>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</si>
  <si>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</si>
  <si>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</si>
  <si>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</si>
  <si>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</si>
  <si>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</si>
  <si>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</si>
  <si>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</si>
  <si>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</si>
  <si>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</si>
  <si>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</si>
  <si>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</si>
  <si>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</si>
  <si>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</si>
  <si>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</si>
  <si>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</si>
  <si>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</si>
  <si>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</si>
  <si>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</si>
  <si>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</si>
  <si>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</si>
  <si>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</si>
  <si>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</si>
  <si>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</si>
  <si>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</si>
  <si>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</si>
  <si>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</si>
  <si>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</si>
  <si>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</si>
  <si>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</si>
  <si>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</si>
  <si>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ADQUISICIONES DE BIENES Y SERVICIOS</t>
  </si>
  <si>
    <t>A-03-03-04-062</t>
  </si>
  <si>
    <t>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</si>
  <si>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</si>
  <si>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</si>
  <si>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</si>
  <si>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</si>
  <si>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</si>
  <si>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</si>
  <si>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</si>
  <si>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</si>
  <si>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</si>
  <si>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</si>
  <si>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</si>
  <si>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</si>
  <si>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</si>
  <si>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</si>
  <si>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</si>
  <si>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</si>
  <si>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</si>
  <si>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</si>
  <si>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</si>
  <si>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</si>
  <si>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</si>
  <si>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</si>
  <si>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</si>
  <si>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</si>
  <si>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</si>
  <si>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</si>
  <si>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</si>
  <si>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</si>
  <si>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</si>
  <si>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</si>
  <si>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</si>
  <si>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</si>
  <si>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</si>
  <si>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</si>
  <si>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</si>
  <si>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</si>
  <si>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</si>
  <si>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</si>
  <si>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</si>
  <si>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</si>
  <si>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</si>
  <si>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</si>
  <si>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</si>
  <si>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</si>
  <si>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</si>
  <si>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</si>
  <si>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</si>
  <si>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</si>
  <si>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</si>
  <si>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</si>
  <si>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</si>
  <si>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</si>
  <si>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</si>
  <si>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</si>
  <si>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</si>
  <si>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</si>
  <si>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</si>
  <si>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</si>
  <si>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</si>
  <si>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</si>
  <si>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</si>
  <si>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</si>
  <si>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</si>
  <si>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</si>
  <si>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</si>
  <si>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</si>
  <si>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</si>
  <si>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</si>
  <si>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</si>
  <si>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</si>
  <si>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</si>
  <si>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</si>
  <si>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</si>
  <si>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</si>
  <si>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</si>
  <si>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</si>
  <si>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</si>
  <si>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</si>
  <si>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</si>
  <si>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</si>
  <si>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</si>
  <si>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</si>
  <si>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</si>
  <si>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</si>
  <si>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</si>
  <si>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</si>
  <si>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</si>
  <si>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</si>
  <si>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</si>
  <si>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</si>
  <si>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</si>
  <si>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</si>
  <si>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</si>
  <si>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</si>
  <si>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</si>
  <si>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</si>
  <si>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</si>
  <si>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</si>
  <si>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</si>
  <si>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</si>
  <si>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</si>
  <si>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</si>
  <si>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</si>
  <si>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</si>
  <si>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</si>
  <si>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</si>
  <si>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</si>
  <si>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</si>
  <si>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</si>
  <si>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</si>
  <si>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</si>
  <si>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</si>
  <si>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</si>
  <si>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</si>
  <si>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</si>
  <si>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</si>
  <si>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</si>
  <si>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</si>
  <si>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</si>
  <si>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</si>
  <si>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</si>
  <si>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</si>
  <si>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</si>
  <si>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</si>
  <si>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</si>
  <si>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</si>
  <si>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</si>
  <si>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</si>
  <si>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</si>
  <si>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</si>
  <si>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</si>
  <si>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</si>
  <si>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</si>
  <si>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</si>
  <si>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</si>
  <si>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</si>
  <si>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</si>
  <si>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</si>
  <si>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</si>
  <si>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</si>
  <si>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</si>
  <si>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</si>
  <si>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</si>
  <si>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</si>
  <si>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</si>
  <si>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</si>
  <si>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</si>
  <si>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</si>
  <si>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</si>
  <si>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</si>
  <si>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</si>
  <si>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</si>
  <si>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</si>
  <si>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</si>
  <si>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</si>
  <si>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</si>
  <si>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</si>
  <si>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</si>
  <si>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</si>
  <si>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</si>
  <si>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</si>
  <si>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</si>
  <si>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</si>
  <si>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</si>
  <si>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</si>
  <si>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</si>
  <si>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</si>
  <si>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</si>
  <si>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</si>
  <si>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</si>
  <si>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</si>
  <si>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</si>
  <si>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</si>
  <si>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</si>
  <si>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</si>
  <si>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</si>
  <si>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</si>
  <si>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</si>
  <si>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</si>
  <si>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</si>
  <si>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</si>
  <si>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</si>
  <si>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 xml:space="preserve"> Ejecución vigencia 2025. 31 marzo 2025</t>
  </si>
  <si>
    <t>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</si>
</sst>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s>
  <fonts count="195"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164" fontId="42" fillId="0" borderId="0" applyFont="0" applyFill="0" applyBorder="0" applyAlignment="0" applyProtection="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257">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7" applyFont="1" applyBorder="1" applyAlignment="1">
      <alignment vertical="center" wrapText="1"/>
    </xf>
    <xf numFmtId="0" fontId="55" fillId="0" borderId="14" xfId="27" applyFont="1" applyBorder="1" applyAlignment="1">
      <alignment vertical="center" wrapText="1"/>
    </xf>
    <xf numFmtId="0" fontId="55" fillId="0" borderId="14" xfId="27" applyFont="1" applyBorder="1" applyAlignment="1">
      <alignment horizontal="center" vertical="center" wrapText="1"/>
    </xf>
    <xf numFmtId="0" fontId="55" fillId="0" borderId="14" xfId="27" applyFont="1" applyBorder="1" applyAlignment="1">
      <alignment horizontal="right" vertical="center" wrapText="1"/>
    </xf>
    <xf numFmtId="0" fontId="55" fillId="0" borderId="19" xfId="27" applyFont="1" applyBorder="1" applyAlignment="1">
      <alignment vertical="center" wrapText="1"/>
    </xf>
    <xf numFmtId="0" fontId="55" fillId="0" borderId="19" xfId="27" applyFont="1" applyBorder="1" applyAlignment="1">
      <alignment horizontal="center" vertical="center" wrapText="1"/>
    </xf>
    <xf numFmtId="0" fontId="55" fillId="0" borderId="20" xfId="27"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0" fontId="121" fillId="0" borderId="0" xfId="4" applyFont="1" applyAlignment="1">
      <alignment horizontal="right" vertical="center" wrapText="1"/>
    </xf>
    <xf numFmtId="3" fontId="121"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3" fontId="115" fillId="0" borderId="0" xfId="4" applyNumberFormat="1" applyFont="1" applyAlignment="1">
      <alignment horizontal="left" vertical="center" wrapText="1" readingOrder="1"/>
    </xf>
    <xf numFmtId="178" fontId="110" fillId="0" borderId="0" xfId="4" applyNumberFormat="1" applyFont="1" applyAlignment="1">
      <alignment vertical="center" wrapText="1" readingOrder="1"/>
    </xf>
    <xf numFmtId="3" fontId="111" fillId="0" borderId="0" xfId="4" applyNumberFormat="1" applyFont="1" applyAlignment="1">
      <alignment vertical="center" wrapText="1" readingOrder="1"/>
    </xf>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20" fillId="0" borderId="0" xfId="6"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2"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5"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31" fillId="0" borderId="1" xfId="0" applyFont="1" applyBorder="1" applyAlignment="1">
      <alignment horizontal="center" vertical="center" wrapText="1" readingOrder="1"/>
    </xf>
    <xf numFmtId="0" fontId="131" fillId="0" borderId="0" xfId="0" applyFont="1" applyAlignment="1">
      <alignment horizontal="center" vertical="center" wrapText="1" readingOrder="1"/>
    </xf>
    <xf numFmtId="0" fontId="132" fillId="0" borderId="1" xfId="0" applyFont="1" applyBorder="1" applyAlignment="1">
      <alignment horizontal="center" vertical="center" wrapText="1" readingOrder="1"/>
    </xf>
    <xf numFmtId="0" fontId="132" fillId="0" borderId="1" xfId="0" applyFont="1" applyBorder="1" applyAlignment="1">
      <alignment horizontal="left" vertical="center" wrapText="1" readingOrder="1"/>
    </xf>
    <xf numFmtId="0" fontId="132" fillId="0" borderId="1" xfId="0" applyFont="1" applyBorder="1" applyAlignment="1">
      <alignment vertical="center" wrapText="1" readingOrder="1"/>
    </xf>
    <xf numFmtId="185" fontId="132" fillId="0" borderId="1" xfId="0" applyNumberFormat="1" applyFont="1" applyBorder="1" applyAlignment="1">
      <alignment horizontal="right" vertical="center" wrapText="1" readingOrder="1"/>
    </xf>
    <xf numFmtId="0" fontId="131" fillId="0" borderId="1" xfId="0" applyFont="1" applyBorder="1" applyAlignment="1">
      <alignment horizontal="left" vertical="center" wrapText="1" readingOrder="1"/>
    </xf>
    <xf numFmtId="0" fontId="133" fillId="0" borderId="1" xfId="0" applyFont="1" applyBorder="1" applyAlignment="1">
      <alignment horizontal="center" vertical="center" wrapText="1" readingOrder="1"/>
    </xf>
    <xf numFmtId="0" fontId="133" fillId="0" borderId="1" xfId="0" applyFont="1" applyBorder="1" applyAlignment="1">
      <alignment horizontal="left" vertical="center" wrapText="1" readingOrder="1"/>
    </xf>
    <xf numFmtId="0" fontId="133"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7" applyBorder="1"/>
    <xf numFmtId="168" fontId="49" fillId="0" borderId="0" xfId="548" applyFont="1" applyFill="1"/>
    <xf numFmtId="0" fontId="61" fillId="0" borderId="44" xfId="4" applyFont="1" applyBorder="1" applyAlignment="1" applyProtection="1">
      <alignment horizontal="left" vertical="center" wrapText="1" readingOrder="1"/>
      <protection locked="0"/>
    </xf>
    <xf numFmtId="168" fontId="45" fillId="0" borderId="0" xfId="548" applyFont="1" applyFill="1"/>
    <xf numFmtId="43" fontId="59" fillId="0" borderId="0" xfId="549" applyFont="1" applyFill="1" applyBorder="1" applyAlignment="1" applyProtection="1">
      <alignment horizontal="right" vertical="center" wrapText="1" readingOrder="1"/>
      <protection locked="0"/>
    </xf>
    <xf numFmtId="10" fontId="59" fillId="0" borderId="0" xfId="550" applyNumberFormat="1" applyFont="1" applyFill="1" applyBorder="1" applyAlignment="1" applyProtection="1">
      <alignment horizontal="right" vertical="center" wrapText="1" readingOrder="1"/>
      <protection locked="0"/>
    </xf>
    <xf numFmtId="43" fontId="55" fillId="0" borderId="0" xfId="549" applyFont="1" applyFill="1" applyBorder="1" applyAlignment="1">
      <alignment vertical="center" wrapText="1"/>
    </xf>
    <xf numFmtId="43" fontId="55" fillId="0" borderId="0" xfId="549" applyFont="1" applyFill="1" applyBorder="1" applyAlignment="1">
      <alignment horizontal="right" vertical="center" wrapText="1"/>
    </xf>
    <xf numFmtId="0" fontId="15" fillId="0" borderId="0" xfId="547" applyFont="1" applyAlignment="1">
      <alignment horizontal="left"/>
    </xf>
    <xf numFmtId="168" fontId="15" fillId="0" borderId="0" xfId="548" applyFont="1" applyFill="1" applyBorder="1"/>
    <xf numFmtId="43" fontId="47" fillId="0" borderId="49" xfId="549" applyFont="1" applyBorder="1"/>
    <xf numFmtId="0" fontId="15" fillId="0" borderId="0" xfId="547" applyFont="1" applyAlignment="1">
      <alignment horizontal="left" indent="1"/>
    </xf>
    <xf numFmtId="43" fontId="47" fillId="0" borderId="53" xfId="549" applyFont="1" applyBorder="1"/>
    <xf numFmtId="43" fontId="47" fillId="0" borderId="53" xfId="549" applyFont="1" applyFill="1" applyBorder="1"/>
    <xf numFmtId="0" fontId="72" fillId="7" borderId="64" xfId="547" applyFont="1" applyFill="1" applyBorder="1" applyAlignment="1">
      <alignment horizontal="left"/>
    </xf>
    <xf numFmtId="0" fontId="76" fillId="7" borderId="64" xfId="547" applyFont="1" applyFill="1" applyBorder="1"/>
    <xf numFmtId="168" fontId="72" fillId="7" borderId="64" xfId="548" applyFont="1" applyFill="1" applyBorder="1"/>
    <xf numFmtId="168" fontId="49" fillId="0" borderId="0" xfId="548"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34" fillId="0" borderId="0" xfId="0" applyFont="1"/>
    <xf numFmtId="9" fontId="51" fillId="0" borderId="3" xfId="0" applyNumberFormat="1" applyFont="1" applyBorder="1" applyAlignment="1">
      <alignment horizontal="center" vertical="center" wrapText="1" readingOrder="1"/>
    </xf>
    <xf numFmtId="0" fontId="135" fillId="0" borderId="0" xfId="0" applyFont="1" applyAlignment="1">
      <alignment horizontal="center" vertical="center"/>
    </xf>
    <xf numFmtId="9" fontId="137" fillId="0" borderId="75" xfId="0" applyNumberFormat="1" applyFont="1" applyBorder="1" applyAlignment="1">
      <alignment horizontal="center" vertical="center" wrapText="1" readingOrder="1"/>
    </xf>
    <xf numFmtId="0" fontId="139" fillId="0" borderId="0" xfId="0" applyFont="1"/>
    <xf numFmtId="0" fontId="140" fillId="0" borderId="0" xfId="0" applyFont="1"/>
    <xf numFmtId="0" fontId="141" fillId="0" borderId="0" xfId="0" applyFont="1"/>
    <xf numFmtId="0" fontId="91" fillId="0" borderId="0" xfId="0" applyFont="1"/>
    <xf numFmtId="0" fontId="143" fillId="0" borderId="0" xfId="0" applyFont="1"/>
    <xf numFmtId="0" fontId="144" fillId="0" borderId="0" xfId="0" applyFont="1"/>
    <xf numFmtId="188" fontId="132"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6" fillId="0" borderId="0" xfId="0" applyFont="1"/>
    <xf numFmtId="0" fontId="147" fillId="0" borderId="1" xfId="0" applyFont="1" applyBorder="1" applyAlignment="1">
      <alignment horizontal="center" vertical="center" wrapText="1" readingOrder="1"/>
    </xf>
    <xf numFmtId="0" fontId="147" fillId="0" borderId="1" xfId="0" applyFont="1" applyBorder="1" applyAlignment="1">
      <alignment horizontal="left" vertical="center" wrapText="1" readingOrder="1"/>
    </xf>
    <xf numFmtId="0" fontId="147"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8"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3" fontId="149" fillId="0" borderId="52" xfId="4" applyNumberFormat="1" applyFont="1" applyBorder="1" applyAlignment="1" applyProtection="1">
      <alignment horizontal="right" vertical="center" wrapText="1" readingOrder="1"/>
      <protection locked="0"/>
    </xf>
    <xf numFmtId="173" fontId="149" fillId="0" borderId="47" xfId="4" applyNumberFormat="1" applyFont="1" applyBorder="1" applyAlignment="1" applyProtection="1">
      <alignment horizontal="right" vertical="center" wrapText="1" readingOrder="1"/>
      <protection locked="0"/>
    </xf>
    <xf numFmtId="173" fontId="149" fillId="0" borderId="3" xfId="4" applyNumberFormat="1" applyFont="1" applyBorder="1" applyAlignment="1" applyProtection="1">
      <alignment horizontal="right" vertical="center" wrapText="1" readingOrder="1"/>
      <protection locked="0"/>
    </xf>
    <xf numFmtId="9" fontId="150" fillId="0" borderId="3" xfId="7" applyFont="1" applyBorder="1" applyAlignment="1">
      <alignment horizontal="right" vertical="center" wrapText="1" readingOrder="1"/>
    </xf>
    <xf numFmtId="173" fontId="150"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50"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9" fillId="0" borderId="3" xfId="4" applyNumberFormat="1" applyFont="1" applyBorder="1" applyAlignment="1" applyProtection="1">
      <alignment horizontal="center" vertical="center" wrapText="1" readingOrder="1"/>
      <protection locked="0"/>
    </xf>
    <xf numFmtId="3" fontId="149" fillId="0" borderId="32" xfId="4" applyNumberFormat="1" applyFont="1" applyBorder="1" applyAlignment="1" applyProtection="1">
      <alignment horizontal="center" vertical="center" wrapText="1" readingOrder="1"/>
      <protection locked="0"/>
    </xf>
    <xf numFmtId="9" fontId="150" fillId="0" borderId="33" xfId="7" applyFont="1" applyBorder="1" applyAlignment="1">
      <alignment horizontal="right" vertical="center" wrapText="1" readingOrder="1"/>
    </xf>
    <xf numFmtId="9" fontId="150"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9" fillId="0" borderId="7" xfId="4" applyNumberFormat="1" applyFont="1" applyBorder="1" applyAlignment="1" applyProtection="1">
      <alignment horizontal="center" vertical="center" wrapText="1" readingOrder="1"/>
      <protection locked="0"/>
    </xf>
    <xf numFmtId="173" fontId="149" fillId="0" borderId="7" xfId="4" applyNumberFormat="1" applyFont="1" applyBorder="1" applyAlignment="1" applyProtection="1">
      <alignment horizontal="right" vertical="center" wrapText="1" readingOrder="1"/>
      <protection locked="0"/>
    </xf>
    <xf numFmtId="9" fontId="150" fillId="0" borderId="7" xfId="7" applyFont="1" applyBorder="1" applyAlignment="1">
      <alignment horizontal="center" vertical="center" wrapText="1" readingOrder="1"/>
    </xf>
    <xf numFmtId="9" fontId="150" fillId="0" borderId="3" xfId="7" applyFont="1" applyBorder="1" applyAlignment="1">
      <alignment horizontal="center" vertical="center" wrapText="1" readingOrder="1"/>
    </xf>
    <xf numFmtId="9" fontId="150" fillId="0" borderId="3" xfId="4" applyNumberFormat="1" applyFont="1" applyBorder="1" applyAlignment="1">
      <alignment horizontal="center" vertical="center" wrapText="1" readingOrder="1"/>
    </xf>
    <xf numFmtId="9" fontId="150" fillId="0" borderId="31" xfId="7" applyFont="1" applyBorder="1" applyAlignment="1">
      <alignment horizontal="center" vertical="center" wrapText="1" readingOrder="1"/>
    </xf>
    <xf numFmtId="9" fontId="150" fillId="0" borderId="33" xfId="7" applyFont="1" applyBorder="1" applyAlignment="1">
      <alignment horizontal="center" vertical="center" wrapText="1" readingOrder="1"/>
    </xf>
    <xf numFmtId="9" fontId="150"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50" fillId="0" borderId="51" xfId="7" applyFont="1" applyBorder="1" applyAlignment="1">
      <alignment horizontal="center" vertical="center" wrapText="1" readingOrder="1"/>
    </xf>
    <xf numFmtId="9" fontId="150" fillId="0" borderId="49" xfId="7" applyFont="1" applyBorder="1" applyAlignment="1">
      <alignment horizontal="center" vertical="center" wrapText="1" readingOrder="1"/>
    </xf>
    <xf numFmtId="9" fontId="150" fillId="0" borderId="10" xfId="7" applyFont="1" applyBorder="1" applyAlignment="1">
      <alignment horizontal="center" vertical="center" wrapText="1" readingOrder="1"/>
    </xf>
    <xf numFmtId="9" fontId="150" fillId="0" borderId="53" xfId="7" applyFont="1" applyBorder="1" applyAlignment="1">
      <alignment horizontal="center" vertical="center" wrapText="1" readingOrder="1"/>
    </xf>
    <xf numFmtId="9" fontId="149"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2" fontId="149" fillId="0" borderId="37" xfId="52" applyNumberFormat="1" applyFont="1" applyBorder="1" applyAlignment="1" applyProtection="1">
      <alignment horizontal="center" vertical="center" wrapText="1" readingOrder="1"/>
      <protection locked="0"/>
    </xf>
    <xf numFmtId="182" fontId="149" fillId="0" borderId="37" xfId="52" applyNumberFormat="1" applyFont="1" applyBorder="1" applyAlignment="1" applyProtection="1">
      <alignment horizontal="right" vertical="center" wrapText="1" readingOrder="1"/>
      <protection locked="0"/>
    </xf>
    <xf numFmtId="9" fontId="150" fillId="0" borderId="37" xfId="7" applyFont="1" applyBorder="1" applyAlignment="1">
      <alignment horizontal="right" vertical="center" wrapText="1" readingOrder="1"/>
    </xf>
    <xf numFmtId="173" fontId="150" fillId="0" borderId="37" xfId="1" applyNumberFormat="1" applyFont="1" applyBorder="1" applyAlignment="1">
      <alignment horizontal="right" vertical="center" wrapText="1" readingOrder="1"/>
    </xf>
    <xf numFmtId="182" fontId="150" fillId="0" borderId="37" xfId="52" applyNumberFormat="1" applyFont="1" applyBorder="1" applyAlignment="1">
      <alignment horizontal="right" vertical="center" wrapText="1" readingOrder="1"/>
    </xf>
    <xf numFmtId="9" fontId="150" fillId="0" borderId="38" xfId="7" applyFont="1" applyBorder="1" applyAlignment="1">
      <alignment horizontal="right" vertical="center" wrapText="1" readingOrder="1"/>
    </xf>
    <xf numFmtId="182" fontId="149" fillId="0" borderId="3" xfId="52" applyNumberFormat="1" applyFont="1" applyBorder="1" applyAlignment="1" applyProtection="1">
      <alignment horizontal="center" vertical="center" wrapText="1" readingOrder="1"/>
      <protection locked="0"/>
    </xf>
    <xf numFmtId="182" fontId="149" fillId="0" borderId="3" xfId="52" applyNumberFormat="1" applyFont="1" applyBorder="1" applyAlignment="1" applyProtection="1">
      <alignment horizontal="right" vertical="center" wrapText="1" readingOrder="1"/>
      <protection locked="0"/>
    </xf>
    <xf numFmtId="182" fontId="150" fillId="0" borderId="3" xfId="52" applyNumberFormat="1" applyFont="1" applyBorder="1" applyAlignment="1">
      <alignment horizontal="right" vertical="center" wrapText="1" readingOrder="1"/>
    </xf>
    <xf numFmtId="182" fontId="74" fillId="0" borderId="3" xfId="52"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2" applyNumberFormat="1" applyFont="1" applyFill="1" applyBorder="1" applyAlignment="1" applyProtection="1">
      <alignment horizontal="center" vertical="center" wrapText="1" readingOrder="1"/>
      <protection locked="0"/>
    </xf>
    <xf numFmtId="182" fontId="61" fillId="0" borderId="6" xfId="52" applyNumberFormat="1" applyFont="1" applyFill="1" applyBorder="1" applyAlignment="1" applyProtection="1">
      <alignment vertical="center" wrapText="1" readingOrder="1"/>
      <protection locked="0"/>
    </xf>
    <xf numFmtId="182" fontId="50" fillId="0" borderId="6" xfId="52" applyNumberFormat="1" applyFont="1" applyBorder="1" applyAlignment="1">
      <alignment vertical="center" wrapText="1"/>
    </xf>
    <xf numFmtId="43" fontId="50" fillId="0" borderId="6" xfId="551" applyFont="1" applyBorder="1" applyAlignment="1">
      <alignment horizontal="right" vertical="center" wrapText="1"/>
    </xf>
    <xf numFmtId="10" fontId="50" fillId="0" borderId="6" xfId="552"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2" applyNumberFormat="1" applyFont="1" applyFill="1" applyBorder="1" applyAlignment="1" applyProtection="1">
      <alignment horizontal="right" vertical="center" wrapText="1" readingOrder="1"/>
      <protection locked="0"/>
    </xf>
    <xf numFmtId="171" fontId="50" fillId="0" borderId="6" xfId="551"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2" fillId="6" borderId="25" xfId="52" applyNumberFormat="1" applyFont="1" applyFill="1" applyBorder="1" applyAlignment="1" applyProtection="1">
      <alignment horizontal="center" vertical="center" wrapText="1" readingOrder="1"/>
      <protection locked="0"/>
    </xf>
    <xf numFmtId="43" fontId="62" fillId="6" borderId="25" xfId="551"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2" applyNumberFormat="1" applyFont="1" applyFill="1" applyBorder="1" applyAlignment="1">
      <alignment vertical="center" wrapText="1"/>
    </xf>
    <xf numFmtId="171" fontId="46" fillId="6" borderId="25" xfId="551"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9"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2" applyNumberFormat="1" applyFont="1" applyBorder="1" applyAlignment="1">
      <alignment horizontal="right" vertical="center" wrapText="1" readingOrder="1"/>
    </xf>
    <xf numFmtId="167" fontId="44" fillId="0" borderId="3" xfId="52"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2"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2" applyNumberFormat="1" applyFont="1" applyBorder="1" applyAlignment="1">
      <alignment horizontal="right" vertical="center" wrapText="1" readingOrder="1"/>
    </xf>
    <xf numFmtId="182" fontId="44" fillId="0" borderId="7" xfId="52" applyNumberFormat="1" applyFont="1" applyBorder="1" applyAlignment="1">
      <alignment horizontal="right" vertical="center" wrapText="1" readingOrder="1"/>
    </xf>
    <xf numFmtId="167" fontId="44" fillId="0" borderId="7" xfId="52"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2" applyNumberFormat="1" applyFont="1" applyBorder="1" applyAlignment="1">
      <alignment horizontal="right" vertical="center" wrapText="1" readingOrder="1"/>
    </xf>
    <xf numFmtId="188" fontId="142" fillId="5" borderId="1" xfId="0" applyNumberFormat="1" applyFont="1" applyFill="1" applyBorder="1" applyAlignment="1">
      <alignment horizontal="right" vertical="center" wrapText="1" readingOrder="1"/>
    </xf>
    <xf numFmtId="0" fontId="0" fillId="0" borderId="0" xfId="0" applyAlignment="1">
      <alignment horizontal="left"/>
    </xf>
    <xf numFmtId="9" fontId="154" fillId="43" borderId="79" xfId="0" applyNumberFormat="1" applyFont="1" applyFill="1" applyBorder="1" applyAlignment="1">
      <alignment horizontal="center" vertical="center" wrapText="1" readingOrder="1"/>
    </xf>
    <xf numFmtId="0" fontId="153"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50" fillId="0" borderId="3" xfId="2" applyFont="1" applyFill="1" applyBorder="1" applyAlignment="1">
      <alignment horizontal="center" vertical="center" wrapText="1" readingOrder="1"/>
    </xf>
    <xf numFmtId="0" fontId="125"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0" fontId="160" fillId="0" borderId="0" xfId="4" applyFont="1" applyAlignment="1">
      <alignment horizontal="left" vertical="center" wrapText="1" readingOrder="1"/>
    </xf>
    <xf numFmtId="9" fontId="62" fillId="6" borderId="25" xfId="552"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5"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2" applyNumberFormat="1" applyFont="1" applyFill="1" applyBorder="1" applyAlignment="1">
      <alignment horizontal="right" vertical="center" wrapText="1" readingOrder="1"/>
    </xf>
    <xf numFmtId="173" fontId="151" fillId="0" borderId="3" xfId="52" applyNumberFormat="1" applyFont="1" applyFill="1" applyBorder="1" applyAlignment="1">
      <alignment horizontal="right" vertical="center" wrapText="1" readingOrder="1"/>
    </xf>
    <xf numFmtId="182" fontId="151" fillId="0" borderId="3" xfId="52" applyNumberFormat="1" applyFont="1" applyFill="1" applyBorder="1" applyAlignment="1">
      <alignment horizontal="right" vertical="center" wrapText="1" readingOrder="1"/>
    </xf>
    <xf numFmtId="9" fontId="151"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64"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62"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8" fillId="47" borderId="24" xfId="0" applyFont="1" applyFill="1" applyBorder="1" applyAlignment="1">
      <alignment vertical="center" wrapText="1" readingOrder="1"/>
    </xf>
    <xf numFmtId="182" fontId="161" fillId="47" borderId="25" xfId="52" applyNumberFormat="1" applyFont="1" applyFill="1" applyBorder="1" applyAlignment="1">
      <alignment horizontal="right" vertical="center" wrapText="1" readingOrder="1"/>
    </xf>
    <xf numFmtId="182" fontId="169" fillId="47" borderId="25" xfId="52" applyNumberFormat="1" applyFont="1" applyFill="1" applyBorder="1" applyAlignment="1">
      <alignment horizontal="right" vertical="center" wrapText="1" readingOrder="1"/>
    </xf>
    <xf numFmtId="173" fontId="169" fillId="47" borderId="25" xfId="52" applyNumberFormat="1" applyFont="1" applyFill="1" applyBorder="1" applyAlignment="1">
      <alignment horizontal="right" vertical="center" wrapText="1" readingOrder="1"/>
    </xf>
    <xf numFmtId="9" fontId="169" fillId="47" borderId="25" xfId="2" applyFont="1" applyFill="1" applyBorder="1" applyAlignment="1">
      <alignment horizontal="right" vertical="center" wrapText="1" readingOrder="1"/>
    </xf>
    <xf numFmtId="9" fontId="149" fillId="0" borderId="52" xfId="2" applyFont="1" applyBorder="1" applyAlignment="1" applyProtection="1">
      <alignment horizontal="right" vertical="center" wrapText="1" readingOrder="1"/>
      <protection locked="0"/>
    </xf>
    <xf numFmtId="9" fontId="149" fillId="0" borderId="47" xfId="2" applyFont="1" applyBorder="1" applyAlignment="1" applyProtection="1">
      <alignment horizontal="right" vertical="center" wrapText="1" readingOrder="1"/>
      <protection locked="0"/>
    </xf>
    <xf numFmtId="9" fontId="149" fillId="0" borderId="7" xfId="2" applyFont="1" applyBorder="1" applyAlignment="1" applyProtection="1">
      <alignment horizontal="right" vertical="center" wrapText="1" readingOrder="1"/>
      <protection locked="0"/>
    </xf>
    <xf numFmtId="9" fontId="149"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9"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7"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2" applyNumberFormat="1" applyFont="1" applyAlignment="1" applyProtection="1">
      <alignment horizontal="center" vertical="center" wrapText="1" readingOrder="1"/>
      <protection locked="0"/>
    </xf>
    <xf numFmtId="3" fontId="127" fillId="0" borderId="0" xfId="4" applyNumberFormat="1" applyFont="1" applyAlignment="1">
      <alignment horizontal="right" vertical="center" wrapText="1"/>
    </xf>
    <xf numFmtId="3" fontId="127" fillId="0" borderId="0" xfId="4" applyNumberFormat="1" applyFont="1" applyAlignment="1">
      <alignment horizontal="center" vertical="center" wrapText="1"/>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70"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62" fillId="47" borderId="24" xfId="0" applyFont="1" applyFill="1" applyBorder="1" applyAlignment="1">
      <alignment horizontal="center" vertical="center" wrapText="1" readingOrder="1"/>
    </xf>
    <xf numFmtId="9" fontId="125" fillId="0" borderId="0" xfId="2" applyFont="1" applyFill="1" applyAlignment="1">
      <alignment horizontal="center" readingOrder="1"/>
    </xf>
    <xf numFmtId="9" fontId="126" fillId="0" borderId="56" xfId="2" applyFont="1" applyFill="1" applyBorder="1" applyAlignment="1">
      <alignment horizontal="center" readingOrder="1"/>
    </xf>
    <xf numFmtId="9" fontId="126" fillId="0" borderId="2" xfId="2" applyFont="1" applyFill="1" applyBorder="1" applyAlignment="1">
      <alignment horizontal="center"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27" fillId="0" borderId="0" xfId="4" applyFont="1" applyAlignment="1">
      <alignment horizontal="right" vertical="center" wrapText="1" readingOrder="1"/>
    </xf>
    <xf numFmtId="3" fontId="116" fillId="0" borderId="0" xfId="4" applyNumberFormat="1" applyFont="1" applyAlignment="1">
      <alignment horizontal="right" vertical="center" wrapText="1"/>
    </xf>
    <xf numFmtId="9" fontId="127" fillId="0" borderId="0" xfId="2" applyFont="1" applyFill="1" applyAlignment="1">
      <alignment horizontal="right" vertical="center" wrapText="1"/>
    </xf>
    <xf numFmtId="0" fontId="155" fillId="45" borderId="79" xfId="0" applyFont="1" applyFill="1" applyBorder="1" applyAlignment="1">
      <alignment horizontal="left" vertical="center" wrapText="1" readingOrder="1"/>
    </xf>
    <xf numFmtId="9" fontId="156"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4" fillId="45" borderId="3" xfId="52"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2" fontId="58" fillId="45" borderId="3" xfId="52" applyNumberFormat="1" applyFont="1" applyFill="1" applyBorder="1" applyAlignment="1">
      <alignment horizontal="right" vertical="center" wrapText="1" readingOrder="1"/>
    </xf>
    <xf numFmtId="173" fontId="58" fillId="45" borderId="3" xfId="52" applyNumberFormat="1" applyFont="1" applyFill="1" applyBorder="1" applyAlignment="1">
      <alignment horizontal="right" vertical="center" wrapText="1" readingOrder="1"/>
    </xf>
    <xf numFmtId="0" fontId="168" fillId="47" borderId="32" xfId="0" applyFont="1" applyFill="1" applyBorder="1" applyAlignment="1">
      <alignment vertical="center" wrapText="1" readingOrder="1"/>
    </xf>
    <xf numFmtId="182" fontId="161" fillId="47" borderId="3" xfId="52" applyNumberFormat="1" applyFont="1" applyFill="1" applyBorder="1" applyAlignment="1">
      <alignment horizontal="right" vertical="center" wrapText="1" readingOrder="1"/>
    </xf>
    <xf numFmtId="182" fontId="169" fillId="47" borderId="3" xfId="52" applyNumberFormat="1" applyFont="1" applyFill="1" applyBorder="1" applyAlignment="1">
      <alignment horizontal="right" vertical="center" wrapText="1" readingOrder="1"/>
    </xf>
    <xf numFmtId="173" fontId="169" fillId="47" borderId="3" xfId="52" applyNumberFormat="1" applyFont="1" applyFill="1" applyBorder="1" applyAlignment="1">
      <alignment horizontal="right" vertical="center" wrapText="1" readingOrder="1"/>
    </xf>
    <xf numFmtId="9" fontId="169"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8" fillId="45" borderId="3" xfId="52" applyNumberFormat="1" applyFont="1" applyFill="1" applyBorder="1" applyAlignment="1">
      <alignment horizontal="right" vertical="center" wrapText="1" readingOrder="1"/>
    </xf>
    <xf numFmtId="182" fontId="151" fillId="45" borderId="3" xfId="52" applyNumberFormat="1" applyFont="1" applyFill="1" applyBorder="1" applyAlignment="1">
      <alignment horizontal="right" vertical="center" wrapText="1" readingOrder="1"/>
    </xf>
    <xf numFmtId="173" fontId="151" fillId="45" borderId="3" xfId="52" applyNumberFormat="1" applyFont="1" applyFill="1" applyBorder="1" applyAlignment="1">
      <alignment horizontal="right" vertical="center" wrapText="1" readingOrder="1"/>
    </xf>
    <xf numFmtId="9" fontId="151" fillId="45" borderId="3" xfId="2" applyFont="1" applyFill="1" applyBorder="1" applyAlignment="1">
      <alignment horizontal="right" vertical="center" wrapText="1" readingOrder="1"/>
    </xf>
    <xf numFmtId="9" fontId="173" fillId="46" borderId="79" xfId="0" applyNumberFormat="1" applyFont="1" applyFill="1" applyBorder="1" applyAlignment="1">
      <alignment horizontal="center" vertical="center" wrapText="1" readingOrder="1"/>
    </xf>
    <xf numFmtId="182" fontId="149" fillId="0" borderId="3" xfId="52" applyNumberFormat="1" applyFont="1" applyFill="1" applyBorder="1" applyAlignment="1" applyProtection="1">
      <alignment horizontal="right" vertical="center" wrapText="1" readingOrder="1"/>
      <protection locked="0"/>
    </xf>
    <xf numFmtId="171" fontId="149" fillId="0" borderId="3" xfId="1" applyNumberFormat="1" applyFont="1" applyFill="1" applyBorder="1" applyAlignment="1" applyProtection="1">
      <alignment horizontal="center" vertical="center" wrapText="1" readingOrder="1"/>
      <protection locked="0"/>
    </xf>
    <xf numFmtId="9" fontId="150" fillId="0" borderId="3" xfId="2" applyFont="1" applyBorder="1" applyAlignment="1">
      <alignment horizontal="center" vertical="center" wrapText="1"/>
    </xf>
    <xf numFmtId="182" fontId="149" fillId="0" borderId="3" xfId="52" applyNumberFormat="1" applyFont="1" applyFill="1" applyBorder="1" applyAlignment="1" applyProtection="1">
      <alignment horizontal="center" vertical="center" wrapText="1" readingOrder="1"/>
      <protection locked="0"/>
    </xf>
    <xf numFmtId="182" fontId="149" fillId="0" borderId="3" xfId="52" applyNumberFormat="1" applyFont="1" applyFill="1" applyBorder="1" applyAlignment="1" applyProtection="1">
      <alignment vertical="center" wrapText="1" readingOrder="1"/>
      <protection locked="0"/>
    </xf>
    <xf numFmtId="43" fontId="150" fillId="0" borderId="3" xfId="551" applyFont="1" applyBorder="1" applyAlignment="1">
      <alignment horizontal="right" vertical="center" wrapText="1"/>
    </xf>
    <xf numFmtId="10" fontId="150" fillId="0" borderId="3" xfId="552" applyNumberFormat="1" applyFont="1" applyBorder="1" applyAlignment="1">
      <alignment horizontal="right" vertical="center" wrapText="1"/>
    </xf>
    <xf numFmtId="9" fontId="150" fillId="0" borderId="3" xfId="4" applyNumberFormat="1" applyFont="1" applyBorder="1" applyAlignment="1">
      <alignment horizontal="center" vertical="center" wrapText="1"/>
    </xf>
    <xf numFmtId="0" fontId="145" fillId="3" borderId="0" xfId="0" applyFont="1" applyFill="1"/>
    <xf numFmtId="0" fontId="146" fillId="3" borderId="0" xfId="0" applyFont="1" applyFill="1"/>
    <xf numFmtId="9" fontId="151"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5"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2"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3"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2" applyNumberFormat="1" applyFont="1" applyBorder="1" applyAlignment="1">
      <alignment horizontal="right" vertical="center" wrapText="1" readingOrder="1"/>
    </xf>
    <xf numFmtId="178" fontId="51" fillId="0" borderId="3" xfId="52" applyNumberFormat="1" applyFont="1" applyBorder="1" applyAlignment="1">
      <alignment horizontal="right" vertical="center" wrapText="1" readingOrder="1"/>
    </xf>
    <xf numFmtId="178" fontId="51" fillId="0" borderId="3" xfId="52" applyNumberFormat="1" applyFont="1" applyBorder="1" applyAlignment="1">
      <alignment vertical="center" wrapText="1" readingOrder="1"/>
    </xf>
    <xf numFmtId="178" fontId="51" fillId="0" borderId="5" xfId="52" applyNumberFormat="1" applyFont="1" applyBorder="1" applyAlignment="1">
      <alignment horizontal="right" vertical="center" wrapText="1" readingOrder="1"/>
    </xf>
    <xf numFmtId="178" fontId="51" fillId="0" borderId="7" xfId="52" applyNumberFormat="1" applyFont="1" applyBorder="1" applyAlignment="1">
      <alignment horizontal="center" vertical="center" wrapText="1" readingOrder="1"/>
    </xf>
    <xf numFmtId="178" fontId="51" fillId="0" borderId="3" xfId="52" applyNumberFormat="1" applyFont="1" applyBorder="1" applyAlignment="1">
      <alignment horizontal="center" vertical="center" wrapText="1" readingOrder="1"/>
    </xf>
    <xf numFmtId="178" fontId="51" fillId="0" borderId="5" xfId="52"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60" fillId="0" borderId="0" xfId="5" applyFont="1" applyAlignment="1">
      <alignment horizontal="left"/>
    </xf>
    <xf numFmtId="0" fontId="103" fillId="4" borderId="63" xfId="0" applyFont="1" applyFill="1" applyBorder="1" applyAlignment="1">
      <alignment horizontal="left" vertical="center" wrapText="1" readingOrder="1"/>
    </xf>
    <xf numFmtId="9" fontId="151" fillId="0" borderId="0" xfId="0" applyNumberFormat="1" applyFont="1" applyAlignment="1">
      <alignment horizontal="center" vertical="center" wrapText="1" readingOrder="1"/>
    </xf>
    <xf numFmtId="9" fontId="137"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43" fontId="0" fillId="0" borderId="0" xfId="1" applyFont="1"/>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6" fillId="0" borderId="0" xfId="4" applyNumberFormat="1" applyFont="1" applyAlignment="1">
      <alignment horizontal="center" vertical="center" wrapText="1" readingOrder="1"/>
    </xf>
    <xf numFmtId="9" fontId="130" fillId="0" borderId="3" xfId="7" applyFont="1" applyFill="1" applyBorder="1" applyAlignment="1">
      <alignment horizontal="center" vertical="center" wrapText="1" readingOrder="1"/>
    </xf>
    <xf numFmtId="178" fontId="125" fillId="0" borderId="0" xfId="5" applyNumberFormat="1" applyFont="1" applyAlignment="1">
      <alignment horizontal="left"/>
    </xf>
    <xf numFmtId="5" fontId="102" fillId="0" borderId="3" xfId="52"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3"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8" fillId="0" borderId="78"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67" fillId="52" borderId="3" xfId="0" applyNumberFormat="1" applyFont="1" applyFill="1" applyBorder="1" applyAlignment="1">
      <alignment vertical="center" wrapText="1" readingOrder="1"/>
    </xf>
    <xf numFmtId="9" fontId="167" fillId="52" borderId="3" xfId="2" applyFont="1" applyFill="1" applyBorder="1" applyAlignment="1">
      <alignment horizontal="center" vertical="center" wrapText="1" readingOrder="1"/>
    </xf>
    <xf numFmtId="178" fontId="167" fillId="52" borderId="3" xfId="2" applyNumberFormat="1" applyFont="1" applyFill="1" applyBorder="1" applyAlignment="1">
      <alignment vertical="center" wrapText="1" readingOrder="1"/>
    </xf>
    <xf numFmtId="0" fontId="167"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7" fillId="52" borderId="3" xfId="0" applyFont="1" applyFill="1" applyBorder="1" applyAlignment="1">
      <alignment horizontal="center" vertical="center" wrapText="1" readingOrder="1"/>
    </xf>
    <xf numFmtId="3" fontId="128" fillId="52" borderId="3" xfId="4" applyNumberFormat="1" applyFont="1" applyFill="1" applyBorder="1" applyAlignment="1">
      <alignment horizontal="right" vertical="center" wrapText="1" readingOrder="1"/>
    </xf>
    <xf numFmtId="182" fontId="128" fillId="52" borderId="3" xfId="52" applyNumberFormat="1" applyFont="1" applyFill="1" applyBorder="1" applyAlignment="1">
      <alignment horizontal="right" vertical="center" wrapText="1" readingOrder="1"/>
    </xf>
    <xf numFmtId="178" fontId="128" fillId="52" borderId="3" xfId="4" applyNumberFormat="1" applyFont="1" applyFill="1" applyBorder="1" applyAlignment="1">
      <alignment horizontal="right" vertical="center" wrapText="1" readingOrder="1"/>
    </xf>
    <xf numFmtId="5" fontId="128" fillId="52" borderId="3" xfId="52" applyNumberFormat="1" applyFont="1" applyFill="1" applyBorder="1" applyAlignment="1">
      <alignment horizontal="right" vertical="center" wrapText="1" readingOrder="1"/>
    </xf>
    <xf numFmtId="9" fontId="128" fillId="52" borderId="3" xfId="2" applyFont="1" applyFill="1" applyBorder="1" applyAlignment="1">
      <alignment horizontal="center" vertical="center" wrapText="1" readingOrder="1"/>
    </xf>
    <xf numFmtId="9" fontId="128"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7"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8" fillId="44" borderId="3" xfId="7" applyFont="1" applyFill="1" applyBorder="1" applyAlignment="1">
      <alignment horizontal="center" vertical="center" wrapText="1" readingOrder="1"/>
    </xf>
    <xf numFmtId="0" fontId="165" fillId="51" borderId="3" xfId="4" applyFont="1" applyFill="1" applyBorder="1" applyAlignment="1">
      <alignment horizontal="center" vertical="center" wrapText="1" readingOrder="1"/>
    </xf>
    <xf numFmtId="3" fontId="165" fillId="51" borderId="3" xfId="4" applyNumberFormat="1" applyFont="1" applyFill="1" applyBorder="1" applyAlignment="1">
      <alignment horizontal="center" vertical="center" wrapText="1" readingOrder="1"/>
    </xf>
    <xf numFmtId="172" fontId="128" fillId="52" borderId="3" xfId="6" applyNumberFormat="1" applyFont="1" applyFill="1" applyBorder="1" applyAlignment="1">
      <alignment horizontal="center" vertical="center" wrapText="1" readingOrder="1"/>
    </xf>
    <xf numFmtId="0" fontId="128" fillId="50" borderId="3" xfId="4" applyFont="1" applyFill="1" applyBorder="1" applyAlignment="1">
      <alignment horizontal="center" vertical="center" wrapText="1" readingOrder="1"/>
    </xf>
    <xf numFmtId="178" fontId="128" fillId="50" borderId="3" xfId="4" applyNumberFormat="1" applyFont="1" applyFill="1" applyBorder="1" applyAlignment="1">
      <alignment vertical="center" wrapText="1" readingOrder="1"/>
    </xf>
    <xf numFmtId="9" fontId="128" fillId="50" borderId="3" xfId="2" applyFont="1" applyFill="1" applyBorder="1" applyAlignment="1">
      <alignment horizontal="center" vertical="center" wrapText="1" readingOrder="1"/>
    </xf>
    <xf numFmtId="9" fontId="167" fillId="50" borderId="3" xfId="2" applyFont="1" applyFill="1" applyBorder="1" applyAlignment="1">
      <alignment horizontal="center" vertical="center" wrapText="1" readingOrder="1"/>
    </xf>
    <xf numFmtId="9" fontId="128" fillId="50" borderId="3" xfId="6" applyFont="1" applyFill="1" applyBorder="1" applyAlignment="1">
      <alignment horizontal="center" vertical="center" wrapText="1" readingOrder="1"/>
    </xf>
    <xf numFmtId="172" fontId="128" fillId="50" borderId="3" xfId="6" applyNumberFormat="1" applyFont="1" applyFill="1" applyBorder="1" applyAlignment="1">
      <alignment horizontal="center" vertical="center" wrapText="1" readingOrder="1"/>
    </xf>
    <xf numFmtId="178" fontId="128" fillId="50" borderId="3" xfId="4" applyNumberFormat="1" applyFont="1" applyFill="1" applyBorder="1" applyAlignment="1">
      <alignment horizontal="right" vertical="center" wrapText="1" readingOrder="1"/>
    </xf>
    <xf numFmtId="178" fontId="128" fillId="53" borderId="3" xfId="4" applyNumberFormat="1" applyFont="1" applyFill="1" applyBorder="1" applyAlignment="1">
      <alignment vertical="center" wrapText="1" readingOrder="1"/>
    </xf>
    <xf numFmtId="182" fontId="128" fillId="53" borderId="3" xfId="52" applyNumberFormat="1" applyFont="1" applyFill="1" applyBorder="1" applyAlignment="1">
      <alignment vertical="center" wrapText="1" readingOrder="1"/>
    </xf>
    <xf numFmtId="182" fontId="128" fillId="53" borderId="3" xfId="52" applyNumberFormat="1" applyFont="1" applyFill="1" applyBorder="1" applyAlignment="1">
      <alignment horizontal="right" vertical="center" wrapText="1" readingOrder="1"/>
    </xf>
    <xf numFmtId="9" fontId="128" fillId="53" borderId="3" xfId="2" applyFont="1" applyFill="1" applyBorder="1" applyAlignment="1">
      <alignment horizontal="center" vertical="center" wrapText="1" readingOrder="1"/>
    </xf>
    <xf numFmtId="9" fontId="128" fillId="53" borderId="3" xfId="6" applyFont="1" applyFill="1" applyBorder="1" applyAlignment="1">
      <alignment horizontal="center" vertical="center" wrapText="1" readingOrder="1"/>
    </xf>
    <xf numFmtId="172" fontId="128" fillId="53" borderId="3" xfId="6" applyNumberFormat="1" applyFont="1" applyFill="1" applyBorder="1" applyAlignment="1">
      <alignment horizontal="center" vertical="center" wrapText="1" readingOrder="1"/>
    </xf>
    <xf numFmtId="178" fontId="128"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2" fontId="128" fillId="52" borderId="3" xfId="52" applyNumberFormat="1" applyFont="1" applyFill="1" applyBorder="1" applyAlignment="1">
      <alignment horizontal="center" vertical="center" wrapText="1" readingOrder="1"/>
    </xf>
    <xf numFmtId="6" fontId="177" fillId="0" borderId="3" xfId="0" applyNumberFormat="1" applyFont="1" applyBorder="1" applyAlignment="1">
      <alignment horizontal="right" vertical="center" wrapText="1" readingOrder="1"/>
    </xf>
    <xf numFmtId="6" fontId="178" fillId="52" borderId="3" xfId="0" applyNumberFormat="1" applyFont="1" applyFill="1" applyBorder="1" applyAlignment="1">
      <alignment horizontal="right" vertical="center" wrapText="1" readingOrder="1"/>
    </xf>
    <xf numFmtId="182" fontId="77" fillId="0" borderId="3" xfId="52"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7" fillId="52" borderId="32" xfId="0" applyFont="1" applyFill="1" applyBorder="1" applyAlignment="1">
      <alignment horizontal="center" vertical="center" wrapText="1" readingOrder="1"/>
    </xf>
    <xf numFmtId="0" fontId="167" fillId="53" borderId="39" xfId="0" applyFont="1" applyFill="1" applyBorder="1" applyAlignment="1">
      <alignment horizontal="center" vertical="center" wrapText="1" readingOrder="1"/>
    </xf>
    <xf numFmtId="178" fontId="167" fillId="53" borderId="40" xfId="0" applyNumberFormat="1" applyFont="1" applyFill="1" applyBorder="1" applyAlignment="1">
      <alignment vertical="center" wrapText="1" readingOrder="1"/>
    </xf>
    <xf numFmtId="9" fontId="167" fillId="53" borderId="40" xfId="2" applyFont="1" applyFill="1" applyBorder="1" applyAlignment="1">
      <alignment horizontal="center" vertical="center" wrapText="1" readingOrder="1"/>
    </xf>
    <xf numFmtId="178" fontId="167" fillId="53" borderId="40" xfId="2" applyNumberFormat="1" applyFont="1" applyFill="1" applyBorder="1" applyAlignment="1">
      <alignment vertical="center" wrapText="1" readingOrder="1"/>
    </xf>
    <xf numFmtId="178" fontId="128" fillId="52" borderId="3" xfId="6" applyNumberFormat="1" applyFont="1" applyFill="1" applyBorder="1" applyAlignment="1">
      <alignment horizontal="right" vertical="center" wrapText="1" readingOrder="1"/>
    </xf>
    <xf numFmtId="178" fontId="128" fillId="53" borderId="3" xfId="6" applyNumberFormat="1" applyFont="1" applyFill="1" applyBorder="1" applyAlignment="1">
      <alignment horizontal="right" vertical="center" wrapText="1" readingOrder="1"/>
    </xf>
    <xf numFmtId="0" fontId="169" fillId="51" borderId="75" xfId="0" applyFont="1" applyFill="1" applyBorder="1" applyAlignment="1">
      <alignment horizontal="left" vertical="center" wrapText="1" readingOrder="1"/>
    </xf>
    <xf numFmtId="0" fontId="169" fillId="51" borderId="75" xfId="0" applyFont="1" applyFill="1" applyBorder="1" applyAlignment="1">
      <alignment horizontal="center" vertical="center" wrapText="1" readingOrder="1"/>
    </xf>
    <xf numFmtId="0" fontId="151" fillId="52" borderId="75" xfId="0" applyFont="1" applyFill="1" applyBorder="1" applyAlignment="1">
      <alignment horizontal="left" vertical="center" wrapText="1" readingOrder="1"/>
    </xf>
    <xf numFmtId="0" fontId="162" fillId="51" borderId="46" xfId="4" applyFont="1" applyFill="1" applyBorder="1" applyAlignment="1" applyProtection="1">
      <alignment horizontal="center" vertical="center" wrapText="1" readingOrder="1"/>
      <protection locked="0"/>
    </xf>
    <xf numFmtId="175" fontId="162" fillId="51" borderId="46" xfId="4" applyNumberFormat="1" applyFont="1" applyFill="1" applyBorder="1" applyAlignment="1" applyProtection="1">
      <alignment horizontal="center" vertical="center" wrapText="1" readingOrder="1"/>
      <protection locked="0"/>
    </xf>
    <xf numFmtId="175" fontId="162" fillId="51" borderId="22" xfId="4" applyNumberFormat="1" applyFont="1" applyFill="1" applyBorder="1" applyAlignment="1" applyProtection="1">
      <alignment horizontal="center" vertical="center" wrapText="1" readingOrder="1"/>
      <protection locked="0"/>
    </xf>
    <xf numFmtId="0" fontId="162" fillId="51" borderId="46" xfId="0" applyFont="1" applyFill="1" applyBorder="1" applyAlignment="1">
      <alignment horizontal="center" vertical="center" wrapText="1"/>
    </xf>
    <xf numFmtId="0" fontId="162" fillId="51" borderId="28" xfId="4" applyFont="1" applyFill="1" applyBorder="1" applyAlignment="1">
      <alignment horizontal="center" vertical="center" wrapText="1" readingOrder="1"/>
    </xf>
    <xf numFmtId="0" fontId="162"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8" fillId="51" borderId="46" xfId="4" applyFont="1" applyFill="1" applyBorder="1" applyAlignment="1" applyProtection="1">
      <alignment horizontal="center" vertical="center" wrapText="1" readingOrder="1"/>
      <protection locked="0"/>
    </xf>
    <xf numFmtId="173" fontId="169" fillId="51" borderId="46" xfId="4" applyNumberFormat="1" applyFont="1" applyFill="1" applyBorder="1" applyAlignment="1" applyProtection="1">
      <alignment horizontal="right" vertical="center" wrapText="1" readingOrder="1"/>
      <protection locked="0"/>
    </xf>
    <xf numFmtId="9" fontId="169" fillId="51" borderId="46" xfId="2" applyFont="1" applyFill="1" applyBorder="1" applyAlignment="1" applyProtection="1">
      <alignment horizontal="right" vertical="center" wrapText="1" readingOrder="1"/>
      <protection locked="0"/>
    </xf>
    <xf numFmtId="9" fontId="169" fillId="51" borderId="46" xfId="2" applyFont="1" applyFill="1" applyBorder="1" applyAlignment="1" applyProtection="1">
      <alignment horizontal="center" vertical="center" wrapText="1" readingOrder="1"/>
      <protection locked="0"/>
    </xf>
    <xf numFmtId="0" fontId="168" fillId="51" borderId="24" xfId="4" applyFont="1" applyFill="1" applyBorder="1" applyAlignment="1" applyProtection="1">
      <alignment horizontal="center" vertical="center" wrapText="1" readingOrder="1"/>
      <protection locked="0"/>
    </xf>
    <xf numFmtId="175" fontId="168" fillId="51" borderId="25" xfId="4" applyNumberFormat="1" applyFont="1" applyFill="1" applyBorder="1" applyAlignment="1" applyProtection="1">
      <alignment horizontal="center" vertical="center" wrapText="1" readingOrder="1"/>
      <protection locked="0"/>
    </xf>
    <xf numFmtId="0" fontId="168" fillId="51" borderId="25" xfId="0" applyFont="1" applyFill="1" applyBorder="1" applyAlignment="1">
      <alignment horizontal="center" vertical="center" wrapText="1"/>
    </xf>
    <xf numFmtId="0" fontId="168" fillId="51" borderId="25" xfId="4" applyFont="1" applyFill="1" applyBorder="1" applyAlignment="1" applyProtection="1">
      <alignment horizontal="center" vertical="center" wrapText="1" readingOrder="1"/>
      <protection locked="0"/>
    </xf>
    <xf numFmtId="0" fontId="168" fillId="51" borderId="25" xfId="4" applyFont="1" applyFill="1" applyBorder="1" applyAlignment="1">
      <alignment horizontal="center" vertical="center" wrapText="1"/>
    </xf>
    <xf numFmtId="0" fontId="168"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3" fontId="57"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3" fontId="168" fillId="51" borderId="25" xfId="4" applyNumberFormat="1" applyFont="1" applyFill="1" applyBorder="1" applyAlignment="1" applyProtection="1">
      <alignment horizontal="right" vertical="center" wrapText="1" readingOrder="1"/>
      <protection locked="0"/>
    </xf>
    <xf numFmtId="9" fontId="168" fillId="51" borderId="25" xfId="2" applyFont="1" applyFill="1" applyBorder="1" applyAlignment="1" applyProtection="1">
      <alignment horizontal="right" vertical="center" wrapText="1" readingOrder="1"/>
      <protection locked="0"/>
    </xf>
    <xf numFmtId="9" fontId="168" fillId="51" borderId="25" xfId="4" applyNumberFormat="1" applyFont="1" applyFill="1" applyBorder="1" applyAlignment="1">
      <alignment horizontal="center" vertical="center" wrapText="1" readingOrder="1"/>
    </xf>
    <xf numFmtId="9" fontId="168" fillId="51" borderId="26" xfId="4" applyNumberFormat="1" applyFont="1" applyFill="1" applyBorder="1" applyAlignment="1">
      <alignment horizontal="center" vertical="center" wrapText="1" readingOrder="1"/>
    </xf>
    <xf numFmtId="175" fontId="168" fillId="51" borderId="24" xfId="4" applyNumberFormat="1" applyFont="1" applyFill="1" applyBorder="1" applyAlignment="1" applyProtection="1">
      <alignment horizontal="center" vertical="center" wrapText="1" readingOrder="1"/>
      <protection locked="0"/>
    </xf>
    <xf numFmtId="3" fontId="169" fillId="51" borderId="24" xfId="4" applyNumberFormat="1" applyFont="1" applyFill="1" applyBorder="1" applyAlignment="1" applyProtection="1">
      <alignment horizontal="center" vertical="center" wrapText="1" readingOrder="1"/>
      <protection locked="0"/>
    </xf>
    <xf numFmtId="3" fontId="169" fillId="51" borderId="25" xfId="4" applyNumberFormat="1" applyFont="1" applyFill="1" applyBorder="1" applyAlignment="1" applyProtection="1">
      <alignment horizontal="center" vertical="center" wrapText="1" readingOrder="1"/>
      <protection locked="0"/>
    </xf>
    <xf numFmtId="173" fontId="169" fillId="51" borderId="25" xfId="4" applyNumberFormat="1" applyFont="1" applyFill="1" applyBorder="1" applyAlignment="1" applyProtection="1">
      <alignment horizontal="right" vertical="center" wrapText="1" readingOrder="1"/>
      <protection locked="0"/>
    </xf>
    <xf numFmtId="9" fontId="169" fillId="51" borderId="25" xfId="2" applyFont="1" applyFill="1" applyBorder="1" applyAlignment="1" applyProtection="1">
      <alignment horizontal="right" vertical="center" wrapText="1" readingOrder="1"/>
      <protection locked="0"/>
    </xf>
    <xf numFmtId="9" fontId="169" fillId="51" borderId="25" xfId="4" applyNumberFormat="1" applyFont="1" applyFill="1" applyBorder="1" applyAlignment="1">
      <alignment horizontal="center" vertical="center" wrapText="1" readingOrder="1"/>
    </xf>
    <xf numFmtId="9" fontId="169"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8" fillId="51" borderId="42" xfId="4" applyFont="1" applyFill="1" applyBorder="1" applyAlignment="1" applyProtection="1">
      <alignment horizontal="center" vertical="center" wrapText="1" readingOrder="1"/>
      <protection locked="0"/>
    </xf>
    <xf numFmtId="175" fontId="168" fillId="51" borderId="43" xfId="4" applyNumberFormat="1" applyFont="1" applyFill="1" applyBorder="1" applyAlignment="1" applyProtection="1">
      <alignment horizontal="center" vertical="center" wrapText="1" readingOrder="1"/>
      <protection locked="0"/>
    </xf>
    <xf numFmtId="0" fontId="168" fillId="51" borderId="43" xfId="0" applyFont="1" applyFill="1" applyBorder="1" applyAlignment="1">
      <alignment horizontal="center" vertical="center" wrapText="1"/>
    </xf>
    <xf numFmtId="0" fontId="168" fillId="51" borderId="43" xfId="4" applyFont="1" applyFill="1" applyBorder="1" applyAlignment="1" applyProtection="1">
      <alignment horizontal="center" vertical="center" wrapText="1" readingOrder="1"/>
      <protection locked="0"/>
    </xf>
    <xf numFmtId="0" fontId="168" fillId="51" borderId="43" xfId="4" applyFont="1" applyFill="1" applyBorder="1" applyAlignment="1">
      <alignment horizontal="center" vertical="center" wrapText="1"/>
    </xf>
    <xf numFmtId="0" fontId="168" fillId="51" borderId="78" xfId="0" applyFont="1" applyFill="1" applyBorder="1" applyAlignment="1">
      <alignment horizontal="center" vertical="center" wrapText="1"/>
    </xf>
    <xf numFmtId="182" fontId="169" fillId="51" borderId="25" xfId="52" applyNumberFormat="1" applyFont="1" applyFill="1" applyBorder="1" applyAlignment="1" applyProtection="1">
      <alignment horizontal="center" vertical="center" wrapText="1" readingOrder="1"/>
      <protection locked="0"/>
    </xf>
    <xf numFmtId="182" fontId="169" fillId="51" borderId="25" xfId="52" applyNumberFormat="1" applyFont="1" applyFill="1" applyBorder="1" applyAlignment="1" applyProtection="1">
      <alignment horizontal="right" vertical="center" wrapText="1" readingOrder="1"/>
      <protection locked="0"/>
    </xf>
    <xf numFmtId="173" fontId="169" fillId="51" borderId="25" xfId="1" applyNumberFormat="1" applyFont="1" applyFill="1" applyBorder="1" applyAlignment="1">
      <alignment horizontal="right" vertical="center" wrapText="1" readingOrder="1"/>
    </xf>
    <xf numFmtId="182" fontId="169" fillId="51" borderId="25" xfId="52" applyNumberFormat="1" applyFont="1" applyFill="1" applyBorder="1" applyAlignment="1">
      <alignment horizontal="right" vertical="center" wrapText="1" readingOrder="1"/>
    </xf>
    <xf numFmtId="9" fontId="169" fillId="51" borderId="25" xfId="4" applyNumberFormat="1" applyFont="1" applyFill="1" applyBorder="1" applyAlignment="1">
      <alignment horizontal="right" vertical="center" wrapText="1" readingOrder="1"/>
    </xf>
    <xf numFmtId="9" fontId="169" fillId="51" borderId="26" xfId="2" applyFont="1" applyFill="1" applyBorder="1" applyAlignment="1" applyProtection="1">
      <alignment horizontal="right" vertical="center" wrapText="1" readingOrder="1"/>
      <protection locked="0"/>
    </xf>
    <xf numFmtId="182" fontId="63" fillId="50" borderId="3" xfId="52" applyNumberFormat="1" applyFont="1" applyFill="1" applyBorder="1" applyAlignment="1" applyProtection="1">
      <alignment horizontal="center" vertical="center" wrapText="1" readingOrder="1"/>
      <protection locked="0"/>
    </xf>
    <xf numFmtId="182" fontId="63" fillId="50" borderId="3" xfId="52"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2" fontId="56" fillId="50" borderId="3" xfId="52"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2" fontId="63" fillId="50" borderId="5" xfId="52" applyNumberFormat="1" applyFont="1" applyFill="1" applyBorder="1" applyAlignment="1" applyProtection="1">
      <alignment horizontal="center" vertical="center" wrapText="1" readingOrder="1"/>
      <protection locked="0"/>
    </xf>
    <xf numFmtId="182" fontId="63" fillId="50" borderId="5" xfId="52"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2" fontId="56" fillId="50" borderId="5" xfId="52"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81" fillId="0" borderId="0" xfId="0" applyFont="1"/>
    <xf numFmtId="0" fontId="0" fillId="3" borderId="0" xfId="0" applyFill="1"/>
    <xf numFmtId="3" fontId="127" fillId="3" borderId="0" xfId="4" applyNumberFormat="1" applyFont="1" applyFill="1" applyAlignment="1">
      <alignment horizontal="right" vertical="center" wrapText="1"/>
    </xf>
    <xf numFmtId="0" fontId="121" fillId="3" borderId="0" xfId="4" applyFont="1" applyFill="1" applyAlignment="1">
      <alignment horizontal="right" vertical="center" wrapText="1"/>
    </xf>
    <xf numFmtId="3" fontId="121" fillId="3" borderId="0" xfId="4" applyNumberFormat="1" applyFont="1" applyFill="1" applyAlignment="1">
      <alignment horizontal="right" vertical="center" wrapText="1"/>
    </xf>
    <xf numFmtId="171" fontId="121" fillId="3" borderId="0" xfId="1" applyNumberFormat="1" applyFont="1" applyFill="1" applyAlignment="1">
      <alignment horizontal="right" vertical="center" wrapText="1"/>
    </xf>
    <xf numFmtId="3" fontId="121" fillId="3" borderId="0" xfId="4" applyNumberFormat="1" applyFont="1" applyFill="1" applyAlignment="1">
      <alignment horizontal="center" vertical="center" wrapText="1"/>
    </xf>
    <xf numFmtId="9" fontId="121" fillId="3" borderId="0" xfId="2" applyFont="1" applyFill="1" applyAlignment="1">
      <alignment horizontal="right" vertical="center" wrapText="1"/>
    </xf>
    <xf numFmtId="41" fontId="122" fillId="3" borderId="0" xfId="11" applyFont="1" applyFill="1" applyAlignment="1">
      <alignment horizontal="right" vertical="center" wrapText="1"/>
    </xf>
    <xf numFmtId="0" fontId="119" fillId="3" borderId="0" xfId="4" applyFont="1" applyFill="1" applyAlignment="1">
      <alignment horizontal="left" vertical="center" wrapText="1" readingOrder="1"/>
    </xf>
    <xf numFmtId="0" fontId="118" fillId="3" borderId="0" xfId="4" applyFont="1" applyFill="1" applyAlignment="1">
      <alignment horizontal="left" vertical="center" wrapText="1" readingOrder="1"/>
    </xf>
    <xf numFmtId="9" fontId="138" fillId="53" borderId="3" xfId="7" applyFont="1" applyFill="1" applyBorder="1" applyAlignment="1">
      <alignment horizontal="center" vertical="center" wrapText="1" readingOrder="1"/>
    </xf>
    <xf numFmtId="0" fontId="151" fillId="52" borderId="75" xfId="0" applyFont="1" applyFill="1" applyBorder="1" applyAlignment="1">
      <alignment horizontal="center" vertical="center" wrapText="1" readingOrder="1"/>
    </xf>
    <xf numFmtId="0" fontId="165" fillId="51" borderId="24" xfId="0" applyFont="1" applyFill="1" applyBorder="1" applyAlignment="1">
      <alignment horizontal="center" vertical="center" wrapText="1" readingOrder="1"/>
    </xf>
    <xf numFmtId="0" fontId="165" fillId="51" borderId="25" xfId="0" applyFont="1" applyFill="1" applyBorder="1" applyAlignment="1">
      <alignment horizontal="center" vertical="center" wrapText="1" readingOrder="1"/>
    </xf>
    <xf numFmtId="9" fontId="165" fillId="51" borderId="25" xfId="2" applyFont="1" applyFill="1" applyBorder="1" applyAlignment="1">
      <alignment horizontal="center" vertical="center" wrapText="1" readingOrder="1"/>
    </xf>
    <xf numFmtId="0" fontId="166" fillId="52" borderId="32" xfId="0" applyFont="1" applyFill="1" applyBorder="1" applyAlignment="1">
      <alignment horizontal="left" vertical="center" wrapText="1" readingOrder="1"/>
    </xf>
    <xf numFmtId="0" fontId="165" fillId="51" borderId="86" xfId="0" applyFont="1" applyFill="1" applyBorder="1" applyAlignment="1">
      <alignment horizontal="center" vertical="center" wrapText="1" readingOrder="1"/>
    </xf>
    <xf numFmtId="0" fontId="165" fillId="51" borderId="13" xfId="0" applyFont="1" applyFill="1" applyBorder="1" applyAlignment="1">
      <alignment horizontal="center" vertical="center" wrapText="1" readingOrder="1"/>
    </xf>
    <xf numFmtId="0" fontId="165" fillId="51" borderId="29" xfId="0" applyFont="1" applyFill="1" applyBorder="1" applyAlignment="1">
      <alignment horizontal="center" vertical="center" wrapText="1" readingOrder="1"/>
    </xf>
    <xf numFmtId="9" fontId="165" fillId="51" borderId="29" xfId="2" applyFont="1" applyFill="1" applyBorder="1" applyAlignment="1">
      <alignment horizontal="center" vertical="center" wrapText="1" readingOrder="1"/>
    </xf>
    <xf numFmtId="15" fontId="123" fillId="0" borderId="0" xfId="0" applyNumberFormat="1" applyFont="1" applyAlignment="1">
      <alignment vertical="center" wrapText="1" readingOrder="1"/>
    </xf>
    <xf numFmtId="0" fontId="103" fillId="0" borderId="51" xfId="0" applyFont="1" applyBorder="1" applyAlignment="1">
      <alignment horizontal="lef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5" fillId="0" borderId="0" xfId="0" applyFont="1" applyAlignment="1">
      <alignment horizontal="center" vertical="center" wrapText="1" readingOrder="1"/>
    </xf>
    <xf numFmtId="177" fontId="98" fillId="0" borderId="0" xfId="0" applyNumberFormat="1" applyFont="1" applyAlignment="1">
      <alignment horizontal="left"/>
    </xf>
    <xf numFmtId="178" fontId="154" fillId="43" borderId="79" xfId="0" applyNumberFormat="1" applyFont="1" applyFill="1" applyBorder="1" applyAlignment="1">
      <alignment horizontal="center" vertical="center" wrapText="1" readingOrder="1"/>
    </xf>
    <xf numFmtId="178" fontId="154" fillId="43" borderId="79" xfId="52" applyNumberFormat="1" applyFont="1" applyFill="1" applyBorder="1" applyAlignment="1">
      <alignment horizontal="center" vertical="center" wrapText="1" readingOrder="1"/>
    </xf>
    <xf numFmtId="178" fontId="156" fillId="45" borderId="79" xfId="0" applyNumberFormat="1" applyFont="1" applyFill="1" applyBorder="1" applyAlignment="1">
      <alignment horizontal="center" vertical="center" wrapText="1" readingOrder="1"/>
    </xf>
    <xf numFmtId="178" fontId="156" fillId="45" borderId="79" xfId="52" applyNumberFormat="1" applyFont="1" applyFill="1" applyBorder="1" applyAlignment="1">
      <alignment horizontal="center" vertical="center" wrapText="1" readingOrder="1"/>
    </xf>
    <xf numFmtId="178" fontId="159" fillId="43" borderId="79" xfId="52" applyNumberFormat="1" applyFont="1" applyFill="1" applyBorder="1" applyAlignment="1">
      <alignment horizontal="center" vertical="center" wrapText="1" readingOrder="1"/>
    </xf>
    <xf numFmtId="178" fontId="156" fillId="43" borderId="79" xfId="52" applyNumberFormat="1" applyFont="1" applyFill="1" applyBorder="1" applyAlignment="1">
      <alignment horizontal="center" vertical="center" wrapText="1" readingOrder="1"/>
    </xf>
    <xf numFmtId="178" fontId="173" fillId="46" borderId="79" xfId="52" applyNumberFormat="1" applyFont="1" applyFill="1" applyBorder="1" applyAlignment="1">
      <alignment horizontal="center" vertical="center" wrapText="1" readingOrder="1"/>
    </xf>
    <xf numFmtId="178" fontId="165" fillId="51" borderId="29" xfId="0" applyNumberFormat="1" applyFont="1" applyFill="1" applyBorder="1" applyAlignment="1">
      <alignment horizontal="center" vertical="center" wrapText="1" readingOrder="1"/>
    </xf>
    <xf numFmtId="178" fontId="126" fillId="0" borderId="56" xfId="0" applyNumberFormat="1" applyFont="1" applyBorder="1" applyAlignment="1">
      <alignment horizontal="center" readingOrder="1"/>
    </xf>
    <xf numFmtId="0" fontId="165" fillId="51" borderId="37" xfId="0" applyFont="1" applyFill="1" applyBorder="1" applyAlignment="1">
      <alignment horizontal="center" vertical="center" wrapText="1" readingOrder="1"/>
    </xf>
    <xf numFmtId="0" fontId="165" fillId="51" borderId="89" xfId="0" applyFont="1" applyFill="1" applyBorder="1" applyAlignment="1">
      <alignment horizontal="center" vertical="center" wrapText="1" readingOrder="1"/>
    </xf>
    <xf numFmtId="178" fontId="126" fillId="0" borderId="56" xfId="0" applyNumberFormat="1" applyFont="1" applyBorder="1" applyAlignment="1">
      <alignment horizontal="right" readingOrder="1"/>
    </xf>
    <xf numFmtId="9" fontId="126" fillId="0" borderId="56" xfId="2" applyFont="1" applyBorder="1" applyAlignment="1">
      <alignment horizontal="center" readingOrder="1"/>
    </xf>
    <xf numFmtId="3" fontId="126" fillId="0" borderId="50" xfId="0" applyNumberFormat="1" applyFont="1" applyBorder="1" applyAlignment="1">
      <alignment horizontal="right" readingOrder="1"/>
    </xf>
    <xf numFmtId="3" fontId="126" fillId="0" borderId="51" xfId="0" applyNumberFormat="1" applyFont="1" applyBorder="1" applyAlignment="1">
      <alignment horizontal="right" readingOrder="1"/>
    </xf>
    <xf numFmtId="0" fontId="152" fillId="47" borderId="85" xfId="0" applyFont="1" applyFill="1" applyBorder="1" applyAlignment="1">
      <alignment horizontal="center" vertical="center" wrapText="1" readingOrder="1"/>
    </xf>
    <xf numFmtId="178" fontId="154" fillId="0" borderId="79" xfId="52" applyNumberFormat="1" applyFont="1" applyFill="1" applyBorder="1" applyAlignment="1">
      <alignment horizontal="center" vertical="center" wrapText="1" readingOrder="1"/>
    </xf>
    <xf numFmtId="178" fontId="173" fillId="46" borderId="79" xfId="0" applyNumberFormat="1" applyFont="1" applyFill="1" applyBorder="1" applyAlignment="1">
      <alignment horizontal="center" vertical="center" wrapText="1" readingOrder="1"/>
    </xf>
    <xf numFmtId="0" fontId="158" fillId="47" borderId="85" xfId="0" applyFont="1" applyFill="1" applyBorder="1" applyAlignment="1">
      <alignment horizontal="center" vertical="center" wrapText="1" readingOrder="1"/>
    </xf>
    <xf numFmtId="3" fontId="184" fillId="0" borderId="0" xfId="0" applyNumberFormat="1" applyFont="1" applyAlignment="1">
      <alignment horizontal="center" readingOrder="1"/>
    </xf>
    <xf numFmtId="15" fontId="124"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9" fillId="0" borderId="43" xfId="52" applyNumberFormat="1" applyFont="1" applyFill="1" applyBorder="1" applyAlignment="1" applyProtection="1">
      <alignment vertical="center" wrapText="1" readingOrder="1"/>
      <protection locked="0"/>
    </xf>
    <xf numFmtId="171" fontId="149" fillId="0" borderId="43" xfId="1" applyNumberFormat="1" applyFont="1" applyFill="1" applyBorder="1" applyAlignment="1" applyProtection="1">
      <alignment horizontal="center" vertical="center" wrapText="1" readingOrder="1"/>
      <protection locked="0"/>
    </xf>
    <xf numFmtId="9" fontId="149" fillId="0" borderId="43" xfId="2" applyFont="1" applyFill="1" applyBorder="1" applyAlignment="1" applyProtection="1">
      <alignment horizontal="center" vertical="center" wrapText="1" readingOrder="1"/>
      <protection locked="0"/>
    </xf>
    <xf numFmtId="182" fontId="149" fillId="0" borderId="43" xfId="52" applyNumberFormat="1" applyFont="1" applyFill="1" applyBorder="1" applyAlignment="1" applyProtection="1">
      <alignment horizontal="center" vertical="center" wrapText="1" readingOrder="1"/>
      <protection locked="0"/>
    </xf>
    <xf numFmtId="9" fontId="150"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2" applyNumberFormat="1" applyFont="1" applyBorder="1" applyAlignment="1">
      <alignment horizontal="right" vertical="center" wrapText="1"/>
    </xf>
    <xf numFmtId="182" fontId="61" fillId="0" borderId="7" xfId="52" applyNumberFormat="1" applyFont="1" applyBorder="1" applyAlignment="1" applyProtection="1">
      <alignment horizontal="right" vertical="center" wrapText="1" readingOrder="1"/>
      <protection locked="0"/>
    </xf>
    <xf numFmtId="43" fontId="50" fillId="0" borderId="7" xfId="549" applyFont="1" applyBorder="1" applyAlignment="1">
      <alignment horizontal="right" vertical="center" wrapText="1"/>
    </xf>
    <xf numFmtId="0" fontId="50" fillId="0" borderId="7" xfId="550"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2" applyNumberFormat="1" applyFont="1" applyFill="1" applyBorder="1" applyAlignment="1" applyProtection="1">
      <alignment horizontal="right" vertical="center" wrapText="1" readingOrder="1"/>
      <protection locked="0"/>
    </xf>
    <xf numFmtId="15" fontId="124" fillId="0" borderId="0" xfId="0" applyNumberFormat="1" applyFont="1" applyAlignment="1">
      <alignment vertical="center" readingOrder="1"/>
    </xf>
    <xf numFmtId="178" fontId="124" fillId="0" borderId="0" xfId="0" applyNumberFormat="1" applyFont="1" applyAlignment="1">
      <alignment vertical="center" readingOrder="1"/>
    </xf>
    <xf numFmtId="15" fontId="183" fillId="0" borderId="0" xfId="0" applyNumberFormat="1" applyFont="1" applyAlignment="1">
      <alignment vertical="center" readingOrder="1"/>
    </xf>
    <xf numFmtId="180" fontId="114" fillId="0" borderId="3" xfId="0" applyNumberFormat="1" applyFont="1" applyBorder="1" applyAlignment="1">
      <alignment horizontal="right" vertical="center" readingOrder="1"/>
    </xf>
    <xf numFmtId="180" fontId="106" fillId="50" borderId="3" xfId="0" applyNumberFormat="1" applyFont="1" applyFill="1" applyBorder="1" applyAlignment="1">
      <alignment horizontal="right" vertical="center" readingOrder="1"/>
    </xf>
    <xf numFmtId="178" fontId="166" fillId="51" borderId="40" xfId="0" applyNumberFormat="1" applyFont="1" applyFill="1" applyBorder="1" applyAlignment="1">
      <alignment horizontal="right" vertical="center" readingOrder="1"/>
    </xf>
    <xf numFmtId="178" fontId="114" fillId="0" borderId="7" xfId="0" applyNumberFormat="1" applyFont="1" applyBorder="1" applyAlignment="1">
      <alignment horizontal="right" vertical="center" readingOrder="1"/>
    </xf>
    <xf numFmtId="180" fontId="114" fillId="0" borderId="7" xfId="0" applyNumberFormat="1" applyFont="1" applyBorder="1" applyAlignment="1">
      <alignment horizontal="right" vertical="center" readingOrder="1"/>
    </xf>
    <xf numFmtId="178" fontId="106" fillId="52" borderId="3" xfId="0" applyNumberFormat="1" applyFont="1" applyFill="1" applyBorder="1" applyAlignment="1">
      <alignment horizontal="right" vertical="center" readingOrder="1"/>
    </xf>
    <xf numFmtId="180" fontId="106" fillId="52" borderId="3" xfId="0" applyNumberFormat="1" applyFont="1" applyFill="1" applyBorder="1" applyAlignment="1">
      <alignment horizontal="right" vertical="center" readingOrder="1"/>
    </xf>
    <xf numFmtId="180" fontId="106" fillId="52" borderId="5" xfId="0" applyNumberFormat="1" applyFont="1" applyFill="1" applyBorder="1" applyAlignment="1">
      <alignment horizontal="right" vertical="center" readingOrder="1"/>
    </xf>
    <xf numFmtId="178" fontId="166" fillId="51" borderId="25" xfId="0" applyNumberFormat="1" applyFont="1" applyFill="1" applyBorder="1" applyAlignment="1">
      <alignment horizontal="right" vertical="center" readingOrder="1"/>
    </xf>
    <xf numFmtId="180" fontId="166" fillId="51" borderId="25" xfId="0" applyNumberFormat="1" applyFont="1" applyFill="1" applyBorder="1" applyAlignment="1">
      <alignment horizontal="right" vertical="center" readingOrder="1"/>
    </xf>
    <xf numFmtId="180" fontId="114" fillId="4" borderId="37" xfId="0" applyNumberFormat="1" applyFont="1" applyFill="1" applyBorder="1" applyAlignment="1">
      <alignment horizontal="right" vertical="center" readingOrder="1"/>
    </xf>
    <xf numFmtId="0" fontId="126" fillId="0" borderId="0" xfId="0" applyFont="1" applyAlignment="1">
      <alignment horizontal="left" vertical="top" readingOrder="1"/>
    </xf>
    <xf numFmtId="180" fontId="114" fillId="4" borderId="3" xfId="0" applyNumberFormat="1" applyFont="1" applyFill="1" applyBorder="1" applyAlignment="1">
      <alignment horizontal="right" vertical="center" readingOrder="1"/>
    </xf>
    <xf numFmtId="180" fontId="166" fillId="51" borderId="43" xfId="0" applyNumberFormat="1" applyFont="1" applyFill="1" applyBorder="1" applyAlignment="1">
      <alignment horizontal="right" vertical="center" readingOrder="1"/>
    </xf>
    <xf numFmtId="0" fontId="184" fillId="0" borderId="0" xfId="0" applyFont="1" applyAlignment="1">
      <alignment horizontal="left" vertical="top" readingOrder="1"/>
    </xf>
    <xf numFmtId="180" fontId="166" fillId="51" borderId="3" xfId="0" applyNumberFormat="1" applyFont="1" applyFill="1" applyBorder="1" applyAlignment="1">
      <alignment horizontal="right" vertical="center" readingOrder="1"/>
    </xf>
    <xf numFmtId="180" fontId="114" fillId="0" borderId="29" xfId="0" applyNumberFormat="1" applyFont="1" applyBorder="1" applyAlignment="1">
      <alignment horizontal="right" vertical="center" readingOrder="1"/>
    </xf>
    <xf numFmtId="178" fontId="114" fillId="4" borderId="29" xfId="0" applyNumberFormat="1" applyFont="1" applyFill="1" applyBorder="1" applyAlignment="1">
      <alignment horizontal="right" vertical="center" readingOrder="1"/>
    </xf>
    <xf numFmtId="180" fontId="114" fillId="4" borderId="29" xfId="0" applyNumberFormat="1" applyFont="1" applyFill="1" applyBorder="1" applyAlignment="1">
      <alignment horizontal="right" vertical="center" readingOrder="1"/>
    </xf>
    <xf numFmtId="178" fontId="109" fillId="0" borderId="7" xfId="0" applyNumberFormat="1" applyFont="1" applyBorder="1" applyAlignment="1">
      <alignment horizontal="right" vertical="center" readingOrder="1"/>
    </xf>
    <xf numFmtId="178" fontId="109" fillId="0" borderId="5" xfId="0" applyNumberFormat="1" applyFont="1" applyBorder="1" applyAlignment="1">
      <alignment horizontal="right" vertical="center" readingOrder="1"/>
    </xf>
    <xf numFmtId="178" fontId="97" fillId="0" borderId="0" xfId="0" applyNumberFormat="1" applyFont="1" applyAlignment="1">
      <alignment horizontal="left" vertical="top" readingOrder="1"/>
    </xf>
    <xf numFmtId="180" fontId="97" fillId="0" borderId="0" xfId="0" applyNumberFormat="1" applyFont="1" applyAlignment="1">
      <alignment horizontal="left" vertical="top" readingOrder="1"/>
    </xf>
    <xf numFmtId="180" fontId="184" fillId="0" borderId="0" xfId="0" applyNumberFormat="1" applyFont="1" applyAlignment="1">
      <alignment horizontal="left" vertical="top" readingOrder="1"/>
    </xf>
    <xf numFmtId="3" fontId="97" fillId="0" borderId="0" xfId="0" applyNumberFormat="1" applyFont="1" applyAlignment="1">
      <alignment horizontal="left" vertical="top" readingOrder="1"/>
    </xf>
    <xf numFmtId="180" fontId="91" fillId="0" borderId="0" xfId="0" applyNumberFormat="1" applyFont="1"/>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65" fillId="51" borderId="28"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82" fillId="0" borderId="0" xfId="0" applyFont="1" applyAlignment="1">
      <alignment vertical="center" wrapText="1" readingOrder="1"/>
    </xf>
    <xf numFmtId="0" fontId="103" fillId="4" borderId="29" xfId="0" applyFont="1" applyFill="1" applyBorder="1" applyAlignment="1">
      <alignment vertical="center" wrapText="1" readingOrder="1"/>
    </xf>
    <xf numFmtId="0" fontId="116" fillId="4" borderId="0" xfId="0" applyFont="1" applyFill="1" applyAlignment="1">
      <alignment vertical="center" wrapText="1"/>
    </xf>
    <xf numFmtId="0" fontId="148" fillId="0" borderId="0" xfId="0" applyFont="1" applyAlignment="1">
      <alignment vertical="center" wrapText="1"/>
    </xf>
    <xf numFmtId="0" fontId="103" fillId="4" borderId="0" xfId="0" applyFont="1" applyFill="1" applyAlignment="1">
      <alignment vertical="center" wrapText="1"/>
    </xf>
    <xf numFmtId="0" fontId="97" fillId="0" borderId="0" xfId="0" applyFont="1" applyAlignment="1">
      <alignment horizontal="center" vertical="center" wrapText="1" readingOrder="1"/>
    </xf>
    <xf numFmtId="0" fontId="0" fillId="0" borderId="0" xfId="0" applyAlignment="1">
      <alignment horizontal="center" vertical="center" wrapText="1"/>
    </xf>
    <xf numFmtId="15" fontId="124" fillId="0" borderId="0" xfId="0" applyNumberFormat="1" applyFont="1" applyAlignment="1">
      <alignment horizontal="left" vertical="center" wrapText="1" readingOrder="1"/>
    </xf>
    <xf numFmtId="0" fontId="97" fillId="0" borderId="0" xfId="0" applyFont="1" applyAlignment="1">
      <alignment horizontal="left" vertical="center" wrapText="1" readingOrder="1"/>
    </xf>
    <xf numFmtId="0" fontId="126" fillId="0" borderId="8" xfId="0" applyFont="1" applyBorder="1" applyAlignment="1">
      <alignment horizontal="left" vertical="center" wrapText="1"/>
    </xf>
    <xf numFmtId="0" fontId="0" fillId="0" borderId="0" xfId="0" applyAlignment="1">
      <alignment horizontal="left" vertical="center" wrapText="1"/>
    </xf>
    <xf numFmtId="0" fontId="126" fillId="0" borderId="0" xfId="0" applyFont="1" applyAlignment="1">
      <alignment horizontal="center" vertical="center" wrapText="1"/>
    </xf>
    <xf numFmtId="0" fontId="114" fillId="0" borderId="0" xfId="0" applyFont="1" applyAlignment="1">
      <alignment horizontal="center" vertical="center" wrapText="1"/>
    </xf>
    <xf numFmtId="15" fontId="185" fillId="0" borderId="0" xfId="0" applyNumberFormat="1" applyFont="1" applyAlignment="1">
      <alignment vertical="center" readingOrder="1"/>
    </xf>
    <xf numFmtId="0" fontId="186" fillId="0" borderId="0" xfId="0" applyFont="1" applyAlignment="1">
      <alignment horizontal="left" vertical="top" readingOrder="1"/>
    </xf>
    <xf numFmtId="180" fontId="186" fillId="0" borderId="0" xfId="0" applyNumberFormat="1" applyFont="1" applyAlignment="1">
      <alignment horizontal="left" vertical="top" readingOrder="1"/>
    </xf>
    <xf numFmtId="0" fontId="2" fillId="0" borderId="0" xfId="0" applyFont="1"/>
    <xf numFmtId="0" fontId="169" fillId="51" borderId="24" xfId="0" applyFont="1" applyFill="1" applyBorder="1" applyAlignment="1">
      <alignment horizontal="center" vertical="center" wrapText="1" readingOrder="1"/>
    </xf>
    <xf numFmtId="0" fontId="170" fillId="51" borderId="25" xfId="0" applyFont="1" applyFill="1" applyBorder="1" applyAlignment="1">
      <alignment horizontal="left" vertical="center" wrapText="1" readingOrder="1"/>
    </xf>
    <xf numFmtId="178" fontId="171" fillId="51" borderId="25" xfId="52" applyNumberFormat="1" applyFont="1" applyFill="1" applyBorder="1" applyAlignment="1">
      <alignment horizontal="right" vertical="center" wrapText="1" readingOrder="1"/>
    </xf>
    <xf numFmtId="9" fontId="171" fillId="51" borderId="25" xfId="2" applyFont="1" applyFill="1" applyBorder="1" applyAlignment="1">
      <alignment horizontal="right" vertical="center" wrapText="1" readingOrder="1"/>
    </xf>
    <xf numFmtId="178" fontId="171" fillId="51" borderId="25" xfId="52" applyNumberFormat="1" applyFont="1" applyFill="1" applyBorder="1" applyAlignment="1">
      <alignment horizontal="center" vertical="center" wrapText="1" readingOrder="1"/>
    </xf>
    <xf numFmtId="9" fontId="171" fillId="51" borderId="25" xfId="0" applyNumberFormat="1" applyFont="1" applyFill="1" applyBorder="1" applyAlignment="1">
      <alignment horizontal="center" vertical="center" wrapText="1" readingOrder="1"/>
    </xf>
    <xf numFmtId="9" fontId="171" fillId="51" borderId="26" xfId="0" applyNumberFormat="1" applyFont="1" applyFill="1" applyBorder="1" applyAlignment="1">
      <alignment horizontal="center" vertical="center" wrapText="1" readingOrder="1"/>
    </xf>
    <xf numFmtId="0" fontId="168" fillId="51" borderId="24" xfId="0" applyFont="1" applyFill="1" applyBorder="1" applyAlignment="1">
      <alignment horizontal="center" vertical="center" wrapText="1" readingOrder="1"/>
    </xf>
    <xf numFmtId="0" fontId="168" fillId="51" borderId="25" xfId="0" applyFont="1" applyFill="1" applyBorder="1" applyAlignment="1">
      <alignment horizontal="center" vertical="center" wrapText="1" readingOrder="1"/>
    </xf>
    <xf numFmtId="0" fontId="168" fillId="51" borderId="26" xfId="0" applyFont="1" applyFill="1" applyBorder="1" applyAlignment="1">
      <alignment horizontal="center" vertical="center" wrapText="1" readingOrder="1"/>
    </xf>
    <xf numFmtId="0" fontId="169" fillId="47"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65" fillId="51" borderId="3" xfId="0" applyFont="1" applyFill="1" applyBorder="1" applyAlignment="1">
      <alignment horizontal="center" vertical="center" wrapText="1" readingOrder="1"/>
    </xf>
    <xf numFmtId="178" fontId="165" fillId="51" borderId="3" xfId="0" applyNumberFormat="1" applyFont="1" applyFill="1" applyBorder="1" applyAlignment="1">
      <alignment horizontal="center" vertical="center" wrapText="1" readingOrder="1"/>
    </xf>
    <xf numFmtId="9" fontId="165" fillId="51" borderId="3" xfId="2" applyFont="1" applyFill="1" applyBorder="1" applyAlignment="1">
      <alignment horizontal="center" vertical="center" wrapText="1" readingOrder="1"/>
    </xf>
    <xf numFmtId="0" fontId="165" fillId="51" borderId="24" xfId="0" applyFont="1" applyFill="1" applyBorder="1" applyAlignment="1">
      <alignment horizontal="center" vertical="center" readingOrder="1"/>
    </xf>
    <xf numFmtId="0" fontId="165" fillId="51" borderId="25" xfId="0" applyFont="1" applyFill="1" applyBorder="1" applyAlignment="1">
      <alignment horizontal="center" vertical="center" readingOrder="1"/>
    </xf>
    <xf numFmtId="9" fontId="165" fillId="51" borderId="25" xfId="2" applyFont="1" applyFill="1" applyBorder="1" applyAlignment="1">
      <alignment horizontal="center" vertical="center" readingOrder="1"/>
    </xf>
    <xf numFmtId="180" fontId="109" fillId="50" borderId="33" xfId="0" applyNumberFormat="1" applyFont="1" applyFill="1" applyBorder="1" applyAlignment="1">
      <alignment horizontal="right" vertical="center" readingOrder="1"/>
    </xf>
    <xf numFmtId="180" fontId="120" fillId="0" borderId="3" xfId="0" applyNumberFormat="1" applyFont="1" applyBorder="1" applyAlignment="1">
      <alignment horizontal="right" vertical="center" readingOrder="1"/>
    </xf>
    <xf numFmtId="180" fontId="109" fillId="50" borderId="3" xfId="0" applyNumberFormat="1" applyFont="1" applyFill="1" applyBorder="1" applyAlignment="1">
      <alignment horizontal="right" vertical="center" readingOrder="1"/>
    </xf>
    <xf numFmtId="180" fontId="109" fillId="52" borderId="3" xfId="0" applyNumberFormat="1" applyFont="1" applyFill="1" applyBorder="1" applyAlignment="1">
      <alignment horizontal="right" vertical="center" readingOrder="1"/>
    </xf>
    <xf numFmtId="180" fontId="109" fillId="52" borderId="5" xfId="0" applyNumberFormat="1" applyFont="1" applyFill="1" applyBorder="1" applyAlignment="1">
      <alignment horizontal="right" vertical="center" readingOrder="1"/>
    </xf>
    <xf numFmtId="180" fontId="166" fillId="51" borderId="26" xfId="0" applyNumberFormat="1" applyFont="1" applyFill="1" applyBorder="1" applyAlignment="1">
      <alignment horizontal="right" vertical="center" readingOrder="1"/>
    </xf>
    <xf numFmtId="0" fontId="188" fillId="0" borderId="0" xfId="0" applyFont="1"/>
    <xf numFmtId="180" fontId="114" fillId="0" borderId="33" xfId="0" applyNumberFormat="1" applyFont="1" applyBorder="1" applyAlignment="1">
      <alignment horizontal="right" vertical="center" readingOrder="1"/>
    </xf>
    <xf numFmtId="180" fontId="106" fillId="52" borderId="33" xfId="0" applyNumberFormat="1" applyFont="1" applyFill="1" applyBorder="1" applyAlignment="1">
      <alignment horizontal="right" vertical="center" readingOrder="1"/>
    </xf>
    <xf numFmtId="180" fontId="106" fillId="52" borderId="59" xfId="0" applyNumberFormat="1" applyFont="1" applyFill="1" applyBorder="1" applyAlignment="1">
      <alignment horizontal="right" vertical="center" readingOrder="1"/>
    </xf>
    <xf numFmtId="178" fontId="166" fillId="51" borderId="26" xfId="0" applyNumberFormat="1" applyFont="1" applyFill="1" applyBorder="1" applyAlignment="1">
      <alignment horizontal="right" vertical="center" readingOrder="1"/>
    </xf>
    <xf numFmtId="0" fontId="165" fillId="51" borderId="38" xfId="0" applyFont="1" applyFill="1" applyBorder="1" applyAlignment="1">
      <alignment horizontal="center" vertical="center" wrapText="1" readingOrder="1"/>
    </xf>
    <xf numFmtId="0" fontId="165" fillId="51" borderId="21" xfId="0" applyFont="1" applyFill="1" applyBorder="1" applyAlignment="1">
      <alignment horizontal="center" vertical="center" wrapText="1" readingOrder="1"/>
    </xf>
    <xf numFmtId="0" fontId="165" fillId="51" borderId="28" xfId="0" applyFont="1" applyFill="1" applyBorder="1" applyAlignment="1">
      <alignment horizontal="center" vertical="center" wrapText="1" readingOrder="1"/>
    </xf>
    <xf numFmtId="178" fontId="165" fillId="51" borderId="25" xfId="0" applyNumberFormat="1" applyFont="1" applyFill="1" applyBorder="1" applyAlignment="1">
      <alignment horizontal="center" vertical="center" wrapText="1" readingOrder="1"/>
    </xf>
    <xf numFmtId="0" fontId="165" fillId="51" borderId="26" xfId="0" applyFont="1" applyFill="1" applyBorder="1" applyAlignment="1">
      <alignment horizontal="center" vertical="center" wrapText="1" readingOrder="1"/>
    </xf>
    <xf numFmtId="180" fontId="114" fillId="0" borderId="51" xfId="0" applyNumberFormat="1" applyFont="1" applyBorder="1" applyAlignment="1">
      <alignment horizontal="right" vertical="center" readingOrder="1"/>
    </xf>
    <xf numFmtId="180" fontId="106" fillId="52" borderId="10" xfId="0" applyNumberFormat="1" applyFont="1" applyFill="1" applyBorder="1" applyAlignment="1">
      <alignment horizontal="right" vertical="center" readingOrder="1"/>
    </xf>
    <xf numFmtId="180" fontId="106" fillId="52" borderId="12" xfId="0" applyNumberFormat="1" applyFont="1" applyFill="1" applyBorder="1" applyAlignment="1">
      <alignment horizontal="right" vertical="center" readingOrder="1"/>
    </xf>
    <xf numFmtId="180" fontId="166" fillId="51" borderId="23" xfId="0" applyNumberFormat="1" applyFont="1" applyFill="1" applyBorder="1" applyAlignment="1">
      <alignment horizontal="right" vertical="center" readingOrder="1"/>
    </xf>
    <xf numFmtId="0" fontId="165" fillId="51" borderId="27" xfId="0" applyFont="1" applyFill="1" applyBorder="1" applyAlignment="1">
      <alignment horizontal="center" vertical="center" readingOrder="1"/>
    </xf>
    <xf numFmtId="9" fontId="138" fillId="55" borderId="31" xfId="7" applyFont="1" applyFill="1" applyBorder="1" applyAlignment="1">
      <alignment horizontal="center" vertical="center" wrapText="1" readingOrder="1"/>
    </xf>
    <xf numFmtId="9" fontId="138" fillId="0" borderId="3" xfId="7" applyFont="1" applyFill="1" applyBorder="1" applyAlignment="1">
      <alignment horizontal="center" vertical="center" wrapText="1" readingOrder="1"/>
    </xf>
    <xf numFmtId="9" fontId="138" fillId="55" borderId="3" xfId="7" applyFont="1" applyFill="1" applyBorder="1" applyAlignment="1">
      <alignment horizontal="center" vertical="center" wrapText="1" readingOrder="1"/>
    </xf>
    <xf numFmtId="9" fontId="138" fillId="0" borderId="3" xfId="2" applyFont="1" applyFill="1" applyBorder="1" applyAlignment="1">
      <alignment horizontal="center" vertical="center" wrapText="1" readingOrder="1"/>
    </xf>
    <xf numFmtId="9" fontId="129" fillId="52" borderId="3" xfId="7" applyFont="1" applyFill="1" applyBorder="1" applyAlignment="1">
      <alignment horizontal="center" vertical="center" wrapText="1" readingOrder="1"/>
    </xf>
    <xf numFmtId="178" fontId="140" fillId="0" borderId="0" xfId="0" applyNumberFormat="1" applyFont="1"/>
    <xf numFmtId="0" fontId="126" fillId="0" borderId="11" xfId="0" applyFont="1" applyBorder="1" applyAlignment="1">
      <alignment horizontal="left" vertical="center" wrapText="1"/>
    </xf>
    <xf numFmtId="178" fontId="126" fillId="0" borderId="2" xfId="0" applyNumberFormat="1" applyFont="1" applyBorder="1" applyAlignment="1">
      <alignment horizontal="center" readingOrder="1"/>
    </xf>
    <xf numFmtId="178" fontId="126" fillId="0" borderId="2" xfId="0" applyNumberFormat="1" applyFont="1" applyBorder="1" applyAlignment="1">
      <alignment horizontal="right" readingOrder="1"/>
    </xf>
    <xf numFmtId="178" fontId="107" fillId="0" borderId="0" xfId="0" applyNumberFormat="1" applyFont="1" applyAlignment="1">
      <alignment horizontal="center" readingOrder="1"/>
    </xf>
    <xf numFmtId="0" fontId="125" fillId="0" borderId="0" xfId="0" applyFont="1" applyAlignment="1">
      <alignment horizontal="center" readingOrder="1"/>
    </xf>
    <xf numFmtId="3" fontId="186" fillId="0" borderId="0" xfId="0" applyNumberFormat="1" applyFont="1" applyAlignment="1">
      <alignment horizontal="center" readingOrder="1"/>
    </xf>
    <xf numFmtId="3" fontId="125" fillId="0" borderId="0" xfId="0" applyNumberFormat="1" applyFont="1" applyAlignment="1">
      <alignment horizontal="center" readingOrder="1"/>
    </xf>
    <xf numFmtId="178" fontId="0" fillId="0" borderId="0" xfId="0" applyNumberFormat="1" applyAlignment="1">
      <alignment horizontal="left"/>
    </xf>
    <xf numFmtId="172" fontId="140" fillId="0" borderId="0" xfId="2" applyNumberFormat="1" applyFont="1"/>
    <xf numFmtId="10" fontId="140" fillId="0" borderId="0" xfId="2" applyNumberFormat="1" applyFont="1"/>
    <xf numFmtId="178" fontId="114" fillId="56" borderId="3" xfId="0" applyNumberFormat="1" applyFont="1" applyFill="1" applyBorder="1" applyAlignment="1">
      <alignment horizontal="right" vertical="center" readingOrder="1"/>
    </xf>
    <xf numFmtId="188" fontId="132" fillId="56" borderId="1" xfId="0" applyNumberFormat="1" applyFont="1" applyFill="1" applyBorder="1" applyAlignment="1">
      <alignment horizontal="right" vertical="center" wrapText="1" readingOrder="1"/>
    </xf>
    <xf numFmtId="180" fontId="120" fillId="56" borderId="3" xfId="0" applyNumberFormat="1" applyFont="1" applyFill="1" applyBorder="1" applyAlignment="1">
      <alignment horizontal="right" vertical="center" readingOrder="1"/>
    </xf>
    <xf numFmtId="180" fontId="120" fillId="57" borderId="3" xfId="0" applyNumberFormat="1" applyFont="1" applyFill="1" applyBorder="1" applyAlignment="1">
      <alignment horizontal="right" vertical="center" readingOrder="1"/>
    </xf>
    <xf numFmtId="180" fontId="120" fillId="57" borderId="7" xfId="0" applyNumberFormat="1" applyFont="1" applyFill="1" applyBorder="1" applyAlignment="1">
      <alignment horizontal="right" vertical="center" readingOrder="1"/>
    </xf>
    <xf numFmtId="180" fontId="114" fillId="57" borderId="37" xfId="0" applyNumberFormat="1" applyFont="1" applyFill="1" applyBorder="1" applyAlignment="1">
      <alignment horizontal="right" vertical="center" readingOrder="1"/>
    </xf>
    <xf numFmtId="180" fontId="114" fillId="57" borderId="33" xfId="0" applyNumberFormat="1" applyFont="1" applyFill="1" applyBorder="1" applyAlignment="1">
      <alignment horizontal="right" vertical="center" readingOrder="1"/>
    </xf>
    <xf numFmtId="180" fontId="114" fillId="58" borderId="31" xfId="0" applyNumberFormat="1" applyFont="1" applyFill="1" applyBorder="1" applyAlignment="1">
      <alignment horizontal="right" vertical="center" readingOrder="1"/>
    </xf>
    <xf numFmtId="180" fontId="114" fillId="59" borderId="33" xfId="0" applyNumberFormat="1" applyFont="1" applyFill="1" applyBorder="1" applyAlignment="1">
      <alignment horizontal="right" vertical="center" readingOrder="1"/>
    </xf>
    <xf numFmtId="180" fontId="114" fillId="59" borderId="7" xfId="0" applyNumberFormat="1" applyFont="1" applyFill="1" applyBorder="1" applyAlignment="1">
      <alignment horizontal="right" vertical="center" readingOrder="1"/>
    </xf>
    <xf numFmtId="180" fontId="114" fillId="59" borderId="37" xfId="0" applyNumberFormat="1" applyFont="1" applyFill="1" applyBorder="1" applyAlignment="1">
      <alignment horizontal="right" vertical="center" readingOrder="1"/>
    </xf>
    <xf numFmtId="180" fontId="114" fillId="59" borderId="3" xfId="0" applyNumberFormat="1" applyFont="1" applyFill="1" applyBorder="1" applyAlignment="1">
      <alignment horizontal="right" vertical="center" readingOrder="1"/>
    </xf>
    <xf numFmtId="9" fontId="129" fillId="55" borderId="3" xfId="7" applyFont="1" applyFill="1" applyBorder="1" applyAlignment="1">
      <alignment horizontal="center" vertical="center" wrapText="1" readingOrder="1"/>
    </xf>
    <xf numFmtId="9" fontId="138" fillId="3" borderId="34" xfId="7" applyFont="1" applyFill="1" applyBorder="1" applyAlignment="1">
      <alignment horizontal="center" vertical="center" wrapText="1" readingOrder="1"/>
    </xf>
    <xf numFmtId="9" fontId="138"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9" fillId="0" borderId="3" xfId="7" applyFont="1" applyFill="1" applyBorder="1" applyAlignment="1">
      <alignment horizontal="center" vertical="center" wrapText="1" readingOrder="1"/>
    </xf>
    <xf numFmtId="9" fontId="129" fillId="44" borderId="3" xfId="7" applyFont="1" applyFill="1" applyBorder="1" applyAlignment="1">
      <alignment horizontal="center" vertical="center" wrapText="1" readingOrder="1"/>
    </xf>
    <xf numFmtId="9" fontId="138" fillId="44" borderId="7" xfId="7" applyFont="1" applyFill="1" applyBorder="1" applyAlignment="1">
      <alignment horizontal="center" vertical="center" wrapText="1" readingOrder="1"/>
    </xf>
    <xf numFmtId="9" fontId="167" fillId="54" borderId="3" xfId="2" applyFont="1" applyFill="1" applyBorder="1" applyAlignment="1">
      <alignment horizontal="center" vertical="center" wrapText="1" readingOrder="1"/>
    </xf>
    <xf numFmtId="9" fontId="129" fillId="50" borderId="3" xfId="7" applyFont="1" applyFill="1" applyBorder="1" applyAlignment="1">
      <alignment horizontal="center" vertical="center" wrapText="1" readingOrder="1"/>
    </xf>
    <xf numFmtId="9" fontId="138" fillId="3" borderId="3" xfId="7" applyFont="1" applyFill="1" applyBorder="1" applyAlignment="1">
      <alignment horizontal="center" vertical="center" wrapText="1" readingOrder="1"/>
    </xf>
    <xf numFmtId="9" fontId="129" fillId="60" borderId="3" xfId="7"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180" fontId="106" fillId="0" borderId="3" xfId="0" applyNumberFormat="1" applyFont="1" applyBorder="1" applyAlignment="1">
      <alignment horizontal="right" vertical="center" readingOrder="1"/>
    </xf>
    <xf numFmtId="0" fontId="167" fillId="51"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78" fontId="91" fillId="0" borderId="0" xfId="0" applyNumberFormat="1" applyFont="1"/>
    <xf numFmtId="186" fontId="91" fillId="0" borderId="0" xfId="26" applyNumberFormat="1" applyFont="1" applyBorder="1"/>
    <xf numFmtId="186" fontId="91" fillId="0" borderId="0" xfId="26" applyNumberFormat="1" applyFont="1" applyBorder="1" applyAlignment="1">
      <alignment horizontal="right"/>
    </xf>
    <xf numFmtId="187" fontId="91" fillId="0" borderId="0" xfId="26" applyNumberFormat="1" applyFont="1" applyBorder="1"/>
    <xf numFmtId="43" fontId="91" fillId="0" borderId="0" xfId="1" applyFont="1"/>
    <xf numFmtId="171" fontId="91" fillId="0" borderId="0" xfId="1" applyNumberFormat="1" applyFont="1"/>
    <xf numFmtId="182" fontId="91" fillId="0" borderId="0" xfId="52" applyNumberFormat="1" applyFont="1"/>
    <xf numFmtId="0" fontId="91" fillId="0" borderId="0" xfId="0" applyFont="1" applyAlignment="1">
      <alignment wrapText="1"/>
    </xf>
    <xf numFmtId="182" fontId="91" fillId="0" borderId="0" xfId="0" applyNumberFormat="1" applyFont="1"/>
    <xf numFmtId="188" fontId="132" fillId="3" borderId="1" xfId="0" applyNumberFormat="1" applyFont="1" applyFill="1" applyBorder="1" applyAlignment="1">
      <alignment horizontal="right" vertical="center" wrapText="1" readingOrder="1"/>
    </xf>
    <xf numFmtId="180" fontId="120" fillId="4" borderId="3" xfId="0" applyNumberFormat="1" applyFont="1" applyFill="1" applyBorder="1" applyAlignment="1">
      <alignment horizontal="right" vertical="center" readingOrder="1"/>
    </xf>
    <xf numFmtId="180" fontId="114" fillId="4" borderId="7" xfId="0" applyNumberFormat="1" applyFont="1" applyFill="1" applyBorder="1" applyAlignment="1">
      <alignment horizontal="right" vertical="center" readingOrder="1"/>
    </xf>
    <xf numFmtId="0" fontId="103" fillId="4" borderId="3" xfId="3" applyFont="1" applyFill="1" applyBorder="1" applyAlignment="1">
      <alignment vertical="center" wrapText="1" readingOrder="1"/>
    </xf>
    <xf numFmtId="185" fontId="189" fillId="0" borderId="1" xfId="0" applyNumberFormat="1" applyFont="1" applyBorder="1" applyAlignment="1">
      <alignment horizontal="right" vertical="center" wrapText="1" readingOrder="1"/>
    </xf>
    <xf numFmtId="0" fontId="94" fillId="4" borderId="0" xfId="0" applyFont="1" applyFill="1"/>
    <xf numFmtId="0" fontId="190" fillId="0" borderId="1" xfId="0" applyFont="1" applyBorder="1" applyAlignment="1">
      <alignment horizontal="center" vertical="center" wrapText="1" readingOrder="1"/>
    </xf>
    <xf numFmtId="0" fontId="190" fillId="0" borderId="0" xfId="0" applyFont="1" applyAlignment="1">
      <alignment horizontal="center" vertical="center" wrapText="1" readingOrder="1"/>
    </xf>
    <xf numFmtId="0" fontId="190" fillId="54" borderId="0" xfId="0" applyFont="1" applyFill="1" applyAlignment="1">
      <alignment horizontal="center" vertical="center" wrapText="1" readingOrder="1"/>
    </xf>
    <xf numFmtId="0" fontId="191" fillId="0" borderId="0" xfId="0" applyFont="1"/>
    <xf numFmtId="0" fontId="190" fillId="54" borderId="1" xfId="0" applyFont="1" applyFill="1" applyBorder="1" applyAlignment="1">
      <alignment horizontal="center" vertical="center" wrapText="1" readingOrder="1"/>
    </xf>
    <xf numFmtId="0" fontId="189" fillId="0" borderId="1" xfId="0" applyFont="1" applyBorder="1" applyAlignment="1">
      <alignment horizontal="center" vertical="center" wrapText="1" readingOrder="1"/>
    </xf>
    <xf numFmtId="0" fontId="189" fillId="0" borderId="1" xfId="0" applyFont="1" applyBorder="1" applyAlignment="1">
      <alignment horizontal="left" vertical="center" wrapText="1" readingOrder="1"/>
    </xf>
    <xf numFmtId="0" fontId="189" fillId="0" borderId="1" xfId="0" applyFont="1" applyBorder="1" applyAlignment="1">
      <alignment vertical="center" wrapText="1" readingOrder="1"/>
    </xf>
    <xf numFmtId="185" fontId="189" fillId="54" borderId="1" xfId="0" applyNumberFormat="1" applyFont="1" applyFill="1" applyBorder="1" applyAlignment="1">
      <alignment horizontal="right" vertical="center" wrapText="1" readingOrder="1"/>
    </xf>
    <xf numFmtId="0" fontId="189" fillId="54" borderId="1" xfId="0" applyFont="1" applyFill="1" applyBorder="1" applyAlignment="1">
      <alignment horizontal="center" vertical="center" wrapText="1" readingOrder="1"/>
    </xf>
    <xf numFmtId="0" fontId="189" fillId="54" borderId="1" xfId="0" applyFont="1" applyFill="1" applyBorder="1" applyAlignment="1">
      <alignment horizontal="left" vertical="center" wrapText="1" readingOrder="1"/>
    </xf>
    <xf numFmtId="0" fontId="189" fillId="54" borderId="1" xfId="0" applyFont="1" applyFill="1" applyBorder="1" applyAlignment="1">
      <alignment vertical="center" wrapText="1" readingOrder="1"/>
    </xf>
    <xf numFmtId="0" fontId="191" fillId="54" borderId="0" xfId="0" applyFont="1" applyFill="1"/>
    <xf numFmtId="0" fontId="190" fillId="0" borderId="1" xfId="0" applyFont="1" applyBorder="1" applyAlignment="1">
      <alignment horizontal="left" vertical="center" wrapText="1" readingOrder="1"/>
    </xf>
    <xf numFmtId="0" fontId="192" fillId="0" borderId="1" xfId="0" applyFont="1" applyBorder="1" applyAlignment="1">
      <alignment horizontal="right" vertical="center" wrapText="1" readingOrder="1"/>
    </xf>
    <xf numFmtId="0" fontId="192" fillId="54" borderId="1" xfId="0" applyFont="1" applyFill="1" applyBorder="1" applyAlignment="1">
      <alignment horizontal="right" vertical="center" wrapText="1" readingOrder="1"/>
    </xf>
    <xf numFmtId="180" fontId="114" fillId="0" borderId="4" xfId="0" applyNumberFormat="1" applyFont="1" applyBorder="1" applyAlignment="1">
      <alignment horizontal="right" vertical="center" readingOrder="1"/>
    </xf>
    <xf numFmtId="180" fontId="166" fillId="51" borderId="0" xfId="0" applyNumberFormat="1" applyFont="1" applyFill="1" applyAlignment="1">
      <alignment horizontal="right" vertical="center" readingOrder="1"/>
    </xf>
    <xf numFmtId="180" fontId="166" fillId="4" borderId="0" xfId="0" applyNumberFormat="1" applyFont="1" applyFill="1" applyAlignment="1">
      <alignment horizontal="right" vertical="center" readingOrder="1"/>
    </xf>
    <xf numFmtId="0" fontId="193" fillId="4" borderId="3" xfId="0" applyFont="1" applyFill="1" applyBorder="1" applyAlignment="1">
      <alignment vertical="center" wrapText="1" readingOrder="1"/>
    </xf>
    <xf numFmtId="0" fontId="193" fillId="4" borderId="3" xfId="0" applyFont="1" applyFill="1" applyBorder="1" applyAlignment="1">
      <alignment horizontal="left" vertical="center" wrapText="1" readingOrder="1"/>
    </xf>
    <xf numFmtId="178" fontId="120" fillId="0" borderId="0" xfId="4" applyNumberFormat="1" applyFont="1" applyAlignment="1">
      <alignment vertical="center" wrapText="1" readingOrder="1"/>
    </xf>
    <xf numFmtId="0" fontId="0" fillId="0" borderId="0" xfId="0" applyAlignment="1">
      <alignment horizontal="center"/>
    </xf>
    <xf numFmtId="0" fontId="165" fillId="51" borderId="5" xfId="0" applyFont="1" applyFill="1" applyBorder="1" applyAlignment="1">
      <alignment horizontal="center" vertical="center" wrapText="1" readingOrder="1"/>
    </xf>
    <xf numFmtId="0" fontId="0" fillId="0" borderId="0" xfId="0" applyAlignment="1">
      <alignment horizontal="center"/>
    </xf>
    <xf numFmtId="0" fontId="165" fillId="51" borderId="3" xfId="4" applyFont="1" applyFill="1" applyBorder="1" applyAlignment="1">
      <alignment horizontal="center" vertical="center" wrapText="1" readingOrder="1"/>
    </xf>
    <xf numFmtId="15" fontId="124" fillId="0" borderId="0" xfId="0" applyNumberFormat="1" applyFont="1" applyAlignment="1">
      <alignment horizontal="center" vertical="center" readingOrder="1"/>
    </xf>
    <xf numFmtId="0" fontId="182" fillId="0" borderId="0" xfId="0" applyFont="1" applyAlignment="1">
      <alignment horizontal="left" vertical="top" readingOrder="1"/>
    </xf>
    <xf numFmtId="0" fontId="97" fillId="0" borderId="0" xfId="0" applyFont="1" applyAlignment="1">
      <alignment horizontal="left" vertical="top" readingOrder="1"/>
    </xf>
    <xf numFmtId="178" fontId="126" fillId="3" borderId="2" xfId="0" applyNumberFormat="1" applyFont="1" applyFill="1" applyBorder="1" applyAlignment="1">
      <alignment horizontal="right"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3" fillId="50" borderId="3" xfId="0" applyNumberFormat="1" applyFont="1" applyFill="1" applyBorder="1" applyAlignment="1">
      <alignment horizontal="right" vertical="center" readingOrder="1"/>
    </xf>
    <xf numFmtId="180" fontId="123" fillId="50" borderId="3" xfId="0" applyNumberFormat="1" applyFont="1" applyFill="1" applyBorder="1" applyAlignment="1">
      <alignment horizontal="right" vertical="center" readingOrder="1"/>
    </xf>
    <xf numFmtId="9" fontId="123" fillId="50" borderId="3" xfId="2" applyFont="1" applyFill="1" applyBorder="1" applyAlignment="1">
      <alignment horizontal="center" vertical="center" readingOrder="1"/>
    </xf>
    <xf numFmtId="180" fontId="116" fillId="0" borderId="3" xfId="0" applyNumberFormat="1" applyFont="1" applyBorder="1" applyAlignment="1">
      <alignment horizontal="right" vertical="center" readingOrder="1"/>
    </xf>
    <xf numFmtId="9" fontId="103" fillId="0" borderId="3" xfId="2" applyFont="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80"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8" fontId="165" fillId="51" borderId="40" xfId="0" applyNumberFormat="1" applyFont="1" applyFill="1" applyBorder="1" applyAlignment="1">
      <alignment horizontal="right" vertical="center" readingOrder="1"/>
    </xf>
    <xf numFmtId="180" fontId="165" fillId="51" borderId="40" xfId="0" applyNumberFormat="1" applyFont="1" applyFill="1" applyBorder="1" applyAlignment="1">
      <alignment horizontal="right" vertical="center" readingOrder="1"/>
    </xf>
    <xf numFmtId="9" fontId="165" fillId="51"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3" fillId="52" borderId="3" xfId="0" applyNumberFormat="1" applyFont="1" applyFill="1" applyBorder="1" applyAlignment="1">
      <alignment horizontal="right" vertical="center" readingOrder="1"/>
    </xf>
    <xf numFmtId="180" fontId="123" fillId="52" borderId="3" xfId="0" applyNumberFormat="1" applyFont="1" applyFill="1" applyBorder="1" applyAlignment="1">
      <alignment horizontal="right" vertical="center" readingOrder="1"/>
    </xf>
    <xf numFmtId="9" fontId="123" fillId="52" borderId="3"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80"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3" fillId="52" borderId="5" xfId="2" applyFont="1" applyFill="1" applyBorder="1" applyAlignment="1">
      <alignment horizontal="center" vertical="center" readingOrder="1"/>
    </xf>
    <xf numFmtId="178" fontId="123" fillId="52" borderId="5" xfId="0" applyNumberFormat="1" applyFont="1" applyFill="1" applyBorder="1" applyAlignment="1">
      <alignment horizontal="right" vertical="center" readingOrder="1"/>
    </xf>
    <xf numFmtId="178" fontId="165" fillId="51" borderId="25" xfId="0" applyNumberFormat="1" applyFont="1" applyFill="1" applyBorder="1" applyAlignment="1">
      <alignment horizontal="right" vertical="center" readingOrder="1"/>
    </xf>
    <xf numFmtId="180" fontId="165" fillId="51" borderId="25" xfId="0" applyNumberFormat="1" applyFont="1" applyFill="1" applyBorder="1" applyAlignment="1">
      <alignment horizontal="right" vertical="center" readingOrder="1"/>
    </xf>
    <xf numFmtId="180" fontId="123" fillId="52" borderId="5" xfId="0" applyNumberFormat="1" applyFont="1" applyFill="1" applyBorder="1" applyAlignment="1">
      <alignment horizontal="right" vertical="center" readingOrder="1"/>
    </xf>
    <xf numFmtId="178" fontId="165" fillId="51" borderId="29" xfId="0" applyNumberFormat="1" applyFont="1" applyFill="1" applyBorder="1" applyAlignment="1">
      <alignment horizontal="right" vertical="center" readingOrder="1"/>
    </xf>
    <xf numFmtId="180" fontId="165" fillId="51" borderId="29" xfId="0" applyNumberFormat="1" applyFont="1" applyFill="1" applyBorder="1" applyAlignment="1">
      <alignment horizontal="right" vertical="center" readingOrder="1"/>
    </xf>
    <xf numFmtId="9" fontId="165" fillId="51" borderId="29" xfId="2" applyFont="1" applyFill="1" applyBorder="1" applyAlignment="1">
      <alignment horizontal="center" vertical="center" readingOrder="1"/>
    </xf>
    <xf numFmtId="0" fontId="165" fillId="50" borderId="3" xfId="0" applyFont="1" applyFill="1" applyBorder="1" applyAlignment="1">
      <alignment horizontal="center" vertical="center" readingOrder="1"/>
    </xf>
    <xf numFmtId="0" fontId="165" fillId="51" borderId="0" xfId="0" applyFont="1" applyFill="1" applyAlignment="1">
      <alignment horizontal="center" vertical="center" readingOrder="1"/>
    </xf>
    <xf numFmtId="178" fontId="165" fillId="51" borderId="0" xfId="0" applyNumberFormat="1" applyFont="1" applyFill="1" applyAlignment="1">
      <alignment horizontal="right" vertical="center" readingOrder="1"/>
    </xf>
    <xf numFmtId="9" fontId="165" fillId="51" borderId="0" xfId="2" applyFont="1" applyFill="1" applyBorder="1" applyAlignment="1">
      <alignment horizontal="center" vertical="center" readingOrder="1"/>
    </xf>
    <xf numFmtId="178" fontId="193" fillId="4" borderId="3" xfId="0" applyNumberFormat="1" applyFont="1" applyFill="1" applyBorder="1" applyAlignment="1">
      <alignment horizontal="right" vertical="center" readingOrder="1"/>
    </xf>
    <xf numFmtId="180" fontId="193" fillId="4" borderId="3" xfId="0" applyNumberFormat="1" applyFont="1" applyFill="1" applyBorder="1" applyAlignment="1">
      <alignment horizontal="right" vertical="center" readingOrder="1"/>
    </xf>
    <xf numFmtId="9" fontId="193" fillId="4" borderId="3" xfId="2" applyFont="1" applyFill="1" applyBorder="1" applyAlignment="1">
      <alignment horizontal="center" vertical="center" readingOrder="1"/>
    </xf>
    <xf numFmtId="0" fontId="123" fillId="52" borderId="3" xfId="0" applyFont="1" applyFill="1" applyBorder="1" applyAlignment="1">
      <alignment horizontal="left" vertical="center" wrapText="1" readingOrder="1"/>
    </xf>
    <xf numFmtId="180" fontId="123" fillId="52" borderId="3" xfId="0" applyNumberFormat="1" applyFont="1" applyFill="1" applyBorder="1" applyAlignment="1">
      <alignment horizontal="center" vertical="center" readingOrder="1"/>
    </xf>
    <xf numFmtId="0" fontId="123" fillId="52" borderId="5" xfId="0" applyFont="1" applyFill="1" applyBorder="1" applyAlignment="1">
      <alignment horizontal="left" vertical="center" wrapText="1" readingOrder="1"/>
    </xf>
    <xf numFmtId="178" fontId="165" fillId="51" borderId="43" xfId="0" applyNumberFormat="1" applyFont="1" applyFill="1" applyBorder="1" applyAlignment="1">
      <alignment horizontal="right" vertical="center" readingOrder="1"/>
    </xf>
    <xf numFmtId="180" fontId="165" fillId="51" borderId="43" xfId="0" applyNumberFormat="1" applyFont="1" applyFill="1" applyBorder="1" applyAlignment="1">
      <alignment horizontal="right" vertical="center" readingOrder="1"/>
    </xf>
    <xf numFmtId="9" fontId="165" fillId="51"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65" fillId="51" borderId="24" xfId="0" applyNumberFormat="1" applyFont="1" applyFill="1" applyBorder="1" applyAlignment="1">
      <alignment horizontal="right" vertical="center" readingOrder="1"/>
    </xf>
    <xf numFmtId="0" fontId="103" fillId="4" borderId="3" xfId="2" applyNumberFormat="1" applyFont="1" applyFill="1" applyBorder="1" applyAlignment="1">
      <alignment horizontal="center" vertical="center" readingOrder="1"/>
    </xf>
    <xf numFmtId="0" fontId="182" fillId="0" borderId="0" xfId="0" applyFont="1" applyAlignment="1">
      <alignment horizontal="center" vertical="center" wrapText="1" readingOrder="1"/>
    </xf>
    <xf numFmtId="0" fontId="182" fillId="0" borderId="0" xfId="0" applyFont="1" applyAlignment="1">
      <alignment horizontal="left" vertical="center" wrapText="1" readingOrder="1"/>
    </xf>
    <xf numFmtId="178" fontId="182" fillId="0" borderId="0" xfId="0" applyNumberFormat="1" applyFont="1" applyAlignment="1">
      <alignment horizontal="left" vertical="top" readingOrder="1"/>
    </xf>
    <xf numFmtId="0" fontId="193"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180" fontId="103" fillId="0" borderId="5" xfId="0" applyNumberFormat="1" applyFont="1" applyBorder="1" applyAlignment="1">
      <alignment horizontal="right" vertical="center" readingOrder="1"/>
    </xf>
    <xf numFmtId="9" fontId="103" fillId="0" borderId="5"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3" fillId="52" borderId="6" xfId="0" applyFont="1" applyFill="1" applyBorder="1" applyAlignment="1">
      <alignment horizontal="left" vertical="center" wrapText="1" readingOrder="1"/>
    </xf>
    <xf numFmtId="178" fontId="123" fillId="52" borderId="6" xfId="0" applyNumberFormat="1" applyFont="1" applyFill="1" applyBorder="1" applyAlignment="1">
      <alignment horizontal="right" vertical="center" readingOrder="1"/>
    </xf>
    <xf numFmtId="180" fontId="123" fillId="52" borderId="6" xfId="0" applyNumberFormat="1" applyFont="1" applyFill="1" applyBorder="1" applyAlignment="1">
      <alignment horizontal="right" vertical="center" readingOrder="1"/>
    </xf>
    <xf numFmtId="9" fontId="123" fillId="52"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3" fillId="0" borderId="3" xfId="0" applyFont="1" applyBorder="1" applyAlignment="1">
      <alignment horizontal="left" vertical="center" wrapText="1" readingOrder="1"/>
    </xf>
    <xf numFmtId="178" fontId="123" fillId="0" borderId="3" xfId="0" applyNumberFormat="1" applyFont="1" applyBorder="1" applyAlignment="1">
      <alignment horizontal="right" vertical="center" readingOrder="1"/>
    </xf>
    <xf numFmtId="180" fontId="123" fillId="0" borderId="3" xfId="0" applyNumberFormat="1" applyFont="1" applyBorder="1" applyAlignment="1">
      <alignment horizontal="right" vertical="center" readingOrder="1"/>
    </xf>
    <xf numFmtId="180" fontId="123" fillId="4" borderId="3" xfId="0" applyNumberFormat="1" applyFont="1" applyFill="1" applyBorder="1" applyAlignment="1">
      <alignment horizontal="right" vertical="center" readingOrder="1"/>
    </xf>
    <xf numFmtId="9" fontId="123" fillId="4" borderId="3" xfId="2" applyFont="1" applyFill="1" applyBorder="1" applyAlignment="1">
      <alignment horizontal="center" vertical="center" readingOrder="1"/>
    </xf>
    <xf numFmtId="178" fontId="123" fillId="4" borderId="3" xfId="0" applyNumberFormat="1" applyFont="1" applyFill="1" applyBorder="1" applyAlignment="1">
      <alignment horizontal="right" vertical="center" readingOrder="1"/>
    </xf>
    <xf numFmtId="9" fontId="123" fillId="0" borderId="3" xfId="2" applyFont="1" applyFill="1" applyBorder="1" applyAlignment="1">
      <alignment horizontal="center" vertical="center" readingOrder="1"/>
    </xf>
    <xf numFmtId="9" fontId="123" fillId="0" borderId="4" xfId="2" applyFont="1" applyFill="1" applyBorder="1" applyAlignment="1">
      <alignment horizontal="center" vertical="center" readingOrder="1"/>
    </xf>
    <xf numFmtId="9" fontId="103" fillId="0" borderId="4" xfId="2" applyFont="1" applyFill="1" applyBorder="1" applyAlignment="1">
      <alignment horizontal="center" vertical="center" readingOrder="1"/>
    </xf>
    <xf numFmtId="9" fontId="123" fillId="52" borderId="4" xfId="2" applyFont="1" applyFill="1" applyBorder="1" applyAlignment="1">
      <alignment horizontal="center" vertical="center" readingOrder="1"/>
    </xf>
    <xf numFmtId="9" fontId="165"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5" fillId="51" borderId="25" xfId="0" applyFont="1" applyFill="1" applyBorder="1" applyAlignment="1">
      <alignment horizontal="left" vertical="center" wrapText="1" readingOrder="1"/>
    </xf>
    <xf numFmtId="0" fontId="123" fillId="50" borderId="3" xfId="0" applyFont="1" applyFill="1" applyBorder="1" applyAlignment="1">
      <alignment horizontal="left" vertical="center" wrapText="1" readingOrder="1"/>
    </xf>
    <xf numFmtId="9" fontId="123" fillId="50" borderId="3" xfId="2" applyFont="1" applyFill="1" applyBorder="1" applyAlignment="1">
      <alignment vertical="center" readingOrder="1"/>
    </xf>
    <xf numFmtId="9" fontId="103" fillId="0" borderId="3" xfId="2" applyFont="1" applyBorder="1" applyAlignment="1">
      <alignment vertical="center" readingOrder="1"/>
    </xf>
    <xf numFmtId="9" fontId="123" fillId="52" borderId="3" xfId="2" applyFont="1" applyFill="1" applyBorder="1" applyAlignment="1">
      <alignment vertical="center" readingOrder="1"/>
    </xf>
    <xf numFmtId="9" fontId="103" fillId="4" borderId="3" xfId="2" applyFont="1" applyFill="1" applyBorder="1" applyAlignment="1">
      <alignment vertical="center" readingOrder="1"/>
    </xf>
    <xf numFmtId="9" fontId="123" fillId="52" borderId="5" xfId="2" applyFont="1" applyFill="1" applyBorder="1" applyAlignment="1">
      <alignment vertical="center" readingOrder="1"/>
    </xf>
    <xf numFmtId="9" fontId="165" fillId="51" borderId="25" xfId="2" applyFont="1" applyFill="1" applyBorder="1" applyAlignment="1">
      <alignment vertical="center"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23" fillId="52" borderId="3" xfId="0" applyNumberFormat="1" applyFont="1" applyFill="1" applyBorder="1" applyAlignment="1">
      <alignment horizontal="left" vertical="center" wrapText="1" readingOrder="1"/>
    </xf>
    <xf numFmtId="180" fontId="123" fillId="52" borderId="3" xfId="2" applyNumberFormat="1" applyFont="1" applyFill="1" applyBorder="1" applyAlignment="1">
      <alignment horizontal="right" vertical="center" readingOrder="1"/>
    </xf>
    <xf numFmtId="180" fontId="123" fillId="52" borderId="5" xfId="0" applyNumberFormat="1" applyFont="1" applyFill="1" applyBorder="1" applyAlignment="1">
      <alignment horizontal="left" vertical="center" wrapText="1" readingOrder="1"/>
    </xf>
    <xf numFmtId="180" fontId="123" fillId="52" borderId="5" xfId="2" applyNumberFormat="1" applyFont="1" applyFill="1" applyBorder="1" applyAlignment="1">
      <alignment horizontal="right" vertical="center" readingOrder="1"/>
    </xf>
    <xf numFmtId="9" fontId="123" fillId="52" borderId="8" xfId="2" applyFont="1" applyFill="1" applyBorder="1" applyAlignment="1">
      <alignment horizontal="center" vertical="center" readingOrder="1"/>
    </xf>
    <xf numFmtId="43" fontId="165" fillId="51" borderId="3" xfId="1" applyFont="1" applyFill="1" applyBorder="1" applyAlignment="1">
      <alignment horizontal="center" vertical="center" readingOrder="1"/>
    </xf>
    <xf numFmtId="9" fontId="165" fillId="51" borderId="3" xfId="2" applyFont="1" applyFill="1" applyBorder="1" applyAlignment="1">
      <alignment horizontal="center" vertical="center" readingOrder="1"/>
    </xf>
    <xf numFmtId="178" fontId="165" fillId="51"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5" fillId="51" borderId="61"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9" fontId="103" fillId="0" borderId="29" xfId="2" applyFont="1" applyFill="1" applyBorder="1" applyAlignment="1">
      <alignment horizontal="center" vertical="center" readingOrder="1"/>
    </xf>
    <xf numFmtId="9" fontId="103" fillId="0" borderId="89" xfId="2" applyFont="1" applyFill="1" applyBorder="1" applyAlignment="1">
      <alignment horizontal="center" vertical="center" readingOrder="1"/>
    </xf>
    <xf numFmtId="180" fontId="103" fillId="4" borderId="86" xfId="0" applyNumberFormat="1" applyFont="1" applyFill="1" applyBorder="1" applyAlignment="1">
      <alignment horizontal="right" vertical="center" readingOrder="1"/>
    </xf>
    <xf numFmtId="178" fontId="165" fillId="51" borderId="28" xfId="0" applyNumberFormat="1" applyFont="1" applyFill="1" applyBorder="1" applyAlignment="1">
      <alignment horizontal="right" vertical="center" readingOrder="1"/>
    </xf>
    <xf numFmtId="180" fontId="182" fillId="0" borderId="0" xfId="0" applyNumberFormat="1" applyFont="1" applyAlignment="1">
      <alignment horizontal="left" vertical="top" readingOrder="1"/>
    </xf>
    <xf numFmtId="9" fontId="182" fillId="0" borderId="0" xfId="2" applyFont="1" applyBorder="1" applyAlignment="1">
      <alignment horizontal="center" vertical="top" readingOrder="1"/>
    </xf>
    <xf numFmtId="0" fontId="182" fillId="0" borderId="0" xfId="0" applyFont="1" applyAlignment="1">
      <alignment horizontal="center" vertical="top" readingOrder="1"/>
    </xf>
    <xf numFmtId="0" fontId="165"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180" fontId="115" fillId="0" borderId="5"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180" fontId="115" fillId="0" borderId="7" xfId="0" applyNumberFormat="1" applyFont="1" applyBorder="1" applyAlignment="1">
      <alignment horizontal="right"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178" fontId="115" fillId="0" borderId="5" xfId="0" applyNumberFormat="1" applyFont="1" applyBorder="1" applyAlignment="1">
      <alignment horizontal="right" vertical="center" readingOrder="1"/>
    </xf>
    <xf numFmtId="9" fontId="115" fillId="0" borderId="5" xfId="2" applyFont="1" applyFill="1" applyBorder="1" applyAlignment="1">
      <alignment horizontal="center" vertical="center" readingOrder="1"/>
    </xf>
    <xf numFmtId="9" fontId="115" fillId="0" borderId="8" xfId="2" applyFont="1" applyFill="1" applyBorder="1" applyAlignment="1">
      <alignment horizontal="center" vertical="center" readingOrder="1"/>
    </xf>
    <xf numFmtId="1" fontId="182" fillId="0" borderId="7" xfId="0" applyNumberFormat="1" applyFont="1" applyBorder="1" applyAlignment="1">
      <alignment horizontal="center" vertical="center" wrapText="1"/>
    </xf>
    <xf numFmtId="1" fontId="182" fillId="0" borderId="11" xfId="0" applyNumberFormat="1" applyFont="1" applyBorder="1" applyAlignment="1">
      <alignment horizontal="center" vertical="center" wrapText="1"/>
    </xf>
    <xf numFmtId="0" fontId="193" fillId="4" borderId="51" xfId="0" applyFont="1" applyFill="1" applyBorder="1" applyAlignment="1">
      <alignment vertical="center" wrapText="1" readingOrder="1"/>
    </xf>
    <xf numFmtId="1" fontId="182" fillId="0" borderId="4" xfId="0" applyNumberFormat="1" applyFont="1" applyBorder="1" applyAlignment="1">
      <alignment horizontal="center" vertical="center" wrapText="1"/>
    </xf>
    <xf numFmtId="0" fontId="193" fillId="4" borderId="10" xfId="0" applyFont="1" applyFill="1" applyBorder="1" applyAlignment="1">
      <alignment vertical="center" wrapText="1" readingOrder="1"/>
    </xf>
    <xf numFmtId="1" fontId="182" fillId="4" borderId="7" xfId="0" applyNumberFormat="1" applyFont="1" applyFill="1" applyBorder="1" applyAlignment="1">
      <alignment horizontal="center" vertical="center" wrapText="1"/>
    </xf>
    <xf numFmtId="1" fontId="182" fillId="4" borderId="4" xfId="0" applyNumberFormat="1" applyFont="1" applyFill="1" applyBorder="1" applyAlignment="1">
      <alignment horizontal="center" vertical="center" wrapText="1"/>
    </xf>
    <xf numFmtId="0" fontId="193" fillId="4" borderId="10" xfId="0" applyFont="1" applyFill="1" applyBorder="1" applyAlignment="1">
      <alignment horizontal="left" vertical="center" wrapText="1" readingOrder="1"/>
    </xf>
    <xf numFmtId="0" fontId="103" fillId="4" borderId="4" xfId="0" applyFont="1" applyFill="1" applyBorder="1" applyAlignment="1">
      <alignment horizontal="left" vertical="center" wrapText="1" readingOrder="1"/>
    </xf>
    <xf numFmtId="1" fontId="123" fillId="0" borderId="36" xfId="0" applyNumberFormat="1" applyFont="1" applyBorder="1" applyAlignment="1">
      <alignment horizontal="center" vertical="center" wrapText="1" readingOrder="1"/>
    </xf>
    <xf numFmtId="0" fontId="193" fillId="4" borderId="77" xfId="0" applyFont="1" applyFill="1" applyBorder="1" applyAlignment="1">
      <alignment horizontal="left" vertical="center" wrapText="1" readingOrder="1"/>
    </xf>
    <xf numFmtId="1" fontId="123" fillId="0" borderId="32" xfId="0" applyNumberFormat="1" applyFont="1" applyBorder="1" applyAlignment="1">
      <alignment horizontal="center" vertical="center" wrapText="1" readingOrder="1"/>
    </xf>
    <xf numFmtId="0" fontId="193" fillId="4" borderId="4" xfId="0" applyFont="1" applyFill="1" applyBorder="1" applyAlignment="1">
      <alignment horizontal="left" vertical="center" wrapText="1" readingOrder="1"/>
    </xf>
    <xf numFmtId="1" fontId="182" fillId="0" borderId="3" xfId="0" applyNumberFormat="1" applyFont="1" applyBorder="1" applyAlignment="1">
      <alignment horizontal="center" vertical="center" wrapText="1"/>
    </xf>
    <xf numFmtId="0" fontId="103" fillId="4" borderId="10" xfId="0" applyFont="1" applyFill="1" applyBorder="1" applyAlignment="1">
      <alignment vertical="center" wrapText="1" readingOrder="1"/>
    </xf>
    <xf numFmtId="0" fontId="123" fillId="4" borderId="32" xfId="0" applyFont="1" applyFill="1" applyBorder="1" applyAlignment="1">
      <alignment vertical="center" wrapText="1" readingOrder="1"/>
    </xf>
    <xf numFmtId="1" fontId="182" fillId="4" borderId="3" xfId="0" applyNumberFormat="1" applyFont="1" applyFill="1" applyBorder="1" applyAlignment="1">
      <alignment horizontal="center" vertical="center" wrapText="1"/>
    </xf>
    <xf numFmtId="0" fontId="193" fillId="4" borderId="4" xfId="0" applyFont="1" applyFill="1" applyBorder="1" applyAlignment="1">
      <alignment vertical="center" wrapText="1" readingOrder="1"/>
    </xf>
    <xf numFmtId="0" fontId="103" fillId="4" borderId="77" xfId="0" applyFont="1" applyFill="1" applyBorder="1" applyAlignment="1">
      <alignment vertical="center" wrapText="1" readingOrder="1"/>
    </xf>
    <xf numFmtId="0" fontId="193"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03" fillId="4" borderId="9" xfId="0" applyFont="1" applyFill="1" applyBorder="1" applyAlignment="1">
      <alignment vertical="center" wrapText="1" readingOrder="1"/>
    </xf>
    <xf numFmtId="0" fontId="103" fillId="4" borderId="37" xfId="0" applyFont="1" applyFill="1" applyBorder="1" applyAlignment="1">
      <alignment vertical="center" wrapText="1" readingOrder="1"/>
    </xf>
    <xf numFmtId="0" fontId="103" fillId="0" borderId="77" xfId="0" applyFont="1" applyBorder="1" applyAlignment="1">
      <alignment vertical="center" wrapText="1" readingOrder="1"/>
    </xf>
    <xf numFmtId="0" fontId="103" fillId="0" borderId="4" xfId="0" applyFont="1" applyBorder="1" applyAlignment="1">
      <alignment vertical="center" wrapText="1" readingOrder="1"/>
    </xf>
    <xf numFmtId="0" fontId="182"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3" fontId="97" fillId="0" borderId="0" xfId="0" applyNumberFormat="1" applyFont="1"/>
    <xf numFmtId="1" fontId="97" fillId="0" borderId="0" xfId="0" applyNumberFormat="1" applyFont="1"/>
    <xf numFmtId="9" fontId="97" fillId="0" borderId="0" xfId="2" applyFont="1" applyFill="1" applyBorder="1" applyAlignment="1">
      <alignment horizontal="center"/>
    </xf>
    <xf numFmtId="180" fontId="186" fillId="0" borderId="0" xfId="0" applyNumberFormat="1" applyFont="1"/>
    <xf numFmtId="180" fontId="97" fillId="0" borderId="0" xfId="0" applyNumberFormat="1" applyFont="1"/>
    <xf numFmtId="180" fontId="184" fillId="0" borderId="0" xfId="0" applyNumberFormat="1" applyFont="1"/>
    <xf numFmtId="0" fontId="97" fillId="0" borderId="0" xfId="0" applyFont="1" applyAlignment="1">
      <alignment horizontal="center"/>
    </xf>
    <xf numFmtId="43" fontId="97" fillId="0" borderId="0" xfId="1" applyFont="1" applyFill="1" applyAlignment="1"/>
    <xf numFmtId="0" fontId="186" fillId="0" borderId="0" xfId="0" applyFont="1"/>
    <xf numFmtId="0" fontId="184" fillId="0" borderId="0" xfId="0" applyFont="1"/>
    <xf numFmtId="43" fontId="97" fillId="0" borderId="0" xfId="1" applyFont="1" applyAlignme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8"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93"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93" fillId="4" borderId="3" xfId="0" applyFont="1" applyFill="1" applyBorder="1" applyAlignment="1">
      <alignment horizontal="center" vertical="center" wrapText="1" readingOrder="1"/>
    </xf>
    <xf numFmtId="0" fontId="103" fillId="4" borderId="3" xfId="3" applyFont="1" applyFill="1" applyBorder="1" applyAlignment="1">
      <alignment horizontal="center" vertical="center" readingOrder="1"/>
    </xf>
    <xf numFmtId="0" fontId="103" fillId="0" borderId="7" xfId="0" applyFont="1" applyBorder="1" applyAlignment="1">
      <alignment horizontal="center" vertical="center" readingOrder="1"/>
    </xf>
    <xf numFmtId="0" fontId="103" fillId="4" borderId="10" xfId="0" applyFont="1" applyFill="1" applyBorder="1" applyAlignment="1">
      <alignment horizontal="center" vertical="center" wrapText="1" readingOrder="1"/>
    </xf>
    <xf numFmtId="0" fontId="103" fillId="4" borderId="29" xfId="0" applyFont="1" applyFill="1" applyBorder="1" applyAlignment="1">
      <alignment horizontal="center" vertical="center" readingOrder="1"/>
    </xf>
    <xf numFmtId="0" fontId="97" fillId="0" borderId="0" xfId="0" applyFont="1" applyAlignment="1">
      <alignment horizontal="center" vertical="top" readingOrder="1"/>
    </xf>
    <xf numFmtId="0" fontId="126" fillId="4" borderId="0" xfId="0" applyFont="1" applyFill="1" applyAlignment="1">
      <alignment horizontal="center"/>
    </xf>
    <xf numFmtId="0" fontId="114" fillId="4" borderId="0" xfId="0" applyFont="1" applyFill="1" applyAlignment="1">
      <alignment horizontal="center"/>
    </xf>
    <xf numFmtId="180" fontId="103" fillId="4" borderId="3" xfId="0" applyNumberFormat="1" applyFont="1" applyFill="1" applyBorder="1" applyAlignment="1">
      <alignment horizontal="center" vertical="center" wrapText="1" readingOrder="1"/>
    </xf>
    <xf numFmtId="180" fontId="103" fillId="4" borderId="3" xfId="0" applyNumberFormat="1" applyFont="1" applyFill="1" applyBorder="1" applyAlignment="1">
      <alignment horizontal="right" vertical="center" wrapText="1"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65" fillId="51" borderId="43" xfId="0" applyNumberFormat="1" applyFont="1" applyFill="1" applyBorder="1" applyAlignment="1">
      <alignment horizontal="center" vertical="center" readingOrder="1"/>
    </xf>
    <xf numFmtId="9" fontId="165" fillId="51" borderId="78" xfId="2" applyFont="1" applyFill="1" applyBorder="1" applyAlignment="1">
      <alignment horizontal="center" vertical="center" readingOrder="1"/>
    </xf>
    <xf numFmtId="178" fontId="100" fillId="0" borderId="92" xfId="0" applyNumberFormat="1" applyFont="1" applyBorder="1" applyAlignment="1">
      <alignment vertical="center" wrapText="1" readingOrder="1"/>
    </xf>
    <xf numFmtId="178" fontId="100" fillId="0" borderId="53" xfId="0" applyNumberFormat="1" applyFont="1" applyBorder="1" applyAlignment="1">
      <alignment vertical="center" wrapText="1" readingOrder="1"/>
    </xf>
    <xf numFmtId="178" fontId="113" fillId="2" borderId="53" xfId="0" applyNumberFormat="1" applyFont="1" applyFill="1" applyBorder="1" applyAlignment="1">
      <alignment vertical="center" wrapText="1" readingOrder="1"/>
    </xf>
    <xf numFmtId="178" fontId="167" fillId="52" borderId="53" xfId="0" applyNumberFormat="1" applyFont="1" applyFill="1" applyBorder="1" applyAlignment="1">
      <alignment vertical="center" wrapText="1" readingOrder="1"/>
    </xf>
    <xf numFmtId="178" fontId="167" fillId="53" borderId="91" xfId="0" applyNumberFormat="1" applyFont="1" applyFill="1" applyBorder="1" applyAlignment="1">
      <alignment vertical="center" wrapText="1" readingOrder="1"/>
    </xf>
    <xf numFmtId="0" fontId="165" fillId="51" borderId="29" xfId="4" applyFont="1" applyFill="1" applyBorder="1" applyAlignment="1">
      <alignment horizontal="center" vertical="center" wrapText="1" readingOrder="1"/>
    </xf>
    <xf numFmtId="0" fontId="165" fillId="51" borderId="93"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67" fillId="52" borderId="33" xfId="2" applyNumberFormat="1" applyFont="1" applyFill="1" applyBorder="1" applyAlignment="1">
      <alignment horizontal="center" vertical="center" wrapText="1" readingOrder="1"/>
    </xf>
    <xf numFmtId="172" fontId="167" fillId="53" borderId="41" xfId="2" applyNumberFormat="1" applyFont="1" applyFill="1" applyBorder="1" applyAlignment="1">
      <alignment horizontal="center" vertical="center" wrapText="1" readingOrder="1"/>
    </xf>
    <xf numFmtId="178" fontId="165" fillId="51" borderId="3" xfId="1" applyNumberFormat="1" applyFont="1" applyFill="1" applyBorder="1" applyAlignment="1">
      <alignment horizontal="center" vertical="center" readingOrder="1"/>
    </xf>
    <xf numFmtId="171" fontId="0" fillId="0" borderId="0" xfId="0" applyNumberFormat="1"/>
    <xf numFmtId="180" fontId="103" fillId="0" borderId="3" xfId="0" applyNumberFormat="1" applyFont="1" applyFill="1" applyBorder="1" applyAlignment="1">
      <alignment horizontal="center" vertical="center" wrapText="1" readingOrder="1"/>
    </xf>
    <xf numFmtId="180" fontId="103" fillId="0" borderId="3" xfId="0" applyNumberFormat="1" applyFont="1" applyFill="1" applyBorder="1" applyAlignment="1">
      <alignment horizontal="left" vertical="center" wrapText="1"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180" fontId="114" fillId="0" borderId="3" xfId="0" applyNumberFormat="1" applyFont="1" applyFill="1" applyBorder="1" applyAlignment="1">
      <alignment horizontal="right" vertical="center" readingOrder="1"/>
    </xf>
    <xf numFmtId="0" fontId="0" fillId="0" borderId="0" xfId="0" applyFill="1"/>
    <xf numFmtId="0" fontId="103" fillId="0" borderId="3" xfId="2" applyNumberFormat="1" applyFont="1" applyFill="1" applyBorder="1" applyAlignment="1">
      <alignment horizontal="center" vertical="center" readingOrder="1"/>
    </xf>
    <xf numFmtId="180" fontId="193"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178" fontId="1" fillId="4" borderId="0" xfId="0" applyNumberFormat="1" applyFont="1" applyFill="1"/>
    <xf numFmtId="178" fontId="103" fillId="3" borderId="3" xfId="0" applyNumberFormat="1" applyFont="1" applyFill="1" applyBorder="1" applyAlignment="1">
      <alignment horizontal="right" vertical="center" readingOrder="1"/>
    </xf>
    <xf numFmtId="178" fontId="115" fillId="3" borderId="7" xfId="0" applyNumberFormat="1" applyFont="1" applyFill="1" applyBorder="1" applyAlignment="1">
      <alignment horizontal="right" vertical="center" readingOrder="1"/>
    </xf>
    <xf numFmtId="9" fontId="103" fillId="4" borderId="3" xfId="2" applyFont="1" applyFill="1" applyBorder="1" applyAlignment="1">
      <alignment horizontal="right" vertical="center" readingOrder="1"/>
    </xf>
    <xf numFmtId="178" fontId="0" fillId="4" borderId="0" xfId="0" applyNumberFormat="1" applyFill="1"/>
    <xf numFmtId="180" fontId="103" fillId="4" borderId="3" xfId="0" applyNumberFormat="1" applyFont="1" applyFill="1" applyBorder="1" applyAlignment="1">
      <alignment horizontal="center" vertical="center" readingOrder="1"/>
    </xf>
    <xf numFmtId="178" fontId="114" fillId="4" borderId="51" xfId="0" applyNumberFormat="1" applyFont="1" applyFill="1" applyBorder="1" applyAlignment="1">
      <alignment horizontal="right" vertical="center" readingOrder="1"/>
    </xf>
    <xf numFmtId="0" fontId="103" fillId="4" borderId="37" xfId="0" applyFont="1" applyFill="1" applyBorder="1" applyAlignment="1">
      <alignment horizontal="center" vertical="center" readingOrder="1"/>
    </xf>
    <xf numFmtId="180" fontId="193" fillId="4" borderId="37" xfId="0" applyNumberFormat="1" applyFont="1" applyFill="1" applyBorder="1" applyAlignment="1">
      <alignment horizontal="right" vertical="center" readingOrder="1"/>
    </xf>
    <xf numFmtId="180" fontId="114" fillId="4" borderId="33" xfId="0" applyNumberFormat="1" applyFont="1" applyFill="1" applyBorder="1" applyAlignment="1">
      <alignment horizontal="right" vertical="center" readingOrder="1"/>
    </xf>
    <xf numFmtId="9" fontId="103" fillId="4" borderId="4" xfId="2" applyFont="1" applyFill="1" applyBorder="1" applyAlignment="1">
      <alignment horizontal="center" vertical="center" readingOrder="1"/>
    </xf>
    <xf numFmtId="9" fontId="113" fillId="61" borderId="3" xfId="7" applyFont="1" applyFill="1" applyBorder="1" applyAlignment="1">
      <alignment horizontal="center" vertical="center" wrapText="1"/>
    </xf>
    <xf numFmtId="9" fontId="113" fillId="61" borderId="3" xfId="7" applyFont="1" applyFill="1" applyBorder="1" applyAlignment="1">
      <alignment horizontal="center" vertical="center" wrapText="1" readingOrder="1"/>
    </xf>
    <xf numFmtId="9" fontId="138" fillId="60" borderId="3" xfId="7" applyFont="1" applyFill="1" applyBorder="1" applyAlignment="1">
      <alignment horizontal="center" vertical="center" wrapText="1" readingOrder="1"/>
    </xf>
    <xf numFmtId="9" fontId="130" fillId="60" borderId="3" xfId="7" applyFont="1" applyFill="1" applyBorder="1" applyAlignment="1">
      <alignment horizontal="center" vertical="center" wrapText="1" readingOrder="1"/>
    </xf>
    <xf numFmtId="9" fontId="130" fillId="55" borderId="3" xfId="7" applyFont="1" applyFill="1" applyBorder="1" applyAlignment="1">
      <alignment horizontal="center" vertical="center" wrapText="1" readingOrder="1"/>
    </xf>
    <xf numFmtId="9" fontId="130" fillId="53" borderId="3" xfId="7" applyFont="1" applyFill="1" applyBorder="1" applyAlignment="1">
      <alignment horizontal="center" vertical="center" wrapText="1" readingOrder="1"/>
    </xf>
    <xf numFmtId="9" fontId="130" fillId="0" borderId="3" xfId="2" applyFont="1" applyFill="1" applyBorder="1" applyAlignment="1">
      <alignment horizontal="center" vertical="center" wrapText="1" readingOrder="1"/>
    </xf>
    <xf numFmtId="9" fontId="130" fillId="44" borderId="7" xfId="7" applyFont="1" applyFill="1" applyBorder="1" applyAlignment="1">
      <alignment horizontal="center" vertical="center" wrapText="1" readingOrder="1"/>
    </xf>
    <xf numFmtId="9" fontId="130" fillId="44" borderId="3" xfId="7" applyFont="1" applyFill="1" applyBorder="1" applyAlignment="1">
      <alignment horizontal="center" vertical="center" wrapText="1" readingOrder="1"/>
    </xf>
    <xf numFmtId="9" fontId="130" fillId="40" borderId="3" xfId="7" applyFont="1" applyFill="1" applyBorder="1" applyAlignment="1">
      <alignment horizontal="center" vertical="center" wrapText="1" readingOrder="1"/>
    </xf>
    <xf numFmtId="9" fontId="130" fillId="3" borderId="3" xfId="7" applyFont="1" applyFill="1" applyBorder="1" applyAlignment="1">
      <alignment horizontal="center" vertical="center" wrapText="1" readingOrder="1"/>
    </xf>
    <xf numFmtId="9" fontId="130" fillId="51" borderId="3" xfId="7" applyFont="1" applyFill="1" applyBorder="1" applyAlignment="1">
      <alignment horizontal="center" vertical="center" wrapText="1" readingOrder="1"/>
    </xf>
    <xf numFmtId="177" fontId="175" fillId="0" borderId="0" xfId="0" applyNumberFormat="1" applyFont="1" applyAlignment="1">
      <alignment horizontal="center"/>
    </xf>
    <xf numFmtId="177" fontId="98" fillId="0" borderId="0" xfId="0" applyNumberFormat="1" applyFont="1" applyAlignment="1">
      <alignment horizontal="center" wrapText="1"/>
    </xf>
    <xf numFmtId="0" fontId="128" fillId="51" borderId="62" xfId="0" applyFont="1" applyFill="1" applyBorder="1" applyAlignment="1">
      <alignment horizontal="center" vertical="center" wrapText="1" readingOrder="1"/>
    </xf>
    <xf numFmtId="0" fontId="128" fillId="51" borderId="0" xfId="0" applyFont="1" applyFill="1" applyAlignment="1">
      <alignment horizontal="center" vertical="center" wrapText="1" readingOrder="1"/>
    </xf>
    <xf numFmtId="0" fontId="174" fillId="0" borderId="18" xfId="0" applyFont="1" applyBorder="1" applyAlignment="1">
      <alignment horizontal="left" vertical="center" wrapText="1" readingOrder="1"/>
    </xf>
    <xf numFmtId="0" fontId="174"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0" fontId="97" fillId="0" borderId="14" xfId="0" applyFont="1" applyBorder="1" applyAlignment="1">
      <alignment horizontal="left" vertical="top" readingOrder="1"/>
    </xf>
    <xf numFmtId="0" fontId="123" fillId="4" borderId="35" xfId="0" applyFont="1" applyFill="1" applyBorder="1" applyAlignment="1">
      <alignment horizontal="center" vertical="center" wrapText="1" readingOrder="1"/>
    </xf>
    <xf numFmtId="0" fontId="123" fillId="4" borderId="54" xfId="0" applyFont="1" applyFill="1" applyBorder="1" applyAlignment="1">
      <alignment horizontal="center" vertical="center" wrapText="1" readingOrder="1"/>
    </xf>
    <xf numFmtId="0" fontId="165" fillId="4" borderId="55" xfId="0" applyFont="1" applyFill="1" applyBorder="1" applyAlignment="1">
      <alignment horizontal="center" vertical="center" wrapText="1" readingOrder="1"/>
    </xf>
    <xf numFmtId="0" fontId="123" fillId="4" borderId="55" xfId="0" applyFont="1" applyFill="1" applyBorder="1" applyAlignment="1">
      <alignment horizontal="center" vertical="center" wrapText="1" readingOrder="1"/>
    </xf>
    <xf numFmtId="0" fontId="123" fillId="4" borderId="36" xfId="0" applyFont="1" applyFill="1" applyBorder="1" applyAlignment="1">
      <alignment horizontal="center" vertical="center" wrapText="1" readingOrder="1"/>
    </xf>
    <xf numFmtId="0" fontId="123" fillId="4" borderId="45" xfId="0" applyFont="1" applyFill="1" applyBorder="1" applyAlignment="1">
      <alignment horizontal="center" vertical="center" wrapText="1" readingOrder="1"/>
    </xf>
    <xf numFmtId="0" fontId="182" fillId="0" borderId="22" xfId="0" applyFont="1" applyBorder="1" applyAlignment="1">
      <alignment horizontal="left" vertical="top" readingOrder="1"/>
    </xf>
    <xf numFmtId="0" fontId="194" fillId="0" borderId="22" xfId="0" applyFont="1" applyBorder="1" applyAlignment="1">
      <alignment horizontal="left" vertical="top" readingOrder="1"/>
    </xf>
    <xf numFmtId="0" fontId="123" fillId="4" borderId="30" xfId="0" applyFont="1" applyFill="1" applyBorder="1" applyAlignment="1">
      <alignment horizontal="center" vertical="center" wrapText="1" readingOrder="1"/>
    </xf>
    <xf numFmtId="0" fontId="123" fillId="4" borderId="32" xfId="0" applyFont="1" applyFill="1" applyBorder="1" applyAlignment="1">
      <alignment horizontal="center" vertical="center" wrapText="1" readingOrder="1"/>
    </xf>
    <xf numFmtId="0" fontId="182" fillId="0" borderId="0" xfId="0" applyFont="1" applyAlignment="1">
      <alignment horizontal="left" vertical="top" readingOrder="1"/>
    </xf>
    <xf numFmtId="0" fontId="194" fillId="0" borderId="0" xfId="0" applyFont="1" applyAlignment="1">
      <alignment horizontal="left" vertical="top" readingOrder="1"/>
    </xf>
    <xf numFmtId="0" fontId="182" fillId="0" borderId="14" xfId="0" applyFont="1" applyBorder="1" applyAlignment="1">
      <alignment horizontal="left" vertical="top" readingOrder="1"/>
    </xf>
    <xf numFmtId="0" fontId="194" fillId="0" borderId="14" xfId="0" applyFont="1" applyBorder="1" applyAlignment="1">
      <alignment horizontal="left" vertical="top" readingOrder="1"/>
    </xf>
    <xf numFmtId="0" fontId="165" fillId="51" borderId="21" xfId="0" applyFont="1" applyFill="1" applyBorder="1" applyAlignment="1">
      <alignment horizontal="center" vertical="center" readingOrder="1"/>
    </xf>
    <xf numFmtId="0" fontId="165" fillId="51" borderId="28" xfId="0" applyFont="1" applyFill="1" applyBorder="1" applyAlignment="1">
      <alignment horizontal="center" vertical="center" readingOrder="1"/>
    </xf>
    <xf numFmtId="0" fontId="123" fillId="0" borderId="13" xfId="0" applyFont="1" applyBorder="1" applyAlignment="1">
      <alignment horizontal="center" vertical="center" readingOrder="1"/>
    </xf>
    <xf numFmtId="0" fontId="123" fillId="0" borderId="14" xfId="0" applyFont="1" applyBorder="1" applyAlignment="1">
      <alignment horizontal="center" vertical="center" readingOrder="1"/>
    </xf>
    <xf numFmtId="0" fontId="123" fillId="0" borderId="15" xfId="0" applyFont="1" applyBorder="1" applyAlignment="1">
      <alignment horizontal="center" vertical="center" readingOrder="1"/>
    </xf>
    <xf numFmtId="0" fontId="123" fillId="0" borderId="16" xfId="0" applyFont="1" applyBorder="1" applyAlignment="1">
      <alignment horizontal="center" vertical="center" readingOrder="1"/>
    </xf>
    <xf numFmtId="0" fontId="123" fillId="0" borderId="0" xfId="0" applyFont="1" applyAlignment="1">
      <alignment horizontal="center" vertical="center" readingOrder="1"/>
    </xf>
    <xf numFmtId="0" fontId="123" fillId="0" borderId="17" xfId="0" applyFont="1" applyBorder="1" applyAlignment="1">
      <alignment horizontal="center" vertical="center" readingOrder="1"/>
    </xf>
    <xf numFmtId="0" fontId="123" fillId="0" borderId="18" xfId="0" applyFont="1" applyBorder="1" applyAlignment="1">
      <alignment horizontal="center" vertical="center" readingOrder="1"/>
    </xf>
    <xf numFmtId="0" fontId="123" fillId="0" borderId="19" xfId="0" applyFont="1" applyBorder="1" applyAlignment="1">
      <alignment horizontal="center" vertical="center" readingOrder="1"/>
    </xf>
    <xf numFmtId="0" fontId="123" fillId="0" borderId="20" xfId="0" applyFont="1" applyBorder="1" applyAlignment="1">
      <alignment horizontal="center" vertical="center" readingOrder="1"/>
    </xf>
    <xf numFmtId="180" fontId="123" fillId="52" borderId="8" xfId="0" applyNumberFormat="1" applyFont="1" applyFill="1" applyBorder="1" applyAlignment="1">
      <alignment horizontal="center" vertical="center" readingOrder="1"/>
    </xf>
    <xf numFmtId="180" fontId="123" fillId="52" borderId="50" xfId="0" applyNumberFormat="1" applyFont="1" applyFill="1" applyBorder="1" applyAlignment="1">
      <alignment horizontal="center" vertical="center" readingOrder="1"/>
    </xf>
    <xf numFmtId="180" fontId="123" fillId="52" borderId="4" xfId="0" applyNumberFormat="1" applyFont="1" applyFill="1" applyBorder="1" applyAlignment="1">
      <alignment horizontal="center" vertical="center" readingOrder="1"/>
    </xf>
    <xf numFmtId="180" fontId="123" fillId="52" borderId="10" xfId="0" applyNumberFormat="1" applyFont="1" applyFill="1" applyBorder="1" applyAlignment="1">
      <alignment horizontal="center" vertical="center" readingOrder="1"/>
    </xf>
    <xf numFmtId="0" fontId="165" fillId="51" borderId="22" xfId="0" applyFont="1" applyFill="1" applyBorder="1" applyAlignment="1">
      <alignment horizontal="center" vertical="center" readingOrder="1"/>
    </xf>
    <xf numFmtId="15" fontId="124" fillId="0" borderId="16" xfId="0" applyNumberFormat="1" applyFont="1" applyBorder="1" applyAlignment="1">
      <alignment horizontal="center" vertical="center" readingOrder="1"/>
    </xf>
    <xf numFmtId="15" fontId="124" fillId="0" borderId="0" xfId="0" applyNumberFormat="1" applyFont="1" applyAlignment="1">
      <alignment horizontal="center" vertical="center" readingOrder="1"/>
    </xf>
    <xf numFmtId="15" fontId="187" fillId="0" borderId="0" xfId="0" applyNumberFormat="1" applyFont="1" applyAlignment="1">
      <alignment horizontal="center" vertical="center" readingOrder="1"/>
    </xf>
    <xf numFmtId="177" fontId="124" fillId="0" borderId="16" xfId="0" applyNumberFormat="1" applyFont="1" applyBorder="1" applyAlignment="1">
      <alignment horizontal="center" vertical="center" readingOrder="1"/>
    </xf>
    <xf numFmtId="177" fontId="124" fillId="0" borderId="0" xfId="0" applyNumberFormat="1" applyFont="1" applyAlignment="1">
      <alignment horizontal="center" vertical="center" readingOrder="1"/>
    </xf>
    <xf numFmtId="177" fontId="187" fillId="0" borderId="0" xfId="0" applyNumberFormat="1" applyFont="1" applyAlignment="1">
      <alignment horizontal="center" vertical="center" readingOrder="1"/>
    </xf>
    <xf numFmtId="177" fontId="123" fillId="0" borderId="16" xfId="0" applyNumberFormat="1" applyFont="1" applyBorder="1" applyAlignment="1">
      <alignment horizontal="center" vertical="center" readingOrder="1"/>
    </xf>
    <xf numFmtId="177" fontId="123" fillId="0" borderId="0" xfId="0" applyNumberFormat="1" applyFont="1" applyAlignment="1">
      <alignment horizontal="center" vertical="center" readingOrder="1"/>
    </xf>
    <xf numFmtId="177" fontId="165" fillId="0" borderId="0" xfId="0" applyNumberFormat="1" applyFont="1" applyAlignment="1">
      <alignment horizontal="center" vertical="center" readingOrder="1"/>
    </xf>
    <xf numFmtId="0" fontId="182" fillId="0" borderId="19" xfId="0" applyFont="1" applyBorder="1" applyAlignment="1">
      <alignment horizontal="left" vertical="top" readingOrder="1"/>
    </xf>
    <xf numFmtId="0" fontId="194" fillId="0" borderId="19" xfId="0" applyFont="1" applyBorder="1" applyAlignment="1">
      <alignment horizontal="left" vertical="top" readingOrder="1"/>
    </xf>
    <xf numFmtId="0" fontId="123" fillId="4" borderId="87" xfId="0" applyFont="1" applyFill="1" applyBorder="1" applyAlignment="1">
      <alignment horizontal="center" vertical="center" wrapText="1" readingOrder="1"/>
    </xf>
    <xf numFmtId="0" fontId="123" fillId="4" borderId="44" xfId="0" applyFont="1" applyFill="1" applyBorder="1" applyAlignment="1">
      <alignment horizontal="center" vertical="center" wrapText="1" readingOrder="1"/>
    </xf>
    <xf numFmtId="0" fontId="165" fillId="4" borderId="45" xfId="0" applyFont="1" applyFill="1" applyBorder="1" applyAlignment="1">
      <alignment horizontal="center" vertical="center" wrapText="1" readingOrder="1"/>
    </xf>
    <xf numFmtId="0" fontId="123" fillId="4" borderId="0" xfId="0" applyFont="1" applyFill="1" applyAlignment="1">
      <alignment horizontal="center" vertical="center" wrapText="1" readingOrder="1"/>
    </xf>
    <xf numFmtId="0" fontId="123" fillId="4" borderId="16" xfId="0" applyFont="1" applyFill="1" applyBorder="1" applyAlignment="1">
      <alignment horizontal="center" vertical="center" wrapText="1" readingOrder="1"/>
    </xf>
    <xf numFmtId="0" fontId="123" fillId="3" borderId="0" xfId="0" applyFont="1" applyFill="1" applyAlignment="1">
      <alignment horizontal="center" vertical="center" wrapText="1" readingOrder="1"/>
    </xf>
    <xf numFmtId="0" fontId="123" fillId="4" borderId="48" xfId="0" applyFont="1" applyFill="1" applyBorder="1" applyAlignment="1">
      <alignment horizontal="center" vertical="center" wrapText="1" readingOrder="1"/>
    </xf>
    <xf numFmtId="0" fontId="165" fillId="4" borderId="74" xfId="0" applyFont="1" applyFill="1" applyBorder="1" applyAlignment="1">
      <alignment horizontal="center" vertical="center" wrapText="1" readingOrder="1"/>
    </xf>
    <xf numFmtId="180" fontId="123" fillId="52" borderId="74" xfId="0" applyNumberFormat="1" applyFont="1" applyFill="1" applyBorder="1" applyAlignment="1">
      <alignment horizontal="center" vertical="center" readingOrder="1"/>
    </xf>
    <xf numFmtId="180" fontId="123" fillId="52" borderId="44" xfId="0" applyNumberFormat="1" applyFont="1" applyFill="1" applyBorder="1" applyAlignment="1">
      <alignment horizontal="center" vertical="center" readingOrder="1"/>
    </xf>
    <xf numFmtId="178" fontId="123" fillId="52" borderId="45" xfId="0" applyNumberFormat="1" applyFont="1" applyFill="1" applyBorder="1" applyAlignment="1">
      <alignment horizontal="center" vertical="center" readingOrder="1"/>
    </xf>
    <xf numFmtId="178" fontId="123" fillId="52" borderId="57" xfId="0" applyNumberFormat="1" applyFont="1" applyFill="1" applyBorder="1" applyAlignment="1">
      <alignment horizontal="center" vertical="center" readingOrder="1"/>
    </xf>
    <xf numFmtId="0" fontId="123" fillId="4" borderId="13" xfId="0" applyFont="1" applyFill="1" applyBorder="1" applyAlignment="1">
      <alignment horizontal="center" vertical="center" wrapText="1" readingOrder="1"/>
    </xf>
    <xf numFmtId="0" fontId="165" fillId="4" borderId="18" xfId="0" applyFont="1" applyFill="1" applyBorder="1" applyAlignment="1">
      <alignment horizontal="center" vertical="center" wrapText="1" readingOrder="1"/>
    </xf>
    <xf numFmtId="0" fontId="165" fillId="51" borderId="88" xfId="0" applyFont="1" applyFill="1" applyBorder="1" applyAlignment="1">
      <alignment horizontal="center" vertical="center" readingOrder="1"/>
    </xf>
    <xf numFmtId="0" fontId="165" fillId="51" borderId="90" xfId="0" applyFont="1" applyFill="1" applyBorder="1" applyAlignment="1">
      <alignment horizontal="center" vertical="center" readingOrder="1"/>
    </xf>
    <xf numFmtId="0" fontId="165" fillId="51" borderId="57" xfId="0" applyFont="1" applyFill="1" applyBorder="1" applyAlignment="1">
      <alignment horizontal="center" vertical="center" readingOrder="1"/>
    </xf>
    <xf numFmtId="180" fontId="123" fillId="52" borderId="5" xfId="0" applyNumberFormat="1" applyFont="1" applyFill="1" applyBorder="1" applyAlignment="1">
      <alignment horizontal="center" vertical="center" readingOrder="1"/>
    </xf>
    <xf numFmtId="0" fontId="123" fillId="52" borderId="4" xfId="0" applyFont="1" applyFill="1" applyBorder="1" applyAlignment="1">
      <alignment horizontal="center" vertical="center" wrapText="1" readingOrder="1"/>
    </xf>
    <xf numFmtId="0" fontId="123" fillId="52" borderId="9" xfId="0" applyFont="1" applyFill="1" applyBorder="1" applyAlignment="1">
      <alignment horizontal="center" vertical="center" wrapText="1" readingOrder="1"/>
    </xf>
    <xf numFmtId="0" fontId="123" fillId="52" borderId="10" xfId="0" applyFont="1" applyFill="1" applyBorder="1" applyAlignment="1">
      <alignment horizontal="center" vertical="center" wrapText="1" readingOrder="1"/>
    </xf>
    <xf numFmtId="0" fontId="123" fillId="52" borderId="8" xfId="0" applyFont="1" applyFill="1" applyBorder="1" applyAlignment="1">
      <alignment horizontal="center" vertical="center" wrapText="1" readingOrder="1"/>
    </xf>
    <xf numFmtId="0" fontId="123" fillId="52" borderId="56" xfId="0" applyFont="1" applyFill="1" applyBorder="1" applyAlignment="1">
      <alignment horizontal="center" vertical="center" wrapText="1" readingOrder="1"/>
    </xf>
    <xf numFmtId="0" fontId="123" fillId="52" borderId="50" xfId="0" applyFont="1" applyFill="1" applyBorder="1" applyAlignment="1">
      <alignment horizontal="center" vertical="center" wrapText="1" readingOrder="1"/>
    </xf>
    <xf numFmtId="180" fontId="123" fillId="52" borderId="3" xfId="0" applyNumberFormat="1" applyFont="1" applyFill="1" applyBorder="1" applyAlignment="1">
      <alignment horizontal="center" vertical="center" readingOrder="1"/>
    </xf>
    <xf numFmtId="0" fontId="123" fillId="50" borderId="4" xfId="0" applyFont="1" applyFill="1" applyBorder="1" applyAlignment="1">
      <alignment horizontal="center" vertical="center" wrapText="1" readingOrder="1"/>
    </xf>
    <xf numFmtId="0" fontId="123" fillId="50" borderId="9" xfId="0" applyFont="1" applyFill="1" applyBorder="1" applyAlignment="1">
      <alignment horizontal="center" vertical="center" wrapText="1" readingOrder="1"/>
    </xf>
    <xf numFmtId="0" fontId="123" fillId="50" borderId="10" xfId="0" applyFont="1" applyFill="1" applyBorder="1" applyAlignment="1">
      <alignment horizontal="center" vertical="center" wrapText="1" readingOrder="1"/>
    </xf>
    <xf numFmtId="0" fontId="123" fillId="50" borderId="3" xfId="0" applyFont="1" applyFill="1" applyBorder="1" applyAlignment="1">
      <alignment horizontal="center" vertical="center" wrapText="1" readingOrder="1"/>
    </xf>
    <xf numFmtId="0" fontId="165" fillId="51" borderId="19" xfId="0" applyFont="1" applyFill="1" applyBorder="1" applyAlignment="1">
      <alignment horizontal="center" vertical="center" wrapText="1" readingOrder="1"/>
    </xf>
    <xf numFmtId="0" fontId="123" fillId="50" borderId="62" xfId="0" applyFont="1" applyFill="1" applyBorder="1" applyAlignment="1">
      <alignment horizontal="center" vertical="center" wrapText="1" readingOrder="1"/>
    </xf>
    <xf numFmtId="0" fontId="123" fillId="50" borderId="0" xfId="0" applyFont="1" applyFill="1" applyAlignment="1">
      <alignment horizontal="center" vertical="center" wrapText="1" readingOrder="1"/>
    </xf>
    <xf numFmtId="0" fontId="123" fillId="50" borderId="12" xfId="0" applyFont="1" applyFill="1" applyBorder="1" applyAlignment="1">
      <alignment horizontal="center" vertical="center" wrapText="1" readingOrder="1"/>
    </xf>
    <xf numFmtId="0" fontId="123" fillId="50" borderId="8" xfId="0" applyFont="1" applyFill="1" applyBorder="1" applyAlignment="1">
      <alignment horizontal="center" vertical="center" wrapText="1" readingOrder="1"/>
    </xf>
    <xf numFmtId="0" fontId="123" fillId="50" borderId="56" xfId="0" applyFont="1" applyFill="1" applyBorder="1" applyAlignment="1">
      <alignment horizontal="center" vertical="center" wrapText="1" readingOrder="1"/>
    </xf>
    <xf numFmtId="0" fontId="123" fillId="50" borderId="50" xfId="0" applyFont="1" applyFill="1" applyBorder="1" applyAlignment="1">
      <alignment horizontal="center" vertical="center" wrapText="1" readingOrder="1"/>
    </xf>
    <xf numFmtId="0" fontId="123" fillId="50" borderId="11" xfId="0" applyFont="1" applyFill="1" applyBorder="1" applyAlignment="1">
      <alignment horizontal="center" vertical="center" wrapText="1" readingOrder="1"/>
    </xf>
    <xf numFmtId="0" fontId="123" fillId="50" borderId="2" xfId="0" applyFont="1" applyFill="1" applyBorder="1" applyAlignment="1">
      <alignment horizontal="center" vertical="center" wrapText="1" readingOrder="1"/>
    </xf>
    <xf numFmtId="0" fontId="123" fillId="50" borderId="51" xfId="0" applyFont="1" applyFill="1" applyBorder="1" applyAlignment="1">
      <alignment horizontal="center" vertical="center" wrapText="1" readingOrder="1"/>
    </xf>
    <xf numFmtId="0" fontId="123" fillId="4" borderId="18" xfId="0" applyFont="1" applyFill="1" applyBorder="1" applyAlignment="1">
      <alignment horizontal="center" vertical="center" wrapText="1" readingOrder="1"/>
    </xf>
    <xf numFmtId="0" fontId="182" fillId="0" borderId="21" xfId="0" applyFont="1" applyBorder="1" applyAlignment="1">
      <alignment horizontal="left" vertical="top" readingOrder="1"/>
    </xf>
    <xf numFmtId="0" fontId="182" fillId="0" borderId="20" xfId="0" applyFont="1" applyBorder="1" applyAlignment="1">
      <alignment horizontal="left" vertical="top" readingOrder="1"/>
    </xf>
    <xf numFmtId="180" fontId="123" fillId="0" borderId="4" xfId="0" applyNumberFormat="1" applyFont="1" applyBorder="1" applyAlignment="1">
      <alignment horizontal="center" vertical="center" readingOrder="1"/>
    </xf>
    <xf numFmtId="180" fontId="123" fillId="0" borderId="10" xfId="0" applyNumberFormat="1" applyFont="1" applyBorder="1" applyAlignment="1">
      <alignment horizontal="center" vertical="center" readingOrder="1"/>
    </xf>
    <xf numFmtId="180" fontId="123" fillId="52" borderId="88" xfId="0" applyNumberFormat="1" applyFont="1" applyFill="1" applyBorder="1" applyAlignment="1">
      <alignment horizontal="center" vertical="center" readingOrder="1"/>
    </xf>
    <xf numFmtId="180" fontId="123" fillId="52" borderId="57" xfId="0" applyNumberFormat="1" applyFont="1" applyFill="1" applyBorder="1" applyAlignment="1">
      <alignment horizontal="center" vertical="center" readingOrder="1"/>
    </xf>
    <xf numFmtId="180" fontId="123" fillId="50" borderId="4" xfId="0" applyNumberFormat="1" applyFont="1" applyFill="1" applyBorder="1" applyAlignment="1">
      <alignment horizontal="center" vertical="center" readingOrder="1"/>
    </xf>
    <xf numFmtId="180" fontId="123" fillId="50" borderId="10" xfId="0" applyNumberFormat="1" applyFont="1" applyFill="1" applyBorder="1" applyAlignment="1">
      <alignment horizontal="center" vertical="center" readingOrder="1"/>
    </xf>
    <xf numFmtId="0" fontId="165" fillId="51" borderId="18" xfId="0" applyFont="1" applyFill="1" applyBorder="1" applyAlignment="1">
      <alignment horizontal="center" vertical="center" readingOrder="1"/>
    </xf>
    <xf numFmtId="0" fontId="165" fillId="51" borderId="19" xfId="0" applyFont="1" applyFill="1" applyBorder="1" applyAlignment="1">
      <alignment horizontal="center" vertical="center" readingOrder="1"/>
    </xf>
    <xf numFmtId="0" fontId="165" fillId="51" borderId="76" xfId="0" applyFont="1" applyFill="1" applyBorder="1" applyAlignment="1">
      <alignment horizontal="center" vertical="center" readingOrder="1"/>
    </xf>
    <xf numFmtId="0" fontId="165" fillId="4" borderId="4" xfId="0" applyFont="1" applyFill="1" applyBorder="1" applyAlignment="1">
      <alignment horizontal="center" vertical="center" readingOrder="1"/>
    </xf>
    <xf numFmtId="0" fontId="165" fillId="4" borderId="9" xfId="0" applyFont="1" applyFill="1" applyBorder="1" applyAlignment="1">
      <alignment horizontal="center" vertical="center" readingOrder="1"/>
    </xf>
    <xf numFmtId="0" fontId="165" fillId="4" borderId="10" xfId="0" applyFont="1" applyFill="1" applyBorder="1" applyAlignment="1">
      <alignment horizontal="center" vertical="center" readingOrder="1"/>
    </xf>
    <xf numFmtId="0" fontId="165" fillId="51" borderId="13" xfId="0" applyFont="1" applyFill="1" applyBorder="1" applyAlignment="1">
      <alignment horizontal="center" vertical="center" readingOrder="1"/>
    </xf>
    <xf numFmtId="0" fontId="165" fillId="51" borderId="14" xfId="0" applyFont="1" applyFill="1" applyBorder="1" applyAlignment="1">
      <alignment horizontal="center" vertical="center" readingOrder="1"/>
    </xf>
    <xf numFmtId="0" fontId="165" fillId="51" borderId="86" xfId="0" applyFont="1" applyFill="1" applyBorder="1" applyAlignment="1">
      <alignment horizontal="center" vertical="center" readingOrder="1"/>
    </xf>
    <xf numFmtId="0" fontId="165" fillId="51" borderId="23" xfId="0"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78" fontId="123" fillId="52" borderId="8" xfId="0" applyNumberFormat="1" applyFont="1" applyFill="1" applyBorder="1" applyAlignment="1">
      <alignment horizontal="center" vertical="center" readingOrder="1"/>
    </xf>
    <xf numFmtId="178" fontId="123" fillId="52" borderId="50" xfId="0" applyNumberFormat="1" applyFont="1" applyFill="1" applyBorder="1" applyAlignment="1">
      <alignment horizontal="center" vertical="center"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0" fontId="165" fillId="51" borderId="3" xfId="4"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28" fillId="52" borderId="3" xfId="6" applyFont="1" applyFill="1" applyBorder="1" applyAlignment="1">
      <alignment horizontal="center" vertical="center" wrapText="1" readingOrder="1"/>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0" fontId="97" fillId="0" borderId="0" xfId="0" applyFont="1" applyAlignment="1">
      <alignment horizontal="left" vertical="top" wrapText="1" readingOrder="1"/>
    </xf>
    <xf numFmtId="3" fontId="165" fillId="51" borderId="4" xfId="4" applyNumberFormat="1" applyFont="1" applyFill="1" applyBorder="1" applyAlignment="1">
      <alignment horizontal="center" vertical="center" wrapText="1" readingOrder="1"/>
    </xf>
    <xf numFmtId="3" fontId="165"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0" fontId="165" fillId="51" borderId="4" xfId="4" applyFont="1" applyFill="1" applyBorder="1" applyAlignment="1">
      <alignment horizontal="center" vertical="center" wrapText="1" readingOrder="1"/>
    </xf>
    <xf numFmtId="0" fontId="165" fillId="51" borderId="10" xfId="4" applyFont="1" applyFill="1" applyBorder="1" applyAlignment="1">
      <alignment horizontal="center" vertical="center" wrapText="1" readingOrder="1"/>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69" fillId="3" borderId="0" xfId="0" applyFont="1" applyFill="1" applyAlignment="1">
      <alignment horizontal="center" vertical="center" wrapText="1" readingOrder="1"/>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78" fillId="0" borderId="3" xfId="4" applyFont="1" applyBorder="1" applyAlignment="1">
      <alignment horizontal="left" vertical="center"/>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7" applyFont="1" applyBorder="1" applyAlignment="1">
      <alignment horizontal="center" vertical="center" wrapText="1"/>
    </xf>
    <xf numFmtId="0" fontId="55" fillId="0" borderId="0" xfId="27" applyFont="1" applyAlignment="1">
      <alignment horizontal="center" vertical="center" wrapText="1"/>
    </xf>
    <xf numFmtId="0" fontId="55" fillId="0" borderId="17" xfId="27"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7" applyFont="1" applyBorder="1" applyAlignment="1">
      <alignment horizontal="left" vertical="center" wrapText="1"/>
    </xf>
    <xf numFmtId="0" fontId="55" fillId="0" borderId="22" xfId="547" applyFont="1" applyBorder="1" applyAlignment="1">
      <alignment horizontal="left" vertical="center" wrapText="1"/>
    </xf>
    <xf numFmtId="0" fontId="55" fillId="0" borderId="23" xfId="547"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172" fillId="47" borderId="21" xfId="0" applyFont="1" applyFill="1" applyBorder="1" applyAlignment="1">
      <alignment horizontal="center" vertical="center" wrapText="1" readingOrder="1"/>
    </xf>
    <xf numFmtId="0" fontId="172" fillId="47" borderId="22" xfId="0" applyFont="1" applyFill="1" applyBorder="1" applyAlignment="1">
      <alignment horizontal="center" vertical="center" wrapText="1" readingOrder="1"/>
    </xf>
    <xf numFmtId="0" fontId="136"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9" fillId="51" borderId="8" xfId="0" applyFont="1" applyFill="1" applyBorder="1" applyAlignment="1">
      <alignment horizontal="center" vertical="center"/>
    </xf>
    <xf numFmtId="0" fontId="179" fillId="51" borderId="56" xfId="0" applyFont="1" applyFill="1" applyBorder="1" applyAlignment="1">
      <alignment horizontal="center" vertical="center"/>
    </xf>
    <xf numFmtId="0" fontId="179" fillId="51" borderId="50" xfId="0" applyFont="1" applyFill="1" applyBorder="1" applyAlignment="1">
      <alignment horizontal="center" vertical="center"/>
    </xf>
    <xf numFmtId="0" fontId="163" fillId="0" borderId="8" xfId="0" applyFont="1" applyBorder="1" applyAlignment="1">
      <alignment horizontal="center"/>
    </xf>
    <xf numFmtId="0" fontId="163" fillId="0" borderId="56" xfId="0" applyFont="1" applyBorder="1" applyAlignment="1">
      <alignment horizontal="center"/>
    </xf>
    <xf numFmtId="0" fontId="163" fillId="0" borderId="50" xfId="0" applyFont="1" applyBorder="1" applyAlignment="1">
      <alignment horizontal="center"/>
    </xf>
    <xf numFmtId="0" fontId="163" fillId="0" borderId="62" xfId="0" applyFont="1" applyBorder="1" applyAlignment="1">
      <alignment horizontal="center"/>
    </xf>
    <xf numFmtId="0" fontId="163" fillId="0" borderId="0" xfId="0" applyFont="1" applyAlignment="1">
      <alignment horizontal="center"/>
    </xf>
    <xf numFmtId="0" fontId="163" fillId="0" borderId="12" xfId="0" applyFont="1" applyBorder="1" applyAlignment="1">
      <alignment horizontal="center"/>
    </xf>
    <xf numFmtId="0" fontId="170" fillId="47" borderId="3" xfId="0" applyFont="1" applyFill="1" applyBorder="1" applyAlignment="1">
      <alignment horizontal="center" vertical="center" wrapText="1" readingOrder="1"/>
    </xf>
    <xf numFmtId="0" fontId="145" fillId="3" borderId="62" xfId="0" applyFont="1" applyFill="1" applyBorder="1" applyAlignment="1">
      <alignment horizontal="center"/>
    </xf>
    <xf numFmtId="0" fontId="145" fillId="3" borderId="0" xfId="0" applyFont="1" applyFill="1" applyAlignment="1">
      <alignment horizontal="center"/>
    </xf>
    <xf numFmtId="0" fontId="172" fillId="51" borderId="21" xfId="0" applyFont="1" applyFill="1" applyBorder="1" applyAlignment="1">
      <alignment horizontal="center" vertical="center" wrapText="1" readingOrder="1"/>
    </xf>
    <xf numFmtId="0" fontId="172"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4" fontId="152" fillId="42" borderId="21" xfId="0" applyNumberFormat="1" applyFont="1" applyFill="1" applyBorder="1" applyAlignment="1">
      <alignment horizontal="center" vertical="center" wrapText="1" readingOrder="1"/>
    </xf>
    <xf numFmtId="14" fontId="152" fillId="42" borderId="22" xfId="0" applyNumberFormat="1" applyFont="1" applyFill="1" applyBorder="1" applyAlignment="1">
      <alignment horizontal="center" vertical="center" wrapText="1" readingOrder="1"/>
    </xf>
    <xf numFmtId="14" fontId="152"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7" fillId="43" borderId="80" xfId="0" applyFont="1" applyFill="1" applyBorder="1" applyAlignment="1">
      <alignment horizontal="left" wrapText="1" readingOrder="1"/>
    </xf>
    <xf numFmtId="0" fontId="152" fillId="47" borderId="83" xfId="0" applyFont="1" applyFill="1" applyBorder="1" applyAlignment="1">
      <alignment horizontal="center" vertical="center" wrapText="1" readingOrder="1"/>
    </xf>
    <xf numFmtId="0" fontId="152" fillId="47" borderId="84" xfId="0" applyFont="1" applyFill="1" applyBorder="1" applyAlignment="1">
      <alignment horizontal="center" vertical="center" wrapText="1" readingOrder="1"/>
    </xf>
    <xf numFmtId="0" fontId="152" fillId="47" borderId="85" xfId="0" applyFont="1" applyFill="1" applyBorder="1" applyAlignment="1">
      <alignment horizontal="center" vertical="center" wrapText="1" readingOrder="1"/>
    </xf>
    <xf numFmtId="0" fontId="161" fillId="46" borderId="81" xfId="0" applyFont="1" applyFill="1" applyBorder="1" applyAlignment="1">
      <alignment horizontal="center" wrapText="1" readingOrder="1"/>
    </xf>
    <xf numFmtId="0" fontId="161" fillId="46" borderId="82" xfId="0" applyFont="1" applyFill="1" applyBorder="1" applyAlignment="1">
      <alignment horizontal="center" wrapText="1" readingOrder="1"/>
    </xf>
    <xf numFmtId="0" fontId="171" fillId="51" borderId="21" xfId="4" applyFont="1" applyFill="1" applyBorder="1" applyAlignment="1">
      <alignment horizontal="center" vertical="center"/>
    </xf>
    <xf numFmtId="0" fontId="171" fillId="51" borderId="22" xfId="4" applyFont="1" applyFill="1" applyBorder="1" applyAlignment="1">
      <alignment horizontal="center" vertical="center"/>
    </xf>
    <xf numFmtId="0" fontId="171" fillId="51" borderId="23" xfId="4" applyFont="1" applyFill="1" applyBorder="1" applyAlignment="1">
      <alignment horizontal="center" vertical="center"/>
    </xf>
    <xf numFmtId="0" fontId="172" fillId="51" borderId="21" xfId="4" applyFont="1" applyFill="1" applyBorder="1" applyAlignment="1">
      <alignment horizontal="center" vertical="center"/>
    </xf>
    <xf numFmtId="0" fontId="172" fillId="51" borderId="22" xfId="4" applyFont="1" applyFill="1" applyBorder="1" applyAlignment="1">
      <alignment horizontal="center" vertical="center"/>
    </xf>
    <xf numFmtId="0" fontId="172" fillId="51" borderId="23" xfId="4" applyFont="1" applyFill="1" applyBorder="1" applyAlignment="1">
      <alignment horizontal="center" vertical="center"/>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 DESPACHO DEL VICEMINISTRO PARA EL DIÁLOGO SOCIAL, LA IGUALDAD </a:t>
            </a:r>
          </a:p>
          <a:p>
            <a:pPr>
              <a:defRPr/>
            </a:pPr>
            <a:r>
              <a:rPr lang="es-CO" sz="1800" b="1"/>
              <a:t>Y LOS DERECHOS HUMANOS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1461358318359662"/>
          <c:y val="8.2312531829043759E-2"/>
          <c:w val="0.68180113482207882"/>
          <c:h val="0.64580569444028624"/>
        </c:manualLayout>
      </c:layout>
      <c:barChart>
        <c:barDir val="col"/>
        <c:grouping val="clustered"/>
        <c:varyColors val="0"/>
        <c:ser>
          <c:idx val="0"/>
          <c:order val="0"/>
          <c:tx>
            <c:strRef>
              <c:f>'ALERTAS DIRECCIONES'!$C$7</c:f>
              <c:strCache>
                <c:ptCount val="1"/>
                <c:pt idx="0">
                  <c:v>APROPIACIÓN VIGENTE</c:v>
                </c:pt>
              </c:strCache>
            </c:strRef>
          </c:tx>
          <c:spPr>
            <a:solidFill>
              <a:srgbClr val="C00000"/>
            </a:solidFill>
            <a:ln>
              <a:noFill/>
            </a:ln>
            <a:effectLst/>
          </c:spPr>
          <c:invertIfNegative val="0"/>
          <c:dLbls>
            <c:dLbl>
              <c:idx val="0"/>
              <c:layout>
                <c:manualLayout>
                  <c:x val="-2.3283953129417903E-2"/>
                  <c:y val="-9.3683711222844138E-3"/>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r>
                      <a:rPr lang="en-US" sz="1200"/>
                      <a:t>79,754</a:t>
                    </a:r>
                  </a:p>
                </c:rich>
              </c:tx>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4476031334267892E-2"/>
                      <c:h val="5.6143439901337633E-2"/>
                    </c:manualLayout>
                  </c15:layout>
                </c:ext>
                <c:ext xmlns:c16="http://schemas.microsoft.com/office/drawing/2014/chart" uri="{C3380CC4-5D6E-409C-BE32-E72D297353CC}">
                  <c16:uniqueId val="{00000000-07C7-4452-9F84-61882F7AFD9F}"/>
                </c:ext>
              </c:extLst>
            </c:dLbl>
            <c:dLbl>
              <c:idx val="1"/>
              <c:layout>
                <c:manualLayout>
                  <c:x val="-6.5629295343876376E-2"/>
                  <c:y val="4.608810967126698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5439689345678813E-2"/>
                      <c:h val="7.5206227688264932E-2"/>
                    </c:manualLayout>
                  </c15:layout>
                </c:ext>
                <c:ext xmlns:c16="http://schemas.microsoft.com/office/drawing/2014/chart" uri="{C3380CC4-5D6E-409C-BE32-E72D297353CC}">
                  <c16:uniqueId val="{00000001-07C7-4452-9F84-61882F7AFD9F}"/>
                </c:ext>
              </c:extLst>
            </c:dLbl>
            <c:dLbl>
              <c:idx val="2"/>
              <c:layout>
                <c:manualLayout>
                  <c:x val="-4.2673569319753232E-2"/>
                  <c:y val="-2.310942656047454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2712972330972588E-2"/>
                      <c:h val="0.10755669945688921"/>
                    </c:manualLayout>
                  </c15:layout>
                </c:ext>
                <c:ext xmlns:c16="http://schemas.microsoft.com/office/drawing/2014/chart" uri="{C3380CC4-5D6E-409C-BE32-E72D297353CC}">
                  <c16:uniqueId val="{00000002-07C7-4452-9F84-61882F7AFD9F}"/>
                </c:ext>
              </c:extLst>
            </c:dLbl>
            <c:dLbl>
              <c:idx val="3"/>
              <c:layout>
                <c:manualLayout>
                  <c:x val="-8.0315751642839536E-4"/>
                  <c:y val="-6.8285920352589818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616700863963284E-2"/>
                      <c:h val="5.6469995932710702E-2"/>
                    </c:manualLayout>
                  </c15:layout>
                </c:ext>
                <c:ext xmlns:c16="http://schemas.microsoft.com/office/drawing/2014/chart" uri="{C3380CC4-5D6E-409C-BE32-E72D297353CC}">
                  <c16:uniqueId val="{00000003-07C7-4452-9F84-61882F7AFD9F}"/>
                </c:ext>
              </c:extLst>
            </c:dLbl>
            <c:dLbl>
              <c:idx val="4"/>
              <c:layout>
                <c:manualLayout>
                  <c:x val="1.0779259077598354E-2"/>
                  <c:y val="-7.26208769181738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47618000263933E-2"/>
                      <c:h val="2.3487209260132803E-2"/>
                    </c:manualLayout>
                  </c15:layout>
                </c:ext>
                <c:ext xmlns:c16="http://schemas.microsoft.com/office/drawing/2014/chart" uri="{C3380CC4-5D6E-409C-BE32-E72D297353CC}">
                  <c16:uniqueId val="{00000000-23ED-4633-BEC2-DF2C3695FC4B}"/>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DIRECCIONES'!$C$8,'ALERTAS DIRECCIONES'!$C$9,'ALERTAS DIRECCIONES'!$C$10,'ALERTAS DIRECCIONES'!$C$12,'ALERTAS DIRECCIONES'!$C$14)</c:f>
              <c:numCache>
                <c:formatCode>"$"\ #,##0</c:formatCode>
                <c:ptCount val="5"/>
                <c:pt idx="0">
                  <c:v>65417.534</c:v>
                </c:pt>
                <c:pt idx="1">
                  <c:v>247285.820725</c:v>
                </c:pt>
                <c:pt idx="2">
                  <c:v>58146.076991000002</c:v>
                </c:pt>
                <c:pt idx="3">
                  <c:v>97372.3</c:v>
                </c:pt>
                <c:pt idx="4">
                  <c:v>34899.554799999998</c:v>
                </c:pt>
              </c:numCache>
            </c:numRef>
          </c:val>
          <c:extLst>
            <c:ext xmlns:c16="http://schemas.microsoft.com/office/drawing/2014/chart" uri="{C3380CC4-5D6E-409C-BE32-E72D297353CC}">
              <c16:uniqueId val="{00000004-07C7-4452-9F84-61882F7AFD9F}"/>
            </c:ext>
          </c:extLst>
        </c:ser>
        <c:ser>
          <c:idx val="1"/>
          <c:order val="1"/>
          <c:tx>
            <c:strRef>
              <c:f>'ALERTAS DIRECCIONES'!$J$7</c:f>
              <c:strCache>
                <c:ptCount val="1"/>
                <c:pt idx="0">
                  <c:v>COMPROMISO</c:v>
                </c:pt>
              </c:strCache>
            </c:strRef>
          </c:tx>
          <c:spPr>
            <a:solidFill>
              <a:schemeClr val="bg1">
                <a:lumMod val="85000"/>
              </a:schemeClr>
            </a:solidFill>
            <a:ln>
              <a:noFill/>
            </a:ln>
            <a:effectLst/>
          </c:spPr>
          <c:invertIfNegative val="0"/>
          <c:dLbls>
            <c:dLbl>
              <c:idx val="0"/>
              <c:layout>
                <c:manualLayout>
                  <c:x val="-6.6085646417102892E-2"/>
                  <c:y val="-2.0770274683406646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053420138125191E-2"/>
                      <c:h val="3.5241772197830111E-2"/>
                    </c:manualLayout>
                  </c15:layout>
                </c:ext>
                <c:ext xmlns:c16="http://schemas.microsoft.com/office/drawing/2014/chart" uri="{C3380CC4-5D6E-409C-BE32-E72D297353CC}">
                  <c16:uniqueId val="{00000005-07C7-4452-9F84-61882F7AFD9F}"/>
                </c:ext>
              </c:extLst>
            </c:dLbl>
            <c:dLbl>
              <c:idx val="1"/>
              <c:layout>
                <c:manualLayout>
                  <c:x val="-3.6878529656071891E-2"/>
                  <c:y val="4.3663842555706607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0976037113117067E-2"/>
                      <c:h val="3.9507955396177831E-2"/>
                    </c:manualLayout>
                  </c15:layout>
                </c:ext>
                <c:ext xmlns:c16="http://schemas.microsoft.com/office/drawing/2014/chart" uri="{C3380CC4-5D6E-409C-BE32-E72D297353CC}">
                  <c16:uniqueId val="{00000006-07C7-4452-9F84-61882F7AFD9F}"/>
                </c:ext>
              </c:extLst>
            </c:dLbl>
            <c:dLbl>
              <c:idx val="2"/>
              <c:layout>
                <c:manualLayout>
                  <c:x val="-5.2071287478597281E-2"/>
                  <c:y val="1.5634949245802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C7-4452-9F84-61882F7AFD9F}"/>
                </c:ext>
              </c:extLst>
            </c:dLbl>
            <c:dLbl>
              <c:idx val="3"/>
              <c:layout>
                <c:manualLayout>
                  <c:x val="-4.7850031179139989E-2"/>
                  <c:y val="-2.223242576605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C7-4452-9F84-61882F7AFD9F}"/>
                </c:ext>
              </c:extLst>
            </c:dLbl>
            <c:dLbl>
              <c:idx val="4"/>
              <c:layout>
                <c:manualLayout>
                  <c:x val="-5.477001635116055E-2"/>
                  <c:y val="-5.36854188407172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C7-4452-9F84-61882F7AFD9F}"/>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DIRECCIONES'!$J$8,'ALERTAS DIRECCIONES'!$J$9,'ALERTAS DIRECCIONES'!$J$10,'ALERTAS DIRECCIONES'!$J$12,'ALERTAS DIRECCIONES'!$J$14)</c:f>
              <c:numCache>
                <c:formatCode>"$"\ #,##0</c:formatCode>
                <c:ptCount val="5"/>
                <c:pt idx="0">
                  <c:v>150</c:v>
                </c:pt>
                <c:pt idx="1">
                  <c:v>6363.3651410000002</c:v>
                </c:pt>
                <c:pt idx="2">
                  <c:v>6189.7846849999996</c:v>
                </c:pt>
                <c:pt idx="3">
                  <c:v>22805.721305649997</c:v>
                </c:pt>
                <c:pt idx="4">
                  <c:v>1821.2958699999999</c:v>
                </c:pt>
              </c:numCache>
            </c:numRef>
          </c:val>
          <c:extLst>
            <c:ext xmlns:c16="http://schemas.microsoft.com/office/drawing/2014/chart" uri="{C3380CC4-5D6E-409C-BE32-E72D297353CC}">
              <c16:uniqueId val="{0000000A-07C7-4452-9F84-61882F7AFD9F}"/>
            </c:ext>
          </c:extLst>
        </c:ser>
        <c:ser>
          <c:idx val="2"/>
          <c:order val="2"/>
          <c:tx>
            <c:strRef>
              <c:f>'ALERTAS DIRECCIONES'!$P$7</c:f>
              <c:strCache>
                <c:ptCount val="1"/>
                <c:pt idx="0">
                  <c:v>OBLIGACIÓN</c:v>
                </c:pt>
              </c:strCache>
            </c:strRef>
          </c:tx>
          <c:spPr>
            <a:solidFill>
              <a:schemeClr val="bg1">
                <a:lumMod val="65000"/>
              </a:schemeClr>
            </a:solidFill>
            <a:ln>
              <a:noFill/>
            </a:ln>
            <a:effectLst/>
          </c:spPr>
          <c:invertIfNegative val="0"/>
          <c:dLbls>
            <c:dLbl>
              <c:idx val="0"/>
              <c:layout>
                <c:manualLayout>
                  <c:x val="6.4310649716271498E-2"/>
                  <c:y val="-2.4556914256685655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228249681080369E-2"/>
                      <c:h val="3.9398671940201024E-2"/>
                    </c:manualLayout>
                  </c15:layout>
                </c:ext>
                <c:ext xmlns:c16="http://schemas.microsoft.com/office/drawing/2014/chart" uri="{C3380CC4-5D6E-409C-BE32-E72D297353CC}">
                  <c16:uniqueId val="{0000000B-07C7-4452-9F84-61882F7AFD9F}"/>
                </c:ext>
              </c:extLst>
            </c:dLbl>
            <c:dLbl>
              <c:idx val="1"/>
              <c:layout>
                <c:manualLayout>
                  <c:x val="6.1901521749827049E-2"/>
                  <c:y val="4.3999620529361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C7-4452-9F84-61882F7AFD9F}"/>
                </c:ext>
              </c:extLst>
            </c:dLbl>
            <c:dLbl>
              <c:idx val="2"/>
              <c:layout>
                <c:manualLayout>
                  <c:x val="5.4184594753840909E-2"/>
                  <c:y val="-1.05832463713121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C7-4452-9F84-61882F7AFD9F}"/>
                </c:ext>
              </c:extLst>
            </c:dLbl>
            <c:dLbl>
              <c:idx val="3"/>
              <c:layout>
                <c:manualLayout>
                  <c:x val="6.2785771988726216E-2"/>
                  <c:y val="4.47709135413864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C7-4452-9F84-61882F7AFD9F}"/>
                </c:ext>
              </c:extLst>
            </c:dLbl>
            <c:dLbl>
              <c:idx val="4"/>
              <c:layout>
                <c:manualLayout>
                  <c:x val="9.2653565649569572E-2"/>
                  <c:y val="-1.2131501507159328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04716536062611E-2"/>
                      <c:h val="3.919207714885372E-2"/>
                    </c:manualLayout>
                  </c15:layout>
                </c:ext>
                <c:ext xmlns:c16="http://schemas.microsoft.com/office/drawing/2014/chart" uri="{C3380CC4-5D6E-409C-BE32-E72D297353CC}">
                  <c16:uniqueId val="{0000000F-07C7-4452-9F84-61882F7AFD9F}"/>
                </c:ext>
              </c:extLst>
            </c:dLbl>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DIRECCIONES'!$P$8,'ALERTAS DIRECCIONES'!$P$9,'ALERTAS DIRECCIONES'!$P$10,'ALERTAS DIRECCIONES'!$P$12,'ALERTAS DIRECCIONES'!$P$14)</c:f>
              <c:numCache>
                <c:formatCode>"$"\ #,##0</c:formatCode>
                <c:ptCount val="5"/>
                <c:pt idx="0">
                  <c:v>0</c:v>
                </c:pt>
                <c:pt idx="1">
                  <c:v>640.11054100000001</c:v>
                </c:pt>
                <c:pt idx="2">
                  <c:v>857.81685199999993</c:v>
                </c:pt>
                <c:pt idx="3">
                  <c:v>3737.16665242</c:v>
                </c:pt>
                <c:pt idx="4">
                  <c:v>321.30704900000001</c:v>
                </c:pt>
              </c:numCache>
            </c:numRef>
          </c:val>
          <c:extLst>
            <c:ext xmlns:c16="http://schemas.microsoft.com/office/drawing/2014/chart" uri="{C3380CC4-5D6E-409C-BE32-E72D297353CC}">
              <c16:uniqueId val="{00000010-07C7-4452-9F84-61882F7AFD9F}"/>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8552943538867348"/>
          <c:y val="0.88353097429086425"/>
          <c:w val="0.3824680378692431"/>
          <c:h val="6.104733896214780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s-CO" sz="1800" b="1"/>
              <a:t>DESPACHO</a:t>
            </a:r>
            <a:r>
              <a:rPr lang="es-CO" sz="1800" b="1" baseline="0"/>
              <a:t> DEL MINISTRO</a:t>
            </a:r>
            <a:endParaRPr lang="es-CO" sz="1800" b="1"/>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7088184509213981E-2"/>
          <c:y val="6.4754523239453993E-2"/>
          <c:w val="0.83100941329702216"/>
          <c:h val="0.67052763788441427"/>
        </c:manualLayout>
      </c:layout>
      <c:barChart>
        <c:barDir val="col"/>
        <c:grouping val="clustered"/>
        <c:varyColors val="0"/>
        <c:ser>
          <c:idx val="0"/>
          <c:order val="0"/>
          <c:tx>
            <c:strRef>
              <c:f>'ALERTAS DIRECCIONES'!$C$33</c:f>
              <c:strCache>
                <c:ptCount val="1"/>
                <c:pt idx="0">
                  <c:v>APROPIACIÓN VIGENTE</c:v>
                </c:pt>
              </c:strCache>
            </c:strRef>
          </c:tx>
          <c:spPr>
            <a:solidFill>
              <a:srgbClr val="C00000"/>
            </a:solidFill>
            <a:ln>
              <a:noFill/>
            </a:ln>
            <a:effectLst/>
          </c:spPr>
          <c:invertIfNegative val="0"/>
          <c:dLbls>
            <c:dLbl>
              <c:idx val="0"/>
              <c:layout>
                <c:manualLayout>
                  <c:x val="-7.604271614078199E-3"/>
                  <c:y val="-3.20301266689489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FE-458B-82D5-F8886F38F70B}"/>
                </c:ext>
              </c:extLst>
            </c:dLbl>
            <c:dLbl>
              <c:idx val="1"/>
              <c:layout>
                <c:manualLayout>
                  <c:x val="2.1875856409634539E-3"/>
                  <c:y val="-2.230537487161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FE-458B-82D5-F8886F38F70B}"/>
                </c:ext>
              </c:extLst>
            </c:dLbl>
            <c:dLbl>
              <c:idx val="2"/>
              <c:layout>
                <c:manualLayout>
                  <c:x val="-4.8175114335799905E-3"/>
                  <c:y val="-1.8472013009243411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07868866126134E-2"/>
                      <c:h val="4.7402259500171164E-2"/>
                    </c:manualLayout>
                  </c15:layout>
                </c:ext>
                <c:ext xmlns:c16="http://schemas.microsoft.com/office/drawing/2014/chart" uri="{C3380CC4-5D6E-409C-BE32-E72D297353CC}">
                  <c16:uniqueId val="{00000002-22FE-458B-82D5-F8886F38F70B}"/>
                </c:ext>
              </c:extLst>
            </c:dLbl>
            <c:dLbl>
              <c:idx val="3"/>
              <c:layout>
                <c:manualLayout>
                  <c:x val="-4.3228931526330975E-3"/>
                  <c:y val="-3.83204382060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E-458B-82D5-F8886F38F70B}"/>
                </c:ext>
              </c:extLst>
            </c:dLbl>
            <c:dLbl>
              <c:idx val="4"/>
              <c:layout>
                <c:manualLayout>
                  <c:x val="0"/>
                  <c:y val="-3.26086956521739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A6-41DF-A15E-5F8765292D4F}"/>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DIRECCIONES'!$C$34:$C$38</c:f>
              <c:numCache>
                <c:formatCode>"$"\ #,##0</c:formatCode>
                <c:ptCount val="5"/>
                <c:pt idx="0">
                  <c:v>5697.6008849999998</c:v>
                </c:pt>
                <c:pt idx="1">
                  <c:v>8000</c:v>
                </c:pt>
                <c:pt idx="2">
                  <c:v>5000.8263219999999</c:v>
                </c:pt>
                <c:pt idx="3">
                  <c:v>11620.268284</c:v>
                </c:pt>
                <c:pt idx="4">
                  <c:v>3542.9</c:v>
                </c:pt>
              </c:numCache>
            </c:numRef>
          </c:val>
          <c:extLst>
            <c:ext xmlns:c16="http://schemas.microsoft.com/office/drawing/2014/chart" uri="{C3380CC4-5D6E-409C-BE32-E72D297353CC}">
              <c16:uniqueId val="{00000004-22FE-458B-82D5-F8886F38F70B}"/>
            </c:ext>
          </c:extLst>
        </c:ser>
        <c:ser>
          <c:idx val="1"/>
          <c:order val="1"/>
          <c:tx>
            <c:strRef>
              <c:f>'ALERTAS DIRECCIONES'!$J$33</c:f>
              <c:strCache>
                <c:ptCount val="1"/>
                <c:pt idx="0">
                  <c:v>COMPROMISO</c:v>
                </c:pt>
              </c:strCache>
            </c:strRef>
          </c:tx>
          <c:spPr>
            <a:solidFill>
              <a:sysClr val="window" lastClr="FFFFFF">
                <a:lumMod val="75000"/>
              </a:sysClr>
            </a:solidFill>
            <a:ln>
              <a:noFill/>
            </a:ln>
            <a:effectLst/>
          </c:spPr>
          <c:invertIfNegative val="0"/>
          <c:dLbls>
            <c:dLbl>
              <c:idx val="0"/>
              <c:layout>
                <c:manualLayout>
                  <c:x val="7.9325989361443749E-2"/>
                  <c:y val="5.4174940089010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FE-458B-82D5-F8886F38F70B}"/>
                </c:ext>
              </c:extLst>
            </c:dLbl>
            <c:dLbl>
              <c:idx val="1"/>
              <c:layout>
                <c:manualLayout>
                  <c:x val="6.4336807575316249E-2"/>
                  <c:y val="-1.04467648065730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FE-458B-82D5-F8886F38F70B}"/>
                </c:ext>
              </c:extLst>
            </c:dLbl>
            <c:dLbl>
              <c:idx val="2"/>
              <c:layout>
                <c:manualLayout>
                  <c:x val="-6.2649058965769708E-2"/>
                  <c:y val="5.2965619573433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FE-458B-82D5-F8886F38F70B}"/>
                </c:ext>
              </c:extLst>
            </c:dLbl>
            <c:dLbl>
              <c:idx val="3"/>
              <c:layout>
                <c:manualLayout>
                  <c:x val="7.2809051161427038E-2"/>
                  <c:y val="8.9039370078740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FE-458B-82D5-F8886F38F70B}"/>
                </c:ext>
              </c:extLst>
            </c:dLbl>
            <c:dLbl>
              <c:idx val="4"/>
              <c:layout>
                <c:manualLayout>
                  <c:x val="-5.6877226665049803E-2"/>
                  <c:y val="-9.34782608695653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A6-41DF-A15E-5F8765292D4F}"/>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DIRECCIONES'!$J$34:$J$38</c:f>
              <c:numCache>
                <c:formatCode>"$"\ #,##0</c:formatCode>
                <c:ptCount val="5"/>
                <c:pt idx="0">
                  <c:v>3141.9423510000006</c:v>
                </c:pt>
                <c:pt idx="1">
                  <c:v>1241.4648040000002</c:v>
                </c:pt>
                <c:pt idx="2">
                  <c:v>2059.2333330000001</c:v>
                </c:pt>
                <c:pt idx="3">
                  <c:v>160</c:v>
                </c:pt>
                <c:pt idx="4">
                  <c:v>0</c:v>
                </c:pt>
              </c:numCache>
            </c:numRef>
          </c:val>
          <c:extLst>
            <c:ext xmlns:c16="http://schemas.microsoft.com/office/drawing/2014/chart" uri="{C3380CC4-5D6E-409C-BE32-E72D297353CC}">
              <c16:uniqueId val="{00000011-22FE-458B-82D5-F8886F38F70B}"/>
            </c:ext>
          </c:extLst>
        </c:ser>
        <c:ser>
          <c:idx val="2"/>
          <c:order val="2"/>
          <c:tx>
            <c:strRef>
              <c:f>'ALERTAS DIRECCIONES'!$P$33</c:f>
              <c:strCache>
                <c:ptCount val="1"/>
                <c:pt idx="0">
                  <c:v>OBLIGACIÓN</c:v>
                </c:pt>
              </c:strCache>
            </c:strRef>
          </c:tx>
          <c:spPr>
            <a:solidFill>
              <a:sysClr val="window" lastClr="FFFFFF">
                <a:lumMod val="50000"/>
              </a:sysClr>
            </a:solidFill>
            <a:ln>
              <a:noFill/>
            </a:ln>
            <a:effectLst/>
          </c:spPr>
          <c:invertIfNegative val="0"/>
          <c:dLbls>
            <c:dLbl>
              <c:idx val="0"/>
              <c:layout>
                <c:manualLayout>
                  <c:x val="8.3933413050554739E-2"/>
                  <c:y val="2.90717064517132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583307638853752E-2"/>
                      <c:h val="3.5800465282748745E-2"/>
                    </c:manualLayout>
                  </c15:layout>
                </c:ext>
                <c:ext xmlns:c16="http://schemas.microsoft.com/office/drawing/2014/chart" uri="{C3380CC4-5D6E-409C-BE32-E72D297353CC}">
                  <c16:uniqueId val="{00000013-22FE-458B-82D5-F8886F38F70B}"/>
                </c:ext>
              </c:extLst>
            </c:dLbl>
            <c:dLbl>
              <c:idx val="1"/>
              <c:layout>
                <c:manualLayout>
                  <c:x val="-6.7688033751518217E-2"/>
                  <c:y val="8.7833789798014376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4.7071330966721656E-2"/>
                      <c:h val="5.793478260869564E-2"/>
                    </c:manualLayout>
                  </c15:layout>
                </c:ext>
                <c:ext xmlns:c16="http://schemas.microsoft.com/office/drawing/2014/chart" uri="{C3380CC4-5D6E-409C-BE32-E72D297353CC}">
                  <c16:uniqueId val="{00000015-22FE-458B-82D5-F8886F38F70B}"/>
                </c:ext>
              </c:extLst>
            </c:dLbl>
            <c:dLbl>
              <c:idx val="2"/>
              <c:layout>
                <c:manualLayout>
                  <c:x val="-6.2591732900664943E-2"/>
                  <c:y val="0.131343272332058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2FE-458B-82D5-F8886F38F70B}"/>
                </c:ext>
              </c:extLst>
            </c:dLbl>
            <c:dLbl>
              <c:idx val="3"/>
              <c:layout>
                <c:manualLayout>
                  <c:x val="-8.8290320915815484E-2"/>
                  <c:y val="2.6858508320744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FE-458B-82D5-F8886F38F70B}"/>
                </c:ext>
              </c:extLst>
            </c:dLbl>
            <c:dLbl>
              <c:idx val="4"/>
              <c:layout>
                <c:manualLayout>
                  <c:x val="6.6257602983287811E-2"/>
                  <c:y val="-1.750155020118306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6080435152084175E-2"/>
                      <c:h val="4.706524096717072E-2"/>
                    </c:manualLayout>
                  </c15:layout>
                </c:ext>
                <c:ext xmlns:c16="http://schemas.microsoft.com/office/drawing/2014/chart" uri="{C3380CC4-5D6E-409C-BE32-E72D297353CC}">
                  <c16:uniqueId val="{00000001-DEA6-41DF-A15E-5F8765292D4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DIRECCIONES'!$P$34:$P$38</c:f>
              <c:numCache>
                <c:formatCode>"$"\ #,##0</c:formatCode>
                <c:ptCount val="5"/>
                <c:pt idx="0">
                  <c:v>350.66797563</c:v>
                </c:pt>
                <c:pt idx="1">
                  <c:v>147.57313600000001</c:v>
                </c:pt>
                <c:pt idx="2">
                  <c:v>227.79999900000001</c:v>
                </c:pt>
                <c:pt idx="3">
                  <c:v>12.99</c:v>
                </c:pt>
                <c:pt idx="4">
                  <c:v>0</c:v>
                </c:pt>
              </c:numCache>
            </c:numRef>
          </c:val>
          <c:extLst>
            <c:ext xmlns:c16="http://schemas.microsoft.com/office/drawing/2014/chart" uri="{C3380CC4-5D6E-409C-BE32-E72D297353CC}">
              <c16:uniqueId val="{00000012-22FE-458B-82D5-F8886F38F70B}"/>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3154276290688447"/>
          <c:y val="0.89709859637110589"/>
          <c:w val="0.50410068957177923"/>
          <c:h val="5.507531667237247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DESPACHO DEL VICEMINISTRO DEL INTERIOR</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494208223972007E-2"/>
          <c:y val="1.2239806657831137E-2"/>
          <c:w val="0.91713595445239393"/>
          <c:h val="0.78043720277539563"/>
        </c:manualLayout>
      </c:layout>
      <c:barChart>
        <c:barDir val="col"/>
        <c:grouping val="clustered"/>
        <c:varyColors val="0"/>
        <c:ser>
          <c:idx val="0"/>
          <c:order val="0"/>
          <c:tx>
            <c:strRef>
              <c:f>'ALERTAS DIRECCIONES'!$C$23</c:f>
              <c:strCache>
                <c:ptCount val="1"/>
                <c:pt idx="0">
                  <c:v>APROPIACIÓN VIGENTE</c:v>
                </c:pt>
              </c:strCache>
            </c:strRef>
          </c:tx>
          <c:spPr>
            <a:solidFill>
              <a:srgbClr val="C00000"/>
            </a:solidFill>
            <a:ln>
              <a:noFill/>
            </a:ln>
            <a:effectLst/>
          </c:spPr>
          <c:invertIfNegative val="0"/>
          <c:dLbls>
            <c:dLbl>
              <c:idx val="0"/>
              <c:layout>
                <c:manualLayout>
                  <c:x val="0.11196363484599761"/>
                  <c:y val="0.13426467972495174"/>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2299175500588926"/>
                      <c:h val="5.995600963102752E-2"/>
                    </c:manualLayout>
                  </c15:layout>
                </c:ext>
                <c:ext xmlns:c16="http://schemas.microsoft.com/office/drawing/2014/chart" uri="{C3380CC4-5D6E-409C-BE32-E72D297353CC}">
                  <c16:uniqueId val="{00000000-AF9B-46D8-AE63-A6794466F798}"/>
                </c:ext>
              </c:extLst>
            </c:dLbl>
            <c:dLbl>
              <c:idx val="1"/>
              <c:layout>
                <c:manualLayout>
                  <c:x val="-1.3091084462498723E-2"/>
                  <c:y val="-2.419452940283291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462776958533894E-2"/>
                      <c:h val="6.4913472592785404E-2"/>
                    </c:manualLayout>
                  </c15:layout>
                </c:ext>
                <c:ext xmlns:c16="http://schemas.microsoft.com/office/drawing/2014/chart" uri="{C3380CC4-5D6E-409C-BE32-E72D297353CC}">
                  <c16:uniqueId val="{00000001-AF9B-46D8-AE63-A6794466F798}"/>
                </c:ext>
              </c:extLst>
            </c:dLbl>
            <c:dLbl>
              <c:idx val="2"/>
              <c:layout>
                <c:manualLayout>
                  <c:x val="4.7579453224533275E-9"/>
                  <c:y val="-1.459436220319195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897211170158501E-2"/>
                      <c:h val="5.3300015184052404E-2"/>
                    </c:manualLayout>
                  </c15:layout>
                </c:ext>
                <c:ext xmlns:c16="http://schemas.microsoft.com/office/drawing/2014/chart" uri="{C3380CC4-5D6E-409C-BE32-E72D297353CC}">
                  <c16:uniqueId val="{00000011-AF9B-46D8-AE63-A6794466F798}"/>
                </c:ext>
              </c:extLst>
            </c:dLbl>
            <c:dLbl>
              <c:idx val="3"/>
              <c:layout>
                <c:manualLayout>
                  <c:x val="-1.1778563015312131E-3"/>
                  <c:y val="-4.93807943428559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431095406360427E-2"/>
                      <c:h val="4.7713498622589529E-2"/>
                    </c:manualLayout>
                  </c15:layout>
                </c:ext>
                <c:ext xmlns:c16="http://schemas.microsoft.com/office/drawing/2014/chart" uri="{C3380CC4-5D6E-409C-BE32-E72D297353CC}">
                  <c16:uniqueId val="{00000014-AF9B-46D8-AE63-A6794466F798}"/>
                </c:ext>
              </c:extLst>
            </c:dLbl>
            <c:dLbl>
              <c:idx val="4"/>
              <c:layout>
                <c:manualLayout>
                  <c:x val="4.1224970553592477E-3"/>
                  <c:y val="-0.11475213119021288"/>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8091872791519436E-2"/>
                      <c:h val="5.4325068870523414E-2"/>
                    </c:manualLayout>
                  </c15:layout>
                </c:ext>
                <c:ext xmlns:c16="http://schemas.microsoft.com/office/drawing/2014/chart" uri="{C3380CC4-5D6E-409C-BE32-E72D297353CC}">
                  <c16:uniqueId val="{00000017-AF9B-46D8-AE63-A6794466F79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DIRECCIONES'!$C$24:$C$28</c:f>
              <c:numCache>
                <c:formatCode>"$"\ #,##0</c:formatCode>
                <c:ptCount val="5"/>
                <c:pt idx="0">
                  <c:v>687000.04519999993</c:v>
                </c:pt>
                <c:pt idx="1">
                  <c:v>97833.400000000009</c:v>
                </c:pt>
                <c:pt idx="2">
                  <c:v>43346.400000000001</c:v>
                </c:pt>
                <c:pt idx="3">
                  <c:v>30210</c:v>
                </c:pt>
                <c:pt idx="4">
                  <c:v>3000</c:v>
                </c:pt>
              </c:numCache>
            </c:numRef>
          </c:val>
          <c:extLst>
            <c:ext xmlns:c16="http://schemas.microsoft.com/office/drawing/2014/chart" uri="{C3380CC4-5D6E-409C-BE32-E72D297353CC}">
              <c16:uniqueId val="{00000002-AF9B-46D8-AE63-A6794466F798}"/>
            </c:ext>
          </c:extLst>
        </c:ser>
        <c:ser>
          <c:idx val="1"/>
          <c:order val="1"/>
          <c:tx>
            <c:strRef>
              <c:f>'ALERTAS DIRECCIONES'!$J$23</c:f>
              <c:strCache>
                <c:ptCount val="1"/>
                <c:pt idx="0">
                  <c:v>COMPROMISO</c:v>
                </c:pt>
              </c:strCache>
            </c:strRef>
          </c:tx>
          <c:spPr>
            <a:solidFill>
              <a:sysClr val="window" lastClr="FFFFFF">
                <a:lumMod val="65000"/>
              </a:sysClr>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1A-AF9B-46D8-AE63-A6794466F798}"/>
              </c:ext>
            </c:extLst>
          </c:dPt>
          <c:dLbls>
            <c:dLbl>
              <c:idx val="0"/>
              <c:layout>
                <c:manualLayout>
                  <c:x val="0.10770049061888461"/>
                  <c:y val="6.3042363506214616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631284605325385E-2"/>
                      <c:h val="4.5509641873278238E-2"/>
                    </c:manualLayout>
                  </c15:layout>
                </c:ext>
                <c:ext xmlns:c16="http://schemas.microsoft.com/office/drawing/2014/chart" uri="{C3380CC4-5D6E-409C-BE32-E72D297353CC}">
                  <c16:uniqueId val="{0000001A-AF9B-46D8-AE63-A6794466F798}"/>
                </c:ext>
              </c:extLst>
            </c:dLbl>
            <c:dLbl>
              <c:idx val="1"/>
              <c:layout>
                <c:manualLayout>
                  <c:x val="9.4042643962790828E-2"/>
                  <c:y val="-1.552252662632046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865780028379841E-2"/>
                      <c:h val="5.9229951627947322E-2"/>
                    </c:manualLayout>
                  </c15:layout>
                </c:ext>
                <c:ext xmlns:c16="http://schemas.microsoft.com/office/drawing/2014/chart" uri="{C3380CC4-5D6E-409C-BE32-E72D297353CC}">
                  <c16:uniqueId val="{00000019-AF9B-46D8-AE63-A6794466F798}"/>
                </c:ext>
              </c:extLst>
            </c:dLbl>
            <c:dLbl>
              <c:idx val="2"/>
              <c:layout>
                <c:manualLayout>
                  <c:x val="8.2723723138847932E-2"/>
                  <c:y val="-9.6273052645278828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647774593546838E-2"/>
                      <c:h val="4.9917355371900826E-2"/>
                    </c:manualLayout>
                  </c15:layout>
                </c:ext>
                <c:ext xmlns:c16="http://schemas.microsoft.com/office/drawing/2014/chart" uri="{C3380CC4-5D6E-409C-BE32-E72D297353CC}">
                  <c16:uniqueId val="{00000013-AF9B-46D8-AE63-A6794466F798}"/>
                </c:ext>
              </c:extLst>
            </c:dLbl>
            <c:dLbl>
              <c:idx val="3"/>
              <c:layout>
                <c:manualLayout>
                  <c:x val="8.3627797408716134E-2"/>
                  <c:y val="-9.47658402203856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42-4B36-BEB1-C610D88E1C18}"/>
                </c:ext>
              </c:extLst>
            </c:dLbl>
            <c:dLbl>
              <c:idx val="4"/>
              <c:layout>
                <c:manualLayout>
                  <c:x val="7.0082449941107183E-2"/>
                  <c:y val="-4.51789765948677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41414169518566E-2"/>
                      <c:h val="4.9917355371900826E-2"/>
                    </c:manualLayout>
                  </c15:layout>
                </c:ext>
                <c:ext xmlns:c16="http://schemas.microsoft.com/office/drawing/2014/chart" uri="{C3380CC4-5D6E-409C-BE32-E72D297353CC}">
                  <c16:uniqueId val="{00000003-DD42-4B36-BEB1-C610D88E1C18}"/>
                </c:ext>
              </c:extLst>
            </c:dLbl>
            <c:spPr>
              <a:solidFill>
                <a:sysClr val="window" lastClr="FFFFFF">
                  <a:lumMod val="8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DIRECCIONES'!$J$24:$J$28</c:f>
              <c:numCache>
                <c:formatCode>"$"\ #,##0</c:formatCode>
                <c:ptCount val="5"/>
                <c:pt idx="0">
                  <c:v>184267.26563829998</c:v>
                </c:pt>
                <c:pt idx="1">
                  <c:v>7326.6259110000001</c:v>
                </c:pt>
                <c:pt idx="2">
                  <c:v>11465.40326533</c:v>
                </c:pt>
                <c:pt idx="3">
                  <c:v>7510.5153760000012</c:v>
                </c:pt>
                <c:pt idx="4">
                  <c:v>1008.320326</c:v>
                </c:pt>
              </c:numCache>
            </c:numRef>
          </c:val>
          <c:extLst>
            <c:ext xmlns:c16="http://schemas.microsoft.com/office/drawing/2014/chart" uri="{C3380CC4-5D6E-409C-BE32-E72D297353CC}">
              <c16:uniqueId val="{0000000F-AF9B-46D8-AE63-A6794466F798}"/>
            </c:ext>
          </c:extLst>
        </c:ser>
        <c:ser>
          <c:idx val="2"/>
          <c:order val="2"/>
          <c:tx>
            <c:strRef>
              <c:f>'ALERTAS DIRECCIONES'!$P$23</c:f>
              <c:strCache>
                <c:ptCount val="1"/>
                <c:pt idx="0">
                  <c:v>OBLIGACIÓN</c:v>
                </c:pt>
              </c:strCache>
            </c:strRef>
          </c:tx>
          <c:spPr>
            <a:solidFill>
              <a:sysClr val="window" lastClr="FFFFFF">
                <a:lumMod val="50000"/>
              </a:sysClr>
            </a:solidFill>
            <a:ln>
              <a:noFill/>
            </a:ln>
            <a:effectLst/>
          </c:spPr>
          <c:invertIfNegative val="0"/>
          <c:dLbls>
            <c:dLbl>
              <c:idx val="0"/>
              <c:layout>
                <c:manualLayout>
                  <c:x val="-4.9642603875322905E-2"/>
                  <c:y val="-6.6384086541369292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426792471941206E-2"/>
                      <c:h val="8.4051765747221702E-2"/>
                    </c:manualLayout>
                  </c15:layout>
                </c:ext>
                <c:ext xmlns:c16="http://schemas.microsoft.com/office/drawing/2014/chart" uri="{C3380CC4-5D6E-409C-BE32-E72D297353CC}">
                  <c16:uniqueId val="{0000001B-AF9B-46D8-AE63-A6794466F798}"/>
                </c:ext>
              </c:extLst>
            </c:dLbl>
            <c:dLbl>
              <c:idx val="1"/>
              <c:layout>
                <c:manualLayout>
                  <c:x val="-8.454201345078656E-2"/>
                  <c:y val="6.06035216471725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9B-46D8-AE63-A6794466F798}"/>
                </c:ext>
              </c:extLst>
            </c:dLbl>
            <c:dLbl>
              <c:idx val="2"/>
              <c:layout>
                <c:manualLayout>
                  <c:x val="-9.6016273273718616E-2"/>
                  <c:y val="-1.752589524102175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5576732237092279E-2"/>
                      <c:h val="4.7108392442680204E-2"/>
                    </c:manualLayout>
                  </c15:layout>
                </c:ext>
                <c:ext xmlns:c16="http://schemas.microsoft.com/office/drawing/2014/chart" uri="{C3380CC4-5D6E-409C-BE32-E72D297353CC}">
                  <c16:uniqueId val="{00000012-AF9B-46D8-AE63-A6794466F798}"/>
                </c:ext>
              </c:extLst>
            </c:dLbl>
            <c:dLbl>
              <c:idx val="3"/>
              <c:layout>
                <c:manualLayout>
                  <c:x val="-6.3625273984353012E-2"/>
                  <c:y val="4.3436408988533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068363580777847E-2"/>
                      <c:h val="5.9501797751807778E-2"/>
                    </c:manualLayout>
                  </c15:layout>
                </c:ext>
                <c:ext xmlns:c16="http://schemas.microsoft.com/office/drawing/2014/chart" uri="{C3380CC4-5D6E-409C-BE32-E72D297353CC}">
                  <c16:uniqueId val="{00000015-AF9B-46D8-AE63-A6794466F798}"/>
                </c:ext>
              </c:extLst>
            </c:dLbl>
            <c:dLbl>
              <c:idx val="4"/>
              <c:layout>
                <c:manualLayout>
                  <c:x val="-7.0555913908124587E-2"/>
                  <c:y val="-2.2872118459595289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61785518859611E-2"/>
                      <c:h val="3.7906856684236781E-2"/>
                    </c:manualLayout>
                  </c15:layout>
                </c:ext>
                <c:ext xmlns:c16="http://schemas.microsoft.com/office/drawing/2014/chart" uri="{C3380CC4-5D6E-409C-BE32-E72D297353CC}">
                  <c16:uniqueId val="{00000016-AF9B-46D8-AE63-A6794466F79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DIRECCIONES'!$P$24:$P$28</c:f>
              <c:numCache>
                <c:formatCode>"$"\ #,##0</c:formatCode>
                <c:ptCount val="5"/>
                <c:pt idx="0">
                  <c:v>15843.369634670002</c:v>
                </c:pt>
                <c:pt idx="1">
                  <c:v>1329.9424583699999</c:v>
                </c:pt>
                <c:pt idx="2">
                  <c:v>1586.6931930000001</c:v>
                </c:pt>
                <c:pt idx="3">
                  <c:v>534.707179</c:v>
                </c:pt>
                <c:pt idx="4">
                  <c:v>101.74275799999999</c:v>
                </c:pt>
              </c:numCache>
            </c:numRef>
          </c:val>
          <c:extLst>
            <c:ext xmlns:c16="http://schemas.microsoft.com/office/drawing/2014/chart" uri="{C3380CC4-5D6E-409C-BE32-E72D297353CC}">
              <c16:uniqueId val="{00000010-AF9B-46D8-AE63-A6794466F798}"/>
            </c:ext>
          </c:extLst>
        </c:ser>
        <c:dLbls>
          <c:dLblPos val="outEnd"/>
          <c:showLegendKey val="0"/>
          <c:showVal val="1"/>
          <c:showCatName val="0"/>
          <c:showSerName val="0"/>
          <c:showPercent val="0"/>
          <c:showBubbleSize val="0"/>
        </c:dLbls>
        <c:gapWidth val="219"/>
        <c:overlap val="100"/>
        <c:axId val="49186384"/>
        <c:axId val="108156544"/>
      </c:barChart>
      <c:catAx>
        <c:axId val="4918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8156544"/>
        <c:crosses val="autoZero"/>
        <c:auto val="1"/>
        <c:lblAlgn val="ctr"/>
        <c:lblOffset val="100"/>
        <c:noMultiLvlLbl val="0"/>
      </c:catAx>
      <c:valAx>
        <c:axId val="108156544"/>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8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SECRETARIA</a:t>
            </a:r>
            <a:r>
              <a:rPr lang="es-CO" sz="1800" b="1" baseline="0"/>
              <a:t> GENERAL </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605932552959396E-2"/>
          <c:y val="6.2510406116247919E-2"/>
          <c:w val="0.85557174021601146"/>
          <c:h val="0.74013291077204557"/>
        </c:manualLayout>
      </c:layout>
      <c:barChart>
        <c:barDir val="col"/>
        <c:grouping val="clustered"/>
        <c:varyColors val="0"/>
        <c:ser>
          <c:idx val="0"/>
          <c:order val="0"/>
          <c:tx>
            <c:strRef>
              <c:f>'ALERTAS DIRECCIONES'!$C$43</c:f>
              <c:strCache>
                <c:ptCount val="1"/>
                <c:pt idx="0">
                  <c:v>APROPIACIÓN VIGENTE</c:v>
                </c:pt>
              </c:strCache>
            </c:strRef>
          </c:tx>
          <c:spPr>
            <a:solidFill>
              <a:srgbClr val="C00000"/>
            </a:solidFill>
            <a:ln>
              <a:noFill/>
            </a:ln>
            <a:effectLst/>
          </c:spPr>
          <c:invertIfNegative val="0"/>
          <c:dLbls>
            <c:dLbl>
              <c:idx val="0"/>
              <c:layout>
                <c:manualLayout>
                  <c:x val="1.3296972536072663E-2"/>
                  <c:y val="-0.15212418218574869"/>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160666148125265E-2"/>
                      <c:h val="5.4503654109104627E-2"/>
                    </c:manualLayout>
                  </c15:layout>
                </c:ext>
                <c:ext xmlns:c16="http://schemas.microsoft.com/office/drawing/2014/chart" uri="{C3380CC4-5D6E-409C-BE32-E72D297353CC}">
                  <c16:uniqueId val="{00000000-027F-47A6-A95C-3BFD8B092228}"/>
                </c:ext>
              </c:extLst>
            </c:dLbl>
            <c:dLbl>
              <c:idx val="1"/>
              <c:layout>
                <c:manualLayout>
                  <c:x val="-1.3531799729363976E-3"/>
                  <c:y val="-1.044650855768777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871447902571048E-2"/>
                      <c:h val="4.9832429628931113E-2"/>
                    </c:manualLayout>
                  </c15:layout>
                </c:ext>
                <c:ext xmlns:c16="http://schemas.microsoft.com/office/drawing/2014/chart" uri="{C3380CC4-5D6E-409C-BE32-E72D297353CC}">
                  <c16:uniqueId val="{00000001-027F-47A6-A95C-3BFD8B092228}"/>
                </c:ext>
              </c:extLst>
            </c:dLbl>
            <c:dLbl>
              <c:idx val="2"/>
              <c:layout>
                <c:manualLayout>
                  <c:x val="-1.1916294630965449E-2"/>
                  <c:y val="-2.925701353199115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399188092016234E-2"/>
                      <c:h val="5.4622848790607748E-2"/>
                    </c:manualLayout>
                  </c15:layout>
                </c:ext>
                <c:ext xmlns:c16="http://schemas.microsoft.com/office/drawing/2014/chart" uri="{C3380CC4-5D6E-409C-BE32-E72D297353CC}">
                  <c16:uniqueId val="{00000002-027F-47A6-A95C-3BFD8B092228}"/>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7F-47A6-A95C-3BFD8B09222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DIRECCIONES'!$C$44:$C$46</c:f>
              <c:numCache>
                <c:formatCode>"$"\ #,##0</c:formatCode>
                <c:ptCount val="3"/>
                <c:pt idx="0">
                  <c:v>451</c:v>
                </c:pt>
                <c:pt idx="1">
                  <c:v>32864.694453999997</c:v>
                </c:pt>
                <c:pt idx="2">
                  <c:v>52469.541624000005</c:v>
                </c:pt>
              </c:numCache>
            </c:numRef>
          </c:val>
          <c:extLst>
            <c:ext xmlns:c16="http://schemas.microsoft.com/office/drawing/2014/chart" uri="{C3380CC4-5D6E-409C-BE32-E72D297353CC}">
              <c16:uniqueId val="{00000004-027F-47A6-A95C-3BFD8B092228}"/>
            </c:ext>
          </c:extLst>
        </c:ser>
        <c:ser>
          <c:idx val="1"/>
          <c:order val="1"/>
          <c:tx>
            <c:strRef>
              <c:f>'ALERTAS DIRECCIONES'!$J$43</c:f>
              <c:strCache>
                <c:ptCount val="1"/>
                <c:pt idx="0">
                  <c:v>COMPROMISO</c:v>
                </c:pt>
              </c:strCache>
            </c:strRef>
          </c:tx>
          <c:spPr>
            <a:solidFill>
              <a:sysClr val="window" lastClr="FFFFFF">
                <a:lumMod val="65000"/>
              </a:sysClr>
            </a:solidFill>
            <a:ln>
              <a:noFill/>
            </a:ln>
            <a:effectLst/>
          </c:spPr>
          <c:invertIfNegative val="0"/>
          <c:dLbls>
            <c:dLbl>
              <c:idx val="0"/>
              <c:layout>
                <c:manualLayout>
                  <c:x val="9.3527882326075784E-2"/>
                  <c:y val="-4.5659569887424881E-2"/>
                </c:manualLayout>
              </c:layout>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7751539041807876E-2"/>
                      <c:h val="6.442023794946497E-2"/>
                    </c:manualLayout>
                  </c15:layout>
                </c:ext>
                <c:ext xmlns:c16="http://schemas.microsoft.com/office/drawing/2014/chart" uri="{C3380CC4-5D6E-409C-BE32-E72D297353CC}">
                  <c16:uniqueId val="{00000005-027F-47A6-A95C-3BFD8B092228}"/>
                </c:ext>
              </c:extLst>
            </c:dLbl>
            <c:dLbl>
              <c:idx val="1"/>
              <c:layout>
                <c:manualLayout>
                  <c:x val="-0.11502024442479192"/>
                  <c:y val="8.776123343863445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$30.256</a:t>
                    </a:r>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6082490703547029E-2"/>
                      <c:h val="5.1856287425149701E-2"/>
                    </c:manualLayout>
                  </c15:layout>
                </c:ext>
                <c:ext xmlns:c16="http://schemas.microsoft.com/office/drawing/2014/chart" uri="{C3380CC4-5D6E-409C-BE32-E72D297353CC}">
                  <c16:uniqueId val="{00000006-027F-47A6-A95C-3BFD8B092228}"/>
                </c:ext>
              </c:extLst>
            </c:dLbl>
            <c:dLbl>
              <c:idx val="2"/>
              <c:layout>
                <c:manualLayout>
                  <c:x val="-0.11100556482958313"/>
                  <c:y val="9.907385547103863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33.519</a:t>
                    </a:r>
                    <a:endParaRPr lang="en-US" dirty="0"/>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56861809554851E-2"/>
                      <c:h val="9.9134134095279505E-2"/>
                    </c:manualLayout>
                  </c15:layout>
                </c:ext>
                <c:ext xmlns:c16="http://schemas.microsoft.com/office/drawing/2014/chart" uri="{C3380CC4-5D6E-409C-BE32-E72D297353CC}">
                  <c16:uniqueId val="{00000007-027F-47A6-A95C-3BFD8B092228}"/>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DIRECCIONES'!$J$44:$J$46</c:f>
              <c:numCache>
                <c:formatCode>"$"\ #,##0</c:formatCode>
                <c:ptCount val="3"/>
                <c:pt idx="0">
                  <c:v>115.103167</c:v>
                </c:pt>
                <c:pt idx="1">
                  <c:v>24144.248608210004</c:v>
                </c:pt>
                <c:pt idx="2">
                  <c:v>8829.3174049999998</c:v>
                </c:pt>
              </c:numCache>
            </c:numRef>
          </c:val>
          <c:extLst>
            <c:ext xmlns:c16="http://schemas.microsoft.com/office/drawing/2014/chart" uri="{C3380CC4-5D6E-409C-BE32-E72D297353CC}">
              <c16:uniqueId val="{00000008-027F-47A6-A95C-3BFD8B092228}"/>
            </c:ext>
          </c:extLst>
        </c:ser>
        <c:ser>
          <c:idx val="2"/>
          <c:order val="2"/>
          <c:tx>
            <c:strRef>
              <c:f>'ALERTAS DIRECCIONES'!$P$43</c:f>
              <c:strCache>
                <c:ptCount val="1"/>
                <c:pt idx="0">
                  <c:v>OBLIGACIÓN</c:v>
                </c:pt>
              </c:strCache>
            </c:strRef>
          </c:tx>
          <c:spPr>
            <a:solidFill>
              <a:sysClr val="window" lastClr="FFFFFF">
                <a:lumMod val="50000"/>
              </a:sysClr>
            </a:solidFill>
            <a:ln>
              <a:noFill/>
            </a:ln>
            <a:effectLst/>
          </c:spPr>
          <c:invertIfNegative val="0"/>
          <c:dLbls>
            <c:dLbl>
              <c:idx val="0"/>
              <c:layout>
                <c:manualLayout>
                  <c:x val="-7.5713802330081736E-2"/>
                  <c:y val="-1.339396288635081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$ 292</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4472099986148557E-2"/>
                      <c:h val="5.3746994200575215E-2"/>
                    </c:manualLayout>
                  </c15:layout>
                </c:ext>
                <c:ext xmlns:c16="http://schemas.microsoft.com/office/drawing/2014/chart" uri="{C3380CC4-5D6E-409C-BE32-E72D297353CC}">
                  <c16:uniqueId val="{00000009-027F-47A6-A95C-3BFD8B092228}"/>
                </c:ext>
              </c:extLst>
            </c:dLbl>
            <c:dLbl>
              <c:idx val="1"/>
              <c:layout>
                <c:manualLayout>
                  <c:x val="0.13783560647161286"/>
                  <c:y val="0.1692149059924172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21.481</a:t>
                    </a:r>
                    <a:endParaRPr lang="en-US" dirty="0"/>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0722768956091508"/>
                      <c:h val="8.6653490611832598E-2"/>
                    </c:manualLayout>
                  </c15:layout>
                </c:ext>
                <c:ext xmlns:c16="http://schemas.microsoft.com/office/drawing/2014/chart" uri="{C3380CC4-5D6E-409C-BE32-E72D297353CC}">
                  <c16:uniqueId val="{0000000A-027F-47A6-A95C-3BFD8B092228}"/>
                </c:ext>
              </c:extLst>
            </c:dLbl>
            <c:dLbl>
              <c:idx val="2"/>
              <c:layout>
                <c:manualLayout>
                  <c:x val="0.10756059409957032"/>
                  <c:y val="8.000092244561343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$32,563</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3376130757674227E-2"/>
                      <c:h val="5.1856287425149701E-2"/>
                    </c:manualLayout>
                  </c15:layout>
                </c:ext>
                <c:ext xmlns:c16="http://schemas.microsoft.com/office/drawing/2014/chart" uri="{C3380CC4-5D6E-409C-BE32-E72D297353CC}">
                  <c16:uniqueId val="{0000000B-027F-47A6-A95C-3BFD8B09222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DIRECCIONES'!$P$44:$P$46</c:f>
              <c:numCache>
                <c:formatCode>"$"#,##0_);[Red]\("$"#,##0\)</c:formatCode>
                <c:ptCount val="3"/>
                <c:pt idx="0">
                  <c:v>12.820270000000001</c:v>
                </c:pt>
                <c:pt idx="1">
                  <c:v>5210.3098008400002</c:v>
                </c:pt>
                <c:pt idx="2">
                  <c:v>8551.6366560000006</c:v>
                </c:pt>
              </c:numCache>
            </c:numRef>
          </c:val>
          <c:extLst>
            <c:ext xmlns:c16="http://schemas.microsoft.com/office/drawing/2014/chart" uri="{C3380CC4-5D6E-409C-BE32-E72D297353CC}">
              <c16:uniqueId val="{0000000C-027F-47A6-A95C-3BFD8B092228}"/>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107156</xdr:colOff>
      <xdr:row>1</xdr:row>
      <xdr:rowOff>119062</xdr:rowOff>
    </xdr:from>
    <xdr:to>
      <xdr:col>0</xdr:col>
      <xdr:colOff>2124909</xdr:colOff>
      <xdr:row>3</xdr:row>
      <xdr:rowOff>290511</xdr:rowOff>
    </xdr:to>
    <xdr:pic>
      <xdr:nvPicPr>
        <xdr:cNvPr id="8" name="Imagen 7">
          <a:extLst>
            <a:ext uri="{FF2B5EF4-FFF2-40B4-BE49-F238E27FC236}">
              <a16:creationId xmlns:a16="http://schemas.microsoft.com/office/drawing/2014/main" id="{6A64155E-8BA9-419A-B1D9-F66E832433D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62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571498</xdr:colOff>
      <xdr:row>2</xdr:row>
      <xdr:rowOff>35719</xdr:rowOff>
    </xdr:from>
    <xdr:to>
      <xdr:col>40</xdr:col>
      <xdr:colOff>261938</xdr:colOff>
      <xdr:row>14</xdr:row>
      <xdr:rowOff>357188</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twoCellAnchor>
    <xdr:from>
      <xdr:col>22</xdr:col>
      <xdr:colOff>549275</xdr:colOff>
      <xdr:row>29</xdr:row>
      <xdr:rowOff>1</xdr:rowOff>
    </xdr:from>
    <xdr:to>
      <xdr:col>40</xdr:col>
      <xdr:colOff>460374</xdr:colOff>
      <xdr:row>42</xdr:row>
      <xdr:rowOff>333375</xdr:rowOff>
    </xdr:to>
    <xdr:graphicFrame macro="">
      <xdr:nvGraphicFramePr>
        <xdr:cNvPr id="17" name="Gráfico 16">
          <a:extLst>
            <a:ext uri="{FF2B5EF4-FFF2-40B4-BE49-F238E27FC236}">
              <a16:creationId xmlns:a16="http://schemas.microsoft.com/office/drawing/2014/main" id="{9C89B9A3-F69D-49CD-97E9-D9CE6C54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381001</xdr:colOff>
      <xdr:row>16</xdr:row>
      <xdr:rowOff>345281</xdr:rowOff>
    </xdr:from>
    <xdr:to>
      <xdr:col>38</xdr:col>
      <xdr:colOff>47626</xdr:colOff>
      <xdr:row>26</xdr:row>
      <xdr:rowOff>547688</xdr:rowOff>
    </xdr:to>
    <xdr:graphicFrame macro="">
      <xdr:nvGraphicFramePr>
        <xdr:cNvPr id="19" name="Gráfico 18">
          <a:extLst>
            <a:ext uri="{FF2B5EF4-FFF2-40B4-BE49-F238E27FC236}">
              <a16:creationId xmlns:a16="http://schemas.microsoft.com/office/drawing/2014/main" id="{1B55291D-AA7D-4B48-97CD-7B7615D35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45</xdr:row>
      <xdr:rowOff>0</xdr:rowOff>
    </xdr:from>
    <xdr:to>
      <xdr:col>38</xdr:col>
      <xdr:colOff>336550</xdr:colOff>
      <xdr:row>55</xdr:row>
      <xdr:rowOff>33881</xdr:rowOff>
    </xdr:to>
    <xdr:graphicFrame macro="">
      <xdr:nvGraphicFramePr>
        <xdr:cNvPr id="7" name="Gráfico 6">
          <a:extLst>
            <a:ext uri="{FF2B5EF4-FFF2-40B4-BE49-F238E27FC236}">
              <a16:creationId xmlns:a16="http://schemas.microsoft.com/office/drawing/2014/main" id="{EE088F18-61F7-4908-9BDF-74D0D5E4E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workbookViewId="0"/>
  </sheetViews>
  <sheetFormatPr baseColWidth="10" defaultRowHeight="15" x14ac:dyDescent="0.25"/>
  <cols>
    <col min="1" max="1" width="13.42578125" style="732" customWidth="1"/>
    <col min="2" max="2" width="27" style="732" customWidth="1"/>
    <col min="3" max="3" width="21.5703125" style="732" customWidth="1"/>
    <col min="4" max="11" width="5.42578125" style="732" customWidth="1"/>
    <col min="12" max="12" width="7" style="732" customWidth="1"/>
    <col min="13" max="13" width="9.5703125" style="732" customWidth="1"/>
    <col min="14" max="14" width="8" style="732" customWidth="1"/>
    <col min="15" max="15" width="9.5703125" style="732" customWidth="1"/>
    <col min="16" max="16" width="27.5703125" style="732" customWidth="1"/>
    <col min="17" max="19" width="18.85546875" style="732" customWidth="1"/>
    <col min="20" max="20" width="18.85546875" style="741" customWidth="1"/>
    <col min="21" max="23" width="18.85546875" style="732" customWidth="1"/>
    <col min="24" max="25" width="18.85546875" style="741" customWidth="1"/>
    <col min="26" max="27" width="18.85546875" style="732" customWidth="1"/>
    <col min="28" max="28" width="0" style="732" hidden="1" customWidth="1"/>
    <col min="29" max="29" width="6.42578125" style="732" customWidth="1"/>
    <col min="30" max="16384" width="11.42578125" style="732"/>
  </cols>
  <sheetData>
    <row r="1" spans="1:27" x14ac:dyDescent="0.25">
      <c r="A1" s="729" t="s">
        <v>0</v>
      </c>
      <c r="B1" s="729">
        <v>2025</v>
      </c>
      <c r="C1" s="730" t="s">
        <v>1</v>
      </c>
      <c r="D1" s="730" t="s">
        <v>1</v>
      </c>
      <c r="E1" s="730" t="s">
        <v>1</v>
      </c>
      <c r="F1" s="730" t="s">
        <v>1</v>
      </c>
      <c r="G1" s="730" t="s">
        <v>1</v>
      </c>
      <c r="H1" s="730" t="s">
        <v>1</v>
      </c>
      <c r="I1" s="730" t="s">
        <v>1</v>
      </c>
      <c r="J1" s="730" t="s">
        <v>1</v>
      </c>
      <c r="K1" s="730" t="s">
        <v>1</v>
      </c>
      <c r="L1" s="730" t="s">
        <v>1</v>
      </c>
      <c r="M1" s="730" t="s">
        <v>1</v>
      </c>
      <c r="N1" s="730" t="s">
        <v>1</v>
      </c>
      <c r="O1" s="730" t="s">
        <v>1</v>
      </c>
      <c r="P1" s="730" t="s">
        <v>1</v>
      </c>
      <c r="Q1" s="730" t="s">
        <v>1</v>
      </c>
      <c r="R1" s="730" t="s">
        <v>1</v>
      </c>
      <c r="S1" s="730" t="s">
        <v>1</v>
      </c>
      <c r="T1" s="731" t="s">
        <v>1</v>
      </c>
      <c r="U1" s="730" t="s">
        <v>1</v>
      </c>
      <c r="V1" s="730" t="s">
        <v>1</v>
      </c>
      <c r="W1" s="730" t="s">
        <v>1</v>
      </c>
      <c r="X1" s="731" t="s">
        <v>1</v>
      </c>
      <c r="Y1" s="731" t="s">
        <v>1</v>
      </c>
      <c r="Z1" s="730" t="s">
        <v>1</v>
      </c>
      <c r="AA1" s="730" t="s">
        <v>1</v>
      </c>
    </row>
    <row r="2" spans="1:27" x14ac:dyDescent="0.25">
      <c r="A2" s="729" t="s">
        <v>2</v>
      </c>
      <c r="B2" s="729" t="s">
        <v>3</v>
      </c>
      <c r="C2" s="730" t="s">
        <v>1</v>
      </c>
      <c r="D2" s="730" t="s">
        <v>1</v>
      </c>
      <c r="E2" s="730" t="s">
        <v>1</v>
      </c>
      <c r="F2" s="730" t="s">
        <v>1</v>
      </c>
      <c r="G2" s="730" t="s">
        <v>1</v>
      </c>
      <c r="H2" s="730" t="s">
        <v>1</v>
      </c>
      <c r="I2" s="730" t="s">
        <v>1</v>
      </c>
      <c r="J2" s="730" t="s">
        <v>1</v>
      </c>
      <c r="K2" s="730" t="s">
        <v>1</v>
      </c>
      <c r="L2" s="730" t="s">
        <v>1</v>
      </c>
      <c r="M2" s="730" t="s">
        <v>1</v>
      </c>
      <c r="N2" s="730" t="s">
        <v>1</v>
      </c>
      <c r="O2" s="730" t="s">
        <v>1</v>
      </c>
      <c r="P2" s="730" t="s">
        <v>1</v>
      </c>
      <c r="Q2" s="730" t="s">
        <v>1</v>
      </c>
      <c r="R2" s="730" t="s">
        <v>1</v>
      </c>
      <c r="S2" s="730" t="s">
        <v>1</v>
      </c>
      <c r="T2" s="731" t="s">
        <v>1</v>
      </c>
      <c r="U2" s="730" t="s">
        <v>1</v>
      </c>
      <c r="V2" s="730" t="s">
        <v>1</v>
      </c>
      <c r="W2" s="730" t="s">
        <v>1</v>
      </c>
      <c r="X2" s="731" t="s">
        <v>1</v>
      </c>
      <c r="Y2" s="731" t="s">
        <v>1</v>
      </c>
      <c r="Z2" s="730" t="s">
        <v>1</v>
      </c>
      <c r="AA2" s="730" t="s">
        <v>1</v>
      </c>
    </row>
    <row r="3" spans="1:27" x14ac:dyDescent="0.25">
      <c r="A3" s="729" t="s">
        <v>4</v>
      </c>
      <c r="B3" s="729" t="s">
        <v>226</v>
      </c>
      <c r="C3" s="730" t="s">
        <v>1</v>
      </c>
      <c r="D3" s="730" t="s">
        <v>1</v>
      </c>
      <c r="E3" s="730" t="s">
        <v>1</v>
      </c>
      <c r="F3" s="730" t="s">
        <v>1</v>
      </c>
      <c r="G3" s="730" t="s">
        <v>1</v>
      </c>
      <c r="H3" s="730" t="s">
        <v>1</v>
      </c>
      <c r="I3" s="730" t="s">
        <v>1</v>
      </c>
      <c r="J3" s="730" t="s">
        <v>1</v>
      </c>
      <c r="K3" s="730" t="s">
        <v>1</v>
      </c>
      <c r="L3" s="730" t="s">
        <v>1</v>
      </c>
      <c r="M3" s="730" t="s">
        <v>1</v>
      </c>
      <c r="N3" s="730" t="s">
        <v>1</v>
      </c>
      <c r="O3" s="730" t="s">
        <v>1</v>
      </c>
      <c r="P3" s="730" t="s">
        <v>1</v>
      </c>
      <c r="Q3" s="730" t="s">
        <v>1</v>
      </c>
      <c r="R3" s="730" t="s">
        <v>1</v>
      </c>
      <c r="S3" s="730" t="s">
        <v>1</v>
      </c>
      <c r="T3" s="731" t="s">
        <v>1</v>
      </c>
      <c r="U3" s="730" t="s">
        <v>1</v>
      </c>
      <c r="V3" s="730" t="s">
        <v>1</v>
      </c>
      <c r="W3" s="730" t="s">
        <v>1</v>
      </c>
      <c r="X3" s="731" t="s">
        <v>1</v>
      </c>
      <c r="Y3" s="731" t="s">
        <v>1</v>
      </c>
      <c r="Z3" s="730" t="s">
        <v>1</v>
      </c>
      <c r="AA3" s="730" t="s">
        <v>1</v>
      </c>
    </row>
    <row r="4" spans="1:27" ht="24" x14ac:dyDescent="0.25">
      <c r="A4" s="729" t="s">
        <v>5</v>
      </c>
      <c r="B4" s="729" t="s">
        <v>6</v>
      </c>
      <c r="C4" s="729" t="s">
        <v>7</v>
      </c>
      <c r="D4" s="729" t="s">
        <v>8</v>
      </c>
      <c r="E4" s="729" t="s">
        <v>9</v>
      </c>
      <c r="F4" s="729" t="s">
        <v>10</v>
      </c>
      <c r="G4" s="729" t="s">
        <v>11</v>
      </c>
      <c r="H4" s="729" t="s">
        <v>12</v>
      </c>
      <c r="I4" s="729" t="s">
        <v>13</v>
      </c>
      <c r="J4" s="729" t="s">
        <v>14</v>
      </c>
      <c r="K4" s="729" t="s">
        <v>15</v>
      </c>
      <c r="L4" s="729" t="s">
        <v>185</v>
      </c>
      <c r="M4" s="729" t="s">
        <v>16</v>
      </c>
      <c r="N4" s="729" t="s">
        <v>17</v>
      </c>
      <c r="O4" s="729" t="s">
        <v>18</v>
      </c>
      <c r="P4" s="729" t="s">
        <v>19</v>
      </c>
      <c r="Q4" s="729" t="s">
        <v>20</v>
      </c>
      <c r="R4" s="729" t="s">
        <v>21</v>
      </c>
      <c r="S4" s="729" t="s">
        <v>22</v>
      </c>
      <c r="T4" s="733" t="s">
        <v>96</v>
      </c>
      <c r="U4" s="729" t="s">
        <v>23</v>
      </c>
      <c r="V4" s="729" t="s">
        <v>24</v>
      </c>
      <c r="W4" s="729" t="s">
        <v>186</v>
      </c>
      <c r="X4" s="733" t="s">
        <v>25</v>
      </c>
      <c r="Y4" s="733" t="s">
        <v>26</v>
      </c>
      <c r="Z4" s="729" t="s">
        <v>27</v>
      </c>
      <c r="AA4" s="729" t="s">
        <v>28</v>
      </c>
    </row>
    <row r="5" spans="1:27" x14ac:dyDescent="0.25">
      <c r="A5" s="734" t="s">
        <v>58</v>
      </c>
      <c r="B5" s="735" t="s">
        <v>59</v>
      </c>
      <c r="C5" s="736" t="s">
        <v>101</v>
      </c>
      <c r="D5" s="734" t="s">
        <v>29</v>
      </c>
      <c r="E5" s="734" t="s">
        <v>187</v>
      </c>
      <c r="F5" s="734" t="s">
        <v>187</v>
      </c>
      <c r="G5" s="734" t="s">
        <v>187</v>
      </c>
      <c r="H5" s="734"/>
      <c r="I5" s="734"/>
      <c r="J5" s="734"/>
      <c r="K5" s="734"/>
      <c r="L5" s="734"/>
      <c r="M5" s="734" t="s">
        <v>30</v>
      </c>
      <c r="N5" s="734" t="s">
        <v>31</v>
      </c>
      <c r="O5" s="734" t="s">
        <v>32</v>
      </c>
      <c r="P5" s="735" t="s">
        <v>102</v>
      </c>
      <c r="Q5" s="727">
        <v>33196500000</v>
      </c>
      <c r="R5" s="727">
        <v>0</v>
      </c>
      <c r="S5" s="727">
        <v>0</v>
      </c>
      <c r="T5" s="737">
        <v>33196500000</v>
      </c>
      <c r="U5" s="727">
        <v>0</v>
      </c>
      <c r="V5" s="727">
        <v>32137043020</v>
      </c>
      <c r="W5" s="727">
        <v>1059456980</v>
      </c>
      <c r="X5" s="737">
        <v>0</v>
      </c>
      <c r="Y5" s="737">
        <v>0</v>
      </c>
      <c r="Z5" s="727">
        <v>0</v>
      </c>
      <c r="AA5" s="727">
        <v>0</v>
      </c>
    </row>
    <row r="6" spans="1:27" ht="22.5" x14ac:dyDescent="0.25">
      <c r="A6" s="734" t="s">
        <v>58</v>
      </c>
      <c r="B6" s="735" t="s">
        <v>59</v>
      </c>
      <c r="C6" s="736" t="s">
        <v>103</v>
      </c>
      <c r="D6" s="734" t="s">
        <v>29</v>
      </c>
      <c r="E6" s="734" t="s">
        <v>187</v>
      </c>
      <c r="F6" s="734" t="s">
        <v>187</v>
      </c>
      <c r="G6" s="734" t="s">
        <v>188</v>
      </c>
      <c r="H6" s="734"/>
      <c r="I6" s="734"/>
      <c r="J6" s="734"/>
      <c r="K6" s="734"/>
      <c r="L6" s="734"/>
      <c r="M6" s="734" t="s">
        <v>30</v>
      </c>
      <c r="N6" s="734" t="s">
        <v>31</v>
      </c>
      <c r="O6" s="734" t="s">
        <v>32</v>
      </c>
      <c r="P6" s="735" t="s">
        <v>104</v>
      </c>
      <c r="Q6" s="727">
        <v>11810400000</v>
      </c>
      <c r="R6" s="727">
        <v>0</v>
      </c>
      <c r="S6" s="727">
        <v>0</v>
      </c>
      <c r="T6" s="737">
        <v>11810400000</v>
      </c>
      <c r="U6" s="727">
        <v>0</v>
      </c>
      <c r="V6" s="727">
        <v>11810399998</v>
      </c>
      <c r="W6" s="727">
        <v>2</v>
      </c>
      <c r="X6" s="737">
        <v>0</v>
      </c>
      <c r="Y6" s="737">
        <v>0</v>
      </c>
      <c r="Z6" s="727">
        <v>0</v>
      </c>
      <c r="AA6" s="727">
        <v>0</v>
      </c>
    </row>
    <row r="7" spans="1:27" ht="33.75" x14ac:dyDescent="0.25">
      <c r="A7" s="734" t="s">
        <v>58</v>
      </c>
      <c r="B7" s="735" t="s">
        <v>59</v>
      </c>
      <c r="C7" s="736" t="s">
        <v>105</v>
      </c>
      <c r="D7" s="734" t="s">
        <v>29</v>
      </c>
      <c r="E7" s="734" t="s">
        <v>187</v>
      </c>
      <c r="F7" s="734" t="s">
        <v>187</v>
      </c>
      <c r="G7" s="734" t="s">
        <v>189</v>
      </c>
      <c r="H7" s="734"/>
      <c r="I7" s="734"/>
      <c r="J7" s="734"/>
      <c r="K7" s="734"/>
      <c r="L7" s="734"/>
      <c r="M7" s="734" t="s">
        <v>30</v>
      </c>
      <c r="N7" s="734" t="s">
        <v>31</v>
      </c>
      <c r="O7" s="734" t="s">
        <v>32</v>
      </c>
      <c r="P7" s="735" t="s">
        <v>106</v>
      </c>
      <c r="Q7" s="727">
        <v>5515500000</v>
      </c>
      <c r="R7" s="727">
        <v>0</v>
      </c>
      <c r="S7" s="727">
        <v>0</v>
      </c>
      <c r="T7" s="737">
        <v>5515500000</v>
      </c>
      <c r="U7" s="727">
        <v>0</v>
      </c>
      <c r="V7" s="727">
        <v>4959705104</v>
      </c>
      <c r="W7" s="727">
        <v>555794896</v>
      </c>
      <c r="X7" s="737">
        <v>0</v>
      </c>
      <c r="Y7" s="737">
        <v>0</v>
      </c>
      <c r="Z7" s="727">
        <v>0</v>
      </c>
      <c r="AA7" s="727">
        <v>0</v>
      </c>
    </row>
    <row r="8" spans="1:27" ht="22.5" x14ac:dyDescent="0.25">
      <c r="A8" s="734" t="s">
        <v>58</v>
      </c>
      <c r="B8" s="735" t="s">
        <v>59</v>
      </c>
      <c r="C8" s="736" t="s">
        <v>350</v>
      </c>
      <c r="D8" s="734" t="s">
        <v>29</v>
      </c>
      <c r="E8" s="734" t="s">
        <v>188</v>
      </c>
      <c r="F8" s="734"/>
      <c r="G8" s="734"/>
      <c r="H8" s="734"/>
      <c r="I8" s="734"/>
      <c r="J8" s="734"/>
      <c r="K8" s="734"/>
      <c r="L8" s="734"/>
      <c r="M8" s="734" t="s">
        <v>30</v>
      </c>
      <c r="N8" s="734" t="s">
        <v>31</v>
      </c>
      <c r="O8" s="734" t="s">
        <v>32</v>
      </c>
      <c r="P8" s="735" t="s">
        <v>351</v>
      </c>
      <c r="Q8" s="727">
        <v>2503020438</v>
      </c>
      <c r="R8" s="727">
        <v>6275079562</v>
      </c>
      <c r="S8" s="727">
        <v>0</v>
      </c>
      <c r="T8" s="737">
        <v>8778100000</v>
      </c>
      <c r="U8" s="727">
        <v>0</v>
      </c>
      <c r="V8" s="727">
        <v>7315063159.5100002</v>
      </c>
      <c r="W8" s="727">
        <v>1463036840.49</v>
      </c>
      <c r="X8" s="737">
        <v>3040893780.5100002</v>
      </c>
      <c r="Y8" s="737">
        <v>0</v>
      </c>
      <c r="Z8" s="727">
        <v>0</v>
      </c>
      <c r="AA8" s="727">
        <v>0</v>
      </c>
    </row>
    <row r="9" spans="1:27" ht="33.75" x14ac:dyDescent="0.25">
      <c r="A9" s="734" t="s">
        <v>58</v>
      </c>
      <c r="B9" s="735" t="s">
        <v>59</v>
      </c>
      <c r="C9" s="736" t="s">
        <v>116</v>
      </c>
      <c r="D9" s="734" t="s">
        <v>29</v>
      </c>
      <c r="E9" s="734" t="s">
        <v>189</v>
      </c>
      <c r="F9" s="734" t="s">
        <v>189</v>
      </c>
      <c r="G9" s="734" t="s">
        <v>187</v>
      </c>
      <c r="H9" s="734" t="s">
        <v>192</v>
      </c>
      <c r="I9" s="734"/>
      <c r="J9" s="734"/>
      <c r="K9" s="734"/>
      <c r="L9" s="734"/>
      <c r="M9" s="734" t="s">
        <v>30</v>
      </c>
      <c r="N9" s="734" t="s">
        <v>31</v>
      </c>
      <c r="O9" s="734" t="s">
        <v>32</v>
      </c>
      <c r="P9" s="735" t="s">
        <v>356</v>
      </c>
      <c r="Q9" s="727">
        <v>15000000000</v>
      </c>
      <c r="R9" s="727">
        <v>0</v>
      </c>
      <c r="S9" s="727">
        <v>0</v>
      </c>
      <c r="T9" s="737">
        <v>15000000000</v>
      </c>
      <c r="U9" s="727">
        <v>0</v>
      </c>
      <c r="V9" s="727">
        <v>13525192300</v>
      </c>
      <c r="W9" s="727">
        <v>1474807700</v>
      </c>
      <c r="X9" s="737">
        <v>756841867</v>
      </c>
      <c r="Y9" s="737">
        <v>0</v>
      </c>
      <c r="Z9" s="727">
        <v>0</v>
      </c>
      <c r="AA9" s="727">
        <v>0</v>
      </c>
    </row>
    <row r="10" spans="1:27" ht="56.25" x14ac:dyDescent="0.25">
      <c r="A10" s="734" t="s">
        <v>58</v>
      </c>
      <c r="B10" s="735" t="s">
        <v>59</v>
      </c>
      <c r="C10" s="736" t="s">
        <v>304</v>
      </c>
      <c r="D10" s="734" t="s">
        <v>29</v>
      </c>
      <c r="E10" s="734" t="s">
        <v>189</v>
      </c>
      <c r="F10" s="734" t="s">
        <v>189</v>
      </c>
      <c r="G10" s="734" t="s">
        <v>187</v>
      </c>
      <c r="H10" s="734" t="s">
        <v>305</v>
      </c>
      <c r="I10" s="734"/>
      <c r="J10" s="734"/>
      <c r="K10" s="734"/>
      <c r="L10" s="734"/>
      <c r="M10" s="734" t="s">
        <v>30</v>
      </c>
      <c r="N10" s="734" t="s">
        <v>31</v>
      </c>
      <c r="O10" s="734" t="s">
        <v>32</v>
      </c>
      <c r="P10" s="735" t="s">
        <v>306</v>
      </c>
      <c r="Q10" s="727">
        <v>2619300000</v>
      </c>
      <c r="R10" s="727">
        <v>0</v>
      </c>
      <c r="S10" s="727">
        <v>0</v>
      </c>
      <c r="T10" s="737">
        <v>2619300000</v>
      </c>
      <c r="U10" s="727">
        <v>0</v>
      </c>
      <c r="V10" s="727">
        <v>2619300000</v>
      </c>
      <c r="W10" s="727">
        <v>0</v>
      </c>
      <c r="X10" s="737">
        <v>0</v>
      </c>
      <c r="Y10" s="737">
        <v>0</v>
      </c>
      <c r="Z10" s="727">
        <v>0</v>
      </c>
      <c r="AA10" s="727">
        <v>0</v>
      </c>
    </row>
    <row r="11" spans="1:27" ht="33.75" x14ac:dyDescent="0.25">
      <c r="A11" s="734" t="s">
        <v>58</v>
      </c>
      <c r="B11" s="735" t="s">
        <v>59</v>
      </c>
      <c r="C11" s="736" t="s">
        <v>120</v>
      </c>
      <c r="D11" s="734" t="s">
        <v>29</v>
      </c>
      <c r="E11" s="734" t="s">
        <v>189</v>
      </c>
      <c r="F11" s="734" t="s">
        <v>189</v>
      </c>
      <c r="G11" s="734" t="s">
        <v>188</v>
      </c>
      <c r="H11" s="734" t="s">
        <v>194</v>
      </c>
      <c r="I11" s="734"/>
      <c r="J11" s="734"/>
      <c r="K11" s="734"/>
      <c r="L11" s="734"/>
      <c r="M11" s="734" t="s">
        <v>30</v>
      </c>
      <c r="N11" s="734" t="s">
        <v>31</v>
      </c>
      <c r="O11" s="734" t="s">
        <v>32</v>
      </c>
      <c r="P11" s="735" t="s">
        <v>121</v>
      </c>
      <c r="Q11" s="727">
        <v>7221500000</v>
      </c>
      <c r="R11" s="727">
        <v>0</v>
      </c>
      <c r="S11" s="727">
        <v>0</v>
      </c>
      <c r="T11" s="737">
        <v>7221500000</v>
      </c>
      <c r="U11" s="727">
        <v>0</v>
      </c>
      <c r="V11" s="727">
        <v>0</v>
      </c>
      <c r="W11" s="727">
        <v>7221500000</v>
      </c>
      <c r="X11" s="737">
        <v>0</v>
      </c>
      <c r="Y11" s="737">
        <v>0</v>
      </c>
      <c r="Z11" s="727">
        <v>0</v>
      </c>
      <c r="AA11" s="727">
        <v>0</v>
      </c>
    </row>
    <row r="12" spans="1:27" ht="45" x14ac:dyDescent="0.25">
      <c r="A12" s="734" t="s">
        <v>58</v>
      </c>
      <c r="B12" s="735" t="s">
        <v>59</v>
      </c>
      <c r="C12" s="736" t="s">
        <v>122</v>
      </c>
      <c r="D12" s="734" t="s">
        <v>29</v>
      </c>
      <c r="E12" s="734" t="s">
        <v>189</v>
      </c>
      <c r="F12" s="734" t="s">
        <v>189</v>
      </c>
      <c r="G12" s="734" t="s">
        <v>188</v>
      </c>
      <c r="H12" s="734" t="s">
        <v>195</v>
      </c>
      <c r="I12" s="734"/>
      <c r="J12" s="734"/>
      <c r="K12" s="734"/>
      <c r="L12" s="734"/>
      <c r="M12" s="734" t="s">
        <v>30</v>
      </c>
      <c r="N12" s="734" t="s">
        <v>31</v>
      </c>
      <c r="O12" s="734" t="s">
        <v>32</v>
      </c>
      <c r="P12" s="735" t="s">
        <v>123</v>
      </c>
      <c r="Q12" s="727">
        <v>4946200000</v>
      </c>
      <c r="R12" s="727">
        <v>0</v>
      </c>
      <c r="S12" s="727">
        <v>0</v>
      </c>
      <c r="T12" s="737">
        <v>4946200000</v>
      </c>
      <c r="U12" s="727">
        <v>0</v>
      </c>
      <c r="V12" s="727">
        <v>0</v>
      </c>
      <c r="W12" s="727">
        <v>4946200000</v>
      </c>
      <c r="X12" s="737">
        <v>0</v>
      </c>
      <c r="Y12" s="737">
        <v>0</v>
      </c>
      <c r="Z12" s="727">
        <v>0</v>
      </c>
      <c r="AA12" s="727">
        <v>0</v>
      </c>
    </row>
    <row r="13" spans="1:27" ht="33.75" x14ac:dyDescent="0.25">
      <c r="A13" s="734" t="s">
        <v>58</v>
      </c>
      <c r="B13" s="735" t="s">
        <v>59</v>
      </c>
      <c r="C13" s="736" t="s">
        <v>124</v>
      </c>
      <c r="D13" s="734" t="s">
        <v>29</v>
      </c>
      <c r="E13" s="734" t="s">
        <v>189</v>
      </c>
      <c r="F13" s="734" t="s">
        <v>189</v>
      </c>
      <c r="G13" s="734" t="s">
        <v>188</v>
      </c>
      <c r="H13" s="734" t="s">
        <v>196</v>
      </c>
      <c r="I13" s="734"/>
      <c r="J13" s="734"/>
      <c r="K13" s="734"/>
      <c r="L13" s="734"/>
      <c r="M13" s="734" t="s">
        <v>30</v>
      </c>
      <c r="N13" s="734" t="s">
        <v>31</v>
      </c>
      <c r="O13" s="734" t="s">
        <v>32</v>
      </c>
      <c r="P13" s="735" t="s">
        <v>125</v>
      </c>
      <c r="Q13" s="727">
        <v>3514700000</v>
      </c>
      <c r="R13" s="727">
        <v>0</v>
      </c>
      <c r="S13" s="727">
        <v>0</v>
      </c>
      <c r="T13" s="737">
        <v>3514700000</v>
      </c>
      <c r="U13" s="727">
        <v>0</v>
      </c>
      <c r="V13" s="727">
        <v>0</v>
      </c>
      <c r="W13" s="727">
        <v>3514700000</v>
      </c>
      <c r="X13" s="737">
        <v>0</v>
      </c>
      <c r="Y13" s="737">
        <v>0</v>
      </c>
      <c r="Z13" s="727">
        <v>0</v>
      </c>
      <c r="AA13" s="727">
        <v>0</v>
      </c>
    </row>
    <row r="14" spans="1:27" ht="33.75" x14ac:dyDescent="0.25">
      <c r="A14" s="734" t="s">
        <v>58</v>
      </c>
      <c r="B14" s="735" t="s">
        <v>59</v>
      </c>
      <c r="C14" s="736" t="s">
        <v>126</v>
      </c>
      <c r="D14" s="734" t="s">
        <v>29</v>
      </c>
      <c r="E14" s="734" t="s">
        <v>189</v>
      </c>
      <c r="F14" s="734" t="s">
        <v>189</v>
      </c>
      <c r="G14" s="734" t="s">
        <v>188</v>
      </c>
      <c r="H14" s="734" t="s">
        <v>197</v>
      </c>
      <c r="I14" s="734"/>
      <c r="J14" s="734"/>
      <c r="K14" s="734"/>
      <c r="L14" s="734"/>
      <c r="M14" s="734" t="s">
        <v>30</v>
      </c>
      <c r="N14" s="734" t="s">
        <v>31</v>
      </c>
      <c r="O14" s="734" t="s">
        <v>32</v>
      </c>
      <c r="P14" s="735" t="s">
        <v>127</v>
      </c>
      <c r="Q14" s="727">
        <v>2735900000</v>
      </c>
      <c r="R14" s="727">
        <v>0</v>
      </c>
      <c r="S14" s="727">
        <v>0</v>
      </c>
      <c r="T14" s="737">
        <v>2735900000</v>
      </c>
      <c r="U14" s="727">
        <v>0</v>
      </c>
      <c r="V14" s="727">
        <v>0</v>
      </c>
      <c r="W14" s="727">
        <v>2735900000</v>
      </c>
      <c r="X14" s="737">
        <v>0</v>
      </c>
      <c r="Y14" s="737">
        <v>0</v>
      </c>
      <c r="Z14" s="727">
        <v>0</v>
      </c>
      <c r="AA14" s="727">
        <v>0</v>
      </c>
    </row>
    <row r="15" spans="1:27" ht="33.75" x14ac:dyDescent="0.25">
      <c r="A15" s="734" t="s">
        <v>58</v>
      </c>
      <c r="B15" s="735" t="s">
        <v>59</v>
      </c>
      <c r="C15" s="736" t="s">
        <v>128</v>
      </c>
      <c r="D15" s="734" t="s">
        <v>29</v>
      </c>
      <c r="E15" s="734" t="s">
        <v>189</v>
      </c>
      <c r="F15" s="734" t="s">
        <v>189</v>
      </c>
      <c r="G15" s="734" t="s">
        <v>188</v>
      </c>
      <c r="H15" s="734" t="s">
        <v>198</v>
      </c>
      <c r="I15" s="734"/>
      <c r="J15" s="734"/>
      <c r="K15" s="734"/>
      <c r="L15" s="734"/>
      <c r="M15" s="734" t="s">
        <v>30</v>
      </c>
      <c r="N15" s="734" t="s">
        <v>31</v>
      </c>
      <c r="O15" s="734" t="s">
        <v>32</v>
      </c>
      <c r="P15" s="735" t="s">
        <v>129</v>
      </c>
      <c r="Q15" s="727">
        <v>3511200000</v>
      </c>
      <c r="R15" s="727">
        <v>0</v>
      </c>
      <c r="S15" s="727">
        <v>0</v>
      </c>
      <c r="T15" s="737">
        <v>3511200000</v>
      </c>
      <c r="U15" s="727">
        <v>0</v>
      </c>
      <c r="V15" s="727">
        <v>0</v>
      </c>
      <c r="W15" s="727">
        <v>3511200000</v>
      </c>
      <c r="X15" s="737">
        <v>0</v>
      </c>
      <c r="Y15" s="737">
        <v>0</v>
      </c>
      <c r="Z15" s="727">
        <v>0</v>
      </c>
      <c r="AA15" s="727">
        <v>0</v>
      </c>
    </row>
    <row r="16" spans="1:27" ht="33.75" x14ac:dyDescent="0.25">
      <c r="A16" s="734" t="s">
        <v>58</v>
      </c>
      <c r="B16" s="735" t="s">
        <v>59</v>
      </c>
      <c r="C16" s="736" t="s">
        <v>130</v>
      </c>
      <c r="D16" s="734" t="s">
        <v>29</v>
      </c>
      <c r="E16" s="734" t="s">
        <v>189</v>
      </c>
      <c r="F16" s="734" t="s">
        <v>189</v>
      </c>
      <c r="G16" s="734" t="s">
        <v>188</v>
      </c>
      <c r="H16" s="734" t="s">
        <v>199</v>
      </c>
      <c r="I16" s="734"/>
      <c r="J16" s="734"/>
      <c r="K16" s="734"/>
      <c r="L16" s="734"/>
      <c r="M16" s="734" t="s">
        <v>30</v>
      </c>
      <c r="N16" s="734" t="s">
        <v>31</v>
      </c>
      <c r="O16" s="734" t="s">
        <v>32</v>
      </c>
      <c r="P16" s="735" t="s">
        <v>131</v>
      </c>
      <c r="Q16" s="727">
        <v>5556100000</v>
      </c>
      <c r="R16" s="727">
        <v>0</v>
      </c>
      <c r="S16" s="727">
        <v>0</v>
      </c>
      <c r="T16" s="737">
        <v>5556100000</v>
      </c>
      <c r="U16" s="727">
        <v>0</v>
      </c>
      <c r="V16" s="727">
        <v>0</v>
      </c>
      <c r="W16" s="727">
        <v>5556100000</v>
      </c>
      <c r="X16" s="737">
        <v>0</v>
      </c>
      <c r="Y16" s="737">
        <v>0</v>
      </c>
      <c r="Z16" s="727">
        <v>0</v>
      </c>
      <c r="AA16" s="727">
        <v>0</v>
      </c>
    </row>
    <row r="17" spans="1:27" ht="67.5" x14ac:dyDescent="0.25">
      <c r="A17" s="734" t="s">
        <v>58</v>
      </c>
      <c r="B17" s="735" t="s">
        <v>59</v>
      </c>
      <c r="C17" s="736" t="s">
        <v>373</v>
      </c>
      <c r="D17" s="734" t="s">
        <v>29</v>
      </c>
      <c r="E17" s="734" t="s">
        <v>189</v>
      </c>
      <c r="F17" s="734" t="s">
        <v>189</v>
      </c>
      <c r="G17" s="734" t="s">
        <v>200</v>
      </c>
      <c r="H17" s="734" t="s">
        <v>374</v>
      </c>
      <c r="I17" s="734"/>
      <c r="J17" s="734"/>
      <c r="K17" s="734"/>
      <c r="L17" s="734"/>
      <c r="M17" s="734" t="s">
        <v>30</v>
      </c>
      <c r="N17" s="734" t="s">
        <v>31</v>
      </c>
      <c r="O17" s="734" t="s">
        <v>32</v>
      </c>
      <c r="P17" s="735" t="s">
        <v>375</v>
      </c>
      <c r="Q17" s="727">
        <v>8905600000</v>
      </c>
      <c r="R17" s="727">
        <v>0</v>
      </c>
      <c r="S17" s="727">
        <v>0</v>
      </c>
      <c r="T17" s="737">
        <v>8905600000</v>
      </c>
      <c r="U17" s="727">
        <v>0</v>
      </c>
      <c r="V17" s="727">
        <v>0</v>
      </c>
      <c r="W17" s="727">
        <v>8905600000</v>
      </c>
      <c r="X17" s="737">
        <v>0</v>
      </c>
      <c r="Y17" s="737">
        <v>0</v>
      </c>
      <c r="Z17" s="727">
        <v>0</v>
      </c>
      <c r="AA17" s="727">
        <v>0</v>
      </c>
    </row>
    <row r="18" spans="1:27" ht="45" x14ac:dyDescent="0.25">
      <c r="A18" s="734" t="s">
        <v>58</v>
      </c>
      <c r="B18" s="735" t="s">
        <v>59</v>
      </c>
      <c r="C18" s="736" t="s">
        <v>383</v>
      </c>
      <c r="D18" s="734" t="s">
        <v>29</v>
      </c>
      <c r="E18" s="734" t="s">
        <v>189</v>
      </c>
      <c r="F18" s="734" t="s">
        <v>189</v>
      </c>
      <c r="G18" s="734" t="s">
        <v>200</v>
      </c>
      <c r="H18" s="734" t="s">
        <v>384</v>
      </c>
      <c r="I18" s="734"/>
      <c r="J18" s="734"/>
      <c r="K18" s="734"/>
      <c r="L18" s="734"/>
      <c r="M18" s="734" t="s">
        <v>30</v>
      </c>
      <c r="N18" s="734" t="s">
        <v>31</v>
      </c>
      <c r="O18" s="734" t="s">
        <v>32</v>
      </c>
      <c r="P18" s="735" t="s">
        <v>33</v>
      </c>
      <c r="Q18" s="727">
        <v>3346400000</v>
      </c>
      <c r="R18" s="727">
        <v>0</v>
      </c>
      <c r="S18" s="727">
        <v>0</v>
      </c>
      <c r="T18" s="737">
        <v>3346400000</v>
      </c>
      <c r="U18" s="727">
        <v>0</v>
      </c>
      <c r="V18" s="727">
        <v>3338101353</v>
      </c>
      <c r="W18" s="727">
        <v>8298647</v>
      </c>
      <c r="X18" s="737">
        <v>1830336667</v>
      </c>
      <c r="Y18" s="737">
        <v>0</v>
      </c>
      <c r="Z18" s="727">
        <v>0</v>
      </c>
      <c r="AA18" s="727">
        <v>0</v>
      </c>
    </row>
    <row r="19" spans="1:27" s="741" customFormat="1" ht="56.25" x14ac:dyDescent="0.25">
      <c r="A19" s="738" t="s">
        <v>58</v>
      </c>
      <c r="B19" s="739" t="s">
        <v>59</v>
      </c>
      <c r="C19" s="740" t="s">
        <v>133</v>
      </c>
      <c r="D19" s="738" t="s">
        <v>29</v>
      </c>
      <c r="E19" s="738" t="s">
        <v>189</v>
      </c>
      <c r="F19" s="738" t="s">
        <v>200</v>
      </c>
      <c r="G19" s="738" t="s">
        <v>187</v>
      </c>
      <c r="H19" s="738" t="s">
        <v>201</v>
      </c>
      <c r="I19" s="738"/>
      <c r="J19" s="738"/>
      <c r="K19" s="738"/>
      <c r="L19" s="738"/>
      <c r="M19" s="738" t="s">
        <v>30</v>
      </c>
      <c r="N19" s="738" t="s">
        <v>31</v>
      </c>
      <c r="O19" s="738" t="s">
        <v>32</v>
      </c>
      <c r="P19" s="739" t="s">
        <v>323</v>
      </c>
      <c r="Q19" s="737">
        <v>8920268284</v>
      </c>
      <c r="R19" s="737">
        <v>0</v>
      </c>
      <c r="S19" s="737">
        <v>0</v>
      </c>
      <c r="T19" s="737">
        <v>8920268284</v>
      </c>
      <c r="U19" s="737">
        <v>0</v>
      </c>
      <c r="V19" s="737">
        <v>0</v>
      </c>
      <c r="W19" s="737">
        <v>8920268284</v>
      </c>
      <c r="X19" s="737">
        <v>0</v>
      </c>
      <c r="Y19" s="737">
        <v>0</v>
      </c>
      <c r="Z19" s="737">
        <v>0</v>
      </c>
      <c r="AA19" s="737">
        <v>0</v>
      </c>
    </row>
    <row r="20" spans="1:27" ht="45" x14ac:dyDescent="0.25">
      <c r="A20" s="734" t="s">
        <v>58</v>
      </c>
      <c r="B20" s="735" t="s">
        <v>59</v>
      </c>
      <c r="C20" s="736" t="s">
        <v>134</v>
      </c>
      <c r="D20" s="734" t="s">
        <v>29</v>
      </c>
      <c r="E20" s="734" t="s">
        <v>189</v>
      </c>
      <c r="F20" s="734" t="s">
        <v>202</v>
      </c>
      <c r="G20" s="734" t="s">
        <v>187</v>
      </c>
      <c r="H20" s="734" t="s">
        <v>203</v>
      </c>
      <c r="I20" s="734"/>
      <c r="J20" s="734"/>
      <c r="K20" s="734"/>
      <c r="L20" s="734"/>
      <c r="M20" s="734" t="s">
        <v>30</v>
      </c>
      <c r="N20" s="734" t="s">
        <v>31</v>
      </c>
      <c r="O20" s="734" t="s">
        <v>32</v>
      </c>
      <c r="P20" s="735" t="s">
        <v>135</v>
      </c>
      <c r="Q20" s="727">
        <v>1114100000</v>
      </c>
      <c r="R20" s="727">
        <v>0</v>
      </c>
      <c r="S20" s="727">
        <v>0</v>
      </c>
      <c r="T20" s="737">
        <v>1114100000</v>
      </c>
      <c r="U20" s="727">
        <v>0</v>
      </c>
      <c r="V20" s="727">
        <v>1114100000</v>
      </c>
      <c r="W20" s="727">
        <v>0</v>
      </c>
      <c r="X20" s="737">
        <v>0</v>
      </c>
      <c r="Y20" s="737">
        <v>0</v>
      </c>
      <c r="Z20" s="727">
        <v>0</v>
      </c>
      <c r="AA20" s="727">
        <v>0</v>
      </c>
    </row>
    <row r="21" spans="1:27" ht="67.5" x14ac:dyDescent="0.25">
      <c r="A21" s="734" t="s">
        <v>58</v>
      </c>
      <c r="B21" s="735" t="s">
        <v>59</v>
      </c>
      <c r="C21" s="736" t="s">
        <v>136</v>
      </c>
      <c r="D21" s="734" t="s">
        <v>29</v>
      </c>
      <c r="E21" s="734" t="s">
        <v>189</v>
      </c>
      <c r="F21" s="734" t="s">
        <v>202</v>
      </c>
      <c r="G21" s="734" t="s">
        <v>187</v>
      </c>
      <c r="H21" s="734" t="s">
        <v>201</v>
      </c>
      <c r="I21" s="734"/>
      <c r="J21" s="734"/>
      <c r="K21" s="734"/>
      <c r="L21" s="734"/>
      <c r="M21" s="734" t="s">
        <v>30</v>
      </c>
      <c r="N21" s="734" t="s">
        <v>31</v>
      </c>
      <c r="O21" s="734" t="s">
        <v>32</v>
      </c>
      <c r="P21" s="735" t="s">
        <v>324</v>
      </c>
      <c r="Q21" s="727">
        <v>29017500000</v>
      </c>
      <c r="R21" s="727">
        <v>0</v>
      </c>
      <c r="S21" s="727">
        <v>0</v>
      </c>
      <c r="T21" s="737">
        <v>29017500000</v>
      </c>
      <c r="U21" s="727">
        <v>0</v>
      </c>
      <c r="V21" s="727">
        <v>26075300000</v>
      </c>
      <c r="W21" s="727">
        <v>2942200000</v>
      </c>
      <c r="X21" s="737">
        <v>0</v>
      </c>
      <c r="Y21" s="737">
        <v>0</v>
      </c>
      <c r="Z21" s="727">
        <v>0</v>
      </c>
      <c r="AA21" s="727">
        <v>0</v>
      </c>
    </row>
    <row r="22" spans="1:27" ht="56.25" x14ac:dyDescent="0.25">
      <c r="A22" s="734" t="s">
        <v>58</v>
      </c>
      <c r="B22" s="735" t="s">
        <v>59</v>
      </c>
      <c r="C22" s="736" t="s">
        <v>138</v>
      </c>
      <c r="D22" s="734" t="s">
        <v>29</v>
      </c>
      <c r="E22" s="734" t="s">
        <v>189</v>
      </c>
      <c r="F22" s="734" t="s">
        <v>202</v>
      </c>
      <c r="G22" s="734" t="s">
        <v>187</v>
      </c>
      <c r="H22" s="734" t="s">
        <v>204</v>
      </c>
      <c r="I22" s="734"/>
      <c r="J22" s="734"/>
      <c r="K22" s="734"/>
      <c r="L22" s="734"/>
      <c r="M22" s="734" t="s">
        <v>30</v>
      </c>
      <c r="N22" s="734" t="s">
        <v>31</v>
      </c>
      <c r="O22" s="734" t="s">
        <v>32</v>
      </c>
      <c r="P22" s="735" t="s">
        <v>325</v>
      </c>
      <c r="Q22" s="727">
        <v>87055300000</v>
      </c>
      <c r="R22" s="727">
        <v>0</v>
      </c>
      <c r="S22" s="727">
        <v>0</v>
      </c>
      <c r="T22" s="737">
        <v>87055300000</v>
      </c>
      <c r="U22" s="727">
        <v>0</v>
      </c>
      <c r="V22" s="727">
        <v>54062761709</v>
      </c>
      <c r="W22" s="727">
        <v>32992538291</v>
      </c>
      <c r="X22" s="737">
        <v>1136490384</v>
      </c>
      <c r="Y22" s="737">
        <v>0</v>
      </c>
      <c r="Z22" s="727">
        <v>0</v>
      </c>
      <c r="AA22" s="727">
        <v>0</v>
      </c>
    </row>
    <row r="23" spans="1:27" ht="78.75" x14ac:dyDescent="0.25">
      <c r="A23" s="734" t="s">
        <v>58</v>
      </c>
      <c r="B23" s="735" t="s">
        <v>59</v>
      </c>
      <c r="C23" s="736" t="s">
        <v>139</v>
      </c>
      <c r="D23" s="734" t="s">
        <v>29</v>
      </c>
      <c r="E23" s="734" t="s">
        <v>189</v>
      </c>
      <c r="F23" s="734" t="s">
        <v>202</v>
      </c>
      <c r="G23" s="734" t="s">
        <v>187</v>
      </c>
      <c r="H23" s="734" t="s">
        <v>194</v>
      </c>
      <c r="I23" s="734"/>
      <c r="J23" s="734"/>
      <c r="K23" s="734"/>
      <c r="L23" s="734"/>
      <c r="M23" s="734" t="s">
        <v>30</v>
      </c>
      <c r="N23" s="734" t="s">
        <v>31</v>
      </c>
      <c r="O23" s="734" t="s">
        <v>32</v>
      </c>
      <c r="P23" s="735" t="s">
        <v>326</v>
      </c>
      <c r="Q23" s="727">
        <v>9418600000</v>
      </c>
      <c r="R23" s="727">
        <v>0</v>
      </c>
      <c r="S23" s="727">
        <v>0</v>
      </c>
      <c r="T23" s="737">
        <v>9418600000</v>
      </c>
      <c r="U23" s="727">
        <v>0</v>
      </c>
      <c r="V23" s="727">
        <v>0</v>
      </c>
      <c r="W23" s="727">
        <v>9418600000</v>
      </c>
      <c r="X23" s="737">
        <v>0</v>
      </c>
      <c r="Y23" s="737">
        <v>0</v>
      </c>
      <c r="Z23" s="727">
        <v>0</v>
      </c>
      <c r="AA23" s="727">
        <v>0</v>
      </c>
    </row>
    <row r="24" spans="1:27" ht="78.75" x14ac:dyDescent="0.25">
      <c r="A24" s="734" t="s">
        <v>58</v>
      </c>
      <c r="B24" s="735" t="s">
        <v>59</v>
      </c>
      <c r="C24" s="736" t="s">
        <v>144</v>
      </c>
      <c r="D24" s="734" t="s">
        <v>29</v>
      </c>
      <c r="E24" s="734" t="s">
        <v>189</v>
      </c>
      <c r="F24" s="734" t="s">
        <v>205</v>
      </c>
      <c r="G24" s="734" t="s">
        <v>207</v>
      </c>
      <c r="H24" s="734" t="s">
        <v>203</v>
      </c>
      <c r="I24" s="734"/>
      <c r="J24" s="734"/>
      <c r="K24" s="734"/>
      <c r="L24" s="734"/>
      <c r="M24" s="734" t="s">
        <v>30</v>
      </c>
      <c r="N24" s="734" t="s">
        <v>31</v>
      </c>
      <c r="O24" s="734" t="s">
        <v>32</v>
      </c>
      <c r="P24" s="735" t="s">
        <v>84</v>
      </c>
      <c r="Q24" s="727">
        <v>1826000000</v>
      </c>
      <c r="R24" s="727">
        <v>0</v>
      </c>
      <c r="S24" s="727">
        <v>0</v>
      </c>
      <c r="T24" s="737">
        <v>1826000000</v>
      </c>
      <c r="U24" s="727">
        <v>0</v>
      </c>
      <c r="V24" s="727">
        <v>403525000</v>
      </c>
      <c r="W24" s="727">
        <v>1422475000</v>
      </c>
      <c r="X24" s="737">
        <v>50750000</v>
      </c>
      <c r="Y24" s="737">
        <v>0</v>
      </c>
      <c r="Z24" s="727">
        <v>0</v>
      </c>
      <c r="AA24" s="727">
        <v>0</v>
      </c>
    </row>
    <row r="25" spans="1:27" ht="22.5" x14ac:dyDescent="0.25">
      <c r="A25" s="734" t="s">
        <v>58</v>
      </c>
      <c r="B25" s="735" t="s">
        <v>59</v>
      </c>
      <c r="C25" s="736" t="s">
        <v>147</v>
      </c>
      <c r="D25" s="734" t="s">
        <v>29</v>
      </c>
      <c r="E25" s="734" t="s">
        <v>207</v>
      </c>
      <c r="F25" s="734" t="s">
        <v>200</v>
      </c>
      <c r="G25" s="734" t="s">
        <v>187</v>
      </c>
      <c r="H25" s="734"/>
      <c r="I25" s="734"/>
      <c r="J25" s="734"/>
      <c r="K25" s="734"/>
      <c r="L25" s="734"/>
      <c r="M25" s="734" t="s">
        <v>30</v>
      </c>
      <c r="N25" s="734" t="s">
        <v>205</v>
      </c>
      <c r="O25" s="734" t="s">
        <v>208</v>
      </c>
      <c r="P25" s="735" t="s">
        <v>148</v>
      </c>
      <c r="Q25" s="727">
        <v>2869800000</v>
      </c>
      <c r="R25" s="727">
        <v>0</v>
      </c>
      <c r="S25" s="727">
        <v>0</v>
      </c>
      <c r="T25" s="737">
        <v>2869800000</v>
      </c>
      <c r="U25" s="727">
        <v>0</v>
      </c>
      <c r="V25" s="727">
        <v>0</v>
      </c>
      <c r="W25" s="727">
        <v>2869800000</v>
      </c>
      <c r="X25" s="737">
        <v>0</v>
      </c>
      <c r="Y25" s="737">
        <v>0</v>
      </c>
      <c r="Z25" s="727">
        <v>0</v>
      </c>
      <c r="AA25" s="727">
        <v>0</v>
      </c>
    </row>
    <row r="26" spans="1:27" ht="56.25" x14ac:dyDescent="0.25">
      <c r="A26" s="734" t="s">
        <v>58</v>
      </c>
      <c r="B26" s="735" t="s">
        <v>59</v>
      </c>
      <c r="C26" s="736" t="s">
        <v>459</v>
      </c>
      <c r="D26" s="734" t="s">
        <v>209</v>
      </c>
      <c r="E26" s="734" t="s">
        <v>215</v>
      </c>
      <c r="F26" s="734" t="s">
        <v>211</v>
      </c>
      <c r="G26" s="734" t="s">
        <v>191</v>
      </c>
      <c r="H26" s="734" t="s">
        <v>446</v>
      </c>
      <c r="I26" s="734"/>
      <c r="J26" s="734"/>
      <c r="K26" s="734"/>
      <c r="L26" s="734"/>
      <c r="M26" s="734" t="s">
        <v>30</v>
      </c>
      <c r="N26" s="734" t="s">
        <v>191</v>
      </c>
      <c r="O26" s="734" t="s">
        <v>32</v>
      </c>
      <c r="P26" s="735" t="s">
        <v>447</v>
      </c>
      <c r="Q26" s="727">
        <v>20000000000</v>
      </c>
      <c r="R26" s="727">
        <v>0</v>
      </c>
      <c r="S26" s="727">
        <v>0</v>
      </c>
      <c r="T26" s="737">
        <v>20000000000</v>
      </c>
      <c r="U26" s="727">
        <v>0</v>
      </c>
      <c r="V26" s="727">
        <v>262500000</v>
      </c>
      <c r="W26" s="727">
        <v>19737500000</v>
      </c>
      <c r="X26" s="737">
        <v>0</v>
      </c>
      <c r="Y26" s="737">
        <v>0</v>
      </c>
      <c r="Z26" s="727">
        <v>0</v>
      </c>
      <c r="AA26" s="727">
        <v>0</v>
      </c>
    </row>
    <row r="27" spans="1:27" ht="45" x14ac:dyDescent="0.25">
      <c r="A27" s="734" t="s">
        <v>58</v>
      </c>
      <c r="B27" s="735" t="s">
        <v>59</v>
      </c>
      <c r="C27" s="736" t="s">
        <v>460</v>
      </c>
      <c r="D27" s="734" t="s">
        <v>209</v>
      </c>
      <c r="E27" s="734" t="s">
        <v>215</v>
      </c>
      <c r="F27" s="734" t="s">
        <v>211</v>
      </c>
      <c r="G27" s="734" t="s">
        <v>191</v>
      </c>
      <c r="H27" s="734" t="s">
        <v>461</v>
      </c>
      <c r="I27" s="734"/>
      <c r="J27" s="734"/>
      <c r="K27" s="734"/>
      <c r="L27" s="734"/>
      <c r="M27" s="734" t="s">
        <v>30</v>
      </c>
      <c r="N27" s="734" t="s">
        <v>191</v>
      </c>
      <c r="O27" s="734" t="s">
        <v>32</v>
      </c>
      <c r="P27" s="735" t="s">
        <v>462</v>
      </c>
      <c r="Q27" s="727">
        <v>20000000000</v>
      </c>
      <c r="R27" s="727">
        <v>0</v>
      </c>
      <c r="S27" s="727">
        <v>0</v>
      </c>
      <c r="T27" s="737">
        <v>20000000000</v>
      </c>
      <c r="U27" s="727">
        <v>0</v>
      </c>
      <c r="V27" s="727">
        <v>4354172010</v>
      </c>
      <c r="W27" s="727">
        <v>15645827990</v>
      </c>
      <c r="X27" s="737">
        <v>1070110343.33</v>
      </c>
      <c r="Y27" s="737">
        <v>0</v>
      </c>
      <c r="Z27" s="727">
        <v>0</v>
      </c>
      <c r="AA27" s="727">
        <v>0</v>
      </c>
    </row>
    <row r="28" spans="1:27" ht="45" x14ac:dyDescent="0.25">
      <c r="A28" s="734" t="s">
        <v>58</v>
      </c>
      <c r="B28" s="735" t="s">
        <v>59</v>
      </c>
      <c r="C28" s="736" t="s">
        <v>478</v>
      </c>
      <c r="D28" s="734" t="s">
        <v>209</v>
      </c>
      <c r="E28" s="734" t="s">
        <v>223</v>
      </c>
      <c r="F28" s="734" t="s">
        <v>211</v>
      </c>
      <c r="G28" s="734" t="s">
        <v>212</v>
      </c>
      <c r="H28" s="734" t="s">
        <v>469</v>
      </c>
      <c r="I28" s="734"/>
      <c r="J28" s="734"/>
      <c r="K28" s="734"/>
      <c r="L28" s="734"/>
      <c r="M28" s="734" t="s">
        <v>30</v>
      </c>
      <c r="N28" s="734" t="s">
        <v>31</v>
      </c>
      <c r="O28" s="734" t="s">
        <v>32</v>
      </c>
      <c r="P28" s="735" t="s">
        <v>470</v>
      </c>
      <c r="Q28" s="727">
        <v>500000000</v>
      </c>
      <c r="R28" s="727">
        <v>0</v>
      </c>
      <c r="S28" s="727">
        <v>0</v>
      </c>
      <c r="T28" s="737">
        <v>500000000</v>
      </c>
      <c r="U28" s="727">
        <v>0</v>
      </c>
      <c r="V28" s="727">
        <v>112070000</v>
      </c>
      <c r="W28" s="727">
        <v>387930000</v>
      </c>
      <c r="X28" s="737">
        <v>0</v>
      </c>
      <c r="Y28" s="737">
        <v>0</v>
      </c>
      <c r="Z28" s="727">
        <v>0</v>
      </c>
      <c r="AA28" s="727">
        <v>0</v>
      </c>
    </row>
    <row r="29" spans="1:27" ht="33.75" x14ac:dyDescent="0.25">
      <c r="A29" s="734" t="s">
        <v>58</v>
      </c>
      <c r="B29" s="735" t="s">
        <v>59</v>
      </c>
      <c r="C29" s="736" t="s">
        <v>479</v>
      </c>
      <c r="D29" s="734" t="s">
        <v>209</v>
      </c>
      <c r="E29" s="734" t="s">
        <v>223</v>
      </c>
      <c r="F29" s="734" t="s">
        <v>211</v>
      </c>
      <c r="G29" s="734" t="s">
        <v>212</v>
      </c>
      <c r="H29" s="734" t="s">
        <v>480</v>
      </c>
      <c r="I29" s="734"/>
      <c r="J29" s="734"/>
      <c r="K29" s="734"/>
      <c r="L29" s="734"/>
      <c r="M29" s="734" t="s">
        <v>30</v>
      </c>
      <c r="N29" s="734" t="s">
        <v>31</v>
      </c>
      <c r="O29" s="734" t="s">
        <v>32</v>
      </c>
      <c r="P29" s="735" t="s">
        <v>481</v>
      </c>
      <c r="Q29" s="727">
        <v>500000000</v>
      </c>
      <c r="R29" s="727">
        <v>0</v>
      </c>
      <c r="S29" s="727">
        <v>0</v>
      </c>
      <c r="T29" s="737">
        <v>500000000</v>
      </c>
      <c r="U29" s="727">
        <v>0</v>
      </c>
      <c r="V29" s="727">
        <v>1330000</v>
      </c>
      <c r="W29" s="727">
        <v>498670000</v>
      </c>
      <c r="X29" s="737">
        <v>0</v>
      </c>
      <c r="Y29" s="737">
        <v>0</v>
      </c>
      <c r="Z29" s="727">
        <v>0</v>
      </c>
      <c r="AA29" s="727">
        <v>0</v>
      </c>
    </row>
    <row r="30" spans="1:27" ht="45" x14ac:dyDescent="0.25">
      <c r="A30" s="734" t="s">
        <v>58</v>
      </c>
      <c r="B30" s="735" t="s">
        <v>59</v>
      </c>
      <c r="C30" s="736" t="s">
        <v>482</v>
      </c>
      <c r="D30" s="734" t="s">
        <v>209</v>
      </c>
      <c r="E30" s="734" t="s">
        <v>223</v>
      </c>
      <c r="F30" s="734" t="s">
        <v>211</v>
      </c>
      <c r="G30" s="734" t="s">
        <v>191</v>
      </c>
      <c r="H30" s="734" t="s">
        <v>469</v>
      </c>
      <c r="I30" s="734"/>
      <c r="J30" s="734"/>
      <c r="K30" s="734"/>
      <c r="L30" s="734"/>
      <c r="M30" s="734" t="s">
        <v>30</v>
      </c>
      <c r="N30" s="734" t="s">
        <v>31</v>
      </c>
      <c r="O30" s="734" t="s">
        <v>32</v>
      </c>
      <c r="P30" s="735" t="s">
        <v>470</v>
      </c>
      <c r="Q30" s="727">
        <v>2000826322</v>
      </c>
      <c r="R30" s="727">
        <v>0</v>
      </c>
      <c r="S30" s="727">
        <v>0</v>
      </c>
      <c r="T30" s="737">
        <v>2000826322</v>
      </c>
      <c r="U30" s="727">
        <v>0</v>
      </c>
      <c r="V30" s="727">
        <v>1023733333</v>
      </c>
      <c r="W30" s="727">
        <v>977092989</v>
      </c>
      <c r="X30" s="737">
        <v>137600000</v>
      </c>
      <c r="Y30" s="737">
        <v>0</v>
      </c>
      <c r="Z30" s="727">
        <v>0</v>
      </c>
      <c r="AA30" s="727">
        <v>0</v>
      </c>
    </row>
    <row r="31" spans="1:27" ht="45" x14ac:dyDescent="0.25">
      <c r="A31" s="734" t="s">
        <v>58</v>
      </c>
      <c r="B31" s="735" t="s">
        <v>59</v>
      </c>
      <c r="C31" s="736" t="s">
        <v>483</v>
      </c>
      <c r="D31" s="734" t="s">
        <v>209</v>
      </c>
      <c r="E31" s="734" t="s">
        <v>223</v>
      </c>
      <c r="F31" s="734" t="s">
        <v>211</v>
      </c>
      <c r="G31" s="734" t="s">
        <v>464</v>
      </c>
      <c r="H31" s="734" t="s">
        <v>484</v>
      </c>
      <c r="I31" s="734"/>
      <c r="J31" s="734"/>
      <c r="K31" s="734"/>
      <c r="L31" s="734"/>
      <c r="M31" s="734" t="s">
        <v>30</v>
      </c>
      <c r="N31" s="734" t="s">
        <v>31</v>
      </c>
      <c r="O31" s="734" t="s">
        <v>32</v>
      </c>
      <c r="P31" s="735" t="s">
        <v>485</v>
      </c>
      <c r="Q31" s="727">
        <v>1000000000</v>
      </c>
      <c r="R31" s="727">
        <v>0</v>
      </c>
      <c r="S31" s="727">
        <v>0</v>
      </c>
      <c r="T31" s="737">
        <v>1000000000</v>
      </c>
      <c r="U31" s="727">
        <v>0</v>
      </c>
      <c r="V31" s="727">
        <v>0</v>
      </c>
      <c r="W31" s="727">
        <v>1000000000</v>
      </c>
      <c r="X31" s="737">
        <v>0</v>
      </c>
      <c r="Y31" s="737">
        <v>0</v>
      </c>
      <c r="Z31" s="727">
        <v>0</v>
      </c>
      <c r="AA31" s="727">
        <v>0</v>
      </c>
    </row>
    <row r="32" spans="1:27" ht="45" x14ac:dyDescent="0.25">
      <c r="A32" s="734" t="s">
        <v>58</v>
      </c>
      <c r="B32" s="735" t="s">
        <v>59</v>
      </c>
      <c r="C32" s="736" t="s">
        <v>486</v>
      </c>
      <c r="D32" s="734" t="s">
        <v>209</v>
      </c>
      <c r="E32" s="734" t="s">
        <v>223</v>
      </c>
      <c r="F32" s="734" t="s">
        <v>211</v>
      </c>
      <c r="G32" s="734" t="s">
        <v>464</v>
      </c>
      <c r="H32" s="734" t="s">
        <v>487</v>
      </c>
      <c r="I32" s="734"/>
      <c r="J32" s="734"/>
      <c r="K32" s="734"/>
      <c r="L32" s="734"/>
      <c r="M32" s="734" t="s">
        <v>30</v>
      </c>
      <c r="N32" s="734" t="s">
        <v>31</v>
      </c>
      <c r="O32" s="734" t="s">
        <v>32</v>
      </c>
      <c r="P32" s="735" t="s">
        <v>488</v>
      </c>
      <c r="Q32" s="727">
        <v>1000000000</v>
      </c>
      <c r="R32" s="727">
        <v>0</v>
      </c>
      <c r="S32" s="727">
        <v>0</v>
      </c>
      <c r="T32" s="737">
        <v>1000000000</v>
      </c>
      <c r="U32" s="727">
        <v>0</v>
      </c>
      <c r="V32" s="727">
        <v>0</v>
      </c>
      <c r="W32" s="727">
        <v>1000000000</v>
      </c>
      <c r="X32" s="737">
        <v>0</v>
      </c>
      <c r="Y32" s="737">
        <v>0</v>
      </c>
      <c r="Z32" s="727">
        <v>0</v>
      </c>
      <c r="AA32" s="727">
        <v>0</v>
      </c>
    </row>
    <row r="33" spans="1:27" ht="101.25" x14ac:dyDescent="0.25">
      <c r="A33" s="734" t="s">
        <v>58</v>
      </c>
      <c r="B33" s="735" t="s">
        <v>59</v>
      </c>
      <c r="C33" s="736" t="s">
        <v>489</v>
      </c>
      <c r="D33" s="734" t="s">
        <v>209</v>
      </c>
      <c r="E33" s="734" t="s">
        <v>223</v>
      </c>
      <c r="F33" s="734" t="s">
        <v>211</v>
      </c>
      <c r="G33" s="734" t="s">
        <v>464</v>
      </c>
      <c r="H33" s="734" t="s">
        <v>490</v>
      </c>
      <c r="I33" s="734"/>
      <c r="J33" s="734"/>
      <c r="K33" s="734"/>
      <c r="L33" s="734"/>
      <c r="M33" s="734" t="s">
        <v>30</v>
      </c>
      <c r="N33" s="734" t="s">
        <v>31</v>
      </c>
      <c r="O33" s="734" t="s">
        <v>32</v>
      </c>
      <c r="P33" s="735" t="s">
        <v>491</v>
      </c>
      <c r="Q33" s="727">
        <v>500000000</v>
      </c>
      <c r="R33" s="727">
        <v>0</v>
      </c>
      <c r="S33" s="727">
        <v>0</v>
      </c>
      <c r="T33" s="737">
        <v>500000000</v>
      </c>
      <c r="U33" s="727">
        <v>0</v>
      </c>
      <c r="V33" s="727">
        <v>0</v>
      </c>
      <c r="W33" s="727">
        <v>500000000</v>
      </c>
      <c r="X33" s="737">
        <v>0</v>
      </c>
      <c r="Y33" s="737">
        <v>0</v>
      </c>
      <c r="Z33" s="727">
        <v>0</v>
      </c>
      <c r="AA33" s="727">
        <v>0</v>
      </c>
    </row>
    <row r="34" spans="1:27" ht="33.75" x14ac:dyDescent="0.25">
      <c r="A34" s="734" t="s">
        <v>58</v>
      </c>
      <c r="B34" s="735" t="s">
        <v>59</v>
      </c>
      <c r="C34" s="736" t="s">
        <v>492</v>
      </c>
      <c r="D34" s="734" t="s">
        <v>209</v>
      </c>
      <c r="E34" s="734" t="s">
        <v>223</v>
      </c>
      <c r="F34" s="734" t="s">
        <v>211</v>
      </c>
      <c r="G34" s="734" t="s">
        <v>464</v>
      </c>
      <c r="H34" s="734" t="s">
        <v>480</v>
      </c>
      <c r="I34" s="734"/>
      <c r="J34" s="734"/>
      <c r="K34" s="734"/>
      <c r="L34" s="734"/>
      <c r="M34" s="734" t="s">
        <v>30</v>
      </c>
      <c r="N34" s="734" t="s">
        <v>31</v>
      </c>
      <c r="O34" s="734" t="s">
        <v>32</v>
      </c>
      <c r="P34" s="735" t="s">
        <v>481</v>
      </c>
      <c r="Q34" s="727">
        <v>500000000</v>
      </c>
      <c r="R34" s="727">
        <v>0</v>
      </c>
      <c r="S34" s="727">
        <v>0</v>
      </c>
      <c r="T34" s="737">
        <v>500000000</v>
      </c>
      <c r="U34" s="727">
        <v>0</v>
      </c>
      <c r="V34" s="727">
        <v>0</v>
      </c>
      <c r="W34" s="727">
        <v>500000000</v>
      </c>
      <c r="X34" s="737">
        <v>0</v>
      </c>
      <c r="Y34" s="737">
        <v>0</v>
      </c>
      <c r="Z34" s="727">
        <v>0</v>
      </c>
      <c r="AA34" s="727">
        <v>0</v>
      </c>
    </row>
    <row r="35" spans="1:27" ht="45" x14ac:dyDescent="0.25">
      <c r="A35" s="734" t="s">
        <v>58</v>
      </c>
      <c r="B35" s="735" t="s">
        <v>59</v>
      </c>
      <c r="C35" s="736" t="s">
        <v>495</v>
      </c>
      <c r="D35" s="734" t="s">
        <v>209</v>
      </c>
      <c r="E35" s="734" t="s">
        <v>223</v>
      </c>
      <c r="F35" s="734" t="s">
        <v>211</v>
      </c>
      <c r="G35" s="734" t="s">
        <v>214</v>
      </c>
      <c r="H35" s="734" t="s">
        <v>469</v>
      </c>
      <c r="I35" s="734"/>
      <c r="J35" s="734"/>
      <c r="K35" s="734"/>
      <c r="L35" s="734"/>
      <c r="M35" s="734" t="s">
        <v>30</v>
      </c>
      <c r="N35" s="734" t="s">
        <v>31</v>
      </c>
      <c r="O35" s="734" t="s">
        <v>32</v>
      </c>
      <c r="P35" s="735" t="s">
        <v>470</v>
      </c>
      <c r="Q35" s="727">
        <v>1000000000</v>
      </c>
      <c r="R35" s="727">
        <v>0</v>
      </c>
      <c r="S35" s="727">
        <v>0</v>
      </c>
      <c r="T35" s="737">
        <v>1000000000</v>
      </c>
      <c r="U35" s="727">
        <v>0</v>
      </c>
      <c r="V35" s="727">
        <v>822876082</v>
      </c>
      <c r="W35" s="727">
        <v>177123918</v>
      </c>
      <c r="X35" s="737">
        <v>70266667</v>
      </c>
      <c r="Y35" s="737">
        <v>0</v>
      </c>
      <c r="Z35" s="727">
        <v>0</v>
      </c>
      <c r="AA35" s="727">
        <v>0</v>
      </c>
    </row>
    <row r="36" spans="1:27" s="741" customFormat="1" ht="56.25" x14ac:dyDescent="0.25">
      <c r="A36" s="738" t="s">
        <v>56</v>
      </c>
      <c r="B36" s="739" t="s">
        <v>57</v>
      </c>
      <c r="C36" s="740" t="s">
        <v>133</v>
      </c>
      <c r="D36" s="738" t="s">
        <v>29</v>
      </c>
      <c r="E36" s="738" t="s">
        <v>189</v>
      </c>
      <c r="F36" s="738" t="s">
        <v>200</v>
      </c>
      <c r="G36" s="738" t="s">
        <v>187</v>
      </c>
      <c r="H36" s="738" t="s">
        <v>201</v>
      </c>
      <c r="I36" s="738"/>
      <c r="J36" s="738"/>
      <c r="K36" s="738"/>
      <c r="L36" s="738"/>
      <c r="M36" s="738" t="s">
        <v>30</v>
      </c>
      <c r="N36" s="738" t="s">
        <v>31</v>
      </c>
      <c r="O36" s="738" t="s">
        <v>32</v>
      </c>
      <c r="P36" s="739" t="s">
        <v>323</v>
      </c>
      <c r="Q36" s="737">
        <v>13158276991</v>
      </c>
      <c r="R36" s="737">
        <v>0</v>
      </c>
      <c r="S36" s="737">
        <v>0</v>
      </c>
      <c r="T36" s="737">
        <v>13158276991</v>
      </c>
      <c r="U36" s="737">
        <v>0</v>
      </c>
      <c r="V36" s="737">
        <v>10666809179</v>
      </c>
      <c r="W36" s="737">
        <v>2491467812</v>
      </c>
      <c r="X36" s="737">
        <v>883623024</v>
      </c>
      <c r="Y36" s="737">
        <v>0</v>
      </c>
      <c r="Z36" s="737">
        <v>0</v>
      </c>
      <c r="AA36" s="737">
        <v>0</v>
      </c>
    </row>
    <row r="37" spans="1:27" s="741" customFormat="1" ht="56.25" x14ac:dyDescent="0.25">
      <c r="A37" s="738" t="s">
        <v>54</v>
      </c>
      <c r="B37" s="739" t="s">
        <v>55</v>
      </c>
      <c r="C37" s="740" t="s">
        <v>133</v>
      </c>
      <c r="D37" s="738" t="s">
        <v>29</v>
      </c>
      <c r="E37" s="738" t="s">
        <v>189</v>
      </c>
      <c r="F37" s="738" t="s">
        <v>200</v>
      </c>
      <c r="G37" s="738" t="s">
        <v>187</v>
      </c>
      <c r="H37" s="738" t="s">
        <v>201</v>
      </c>
      <c r="I37" s="738"/>
      <c r="J37" s="738"/>
      <c r="K37" s="738"/>
      <c r="L37" s="738"/>
      <c r="M37" s="738" t="s">
        <v>30</v>
      </c>
      <c r="N37" s="738" t="s">
        <v>31</v>
      </c>
      <c r="O37" s="738" t="s">
        <v>32</v>
      </c>
      <c r="P37" s="739" t="s">
        <v>323</v>
      </c>
      <c r="Q37" s="737">
        <v>10400034000</v>
      </c>
      <c r="R37" s="737">
        <v>0</v>
      </c>
      <c r="S37" s="737">
        <v>0</v>
      </c>
      <c r="T37" s="737">
        <v>10400034000</v>
      </c>
      <c r="U37" s="737">
        <v>0</v>
      </c>
      <c r="V37" s="737">
        <v>10200034001</v>
      </c>
      <c r="W37" s="737">
        <v>199999999</v>
      </c>
      <c r="X37" s="737">
        <v>0</v>
      </c>
      <c r="Y37" s="737">
        <v>0</v>
      </c>
      <c r="Z37" s="737">
        <v>0</v>
      </c>
      <c r="AA37" s="737">
        <v>0</v>
      </c>
    </row>
    <row r="38" spans="1:27" s="741" customFormat="1" ht="56.25" x14ac:dyDescent="0.25">
      <c r="A38" s="738" t="s">
        <v>52</v>
      </c>
      <c r="B38" s="739" t="s">
        <v>53</v>
      </c>
      <c r="C38" s="740" t="s">
        <v>133</v>
      </c>
      <c r="D38" s="738" t="s">
        <v>29</v>
      </c>
      <c r="E38" s="738" t="s">
        <v>189</v>
      </c>
      <c r="F38" s="738" t="s">
        <v>200</v>
      </c>
      <c r="G38" s="738" t="s">
        <v>187</v>
      </c>
      <c r="H38" s="738" t="s">
        <v>201</v>
      </c>
      <c r="I38" s="738"/>
      <c r="J38" s="738"/>
      <c r="K38" s="738"/>
      <c r="L38" s="738"/>
      <c r="M38" s="738" t="s">
        <v>30</v>
      </c>
      <c r="N38" s="738" t="s">
        <v>31</v>
      </c>
      <c r="O38" s="738" t="s">
        <v>32</v>
      </c>
      <c r="P38" s="739" t="s">
        <v>323</v>
      </c>
      <c r="Q38" s="737">
        <v>14368420725</v>
      </c>
      <c r="R38" s="737">
        <v>0</v>
      </c>
      <c r="S38" s="737">
        <v>0</v>
      </c>
      <c r="T38" s="737">
        <v>14368420725</v>
      </c>
      <c r="U38" s="737">
        <v>0</v>
      </c>
      <c r="V38" s="737">
        <v>0</v>
      </c>
      <c r="W38" s="737">
        <v>14368420725</v>
      </c>
      <c r="X38" s="737">
        <v>0</v>
      </c>
      <c r="Y38" s="737">
        <v>0</v>
      </c>
      <c r="Z38" s="737">
        <v>0</v>
      </c>
      <c r="AA38" s="737">
        <v>0</v>
      </c>
    </row>
    <row r="39" spans="1:27" x14ac:dyDescent="0.25">
      <c r="A39" s="734" t="s">
        <v>1</v>
      </c>
      <c r="B39" s="735" t="s">
        <v>1</v>
      </c>
      <c r="C39" s="736" t="s">
        <v>1</v>
      </c>
      <c r="D39" s="734" t="s">
        <v>1</v>
      </c>
      <c r="E39" s="734" t="s">
        <v>1</v>
      </c>
      <c r="F39" s="734" t="s">
        <v>1</v>
      </c>
      <c r="G39" s="734" t="s">
        <v>1</v>
      </c>
      <c r="H39" s="734" t="s">
        <v>1</v>
      </c>
      <c r="I39" s="734" t="s">
        <v>1</v>
      </c>
      <c r="J39" s="734" t="s">
        <v>1</v>
      </c>
      <c r="K39" s="734" t="s">
        <v>1</v>
      </c>
      <c r="L39" s="734" t="s">
        <v>1</v>
      </c>
      <c r="M39" s="734" t="s">
        <v>1</v>
      </c>
      <c r="N39" s="734" t="s">
        <v>1</v>
      </c>
      <c r="O39" s="734" t="s">
        <v>1</v>
      </c>
      <c r="P39" s="735" t="s">
        <v>1</v>
      </c>
      <c r="Q39" s="727">
        <v>335531446760</v>
      </c>
      <c r="R39" s="727">
        <v>6275079562</v>
      </c>
      <c r="S39" s="727">
        <v>0</v>
      </c>
      <c r="T39" s="737">
        <v>341806526322</v>
      </c>
      <c r="U39" s="727">
        <v>0</v>
      </c>
      <c r="V39" s="727">
        <v>184804016248.51001</v>
      </c>
      <c r="W39" s="727">
        <v>157002510073.48999</v>
      </c>
      <c r="X39" s="737">
        <v>8976912732.8400002</v>
      </c>
      <c r="Y39" s="737">
        <v>0</v>
      </c>
      <c r="Z39" s="727">
        <v>0</v>
      </c>
      <c r="AA39" s="727">
        <v>0</v>
      </c>
    </row>
    <row r="40" spans="1:27" x14ac:dyDescent="0.25">
      <c r="A40" s="734" t="s">
        <v>1</v>
      </c>
      <c r="B40" s="742" t="s">
        <v>1</v>
      </c>
      <c r="C40" s="736" t="s">
        <v>1</v>
      </c>
      <c r="D40" s="734" t="s">
        <v>1</v>
      </c>
      <c r="E40" s="734" t="s">
        <v>1</v>
      </c>
      <c r="F40" s="734" t="s">
        <v>1</v>
      </c>
      <c r="G40" s="734" t="s">
        <v>1</v>
      </c>
      <c r="H40" s="734" t="s">
        <v>1</v>
      </c>
      <c r="I40" s="734" t="s">
        <v>1</v>
      </c>
      <c r="J40" s="734" t="s">
        <v>1</v>
      </c>
      <c r="K40" s="734" t="s">
        <v>1</v>
      </c>
      <c r="L40" s="734" t="s">
        <v>1</v>
      </c>
      <c r="M40" s="734" t="s">
        <v>1</v>
      </c>
      <c r="N40" s="734" t="s">
        <v>1</v>
      </c>
      <c r="O40" s="734" t="s">
        <v>1</v>
      </c>
      <c r="P40" s="735" t="s">
        <v>1</v>
      </c>
      <c r="Q40" s="743" t="s">
        <v>1</v>
      </c>
      <c r="R40" s="743" t="s">
        <v>1</v>
      </c>
      <c r="S40" s="743" t="s">
        <v>1</v>
      </c>
      <c r="T40" s="744" t="s">
        <v>1</v>
      </c>
      <c r="U40" s="743" t="s">
        <v>1</v>
      </c>
      <c r="V40" s="743" t="s">
        <v>1</v>
      </c>
      <c r="W40" s="743" t="s">
        <v>1</v>
      </c>
      <c r="X40" s="744" t="s">
        <v>1</v>
      </c>
      <c r="Y40" s="744" t="s">
        <v>1</v>
      </c>
      <c r="Z40" s="743" t="s">
        <v>1</v>
      </c>
      <c r="AA40" s="743"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G7" sqref="G7"/>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9"/>
      <c r="B3" s="99"/>
      <c r="C3" s="99"/>
      <c r="D3" s="99"/>
      <c r="E3" s="99"/>
      <c r="F3" s="99"/>
      <c r="G3" s="99"/>
      <c r="H3" s="99"/>
      <c r="I3" s="99"/>
      <c r="J3" s="99"/>
      <c r="K3" s="99"/>
      <c r="L3" s="99"/>
    </row>
    <row r="4" spans="1:12" ht="42" customHeight="1" thickBot="1" x14ac:dyDescent="0.3">
      <c r="A4" s="1235" t="s">
        <v>71</v>
      </c>
      <c r="B4" s="1236"/>
      <c r="C4" s="1236"/>
      <c r="D4" s="1236"/>
      <c r="E4" s="1236"/>
      <c r="F4" s="1236"/>
      <c r="G4" s="1236"/>
      <c r="H4" s="1236"/>
      <c r="I4" s="1236"/>
      <c r="J4" s="1236"/>
      <c r="K4" s="1236"/>
      <c r="L4" s="1236"/>
    </row>
    <row r="5" spans="1:12" ht="24.75" customHeight="1" thickBot="1" x14ac:dyDescent="0.3">
      <c r="A5" s="1240" t="s">
        <v>60</v>
      </c>
      <c r="B5" s="1240"/>
      <c r="C5" s="74"/>
      <c r="D5" s="74"/>
      <c r="E5" s="74"/>
      <c r="F5" s="74"/>
      <c r="G5" s="74"/>
      <c r="H5" s="74"/>
      <c r="I5" s="74"/>
      <c r="J5" s="74"/>
      <c r="K5" s="74"/>
      <c r="L5" s="74"/>
    </row>
    <row r="6" spans="1:12" ht="48" customHeight="1" thickBot="1" x14ac:dyDescent="0.3">
      <c r="A6" s="634" t="s">
        <v>72</v>
      </c>
      <c r="B6" s="635" t="s">
        <v>19</v>
      </c>
      <c r="C6" s="635" t="s">
        <v>94</v>
      </c>
      <c r="D6" s="635" t="s">
        <v>41</v>
      </c>
      <c r="E6" s="635" t="s">
        <v>24</v>
      </c>
      <c r="F6" s="635" t="s">
        <v>376</v>
      </c>
      <c r="G6" s="635" t="s">
        <v>176</v>
      </c>
      <c r="H6" s="635" t="s">
        <v>73</v>
      </c>
      <c r="I6" s="635" t="s">
        <v>74</v>
      </c>
      <c r="J6" s="635" t="s">
        <v>75</v>
      </c>
      <c r="K6" s="635" t="s">
        <v>26</v>
      </c>
      <c r="L6" s="636" t="s">
        <v>44</v>
      </c>
    </row>
    <row r="7" spans="1:12" ht="87" customHeight="1" x14ac:dyDescent="0.25">
      <c r="A7" s="345" t="s">
        <v>76</v>
      </c>
      <c r="B7" s="1237" t="s">
        <v>71</v>
      </c>
      <c r="C7" s="348">
        <v>8920.2682839999998</v>
      </c>
      <c r="D7" s="348">
        <v>8920.2682839999998</v>
      </c>
      <c r="E7" s="348">
        <v>8887.9402840000002</v>
      </c>
      <c r="F7" s="362">
        <v>0.99637589375445301</v>
      </c>
      <c r="G7" s="352">
        <v>32.32799999999952</v>
      </c>
      <c r="H7" s="348">
        <v>160</v>
      </c>
      <c r="I7" s="346">
        <v>1.7936680255120453E-2</v>
      </c>
      <c r="J7" s="348">
        <v>8760.2682839999998</v>
      </c>
      <c r="K7" s="348">
        <v>12.99</v>
      </c>
      <c r="L7" s="347">
        <v>1.4562342282125919E-3</v>
      </c>
    </row>
    <row r="8" spans="1:12" ht="107.25" customHeight="1" x14ac:dyDescent="0.25">
      <c r="A8" s="339" t="s">
        <v>77</v>
      </c>
      <c r="B8" s="1238"/>
      <c r="C8" s="349">
        <v>10400.034</v>
      </c>
      <c r="D8" s="349">
        <v>10400.034</v>
      </c>
      <c r="E8" s="350">
        <v>10200.034001</v>
      </c>
      <c r="F8" s="363">
        <v>0.98076929373500132</v>
      </c>
      <c r="G8" s="353">
        <v>199.99999899999966</v>
      </c>
      <c r="H8" s="349">
        <v>0</v>
      </c>
      <c r="I8" s="122">
        <v>0</v>
      </c>
      <c r="J8" s="349">
        <v>10400.034</v>
      </c>
      <c r="K8" s="349">
        <v>0</v>
      </c>
      <c r="L8" s="340">
        <v>0</v>
      </c>
    </row>
    <row r="9" spans="1:12" ht="48" customHeight="1" x14ac:dyDescent="0.25">
      <c r="A9" s="339" t="s">
        <v>86</v>
      </c>
      <c r="B9" s="1238"/>
      <c r="C9" s="349">
        <v>14368.420725</v>
      </c>
      <c r="D9" s="349">
        <v>14368.420725</v>
      </c>
      <c r="E9" s="349">
        <v>0</v>
      </c>
      <c r="F9" s="363">
        <v>0</v>
      </c>
      <c r="G9" s="353">
        <v>14368.420725</v>
      </c>
      <c r="H9" s="349">
        <v>0</v>
      </c>
      <c r="I9" s="122">
        <v>0</v>
      </c>
      <c r="J9" s="349">
        <v>14368.420725</v>
      </c>
      <c r="K9" s="349">
        <v>0</v>
      </c>
      <c r="L9" s="340">
        <v>0</v>
      </c>
    </row>
    <row r="10" spans="1:12" ht="45" customHeight="1" thickBot="1" x14ac:dyDescent="0.3">
      <c r="A10" s="342" t="s">
        <v>78</v>
      </c>
      <c r="B10" s="1239"/>
      <c r="C10" s="351">
        <v>13158.276991000001</v>
      </c>
      <c r="D10" s="351">
        <v>13158.276991000001</v>
      </c>
      <c r="E10" s="351">
        <v>11865.921016</v>
      </c>
      <c r="F10" s="364">
        <v>0.90178379920988549</v>
      </c>
      <c r="G10" s="354">
        <v>1292.3559750000004</v>
      </c>
      <c r="H10" s="351">
        <v>1383.5474160000001</v>
      </c>
      <c r="I10" s="343">
        <v>0.10514654897037956</v>
      </c>
      <c r="J10" s="351">
        <v>11774.729575000001</v>
      </c>
      <c r="K10" s="351">
        <v>217.03685999999999</v>
      </c>
      <c r="L10" s="344">
        <v>1.6494322178234194E-2</v>
      </c>
    </row>
    <row r="11" spans="1:12" ht="31.5" customHeight="1" thickBot="1" x14ac:dyDescent="0.3">
      <c r="A11" s="627" t="s">
        <v>61</v>
      </c>
      <c r="B11" s="628"/>
      <c r="C11" s="629">
        <v>46846.999999999993</v>
      </c>
      <c r="D11" s="629">
        <v>46846.999999999993</v>
      </c>
      <c r="E11" s="629">
        <v>30953.895301</v>
      </c>
      <c r="F11" s="630">
        <v>0.66074445110679458</v>
      </c>
      <c r="G11" s="631">
        <v>15893.104698999992</v>
      </c>
      <c r="H11" s="629">
        <v>1543.5474160000001</v>
      </c>
      <c r="I11" s="632">
        <v>3.2948692893888624E-2</v>
      </c>
      <c r="J11" s="629">
        <v>45303.452583999991</v>
      </c>
      <c r="K11" s="629">
        <v>230.02686</v>
      </c>
      <c r="L11" s="633">
        <v>4.9101726898200535E-3</v>
      </c>
    </row>
    <row r="12" spans="1:12" x14ac:dyDescent="0.25">
      <c r="A12" t="s">
        <v>567</v>
      </c>
    </row>
    <row r="13" spans="1:12" x14ac:dyDescent="0.25">
      <c r="H13" s="1"/>
    </row>
    <row r="15" spans="1:12" x14ac:dyDescent="0.25">
      <c r="H15" s="1"/>
      <c r="J15" s="141"/>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2" bestFit="1" customWidth="1"/>
  </cols>
  <sheetData>
    <row r="1" spans="2:10" x14ac:dyDescent="0.25">
      <c r="B1" s="235" t="str">
        <f>+'CONSOLIDADO '!A20</f>
        <v xml:space="preserve"> Ejecución vigencia 2025. 31 marzo 2025</v>
      </c>
    </row>
    <row r="2" spans="2:10" ht="15" customHeight="1" thickBot="1" x14ac:dyDescent="0.3">
      <c r="D2" s="1"/>
    </row>
    <row r="3" spans="2:10" ht="25.5" customHeight="1" thickBot="1" x14ac:dyDescent="0.3">
      <c r="B3" s="1241" t="str">
        <f>+'CONSOLIDADO '!A20</f>
        <v xml:space="preserve"> Ejecución vigencia 2025. 31 marzo 2025</v>
      </c>
      <c r="C3" s="1242"/>
      <c r="D3" s="1242"/>
      <c r="E3" s="1242"/>
      <c r="F3" s="1242"/>
      <c r="G3" s="1242"/>
      <c r="H3" s="1242"/>
      <c r="I3" s="1242"/>
      <c r="J3" s="1243"/>
    </row>
    <row r="4" spans="2:10" ht="32.25" thickBot="1" x14ac:dyDescent="0.3">
      <c r="B4" s="552" t="s">
        <v>357</v>
      </c>
      <c r="C4" s="552" t="s">
        <v>358</v>
      </c>
      <c r="D4" s="552" t="s">
        <v>396</v>
      </c>
      <c r="E4" s="552" t="s">
        <v>359</v>
      </c>
      <c r="F4" s="555" t="s">
        <v>368</v>
      </c>
      <c r="G4" s="555" t="s">
        <v>369</v>
      </c>
      <c r="H4" s="555" t="s">
        <v>370</v>
      </c>
      <c r="I4" s="555" t="s">
        <v>371</v>
      </c>
      <c r="J4" s="555" t="s">
        <v>498</v>
      </c>
    </row>
    <row r="5" spans="2:10" ht="19.5" thickBot="1" x14ac:dyDescent="0.3">
      <c r="B5" s="1246" t="s">
        <v>392</v>
      </c>
      <c r="C5" s="234" t="s">
        <v>360</v>
      </c>
      <c r="D5" s="537">
        <f>+'CONSOLIDADO '!B13</f>
        <v>1111333.5</v>
      </c>
      <c r="E5" s="538">
        <f>+'CONSOLIDADO '!F13</f>
        <v>787266.5</v>
      </c>
      <c r="F5" s="538">
        <f>+'CONSOLIDADO '!J13</f>
        <v>246220.57195816</v>
      </c>
      <c r="G5" s="233">
        <f>+F5/E5</f>
        <v>0.31275377773366453</v>
      </c>
      <c r="H5" s="538">
        <f>+'CONSOLIDADO '!M13</f>
        <v>36988.036968929999</v>
      </c>
      <c r="I5" s="233">
        <f>+H5/E5</f>
        <v>4.6982866626396523E-2</v>
      </c>
      <c r="J5" s="538" t="e">
        <f>+'CONSOLIDADO '!P13</f>
        <v>#REF!</v>
      </c>
    </row>
    <row r="6" spans="2:10" ht="19.5" thickBot="1" x14ac:dyDescent="0.3">
      <c r="B6" s="1247"/>
      <c r="C6" s="234" t="s">
        <v>363</v>
      </c>
      <c r="D6" s="537">
        <f>+'CONSOLIDADO '!B15</f>
        <v>397622.82632200001</v>
      </c>
      <c r="E6" s="538">
        <f>+'CONSOLIDADO '!F15</f>
        <v>397622.82632200001</v>
      </c>
      <c r="F6" s="538">
        <f>+'CONSOLIDADO '!J15</f>
        <v>44299.969841329985</v>
      </c>
      <c r="G6" s="233">
        <f>+F6/E6</f>
        <v>0.11141203901975011</v>
      </c>
      <c r="H6" s="538">
        <f>+'CONSOLIDADO '!M14</f>
        <v>2778.487568</v>
      </c>
      <c r="I6" s="233">
        <f t="shared" ref="I6:I21" si="0">+H6/E6</f>
        <v>6.9877466384436031E-3</v>
      </c>
      <c r="J6" s="538" t="e">
        <f>+'CONSOLIDADO '!P15</f>
        <v>#REF!</v>
      </c>
    </row>
    <row r="7" spans="2:10" ht="19.5" thickBot="1" x14ac:dyDescent="0.3">
      <c r="B7" s="1247"/>
      <c r="C7" s="234" t="s">
        <v>361</v>
      </c>
      <c r="D7" s="537">
        <f>+'CONSOLIDADO '!B18</f>
        <v>0</v>
      </c>
      <c r="E7" s="538">
        <f>+'DATOS REGALIAS'!F18</f>
        <v>0</v>
      </c>
      <c r="F7" s="538">
        <f>+'DATOS REGALIAS'!L18</f>
        <v>0</v>
      </c>
      <c r="G7" s="233">
        <f>+IF(ISERROR(F7/E7),0,F7/E7)</f>
        <v>0</v>
      </c>
      <c r="H7" s="538">
        <f>+'DATOS REGALIAS'!L18</f>
        <v>0</v>
      </c>
      <c r="I7" s="233" t="e">
        <f>+H7/E7</f>
        <v>#DIV/0!</v>
      </c>
      <c r="J7" s="538">
        <f>+'CONSOLIDADO '!P18</f>
        <v>0</v>
      </c>
    </row>
    <row r="8" spans="2:10" ht="19.5" thickBot="1" x14ac:dyDescent="0.3">
      <c r="B8" s="1248"/>
      <c r="C8" s="295" t="s">
        <v>362</v>
      </c>
      <c r="D8" s="539">
        <f>+D5+D6+D7</f>
        <v>1508956.326322</v>
      </c>
      <c r="E8" s="540">
        <f>+E5+E6+E7</f>
        <v>1184889.326322</v>
      </c>
      <c r="F8" s="540">
        <f>+F5+F6+F7</f>
        <v>290520.54179948999</v>
      </c>
      <c r="G8" s="296">
        <f>+F8/E8</f>
        <v>0.24518791362674447</v>
      </c>
      <c r="H8" s="540">
        <f>+H5+H6+H7</f>
        <v>39766.524536929996</v>
      </c>
      <c r="I8" s="296">
        <f t="shared" si="0"/>
        <v>3.3561383036818097E-2</v>
      </c>
      <c r="J8" s="540" t="e">
        <f>+J5+J7+J6</f>
        <v>#REF!</v>
      </c>
    </row>
    <row r="9" spans="2:10" ht="39.75" customHeight="1" thickBot="1" x14ac:dyDescent="0.3">
      <c r="B9" s="1246" t="s">
        <v>364</v>
      </c>
      <c r="C9" s="234" t="s">
        <v>360</v>
      </c>
      <c r="D9" s="537" t="e">
        <f>+#REF!-#REF!</f>
        <v>#REF!</v>
      </c>
      <c r="E9" s="541" t="e">
        <f>+#REF!-#REF!</f>
        <v>#REF!</v>
      </c>
      <c r="F9" s="538" t="e">
        <f>+#REF!-#REF!</f>
        <v>#REF!</v>
      </c>
      <c r="G9" s="233" t="e">
        <f t="shared" ref="G9:G21" si="1">+F9/E9</f>
        <v>#REF!</v>
      </c>
      <c r="H9" s="538" t="e">
        <f>+#REF!-#REF!</f>
        <v>#REF!</v>
      </c>
      <c r="I9" s="233" t="e">
        <f t="shared" si="0"/>
        <v>#REF!</v>
      </c>
      <c r="J9" s="538" t="e">
        <f>+#REF!-#REF!</f>
        <v>#REF!</v>
      </c>
    </row>
    <row r="10" spans="2:10" ht="39.75" customHeight="1" thickBot="1" x14ac:dyDescent="0.3">
      <c r="B10" s="1247"/>
      <c r="C10" s="360" t="s">
        <v>405</v>
      </c>
      <c r="D10" s="537" t="e">
        <f>+#REF!</f>
        <v>#REF!</v>
      </c>
      <c r="E10" s="541" t="e">
        <f>+#REF!</f>
        <v>#REF!</v>
      </c>
      <c r="F10" s="538" t="e">
        <f>+#REF!</f>
        <v>#REF!</v>
      </c>
      <c r="G10" s="233" t="e">
        <f>+F10/E10</f>
        <v>#REF!</v>
      </c>
      <c r="H10" s="538" t="e">
        <f>+#REF!</f>
        <v>#REF!</v>
      </c>
      <c r="I10" s="233" t="e">
        <f>+H10/E10</f>
        <v>#REF!</v>
      </c>
      <c r="J10" s="538" t="e">
        <f>+#REF!</f>
        <v>#REF!</v>
      </c>
    </row>
    <row r="11" spans="2:10" ht="19.5" thickBot="1" x14ac:dyDescent="0.3">
      <c r="B11" s="1247"/>
      <c r="C11" s="234" t="s">
        <v>363</v>
      </c>
      <c r="D11" s="537" t="e">
        <f>+#REF!</f>
        <v>#REF!</v>
      </c>
      <c r="E11" s="538" t="e">
        <f>+#REF!</f>
        <v>#REF!</v>
      </c>
      <c r="F11" s="538" t="e">
        <f>+#REF!</f>
        <v>#REF!</v>
      </c>
      <c r="G11" s="233" t="e">
        <f t="shared" si="1"/>
        <v>#REF!</v>
      </c>
      <c r="H11" s="538" t="e">
        <f>+#REF!</f>
        <v>#REF!</v>
      </c>
      <c r="I11" s="233" t="e">
        <f t="shared" si="0"/>
        <v>#REF!</v>
      </c>
      <c r="J11" s="538" t="e">
        <f>+#REF!</f>
        <v>#REF!</v>
      </c>
    </row>
    <row r="12" spans="2:10" ht="19.5" thickBot="1" x14ac:dyDescent="0.3">
      <c r="B12" s="1248"/>
      <c r="C12" s="295" t="s">
        <v>362</v>
      </c>
      <c r="D12" s="539" t="e">
        <f>+D9+D10+D11</f>
        <v>#REF!</v>
      </c>
      <c r="E12" s="539" t="e">
        <f>+E9+E10+E11</f>
        <v>#REF!</v>
      </c>
      <c r="F12" s="539" t="e">
        <f>+F9+F10+F11</f>
        <v>#REF!</v>
      </c>
      <c r="G12" s="296" t="e">
        <f t="shared" si="1"/>
        <v>#REF!</v>
      </c>
      <c r="H12" s="540" t="e">
        <f>+H9+H11+H10</f>
        <v>#REF!</v>
      </c>
      <c r="I12" s="296" t="e">
        <f>+H12/E12</f>
        <v>#REF!</v>
      </c>
      <c r="J12" s="539" t="e">
        <f>+J9+J11+J10</f>
        <v>#REF!</v>
      </c>
    </row>
    <row r="13" spans="2:10" ht="19.5" thickBot="1" x14ac:dyDescent="0.3">
      <c r="B13" s="1246" t="s">
        <v>365</v>
      </c>
      <c r="C13" s="234" t="s">
        <v>360</v>
      </c>
      <c r="D13" s="537" t="e">
        <f>+#REF!</f>
        <v>#REF!</v>
      </c>
      <c r="E13" s="538" t="e">
        <f>+#REF!</f>
        <v>#REF!</v>
      </c>
      <c r="F13" s="538" t="e">
        <f>+#REF!</f>
        <v>#REF!</v>
      </c>
      <c r="G13" s="233" t="e">
        <f t="shared" si="1"/>
        <v>#REF!</v>
      </c>
      <c r="H13" s="538" t="e">
        <f>+#REF!</f>
        <v>#REF!</v>
      </c>
      <c r="I13" s="233" t="e">
        <f t="shared" si="0"/>
        <v>#REF!</v>
      </c>
      <c r="J13" s="538" t="e">
        <f>+#REF!</f>
        <v>#REF!</v>
      </c>
    </row>
    <row r="14" spans="2:10" ht="19.5" thickBot="1" x14ac:dyDescent="0.3">
      <c r="B14" s="1247"/>
      <c r="C14" s="234" t="s">
        <v>363</v>
      </c>
      <c r="D14" s="537" t="e">
        <f>+#REF!</f>
        <v>#REF!</v>
      </c>
      <c r="E14" s="538" t="e">
        <f>+#REF!</f>
        <v>#REF!</v>
      </c>
      <c r="F14" s="538" t="e">
        <f>+#REF!</f>
        <v>#REF!</v>
      </c>
      <c r="G14" s="233" t="e">
        <f t="shared" si="1"/>
        <v>#REF!</v>
      </c>
      <c r="H14" s="538" t="e">
        <f>+#REF!</f>
        <v>#REF!</v>
      </c>
      <c r="I14" s="233" t="e">
        <f t="shared" si="0"/>
        <v>#REF!</v>
      </c>
      <c r="J14" s="538" t="e">
        <f>+#REF!</f>
        <v>#REF!</v>
      </c>
    </row>
    <row r="15" spans="2:10" ht="19.5" thickBot="1" x14ac:dyDescent="0.3">
      <c r="B15" s="1248"/>
      <c r="C15" s="295" t="s">
        <v>362</v>
      </c>
      <c r="D15" s="539" t="e">
        <f>+D13+D14</f>
        <v>#REF!</v>
      </c>
      <c r="E15" s="540" t="e">
        <f>+E13+E14</f>
        <v>#REF!</v>
      </c>
      <c r="F15" s="540" t="e">
        <f>+F13+F14</f>
        <v>#REF!</v>
      </c>
      <c r="G15" s="296" t="e">
        <f t="shared" si="1"/>
        <v>#REF!</v>
      </c>
      <c r="H15" s="540" t="e">
        <f>+H13+H14</f>
        <v>#REF!</v>
      </c>
      <c r="I15" s="296" t="e">
        <f>+H15/E15</f>
        <v>#REF!</v>
      </c>
      <c r="J15" s="540" t="e">
        <f>+J13+J14</f>
        <v>#REF!</v>
      </c>
    </row>
    <row r="16" spans="2:10" ht="39.75" customHeight="1" thickBot="1" x14ac:dyDescent="0.3">
      <c r="B16" s="1246" t="s">
        <v>366</v>
      </c>
      <c r="C16" s="234" t="s">
        <v>360</v>
      </c>
      <c r="D16" s="537" t="e">
        <f>+#REF!</f>
        <v>#REF!</v>
      </c>
      <c r="E16" s="553" t="e">
        <f>+#REF!</f>
        <v>#REF!</v>
      </c>
      <c r="F16" s="538" t="e">
        <f>+#REF!</f>
        <v>#REF!</v>
      </c>
      <c r="G16" s="233" t="e">
        <f t="shared" si="1"/>
        <v>#REF!</v>
      </c>
      <c r="H16" s="538" t="e">
        <f>+#REF!</f>
        <v>#REF!</v>
      </c>
      <c r="I16" s="233" t="e">
        <f t="shared" si="0"/>
        <v>#REF!</v>
      </c>
      <c r="J16" s="538" t="e">
        <f>+#REF!</f>
        <v>#REF!</v>
      </c>
    </row>
    <row r="17" spans="2:10" ht="19.5" thickBot="1" x14ac:dyDescent="0.3">
      <c r="B17" s="1247"/>
      <c r="C17" s="234" t="s">
        <v>363</v>
      </c>
      <c r="D17" s="537" t="e">
        <f>+#REF!</f>
        <v>#REF!</v>
      </c>
      <c r="E17" s="553" t="e">
        <f>+#REF!</f>
        <v>#REF!</v>
      </c>
      <c r="F17" s="538" t="e">
        <f>+#REF!</f>
        <v>#REF!</v>
      </c>
      <c r="G17" s="233" t="e">
        <f t="shared" si="1"/>
        <v>#REF!</v>
      </c>
      <c r="H17" s="538" t="e">
        <f>+#REF!</f>
        <v>#REF!</v>
      </c>
      <c r="I17" s="233" t="e">
        <f t="shared" si="0"/>
        <v>#REF!</v>
      </c>
      <c r="J17" s="538" t="e">
        <f>+#REF!</f>
        <v>#REF!</v>
      </c>
    </row>
    <row r="18" spans="2:10" ht="19.5" thickBot="1" x14ac:dyDescent="0.3">
      <c r="B18" s="1248"/>
      <c r="C18" s="295" t="s">
        <v>362</v>
      </c>
      <c r="D18" s="539" t="e">
        <f>+D16+D17</f>
        <v>#REF!</v>
      </c>
      <c r="E18" s="540" t="e">
        <f>+E16+E17</f>
        <v>#REF!</v>
      </c>
      <c r="F18" s="540" t="e">
        <f>+F16+F17</f>
        <v>#REF!</v>
      </c>
      <c r="G18" s="296" t="e">
        <f t="shared" si="1"/>
        <v>#REF!</v>
      </c>
      <c r="H18" s="540" t="e">
        <f>+H16+H17</f>
        <v>#REF!</v>
      </c>
      <c r="I18" s="296" t="e">
        <f t="shared" si="0"/>
        <v>#REF!</v>
      </c>
      <c r="J18" s="540" t="e">
        <f>+J16+J17</f>
        <v>#REF!</v>
      </c>
    </row>
    <row r="19" spans="2:10" ht="39.75" customHeight="1" thickBot="1" x14ac:dyDescent="0.3">
      <c r="B19" s="1246" t="s">
        <v>367</v>
      </c>
      <c r="C19" s="234" t="s">
        <v>360</v>
      </c>
      <c r="D19" s="537" t="e">
        <f>+#REF!</f>
        <v>#REF!</v>
      </c>
      <c r="E19" s="538" t="e">
        <f>+#REF!</f>
        <v>#REF!</v>
      </c>
      <c r="F19" s="538" t="e">
        <f>+#REF!</f>
        <v>#REF!</v>
      </c>
      <c r="G19" s="233" t="e">
        <f t="shared" si="1"/>
        <v>#REF!</v>
      </c>
      <c r="H19" s="538" t="e">
        <f>+#REF!</f>
        <v>#REF!</v>
      </c>
      <c r="I19" s="233" t="e">
        <f t="shared" si="0"/>
        <v>#REF!</v>
      </c>
      <c r="J19" s="538" t="e">
        <f>+#REF!</f>
        <v>#REF!</v>
      </c>
    </row>
    <row r="20" spans="2:10" ht="19.5" thickBot="1" x14ac:dyDescent="0.3">
      <c r="B20" s="1247"/>
      <c r="C20" s="234" t="s">
        <v>363</v>
      </c>
      <c r="D20" s="537" t="e">
        <f>+#REF!</f>
        <v>#REF!</v>
      </c>
      <c r="E20" s="538" t="e">
        <f>+#REF!</f>
        <v>#REF!</v>
      </c>
      <c r="F20" s="538" t="e">
        <f>+#REF!</f>
        <v>#REF!</v>
      </c>
      <c r="G20" s="233" t="e">
        <f t="shared" si="1"/>
        <v>#REF!</v>
      </c>
      <c r="H20" s="542" t="e">
        <f>+#REF!</f>
        <v>#REF!</v>
      </c>
      <c r="I20" s="233" t="e">
        <f t="shared" si="0"/>
        <v>#REF!</v>
      </c>
      <c r="J20" s="542" t="e">
        <f>+#REF!</f>
        <v>#REF!</v>
      </c>
    </row>
    <row r="21" spans="2:10" ht="19.5" thickBot="1" x14ac:dyDescent="0.3">
      <c r="B21" s="1248"/>
      <c r="C21" s="295" t="s">
        <v>362</v>
      </c>
      <c r="D21" s="539" t="e">
        <f>+D19+D20</f>
        <v>#REF!</v>
      </c>
      <c r="E21" s="540" t="e">
        <f>+E19+E20</f>
        <v>#REF!</v>
      </c>
      <c r="F21" s="540" t="e">
        <f>+F19+F20</f>
        <v>#REF!</v>
      </c>
      <c r="G21" s="296" t="e">
        <f t="shared" si="1"/>
        <v>#REF!</v>
      </c>
      <c r="H21" s="540" t="e">
        <f>+H19+H20</f>
        <v>#REF!</v>
      </c>
      <c r="I21" s="296" t="e">
        <f t="shared" si="0"/>
        <v>#REF!</v>
      </c>
      <c r="J21" s="540" t="e">
        <f>+J19+J20</f>
        <v>#REF!</v>
      </c>
    </row>
    <row r="22" spans="2:10" ht="19.5" thickBot="1" x14ac:dyDescent="0.3">
      <c r="B22" s="1249" t="s">
        <v>70</v>
      </c>
      <c r="C22" s="1250"/>
      <c r="D22" s="554" t="e">
        <f>+D8+D12+D15+D18+D21</f>
        <v>#REF!</v>
      </c>
      <c r="E22" s="543" t="e">
        <f>+E8+E12+E15+E18+E21</f>
        <v>#REF!</v>
      </c>
      <c r="F22" s="543" t="e">
        <f>+F8+F12+F15+F18+F21</f>
        <v>#REF!</v>
      </c>
      <c r="G22" s="312" t="e">
        <f>+F22/E22</f>
        <v>#REF!</v>
      </c>
      <c r="H22" s="543" t="e">
        <f>+H8+H12+H15+H18+H21</f>
        <v>#REF!</v>
      </c>
      <c r="I22" s="312" t="e">
        <f>+H22/E22</f>
        <v>#REF!</v>
      </c>
      <c r="J22" s="543" t="e">
        <f>+J8+J12+J15+J18+J21</f>
        <v>#REF!</v>
      </c>
    </row>
    <row r="23" spans="2:10" x14ac:dyDescent="0.25">
      <c r="B23" s="1244"/>
      <c r="C23" s="1245"/>
      <c r="D23" s="1245"/>
      <c r="E23" s="1245"/>
      <c r="F23" s="1245"/>
      <c r="G23" s="1245"/>
      <c r="H23" s="1245"/>
      <c r="I23" s="1245"/>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B17" sqref="B17"/>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5" t="s">
        <v>88</v>
      </c>
    </row>
    <row r="3" spans="1:13" ht="24" thickBot="1" x14ac:dyDescent="0.3">
      <c r="A3" s="1251" t="s">
        <v>83</v>
      </c>
      <c r="B3" s="1252"/>
      <c r="C3" s="1252"/>
      <c r="D3" s="1252"/>
      <c r="E3" s="1252"/>
      <c r="F3" s="1252"/>
      <c r="G3" s="1252"/>
      <c r="H3" s="1252"/>
      <c r="I3" s="1252"/>
      <c r="J3" s="1252"/>
      <c r="K3" s="1252"/>
      <c r="L3" s="1253"/>
    </row>
    <row r="4" spans="1:13" ht="43.5" customHeight="1" thickBot="1" x14ac:dyDescent="0.3">
      <c r="A4" s="447" t="s">
        <v>64</v>
      </c>
      <c r="B4" s="448" t="s">
        <v>94</v>
      </c>
      <c r="C4" s="448" t="s">
        <v>41</v>
      </c>
      <c r="D4" s="448" t="s">
        <v>98</v>
      </c>
      <c r="E4" s="448" t="s">
        <v>99</v>
      </c>
      <c r="F4" s="448" t="s">
        <v>24</v>
      </c>
      <c r="G4" s="448" t="s">
        <v>376</v>
      </c>
      <c r="H4" s="449" t="s">
        <v>42</v>
      </c>
      <c r="I4" s="450" t="s">
        <v>25</v>
      </c>
      <c r="J4" s="451" t="s">
        <v>79</v>
      </c>
      <c r="K4" s="449" t="s">
        <v>80</v>
      </c>
      <c r="L4" s="452" t="s">
        <v>44</v>
      </c>
    </row>
    <row r="5" spans="1:13" ht="23.25" customHeight="1" x14ac:dyDescent="0.25">
      <c r="A5" s="164" t="s">
        <v>46</v>
      </c>
      <c r="B5" s="165" t="e">
        <f>+#REF!</f>
        <v>#REF!</v>
      </c>
      <c r="C5" s="165" t="e">
        <f>+#REF!</f>
        <v>#REF!</v>
      </c>
      <c r="D5" s="165" t="e">
        <f>+#REF!</f>
        <v>#REF!</v>
      </c>
      <c r="E5" s="165" t="e">
        <f>+#REF!</f>
        <v>#REF!</v>
      </c>
      <c r="F5" s="166" t="e">
        <f>+#REF!</f>
        <v>#REF!</v>
      </c>
      <c r="G5" s="165" t="e">
        <f>+F5/E5</f>
        <v>#REF!</v>
      </c>
      <c r="H5" s="165" t="e">
        <f t="shared" ref="H5:H14" si="0">+E5-F5</f>
        <v>#REF!</v>
      </c>
      <c r="I5" s="165" t="e">
        <f>+#REF!</f>
        <v>#REF!</v>
      </c>
      <c r="J5" s="176" t="e">
        <f t="shared" ref="J5:J11" si="1">+I5/E5</f>
        <v>#REF!</v>
      </c>
      <c r="K5" s="165" t="e">
        <f>+#REF!</f>
        <v>#REF!</v>
      </c>
      <c r="L5" s="178" t="e">
        <f t="shared" ref="L5:L14" si="2">+K5/E5</f>
        <v>#REF!</v>
      </c>
      <c r="M5" s="1"/>
    </row>
    <row r="6" spans="1:13" ht="28.5" customHeight="1" x14ac:dyDescent="0.25">
      <c r="A6" s="163" t="s">
        <v>171</v>
      </c>
      <c r="B6" s="155" t="e">
        <f>+#REF!</f>
        <v>#REF!</v>
      </c>
      <c r="C6" s="155" t="e">
        <f>+#REF!</f>
        <v>#REF!</v>
      </c>
      <c r="D6" s="155" t="e">
        <f>+#REF!</f>
        <v>#REF!</v>
      </c>
      <c r="E6" s="155" t="e">
        <f>+#REF!</f>
        <v>#REF!</v>
      </c>
      <c r="F6" s="156" t="e">
        <f>+#REF!</f>
        <v>#REF!</v>
      </c>
      <c r="G6" s="290" t="e">
        <f t="shared" ref="G6:G14" si="3">+F6/E6</f>
        <v>#REF!</v>
      </c>
      <c r="H6" s="155" t="e">
        <f t="shared" si="0"/>
        <v>#REF!</v>
      </c>
      <c r="I6" s="155" t="e">
        <f>+#REF!</f>
        <v>#REF!</v>
      </c>
      <c r="J6" s="177" t="e">
        <f t="shared" si="1"/>
        <v>#REF!</v>
      </c>
      <c r="K6" s="155" t="e">
        <f>+#REF!</f>
        <v>#REF!</v>
      </c>
      <c r="L6" s="179" t="e">
        <f t="shared" si="2"/>
        <v>#REF!</v>
      </c>
    </row>
    <row r="7" spans="1:13" ht="22.5" customHeight="1" x14ac:dyDescent="0.25">
      <c r="A7" s="163" t="s">
        <v>68</v>
      </c>
      <c r="B7" s="155" t="e">
        <f>+#REF!</f>
        <v>#REF!</v>
      </c>
      <c r="C7" s="155" t="e">
        <f>+#REF!</f>
        <v>#REF!</v>
      </c>
      <c r="D7" s="155" t="e">
        <f>+#REF!</f>
        <v>#REF!</v>
      </c>
      <c r="E7" s="155" t="e">
        <f>+#REF!</f>
        <v>#REF!</v>
      </c>
      <c r="F7" s="156" t="e">
        <f>+#REF!</f>
        <v>#REF!</v>
      </c>
      <c r="G7" s="290" t="e">
        <f t="shared" si="3"/>
        <v>#REF!</v>
      </c>
      <c r="H7" s="155" t="e">
        <f t="shared" si="0"/>
        <v>#REF!</v>
      </c>
      <c r="I7" s="155" t="e">
        <f>+#REF!</f>
        <v>#REF!</v>
      </c>
      <c r="J7" s="177" t="e">
        <f t="shared" si="1"/>
        <v>#REF!</v>
      </c>
      <c r="K7" s="155" t="e">
        <f>+#REF!</f>
        <v>#REF!</v>
      </c>
      <c r="L7" s="179" t="e">
        <f t="shared" si="2"/>
        <v>#REF!</v>
      </c>
    </row>
    <row r="8" spans="1:13" ht="30.75" customHeight="1" x14ac:dyDescent="0.25">
      <c r="A8" s="163" t="s">
        <v>173</v>
      </c>
      <c r="B8" s="155" t="e">
        <f>+#REF!</f>
        <v>#REF!</v>
      </c>
      <c r="C8" s="155" t="e">
        <f>+#REF!</f>
        <v>#REF!</v>
      </c>
      <c r="D8" s="155" t="e">
        <f>+#REF!</f>
        <v>#REF!</v>
      </c>
      <c r="E8" s="155" t="e">
        <f>+#REF!</f>
        <v>#REF!</v>
      </c>
      <c r="F8" s="156" t="e">
        <f>+#REF!</f>
        <v>#REF!</v>
      </c>
      <c r="G8" s="290" t="e">
        <f t="shared" si="3"/>
        <v>#REF!</v>
      </c>
      <c r="H8" s="155" t="e">
        <f t="shared" si="0"/>
        <v>#REF!</v>
      </c>
      <c r="I8" s="155" t="e">
        <f>+#REF!</f>
        <v>#REF!</v>
      </c>
      <c r="J8" s="177" t="e">
        <f t="shared" si="1"/>
        <v>#REF!</v>
      </c>
      <c r="K8" s="155" t="e">
        <f>+#REF!</f>
        <v>#REF!</v>
      </c>
      <c r="L8" s="179" t="e">
        <f t="shared" si="2"/>
        <v>#REF!</v>
      </c>
    </row>
    <row r="9" spans="1:13" ht="43.5" customHeight="1" x14ac:dyDescent="0.25">
      <c r="A9" s="163" t="s">
        <v>172</v>
      </c>
      <c r="B9" s="155" t="e">
        <f>+#REF!</f>
        <v>#REF!</v>
      </c>
      <c r="C9" s="155" t="e">
        <f>+#REF!</f>
        <v>#REF!</v>
      </c>
      <c r="D9" s="155" t="e">
        <f>+#REF!</f>
        <v>#REF!</v>
      </c>
      <c r="E9" s="155" t="e">
        <f>+#REF!</f>
        <v>#REF!</v>
      </c>
      <c r="F9" s="156" t="e">
        <f>+#REF!</f>
        <v>#REF!</v>
      </c>
      <c r="G9" s="290" t="e">
        <f t="shared" si="3"/>
        <v>#REF!</v>
      </c>
      <c r="H9" s="155" t="e">
        <f t="shared" si="0"/>
        <v>#REF!</v>
      </c>
      <c r="I9" s="155" t="e">
        <f>+#REF!</f>
        <v>#REF!</v>
      </c>
      <c r="J9" s="177" t="e">
        <f t="shared" si="1"/>
        <v>#REF!</v>
      </c>
      <c r="K9" s="155" t="e">
        <f>+#REF!</f>
        <v>#REF!</v>
      </c>
      <c r="L9" s="179" t="e">
        <f t="shared" si="2"/>
        <v>#REF!</v>
      </c>
    </row>
    <row r="10" spans="1:13" ht="31.5" customHeight="1" x14ac:dyDescent="0.25">
      <c r="A10" s="163" t="s">
        <v>395</v>
      </c>
      <c r="B10" s="155" t="e">
        <f>+#REF!</f>
        <v>#REF!</v>
      </c>
      <c r="C10" s="155" t="e">
        <f>+#REF!</f>
        <v>#REF!</v>
      </c>
      <c r="D10" s="155" t="e">
        <f>+#REF!</f>
        <v>#REF!</v>
      </c>
      <c r="E10" s="155" t="e">
        <f>+#REF!</f>
        <v>#REF!</v>
      </c>
      <c r="F10" s="156" t="e">
        <f>+#REF!</f>
        <v>#REF!</v>
      </c>
      <c r="G10" s="290" t="e">
        <f t="shared" si="3"/>
        <v>#REF!</v>
      </c>
      <c r="H10" s="155" t="e">
        <f t="shared" si="0"/>
        <v>#REF!</v>
      </c>
      <c r="I10" s="155" t="e">
        <f>+#REF!</f>
        <v>#REF!</v>
      </c>
      <c r="J10" s="177" t="e">
        <f t="shared" si="1"/>
        <v>#REF!</v>
      </c>
      <c r="K10" s="155" t="e">
        <f>+#REF!</f>
        <v>#REF!</v>
      </c>
      <c r="L10" s="179" t="e">
        <f t="shared" si="2"/>
        <v>#REF!</v>
      </c>
    </row>
    <row r="11" spans="1:13" ht="23.25" customHeight="1" x14ac:dyDescent="0.25">
      <c r="A11" s="453" t="s">
        <v>49</v>
      </c>
      <c r="B11" s="454" t="e">
        <f>+#REF!</f>
        <v>#REF!</v>
      </c>
      <c r="C11" s="454" t="e">
        <f>+#REF!</f>
        <v>#REF!</v>
      </c>
      <c r="D11" s="454" t="e">
        <f>+#REF!</f>
        <v>#REF!</v>
      </c>
      <c r="E11" s="454" t="e">
        <f>+#REF!</f>
        <v>#REF!</v>
      </c>
      <c r="F11" s="455" t="e">
        <f>SUM(F5:F9)</f>
        <v>#REF!</v>
      </c>
      <c r="G11" s="456" t="e">
        <f t="shared" si="3"/>
        <v>#REF!</v>
      </c>
      <c r="H11" s="455" t="e">
        <f t="shared" si="0"/>
        <v>#REF!</v>
      </c>
      <c r="I11" s="454" t="e">
        <f>+#REF!</f>
        <v>#REF!</v>
      </c>
      <c r="J11" s="457" t="e">
        <f t="shared" si="1"/>
        <v>#REF!</v>
      </c>
      <c r="K11" s="454" t="e">
        <f>+#REF!</f>
        <v>#REF!</v>
      </c>
      <c r="L11" s="458" t="e">
        <f t="shared" si="2"/>
        <v>#REF!</v>
      </c>
    </row>
    <row r="12" spans="1:13" ht="19.5" customHeight="1" x14ac:dyDescent="0.25">
      <c r="A12" s="163" t="s">
        <v>82</v>
      </c>
      <c r="B12" s="155" t="e">
        <f>+#REF!</f>
        <v>#REF!</v>
      </c>
      <c r="C12" s="155" t="e">
        <f>+#REF!</f>
        <v>#REF!</v>
      </c>
      <c r="D12" s="155" t="e">
        <f>+#REF!</f>
        <v>#REF!</v>
      </c>
      <c r="E12" s="157" t="e">
        <f>+#REF!</f>
        <v>#REF!</v>
      </c>
      <c r="F12" s="156" t="e">
        <f>+#REF!</f>
        <v>#REF!</v>
      </c>
      <c r="G12" s="291">
        <v>0</v>
      </c>
      <c r="H12" s="156" t="e">
        <f t="shared" si="0"/>
        <v>#REF!</v>
      </c>
      <c r="I12" s="155" t="e">
        <f>+#REF!</f>
        <v>#REF!</v>
      </c>
      <c r="J12" s="177">
        <v>0</v>
      </c>
      <c r="K12" s="155" t="e">
        <f>+#REF!</f>
        <v>#REF!</v>
      </c>
      <c r="L12" s="179">
        <v>0</v>
      </c>
    </row>
    <row r="13" spans="1:13" ht="21" customHeight="1" thickBot="1" x14ac:dyDescent="0.3">
      <c r="A13" s="459" t="s">
        <v>69</v>
      </c>
      <c r="B13" s="460" t="e">
        <f t="shared" ref="B13:K13" si="4">+B12</f>
        <v>#REF!</v>
      </c>
      <c r="C13" s="460" t="e">
        <f t="shared" si="4"/>
        <v>#REF!</v>
      </c>
      <c r="D13" s="460" t="e">
        <f t="shared" si="4"/>
        <v>#REF!</v>
      </c>
      <c r="E13" s="460" t="e">
        <f t="shared" si="4"/>
        <v>#REF!</v>
      </c>
      <c r="F13" s="461" t="e">
        <f>+F12</f>
        <v>#REF!</v>
      </c>
      <c r="G13" s="462">
        <v>0</v>
      </c>
      <c r="H13" s="461" t="e">
        <f t="shared" si="0"/>
        <v>#REF!</v>
      </c>
      <c r="I13" s="460" t="e">
        <f t="shared" si="4"/>
        <v>#REF!</v>
      </c>
      <c r="J13" s="177">
        <v>0</v>
      </c>
      <c r="K13" s="460" t="e">
        <f t="shared" si="4"/>
        <v>#REF!</v>
      </c>
      <c r="L13" s="179">
        <v>0</v>
      </c>
    </row>
    <row r="14" spans="1:13" ht="21.75" customHeight="1" thickBot="1" x14ac:dyDescent="0.3">
      <c r="A14" s="447" t="s">
        <v>70</v>
      </c>
      <c r="B14" s="463" t="e">
        <f>+B11+B13</f>
        <v>#REF!</v>
      </c>
      <c r="C14" s="463" t="e">
        <f>+C11+C13</f>
        <v>#REF!</v>
      </c>
      <c r="D14" s="463" t="e">
        <f>+D11+D13</f>
        <v>#REF!</v>
      </c>
      <c r="E14" s="463" t="e">
        <f>+E11+E13</f>
        <v>#REF!</v>
      </c>
      <c r="F14" s="463" t="e">
        <f>+F11+F13</f>
        <v>#REF!</v>
      </c>
      <c r="G14" s="464" t="e">
        <f t="shared" si="3"/>
        <v>#REF!</v>
      </c>
      <c r="H14" s="463" t="e">
        <f t="shared" si="0"/>
        <v>#REF!</v>
      </c>
      <c r="I14" s="463" t="e">
        <f>+I11+I13</f>
        <v>#REF!</v>
      </c>
      <c r="J14" s="465" t="e">
        <f>+I14/E14</f>
        <v>#REF!</v>
      </c>
      <c r="K14" s="463" t="e">
        <f>+K11+K13</f>
        <v>#REF!</v>
      </c>
      <c r="L14" s="466" t="e">
        <f t="shared" si="2"/>
        <v>#REF!</v>
      </c>
    </row>
    <row r="15" spans="1:13" ht="15.75" x14ac:dyDescent="0.25">
      <c r="A15" s="2"/>
      <c r="B15" s="3"/>
      <c r="C15" s="3"/>
      <c r="D15" s="3"/>
      <c r="E15" s="3"/>
      <c r="F15" s="3"/>
      <c r="G15" s="3"/>
      <c r="H15" s="3"/>
      <c r="I15" s="3"/>
      <c r="J15" s="4"/>
      <c r="K15" s="5"/>
      <c r="L15" s="6"/>
    </row>
    <row r="16" spans="1:13" x14ac:dyDescent="0.25">
      <c r="B16" s="254"/>
      <c r="C16" s="254"/>
      <c r="D16" s="254"/>
      <c r="E16" s="254"/>
      <c r="F16" s="254"/>
      <c r="G16" s="254"/>
      <c r="H16" s="254"/>
      <c r="I16" s="254"/>
      <c r="J16" s="8"/>
      <c r="K16" s="254"/>
      <c r="L16" s="8"/>
    </row>
    <row r="17" spans="2:12" x14ac:dyDescent="0.25">
      <c r="B17" s="254"/>
      <c r="C17" s="254"/>
      <c r="D17" s="254"/>
      <c r="E17" s="254"/>
      <c r="F17" s="254"/>
      <c r="G17" s="254"/>
      <c r="H17" s="254"/>
      <c r="I17" s="254"/>
      <c r="J17" s="8"/>
      <c r="K17" s="254"/>
      <c r="L17" s="8"/>
    </row>
    <row r="18" spans="2:12" x14ac:dyDescent="0.25">
      <c r="B18" s="254"/>
      <c r="C18" s="254"/>
      <c r="D18" s="254"/>
      <c r="E18" s="254"/>
      <c r="F18" s="254"/>
      <c r="G18" s="254"/>
      <c r="H18" s="254"/>
      <c r="I18" s="254"/>
      <c r="J18" s="8"/>
      <c r="K18" s="254"/>
      <c r="L18" s="8"/>
    </row>
    <row r="19" spans="2:12" x14ac:dyDescent="0.25">
      <c r="J19" s="8"/>
      <c r="L19"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30" t="s">
        <v>60</v>
      </c>
    </row>
    <row r="3" spans="1:13" ht="24" thickBot="1" x14ac:dyDescent="0.3">
      <c r="A3" s="1251" t="s">
        <v>81</v>
      </c>
      <c r="B3" s="1252"/>
      <c r="C3" s="1252"/>
      <c r="D3" s="1252"/>
      <c r="E3" s="1252"/>
      <c r="F3" s="1252"/>
      <c r="G3" s="1252"/>
      <c r="H3" s="1252"/>
      <c r="I3" s="1252"/>
      <c r="J3" s="1252"/>
      <c r="K3" s="1252"/>
      <c r="L3" s="1253"/>
    </row>
    <row r="4" spans="1:13" ht="48.75" customHeight="1" thickBot="1" x14ac:dyDescent="0.3">
      <c r="A4" s="429" t="s">
        <v>64</v>
      </c>
      <c r="B4" s="430" t="s">
        <v>94</v>
      </c>
      <c r="C4" s="431" t="s">
        <v>41</v>
      </c>
      <c r="D4" s="430" t="s">
        <v>98</v>
      </c>
      <c r="E4" s="430" t="s">
        <v>99</v>
      </c>
      <c r="F4" s="432" t="s">
        <v>24</v>
      </c>
      <c r="G4" s="430" t="s">
        <v>376</v>
      </c>
      <c r="H4" s="430" t="s">
        <v>42</v>
      </c>
      <c r="I4" s="429" t="s">
        <v>25</v>
      </c>
      <c r="J4" s="433" t="s">
        <v>43</v>
      </c>
      <c r="K4" s="432" t="s">
        <v>80</v>
      </c>
      <c r="L4" s="434" t="s">
        <v>44</v>
      </c>
      <c r="M4" s="145"/>
    </row>
    <row r="5" spans="1:13" ht="22.5" customHeight="1" x14ac:dyDescent="0.25">
      <c r="A5" s="146" t="s">
        <v>46</v>
      </c>
      <c r="B5" s="148" t="e">
        <f>+#REF!</f>
        <v>#REF!</v>
      </c>
      <c r="C5" s="148" t="e">
        <f>+#REF!</f>
        <v>#REF!</v>
      </c>
      <c r="D5" s="148" t="e">
        <f>+#REF!</f>
        <v>#REF!</v>
      </c>
      <c r="E5" s="148" t="e">
        <f>+C5-D5</f>
        <v>#REF!</v>
      </c>
      <c r="F5" s="148" t="e">
        <f>+#REF!</f>
        <v>#REF!</v>
      </c>
      <c r="G5" s="267" t="e">
        <f>+F5/E5</f>
        <v>#REF!</v>
      </c>
      <c r="H5" s="148" t="e">
        <f>+E5-F5</f>
        <v>#REF!</v>
      </c>
      <c r="I5" s="148" t="e">
        <f>+#REF!</f>
        <v>#REF!</v>
      </c>
      <c r="J5" s="180" t="e">
        <f t="shared" ref="J5:J12" si="0">+I5/E5</f>
        <v>#REF!</v>
      </c>
      <c r="K5" s="148" t="e">
        <f>+#REF!</f>
        <v>#REF!</v>
      </c>
      <c r="L5" s="181" t="e">
        <f t="shared" ref="L5:L12" si="1">+K5/E5</f>
        <v>#REF!</v>
      </c>
      <c r="M5" s="1"/>
    </row>
    <row r="6" spans="1:13" ht="28.5" customHeight="1" x14ac:dyDescent="0.25">
      <c r="A6" s="147" t="s">
        <v>171</v>
      </c>
      <c r="B6" s="149" t="e">
        <f>+#REF!</f>
        <v>#REF!</v>
      </c>
      <c r="C6" s="149" t="e">
        <f>+#REF!</f>
        <v>#REF!</v>
      </c>
      <c r="D6" s="149" t="e">
        <f>+#REF!</f>
        <v>#REF!</v>
      </c>
      <c r="E6" s="149" t="e">
        <f t="shared" ref="E6:E12" si="2">+C6-D6</f>
        <v>#REF!</v>
      </c>
      <c r="F6" s="149" t="e">
        <f>+#REF!</f>
        <v>#REF!</v>
      </c>
      <c r="G6" s="268" t="e">
        <f t="shared" ref="G6:G12" si="3">+F6/E6</f>
        <v>#REF!</v>
      </c>
      <c r="H6" s="149" t="e">
        <f t="shared" ref="H6:H12" si="4">+E6-F6</f>
        <v>#REF!</v>
      </c>
      <c r="I6" s="149" t="e">
        <f>+#REF!</f>
        <v>#REF!</v>
      </c>
      <c r="J6" s="182" t="e">
        <f t="shared" si="0"/>
        <v>#REF!</v>
      </c>
      <c r="K6" s="149" t="e">
        <f>+#REF!</f>
        <v>#REF!</v>
      </c>
      <c r="L6" s="183" t="e">
        <f t="shared" si="1"/>
        <v>#REF!</v>
      </c>
    </row>
    <row r="7" spans="1:13" ht="29.25" customHeight="1" x14ac:dyDescent="0.25">
      <c r="A7" s="147" t="s">
        <v>68</v>
      </c>
      <c r="B7" s="149" t="e">
        <f>+#REF!</f>
        <v>#REF!</v>
      </c>
      <c r="C7" s="149" t="e">
        <f>+#REF!</f>
        <v>#REF!</v>
      </c>
      <c r="D7" s="149" t="e">
        <f>+#REF!</f>
        <v>#REF!</v>
      </c>
      <c r="E7" s="149" t="e">
        <f t="shared" si="2"/>
        <v>#REF!</v>
      </c>
      <c r="F7" s="149" t="e">
        <f>+#REF!</f>
        <v>#REF!</v>
      </c>
      <c r="G7" s="268" t="e">
        <f t="shared" si="3"/>
        <v>#REF!</v>
      </c>
      <c r="H7" s="149" t="e">
        <f t="shared" si="4"/>
        <v>#REF!</v>
      </c>
      <c r="I7" s="149" t="e">
        <f>+#REF!</f>
        <v>#REF!</v>
      </c>
      <c r="J7" s="182" t="e">
        <f t="shared" si="0"/>
        <v>#REF!</v>
      </c>
      <c r="K7" s="149" t="e">
        <f>+#REF!</f>
        <v>#REF!</v>
      </c>
      <c r="L7" s="183" t="e">
        <f t="shared" si="1"/>
        <v>#REF!</v>
      </c>
    </row>
    <row r="8" spans="1:13" ht="59.25" customHeight="1" x14ac:dyDescent="0.25">
      <c r="A8" s="147" t="s">
        <v>172</v>
      </c>
      <c r="B8" s="149" t="e">
        <f>+#REF!</f>
        <v>#REF!</v>
      </c>
      <c r="C8" s="149" t="e">
        <f>+#REF!</f>
        <v>#REF!</v>
      </c>
      <c r="D8" s="149" t="e">
        <f>+#REF!</f>
        <v>#REF!</v>
      </c>
      <c r="E8" s="149" t="e">
        <f>+#REF!</f>
        <v>#REF!</v>
      </c>
      <c r="F8" s="149" t="e">
        <f>+#REF!</f>
        <v>#REF!</v>
      </c>
      <c r="G8" s="268" t="e">
        <f t="shared" si="3"/>
        <v>#REF!</v>
      </c>
      <c r="H8" s="149" t="e">
        <f t="shared" si="4"/>
        <v>#REF!</v>
      </c>
      <c r="I8" s="149" t="e">
        <f>+#REF!</f>
        <v>#REF!</v>
      </c>
      <c r="J8" s="182" t="e">
        <f t="shared" si="0"/>
        <v>#REF!</v>
      </c>
      <c r="K8" s="149" t="e">
        <f>+#REF!</f>
        <v>#REF!</v>
      </c>
      <c r="L8" s="183" t="e">
        <f t="shared" si="1"/>
        <v>#REF!</v>
      </c>
    </row>
    <row r="9" spans="1:13" ht="24" customHeight="1" x14ac:dyDescent="0.25">
      <c r="A9" s="435" t="s">
        <v>49</v>
      </c>
      <c r="B9" s="436" t="e">
        <f>+#REF!</f>
        <v>#REF!</v>
      </c>
      <c r="C9" s="436" t="e">
        <f>+#REF!</f>
        <v>#REF!</v>
      </c>
      <c r="D9" s="436" t="e">
        <f>+#REF!</f>
        <v>#REF!</v>
      </c>
      <c r="E9" s="436" t="e">
        <f t="shared" si="2"/>
        <v>#REF!</v>
      </c>
      <c r="F9" s="436" t="e">
        <f>SUM(F5:F8)</f>
        <v>#REF!</v>
      </c>
      <c r="G9" s="437" t="e">
        <f t="shared" si="3"/>
        <v>#REF!</v>
      </c>
      <c r="H9" s="436" t="e">
        <f t="shared" si="4"/>
        <v>#REF!</v>
      </c>
      <c r="I9" s="436" t="e">
        <f>+#REF!</f>
        <v>#REF!</v>
      </c>
      <c r="J9" s="438" t="e">
        <f t="shared" si="0"/>
        <v>#REF!</v>
      </c>
      <c r="K9" s="436" t="e">
        <f>+#REF!</f>
        <v>#REF!</v>
      </c>
      <c r="L9" s="438" t="e">
        <f t="shared" si="1"/>
        <v>#REF!</v>
      </c>
    </row>
    <row r="10" spans="1:13" ht="20.25" customHeight="1" x14ac:dyDescent="0.25">
      <c r="A10" s="147" t="s">
        <v>48</v>
      </c>
      <c r="B10" s="149" t="e">
        <f>+#REF!</f>
        <v>#REF!</v>
      </c>
      <c r="C10" s="149" t="e">
        <f>+#REF!</f>
        <v>#REF!</v>
      </c>
      <c r="D10" s="149" t="e">
        <f>+#REF!</f>
        <v>#REF!</v>
      </c>
      <c r="E10" s="149" t="e">
        <f t="shared" si="2"/>
        <v>#REF!</v>
      </c>
      <c r="F10" s="149" t="e">
        <f>+#REF!</f>
        <v>#REF!</v>
      </c>
      <c r="G10" s="268" t="e">
        <f t="shared" si="3"/>
        <v>#REF!</v>
      </c>
      <c r="H10" s="149" t="e">
        <f t="shared" si="4"/>
        <v>#REF!</v>
      </c>
      <c r="I10" s="149" t="e">
        <f>+#REF!</f>
        <v>#REF!</v>
      </c>
      <c r="J10" s="184" t="e">
        <f t="shared" si="0"/>
        <v>#REF!</v>
      </c>
      <c r="K10" s="149" t="e">
        <f>+#REF!</f>
        <v>#REF!</v>
      </c>
      <c r="L10" s="184" t="e">
        <f t="shared" si="1"/>
        <v>#REF!</v>
      </c>
    </row>
    <row r="11" spans="1:13" ht="28.5" customHeight="1" thickBot="1" x14ac:dyDescent="0.3">
      <c r="A11" s="439" t="s">
        <v>82</v>
      </c>
      <c r="B11" s="440" t="e">
        <f>+B10</f>
        <v>#REF!</v>
      </c>
      <c r="C11" s="440" t="e">
        <f>+C10</f>
        <v>#REF!</v>
      </c>
      <c r="D11" s="440" t="e">
        <f>+D10</f>
        <v>#REF!</v>
      </c>
      <c r="E11" s="440" t="e">
        <f t="shared" si="2"/>
        <v>#REF!</v>
      </c>
      <c r="F11" s="440" t="e">
        <f>+F10</f>
        <v>#REF!</v>
      </c>
      <c r="G11" s="441" t="e">
        <f t="shared" si="3"/>
        <v>#REF!</v>
      </c>
      <c r="H11" s="440" t="e">
        <f t="shared" si="4"/>
        <v>#REF!</v>
      </c>
      <c r="I11" s="440" t="e">
        <f>+I10</f>
        <v>#REF!</v>
      </c>
      <c r="J11" s="442" t="e">
        <f t="shared" si="0"/>
        <v>#REF!</v>
      </c>
      <c r="K11" s="440" t="e">
        <f>+K10</f>
        <v>#REF!</v>
      </c>
      <c r="L11" s="442" t="e">
        <f t="shared" si="1"/>
        <v>#REF!</v>
      </c>
    </row>
    <row r="12" spans="1:13" ht="22.5" customHeight="1" thickBot="1" x14ac:dyDescent="0.3">
      <c r="A12" s="443" t="s">
        <v>70</v>
      </c>
      <c r="B12" s="444" t="e">
        <f>+B9+B11</f>
        <v>#REF!</v>
      </c>
      <c r="C12" s="444" t="e">
        <f>+C9+C11</f>
        <v>#REF!</v>
      </c>
      <c r="D12" s="444" t="e">
        <f>+D9+D11</f>
        <v>#REF!</v>
      </c>
      <c r="E12" s="444" t="e">
        <f t="shared" si="2"/>
        <v>#REF!</v>
      </c>
      <c r="F12" s="444" t="e">
        <f>+F9+F11</f>
        <v>#REF!</v>
      </c>
      <c r="G12" s="445" t="e">
        <f t="shared" si="3"/>
        <v>#REF!</v>
      </c>
      <c r="H12" s="444" t="e">
        <f t="shared" si="4"/>
        <v>#REF!</v>
      </c>
      <c r="I12" s="444" t="e">
        <f>+I9+I11</f>
        <v>#REF!</v>
      </c>
      <c r="J12" s="446" t="e">
        <f t="shared" si="0"/>
        <v>#REF!</v>
      </c>
      <c r="K12" s="444" t="e">
        <f>+K9+K11</f>
        <v>#REF!</v>
      </c>
      <c r="L12" s="446"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9" t="s">
        <v>88</v>
      </c>
    </row>
    <row r="3" spans="1:13" ht="29.25" customHeight="1" thickBot="1" x14ac:dyDescent="0.3">
      <c r="A3" s="1254" t="s">
        <v>93</v>
      </c>
      <c r="B3" s="1255"/>
      <c r="C3" s="1255"/>
      <c r="D3" s="1255"/>
      <c r="E3" s="1255"/>
      <c r="F3" s="1255"/>
      <c r="G3" s="1255"/>
      <c r="H3" s="1255"/>
      <c r="I3" s="1255"/>
      <c r="J3" s="1255"/>
      <c r="K3" s="1255"/>
      <c r="L3" s="1256"/>
    </row>
    <row r="4" spans="1:13" ht="52.5" customHeight="1" thickBot="1" x14ac:dyDescent="0.3">
      <c r="A4" s="467" t="s">
        <v>64</v>
      </c>
      <c r="B4" s="448" t="s">
        <v>94</v>
      </c>
      <c r="C4" s="448" t="s">
        <v>41</v>
      </c>
      <c r="D4" s="448" t="s">
        <v>98</v>
      </c>
      <c r="E4" s="448" t="s">
        <v>99</v>
      </c>
      <c r="F4" s="449" t="s">
        <v>24</v>
      </c>
      <c r="G4" s="448" t="s">
        <v>376</v>
      </c>
      <c r="H4" s="449" t="s">
        <v>42</v>
      </c>
      <c r="I4" s="450" t="s">
        <v>25</v>
      </c>
      <c r="J4" s="449" t="s">
        <v>66</v>
      </c>
      <c r="K4" s="449" t="s">
        <v>80</v>
      </c>
      <c r="L4" s="452" t="s">
        <v>44</v>
      </c>
    </row>
    <row r="5" spans="1:13" ht="28.5" customHeight="1" x14ac:dyDescent="0.25">
      <c r="A5" s="167" t="s">
        <v>46</v>
      </c>
      <c r="B5" s="168" t="e">
        <f>+#REF!</f>
        <v>#REF!</v>
      </c>
      <c r="C5" s="169" t="e">
        <f>+#REF!</f>
        <v>#REF!</v>
      </c>
      <c r="D5" s="169" t="e">
        <f>+#REF!</f>
        <v>#REF!</v>
      </c>
      <c r="E5" s="169" t="e">
        <f>+#REF!</f>
        <v>#REF!</v>
      </c>
      <c r="F5" s="169" t="e">
        <f>+#REF!</f>
        <v>#REF!</v>
      </c>
      <c r="G5" s="269" t="e">
        <f>+F5/E5</f>
        <v>#REF!</v>
      </c>
      <c r="H5" s="169" t="e">
        <f t="shared" ref="H5:H11" si="0">+E5-F5</f>
        <v>#REF!</v>
      </c>
      <c r="I5" s="169" t="e">
        <f>+#REF!</f>
        <v>#REF!</v>
      </c>
      <c r="J5" s="170" t="e">
        <f t="shared" ref="J5:J11" si="1">+I5/E5</f>
        <v>#REF!</v>
      </c>
      <c r="K5" s="169" t="e">
        <f>+#REF!</f>
        <v>#REF!</v>
      </c>
      <c r="L5" s="173" t="e">
        <f t="shared" ref="L5:L11" si="2">+K5/E5</f>
        <v>#REF!</v>
      </c>
    </row>
    <row r="6" spans="1:13" ht="34.5" customHeight="1" x14ac:dyDescent="0.25">
      <c r="A6" s="162" t="s">
        <v>171</v>
      </c>
      <c r="B6" s="158" t="e">
        <f>+#REF!</f>
        <v>#REF!</v>
      </c>
      <c r="C6" s="150" t="e">
        <f>+#REF!</f>
        <v>#REF!</v>
      </c>
      <c r="D6" s="150" t="e">
        <f>+#REF!</f>
        <v>#REF!</v>
      </c>
      <c r="E6" s="150" t="e">
        <f>+#REF!</f>
        <v>#REF!</v>
      </c>
      <c r="F6" s="150" t="e">
        <f>+#REF!</f>
        <v>#REF!</v>
      </c>
      <c r="G6" s="270" t="e">
        <f t="shared" ref="G6:G11" si="3">+F6/E6</f>
        <v>#REF!</v>
      </c>
      <c r="H6" s="150" t="e">
        <f t="shared" si="0"/>
        <v>#REF!</v>
      </c>
      <c r="I6" s="150" t="e">
        <f>+#REF!</f>
        <v>#REF!</v>
      </c>
      <c r="J6" s="171" t="e">
        <f t="shared" si="1"/>
        <v>#REF!</v>
      </c>
      <c r="K6" s="150" t="e">
        <f>+#REF!</f>
        <v>#REF!</v>
      </c>
      <c r="L6" s="174" t="e">
        <f t="shared" si="2"/>
        <v>#REF!</v>
      </c>
    </row>
    <row r="7" spans="1:13" ht="48" customHeight="1" x14ac:dyDescent="0.25">
      <c r="A7" s="162" t="s">
        <v>172</v>
      </c>
      <c r="B7" s="158" t="e">
        <f>+#REF!</f>
        <v>#REF!</v>
      </c>
      <c r="C7" s="150" t="e">
        <f>+#REF!</f>
        <v>#REF!</v>
      </c>
      <c r="D7" s="150" t="e">
        <f>+#REF!</f>
        <v>#REF!</v>
      </c>
      <c r="E7" s="150" t="e">
        <f>+#REF!</f>
        <v>#REF!</v>
      </c>
      <c r="F7" s="150" t="e">
        <f>+#REF!+#REF!</f>
        <v>#REF!</v>
      </c>
      <c r="G7" s="270" t="e">
        <f t="shared" si="3"/>
        <v>#REF!</v>
      </c>
      <c r="H7" s="150" t="e">
        <f t="shared" si="0"/>
        <v>#REF!</v>
      </c>
      <c r="I7" s="150" t="e">
        <f>+#REF!+#REF!</f>
        <v>#REF!</v>
      </c>
      <c r="J7" s="171" t="e">
        <f t="shared" si="1"/>
        <v>#REF!</v>
      </c>
      <c r="K7" s="150" t="e">
        <f>+#REF!</f>
        <v>#REF!</v>
      </c>
      <c r="L7" s="174" t="e">
        <f t="shared" si="2"/>
        <v>#REF!</v>
      </c>
    </row>
    <row r="8" spans="1:13" ht="27" customHeight="1" x14ac:dyDescent="0.25">
      <c r="A8" s="474" t="s">
        <v>49</v>
      </c>
      <c r="B8" s="475" t="e">
        <f>+#REF!</f>
        <v>#REF!</v>
      </c>
      <c r="C8" s="476" t="e">
        <f>+#REF!</f>
        <v>#REF!</v>
      </c>
      <c r="D8" s="476" t="e">
        <f>+#REF!</f>
        <v>#REF!</v>
      </c>
      <c r="E8" s="476" t="e">
        <f>+#REF!</f>
        <v>#REF!</v>
      </c>
      <c r="F8" s="476" t="e">
        <f>SUM(F5:F7)</f>
        <v>#REF!</v>
      </c>
      <c r="G8" s="477" t="e">
        <f t="shared" si="3"/>
        <v>#REF!</v>
      </c>
      <c r="H8" s="476" t="e">
        <f t="shared" si="0"/>
        <v>#REF!</v>
      </c>
      <c r="I8" s="476" t="e">
        <f>SUM(I5:I7)</f>
        <v>#REF!</v>
      </c>
      <c r="J8" s="478" t="e">
        <f>+I8/E8</f>
        <v>#REF!</v>
      </c>
      <c r="K8" s="476" t="e">
        <f>+#REF!</f>
        <v>#REF!</v>
      </c>
      <c r="L8" s="479" t="e">
        <f t="shared" si="2"/>
        <v>#REF!</v>
      </c>
    </row>
    <row r="9" spans="1:13" ht="25.5" customHeight="1" x14ac:dyDescent="0.25">
      <c r="A9" s="159" t="s">
        <v>48</v>
      </c>
      <c r="B9" s="158" t="e">
        <f>+#REF!</f>
        <v>#REF!</v>
      </c>
      <c r="C9" s="150" t="e">
        <f>+#REF!</f>
        <v>#REF!</v>
      </c>
      <c r="D9" s="153" t="e">
        <f>+#REF!</f>
        <v>#REF!</v>
      </c>
      <c r="E9" s="153" t="e">
        <f>+#REF!</f>
        <v>#REF!</v>
      </c>
      <c r="F9" s="150" t="e">
        <f>+#REF!</f>
        <v>#REF!</v>
      </c>
      <c r="G9" s="271" t="e">
        <f t="shared" si="3"/>
        <v>#REF!</v>
      </c>
      <c r="H9" s="150" t="e">
        <f t="shared" si="0"/>
        <v>#REF!</v>
      </c>
      <c r="I9" s="150" t="e">
        <f>+#REF!</f>
        <v>#REF!</v>
      </c>
      <c r="J9" s="172" t="e">
        <f t="shared" si="1"/>
        <v>#REF!</v>
      </c>
      <c r="K9" s="150" t="e">
        <f>+#REF!</f>
        <v>#REF!</v>
      </c>
      <c r="L9" s="175" t="e">
        <f t="shared" si="2"/>
        <v>#REF!</v>
      </c>
      <c r="M9" s="41"/>
    </row>
    <row r="10" spans="1:13" ht="28.5" customHeight="1" thickBot="1" x14ac:dyDescent="0.3">
      <c r="A10" s="480" t="s">
        <v>82</v>
      </c>
      <c r="B10" s="481" t="e">
        <f>+#REF!</f>
        <v>#REF!</v>
      </c>
      <c r="C10" s="482" t="e">
        <f>+#REF!</f>
        <v>#REF!</v>
      </c>
      <c r="D10" s="482" t="e">
        <f>+#REF!</f>
        <v>#REF!</v>
      </c>
      <c r="E10" s="482" t="e">
        <f>+#REF!</f>
        <v>#REF!</v>
      </c>
      <c r="F10" s="482" t="e">
        <f>+F9</f>
        <v>#REF!</v>
      </c>
      <c r="G10" s="483" t="e">
        <f t="shared" si="3"/>
        <v>#REF!</v>
      </c>
      <c r="H10" s="482" t="e">
        <f t="shared" si="0"/>
        <v>#REF!</v>
      </c>
      <c r="I10" s="482" t="e">
        <f>+#REF!</f>
        <v>#REF!</v>
      </c>
      <c r="J10" s="484" t="e">
        <f t="shared" si="1"/>
        <v>#REF!</v>
      </c>
      <c r="K10" s="482" t="e">
        <f>+#REF!</f>
        <v>#REF!</v>
      </c>
      <c r="L10" s="485" t="e">
        <f t="shared" si="2"/>
        <v>#REF!</v>
      </c>
    </row>
    <row r="11" spans="1:13" ht="24.75" customHeight="1" thickBot="1" x14ac:dyDescent="0.3">
      <c r="A11" s="468" t="s">
        <v>70</v>
      </c>
      <c r="B11" s="469" t="e">
        <f>+B10+B8</f>
        <v>#REF!</v>
      </c>
      <c r="C11" s="470" t="e">
        <f>+C10+C8</f>
        <v>#REF!</v>
      </c>
      <c r="D11" s="470" t="e">
        <f>+D10+D8</f>
        <v>#REF!</v>
      </c>
      <c r="E11" s="470" t="e">
        <f>+E10+E8</f>
        <v>#REF!</v>
      </c>
      <c r="F11" s="470" t="e">
        <f>+F10+F8</f>
        <v>#REF!</v>
      </c>
      <c r="G11" s="471" t="e">
        <f t="shared" si="3"/>
        <v>#REF!</v>
      </c>
      <c r="H11" s="470" t="e">
        <f t="shared" si="0"/>
        <v>#REF!</v>
      </c>
      <c r="I11" s="470" t="e">
        <f>+I10+I8</f>
        <v>#REF!</v>
      </c>
      <c r="J11" s="472" t="e">
        <f t="shared" si="1"/>
        <v>#REF!</v>
      </c>
      <c r="K11" s="470" t="e">
        <f>+K10+K8</f>
        <v>#REF!</v>
      </c>
      <c r="L11" s="473"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9" t="s">
        <v>88</v>
      </c>
    </row>
    <row r="4" spans="1:12" ht="24" thickBot="1" x14ac:dyDescent="0.3">
      <c r="A4" s="1251" t="s">
        <v>92</v>
      </c>
      <c r="B4" s="1252"/>
      <c r="C4" s="1252"/>
      <c r="D4" s="1252"/>
      <c r="E4" s="1252"/>
      <c r="F4" s="1252"/>
      <c r="G4" s="1252"/>
      <c r="H4" s="1252"/>
      <c r="I4" s="1252"/>
      <c r="J4" s="1252"/>
      <c r="K4" s="1252"/>
      <c r="L4" s="1253"/>
    </row>
    <row r="5" spans="1:12" ht="45.75" customHeight="1" thickBot="1" x14ac:dyDescent="0.3">
      <c r="A5" s="486" t="s">
        <v>64</v>
      </c>
      <c r="B5" s="487" t="s">
        <v>94</v>
      </c>
      <c r="C5" s="487" t="s">
        <v>41</v>
      </c>
      <c r="D5" s="487" t="s">
        <v>98</v>
      </c>
      <c r="E5" s="487" t="s">
        <v>99</v>
      </c>
      <c r="F5" s="488" t="s">
        <v>24</v>
      </c>
      <c r="G5" s="487" t="s">
        <v>376</v>
      </c>
      <c r="H5" s="487" t="s">
        <v>176</v>
      </c>
      <c r="I5" s="489" t="s">
        <v>25</v>
      </c>
      <c r="J5" s="490" t="s">
        <v>43</v>
      </c>
      <c r="K5" s="488" t="s">
        <v>80</v>
      </c>
      <c r="L5" s="491" t="s">
        <v>44</v>
      </c>
    </row>
    <row r="6" spans="1:12" ht="39.75" customHeight="1" x14ac:dyDescent="0.25">
      <c r="A6" s="185" t="s">
        <v>46</v>
      </c>
      <c r="B6" s="186" t="e">
        <f>+#REF!</f>
        <v>#REF!</v>
      </c>
      <c r="C6" s="187" t="e">
        <f>+#REF!</f>
        <v>#REF!</v>
      </c>
      <c r="D6" s="187" t="e">
        <f>+#REF!</f>
        <v>#REF!</v>
      </c>
      <c r="E6" s="187" t="e">
        <f>+#REF!</f>
        <v>#REF!</v>
      </c>
      <c r="F6" s="189" t="e">
        <f>+#REF!</f>
        <v>#REF!</v>
      </c>
      <c r="G6" s="272" t="e">
        <f>+F6/E6</f>
        <v>#REF!</v>
      </c>
      <c r="H6" s="190" t="e">
        <f t="shared" ref="H6:H13" si="0">+E6-F6</f>
        <v>#REF!</v>
      </c>
      <c r="I6" s="187" t="e">
        <f>+#REF!</f>
        <v>#REF!</v>
      </c>
      <c r="J6" s="188" t="e">
        <f t="shared" ref="J6:J13" si="1">+I6/E6</f>
        <v>#REF!</v>
      </c>
      <c r="K6" s="187" t="e">
        <f>+#REF!</f>
        <v>#REF!</v>
      </c>
      <c r="L6" s="191" t="e">
        <f t="shared" ref="L6:L13" si="2">+K6/E6</f>
        <v>#REF!</v>
      </c>
    </row>
    <row r="7" spans="1:12" ht="25.5" x14ac:dyDescent="0.25">
      <c r="A7" s="163" t="s">
        <v>171</v>
      </c>
      <c r="B7" s="192" t="e">
        <f>+#REF!</f>
        <v>#REF!</v>
      </c>
      <c r="C7" s="193" t="e">
        <f>+#REF!</f>
        <v>#REF!</v>
      </c>
      <c r="D7" s="193" t="e">
        <f>+#REF!</f>
        <v>#REF!</v>
      </c>
      <c r="E7" s="193" t="e">
        <f>+#REF!</f>
        <v>#REF!</v>
      </c>
      <c r="F7" s="152" t="e">
        <f>+#REF!</f>
        <v>#REF!</v>
      </c>
      <c r="G7" s="270" t="e">
        <f t="shared" ref="G7:G13" si="3">+F7/E7</f>
        <v>#REF!</v>
      </c>
      <c r="H7" s="194" t="e">
        <f t="shared" si="0"/>
        <v>#REF!</v>
      </c>
      <c r="I7" s="193" t="e">
        <f>+#REF!</f>
        <v>#REF!</v>
      </c>
      <c r="J7" s="151" t="e">
        <f t="shared" si="1"/>
        <v>#REF!</v>
      </c>
      <c r="K7" s="193" t="e">
        <f>+#REF!</f>
        <v>#REF!</v>
      </c>
      <c r="L7" s="160" t="e">
        <f t="shared" si="2"/>
        <v>#REF!</v>
      </c>
    </row>
    <row r="8" spans="1:12" ht="34.5" customHeight="1" x14ac:dyDescent="0.25">
      <c r="A8" s="163" t="s">
        <v>68</v>
      </c>
      <c r="B8" s="192" t="e">
        <f>+#REF!</f>
        <v>#REF!</v>
      </c>
      <c r="C8" s="193" t="e">
        <f>+#REF!</f>
        <v>#REF!</v>
      </c>
      <c r="D8" s="193" t="e">
        <f>+#REF!</f>
        <v>#REF!</v>
      </c>
      <c r="E8" s="193" t="e">
        <f>+#REF!</f>
        <v>#REF!</v>
      </c>
      <c r="F8" s="152" t="e">
        <f>+#REF!</f>
        <v>#REF!</v>
      </c>
      <c r="G8" s="270" t="e">
        <f t="shared" si="3"/>
        <v>#REF!</v>
      </c>
      <c r="H8" s="194" t="e">
        <f t="shared" si="0"/>
        <v>#REF!</v>
      </c>
      <c r="I8" s="193" t="e">
        <f>+#REF!</f>
        <v>#REF!</v>
      </c>
      <c r="J8" s="151" t="e">
        <f t="shared" si="1"/>
        <v>#REF!</v>
      </c>
      <c r="K8" s="193" t="e">
        <f>+#REF!</f>
        <v>#REF!</v>
      </c>
      <c r="L8" s="160" t="e">
        <f t="shared" si="2"/>
        <v>#REF!</v>
      </c>
    </row>
    <row r="9" spans="1:12" ht="38.25" x14ac:dyDescent="0.25">
      <c r="A9" s="163" t="s">
        <v>172</v>
      </c>
      <c r="B9" s="192" t="e">
        <f>+#REF!</f>
        <v>#REF!</v>
      </c>
      <c r="C9" s="193" t="e">
        <f>+#REF!</f>
        <v>#REF!</v>
      </c>
      <c r="D9" s="193" t="e">
        <f>+#REF!</f>
        <v>#REF!</v>
      </c>
      <c r="E9" s="193" t="e">
        <f>+#REF!</f>
        <v>#REF!</v>
      </c>
      <c r="F9" s="152" t="e">
        <f>+#REF!</f>
        <v>#REF!</v>
      </c>
      <c r="G9" s="270" t="e">
        <f t="shared" si="3"/>
        <v>#REF!</v>
      </c>
      <c r="H9" s="194" t="e">
        <f t="shared" si="0"/>
        <v>#REF!</v>
      </c>
      <c r="I9" s="193" t="e">
        <f>+#REF!</f>
        <v>#REF!</v>
      </c>
      <c r="J9" s="151" t="e">
        <f t="shared" si="1"/>
        <v>#REF!</v>
      </c>
      <c r="K9" s="193" t="e">
        <f>+#REF!</f>
        <v>#REF!</v>
      </c>
      <c r="L9" s="160" t="e">
        <f t="shared" si="2"/>
        <v>#REF!</v>
      </c>
    </row>
    <row r="10" spans="1:12" ht="23.25" customHeight="1" x14ac:dyDescent="0.25">
      <c r="A10" s="453" t="s">
        <v>49</v>
      </c>
      <c r="B10" s="498" t="e">
        <f>+#REF!</f>
        <v>#REF!</v>
      </c>
      <c r="C10" s="499" t="e">
        <f>+#REF!</f>
        <v>#REF!</v>
      </c>
      <c r="D10" s="499" t="e">
        <f>+#REF!</f>
        <v>#REF!</v>
      </c>
      <c r="E10" s="499" t="e">
        <f>+#REF!</f>
        <v>#REF!</v>
      </c>
      <c r="F10" s="500" t="e">
        <f>SUM(F6:F9)</f>
        <v>#REF!</v>
      </c>
      <c r="G10" s="477" t="e">
        <f t="shared" si="3"/>
        <v>#REF!</v>
      </c>
      <c r="H10" s="501" t="e">
        <f t="shared" si="0"/>
        <v>#REF!</v>
      </c>
      <c r="I10" s="499" t="e">
        <f>+#REF!</f>
        <v>#REF!</v>
      </c>
      <c r="J10" s="502" t="e">
        <f t="shared" si="1"/>
        <v>#REF!</v>
      </c>
      <c r="K10" s="499" t="e">
        <f>+#REF!</f>
        <v>#REF!</v>
      </c>
      <c r="L10" s="503" t="e">
        <f t="shared" si="2"/>
        <v>#REF!</v>
      </c>
    </row>
    <row r="11" spans="1:12" ht="26.25" customHeight="1" x14ac:dyDescent="0.25">
      <c r="A11" s="163" t="s">
        <v>48</v>
      </c>
      <c r="B11" s="192" t="e">
        <f>+#REF!</f>
        <v>#REF!</v>
      </c>
      <c r="C11" s="193" t="e">
        <f>+#REF!</f>
        <v>#REF!</v>
      </c>
      <c r="D11" s="195" t="e">
        <f>+#REF!</f>
        <v>#REF!</v>
      </c>
      <c r="E11" s="195" t="e">
        <f>+#REF!</f>
        <v>#REF!</v>
      </c>
      <c r="F11" s="152" t="e">
        <f>+#REF!</f>
        <v>#REF!</v>
      </c>
      <c r="G11" s="273" t="e">
        <f t="shared" si="3"/>
        <v>#REF!</v>
      </c>
      <c r="H11" s="194" t="e">
        <f t="shared" si="0"/>
        <v>#REF!</v>
      </c>
      <c r="I11" s="193" t="e">
        <f>+#REF!</f>
        <v>#REF!</v>
      </c>
      <c r="J11" s="154" t="e">
        <f t="shared" si="1"/>
        <v>#REF!</v>
      </c>
      <c r="K11" s="193" t="e">
        <f>+#REF!</f>
        <v>#REF!</v>
      </c>
      <c r="L11" s="161" t="e">
        <f t="shared" si="2"/>
        <v>#REF!</v>
      </c>
    </row>
    <row r="12" spans="1:12" ht="28.5" customHeight="1" thickBot="1" x14ac:dyDescent="0.3">
      <c r="A12" s="459" t="s">
        <v>82</v>
      </c>
      <c r="B12" s="504" t="e">
        <f>+B11</f>
        <v>#REF!</v>
      </c>
      <c r="C12" s="505" t="e">
        <f>+C11</f>
        <v>#REF!</v>
      </c>
      <c r="D12" s="505" t="e">
        <f>+D11</f>
        <v>#REF!</v>
      </c>
      <c r="E12" s="505" t="e">
        <f>+E11</f>
        <v>#REF!</v>
      </c>
      <c r="F12" s="506" t="e">
        <f>+F11</f>
        <v>#REF!</v>
      </c>
      <c r="G12" s="483" t="e">
        <f t="shared" si="3"/>
        <v>#REF!</v>
      </c>
      <c r="H12" s="507" t="e">
        <f t="shared" si="0"/>
        <v>#REF!</v>
      </c>
      <c r="I12" s="505" t="e">
        <f>+I11</f>
        <v>#REF!</v>
      </c>
      <c r="J12" s="483" t="e">
        <f t="shared" si="1"/>
        <v>#REF!</v>
      </c>
      <c r="K12" s="505" t="e">
        <f>+K11</f>
        <v>#REF!</v>
      </c>
      <c r="L12" s="508" t="e">
        <f t="shared" si="2"/>
        <v>#REF!</v>
      </c>
    </row>
    <row r="13" spans="1:12" ht="37.5" customHeight="1" thickBot="1" x14ac:dyDescent="0.3">
      <c r="A13" s="447" t="s">
        <v>70</v>
      </c>
      <c r="B13" s="492" t="e">
        <f>+B12+B10</f>
        <v>#REF!</v>
      </c>
      <c r="C13" s="493" t="e">
        <f>+C12+C10</f>
        <v>#REF!</v>
      </c>
      <c r="D13" s="493" t="e">
        <f>+D12+D10</f>
        <v>#REF!</v>
      </c>
      <c r="E13" s="493" t="e">
        <f>+E12+E10</f>
        <v>#REF!</v>
      </c>
      <c r="F13" s="494" t="e">
        <f>+F12+F10</f>
        <v>#REF!</v>
      </c>
      <c r="G13" s="471" t="e">
        <f t="shared" si="3"/>
        <v>#REF!</v>
      </c>
      <c r="H13" s="495" t="e">
        <f t="shared" si="0"/>
        <v>#REF!</v>
      </c>
      <c r="I13" s="493" t="e">
        <f>+I12+I10</f>
        <v>#REF!</v>
      </c>
      <c r="J13" s="496" t="e">
        <f t="shared" si="1"/>
        <v>#REF!</v>
      </c>
      <c r="K13" s="493" t="e">
        <f>+K12+K10</f>
        <v>#REF!</v>
      </c>
      <c r="L13" s="497"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53"/>
  <sheetViews>
    <sheetView topLeftCell="J1" workbookViewId="0">
      <selection activeCell="A42" sqref="A42:XFD80"/>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3.57031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1000" t="s">
        <v>249</v>
      </c>
      <c r="B3" s="1000"/>
      <c r="C3" s="1000"/>
      <c r="D3" s="1000"/>
      <c r="E3" s="1000"/>
      <c r="F3" s="1000"/>
      <c r="G3" s="1000"/>
      <c r="H3" s="1000"/>
      <c r="I3" s="1000"/>
      <c r="J3" s="1000"/>
      <c r="K3" s="1000"/>
      <c r="L3" s="1000"/>
      <c r="M3" s="1000"/>
      <c r="N3" s="1000"/>
      <c r="O3" s="1000"/>
      <c r="P3" s="536"/>
    </row>
    <row r="4" spans="1:20" ht="30.75" customHeight="1" x14ac:dyDescent="0.5">
      <c r="A4" s="1001" t="s">
        <v>568</v>
      </c>
      <c r="B4" s="1001"/>
      <c r="C4" s="1001"/>
      <c r="D4" s="1001"/>
      <c r="E4" s="1001"/>
      <c r="F4" s="1001"/>
      <c r="G4" s="1001"/>
      <c r="H4" s="1001"/>
      <c r="I4" s="1001"/>
      <c r="J4" s="1001"/>
      <c r="K4" s="1001"/>
      <c r="L4" s="1001"/>
      <c r="M4" s="1001"/>
      <c r="N4" s="1001"/>
      <c r="O4" s="1001"/>
    </row>
    <row r="5" spans="1:20" ht="30.75" customHeight="1" x14ac:dyDescent="0.5">
      <c r="A5" s="1006"/>
      <c r="B5" s="1001"/>
      <c r="C5" s="1001"/>
      <c r="D5" s="1001"/>
      <c r="E5" s="1001"/>
      <c r="F5" s="1001"/>
      <c r="G5" s="1001"/>
      <c r="H5" s="1001"/>
      <c r="I5" s="1001"/>
      <c r="J5" s="1001"/>
      <c r="K5" s="1001"/>
      <c r="L5" s="1001"/>
      <c r="M5" s="1001"/>
      <c r="N5" s="1001"/>
      <c r="O5" s="1001"/>
      <c r="P5" s="1001"/>
    </row>
    <row r="6" spans="1:20" ht="24.75" customHeight="1" x14ac:dyDescent="0.25">
      <c r="A6" s="1002" t="s">
        <v>65</v>
      </c>
      <c r="B6" s="1003"/>
      <c r="C6" s="1003"/>
      <c r="D6" s="1003"/>
      <c r="E6" s="1003"/>
      <c r="F6" s="1003"/>
      <c r="G6" s="1003"/>
      <c r="H6" s="1003"/>
      <c r="I6" s="1003"/>
      <c r="J6" s="1003"/>
      <c r="K6" s="1003"/>
      <c r="L6" s="1003"/>
      <c r="M6" s="1003"/>
      <c r="N6" s="1003"/>
      <c r="O6" s="1003"/>
      <c r="P6" s="1003"/>
    </row>
    <row r="7" spans="1:20" ht="22.5" customHeight="1" thickBot="1" x14ac:dyDescent="0.3">
      <c r="A7" s="1004" t="s">
        <v>60</v>
      </c>
      <c r="B7" s="1005"/>
      <c r="C7" s="1005"/>
      <c r="D7" s="1005"/>
      <c r="E7" s="1005"/>
      <c r="F7" s="1005"/>
      <c r="G7" s="1005"/>
      <c r="H7" s="1005"/>
      <c r="I7" s="1005"/>
      <c r="J7" s="1005"/>
      <c r="K7" s="1005"/>
      <c r="L7" s="1005"/>
      <c r="M7" s="1005"/>
      <c r="N7" s="1005"/>
      <c r="O7" s="1005"/>
      <c r="P7" s="1005"/>
    </row>
    <row r="8" spans="1:20" s="145" customFormat="1" ht="80.25" customHeight="1" thickBot="1" x14ac:dyDescent="0.25">
      <c r="A8" s="522" t="s">
        <v>175</v>
      </c>
      <c r="B8" s="523" t="s">
        <v>95</v>
      </c>
      <c r="C8" s="528" t="s">
        <v>174</v>
      </c>
      <c r="D8" s="959" t="s">
        <v>539</v>
      </c>
      <c r="E8" s="528" t="s">
        <v>98</v>
      </c>
      <c r="F8" s="959" t="s">
        <v>533</v>
      </c>
      <c r="G8" s="528" t="s">
        <v>24</v>
      </c>
      <c r="H8" s="528" t="s">
        <v>376</v>
      </c>
      <c r="I8" s="528" t="s">
        <v>176</v>
      </c>
      <c r="J8" s="528" t="s">
        <v>25</v>
      </c>
      <c r="K8" s="529" t="s">
        <v>239</v>
      </c>
      <c r="L8" s="529" t="s">
        <v>400</v>
      </c>
      <c r="M8" s="528" t="s">
        <v>80</v>
      </c>
      <c r="N8" s="528" t="s">
        <v>401</v>
      </c>
      <c r="O8" s="960" t="s">
        <v>407</v>
      </c>
      <c r="P8" s="660" t="s">
        <v>28</v>
      </c>
    </row>
    <row r="9" spans="1:20" ht="30" customHeight="1" x14ac:dyDescent="0.25">
      <c r="A9" s="416" t="s">
        <v>46</v>
      </c>
      <c r="B9" s="334">
        <v>60602.600000000006</v>
      </c>
      <c r="C9" s="257">
        <v>60602.600000000006</v>
      </c>
      <c r="D9" s="257" t="e">
        <v>#REF!</v>
      </c>
      <c r="E9" s="257">
        <v>0</v>
      </c>
      <c r="F9" s="257">
        <v>60602.600000000006</v>
      </c>
      <c r="G9" s="257">
        <v>59105.804946999997</v>
      </c>
      <c r="H9" s="52">
        <v>0.97530147133951339</v>
      </c>
      <c r="I9" s="259">
        <v>1496.7950530000089</v>
      </c>
      <c r="J9" s="257">
        <v>10013.242914</v>
      </c>
      <c r="K9" s="52">
        <v>0.16522794259652226</v>
      </c>
      <c r="L9" s="52" t="s">
        <v>67</v>
      </c>
      <c r="M9" s="257">
        <v>9964.061106000001</v>
      </c>
      <c r="N9" s="52" t="s">
        <v>67</v>
      </c>
      <c r="O9" s="961">
        <v>0.16441639642523589</v>
      </c>
      <c r="P9" s="954" t="e">
        <v>#REF!</v>
      </c>
      <c r="R9" s="54"/>
    </row>
    <row r="10" spans="1:20" ht="42" customHeight="1" x14ac:dyDescent="0.25">
      <c r="A10" s="417" t="s">
        <v>171</v>
      </c>
      <c r="B10" s="257">
        <v>13507.3</v>
      </c>
      <c r="C10" s="257">
        <v>13507.3</v>
      </c>
      <c r="D10" s="257" t="e">
        <v>#REF!</v>
      </c>
      <c r="E10" s="257">
        <v>0</v>
      </c>
      <c r="F10" s="257">
        <v>13507.3</v>
      </c>
      <c r="G10" s="258">
        <v>12558.872172859999</v>
      </c>
      <c r="H10" s="52">
        <v>0.92978405550035903</v>
      </c>
      <c r="I10" s="259">
        <v>948.42782713999986</v>
      </c>
      <c r="J10" s="257">
        <v>5610.6550148599999</v>
      </c>
      <c r="K10" s="52">
        <v>0.41537946257653269</v>
      </c>
      <c r="L10" s="52" t="s">
        <v>67</v>
      </c>
      <c r="M10" s="257">
        <v>1960.3534658899998</v>
      </c>
      <c r="N10" s="52" t="s">
        <v>67</v>
      </c>
      <c r="O10" s="961">
        <v>0.14513288857802817</v>
      </c>
      <c r="P10" s="955" t="e">
        <v>#REF!</v>
      </c>
      <c r="R10" s="54"/>
    </row>
    <row r="11" spans="1:20" ht="42" customHeight="1" x14ac:dyDescent="0.25">
      <c r="A11" s="417" t="s">
        <v>68</v>
      </c>
      <c r="B11" s="257">
        <v>1034083.5</v>
      </c>
      <c r="C11" s="257">
        <v>1034083.5</v>
      </c>
      <c r="D11" s="257" t="e">
        <v>#REF!</v>
      </c>
      <c r="E11" s="257">
        <v>324067</v>
      </c>
      <c r="F11" s="257">
        <v>710016.5</v>
      </c>
      <c r="G11" s="258">
        <v>549480.92733940994</v>
      </c>
      <c r="H11" s="52">
        <v>0.77389881409715122</v>
      </c>
      <c r="I11" s="259">
        <v>160535.57266059006</v>
      </c>
      <c r="J11" s="257">
        <v>230422.13852929999</v>
      </c>
      <c r="K11" s="52">
        <v>0.32453068137050334</v>
      </c>
      <c r="L11" s="699">
        <v>0.26</v>
      </c>
      <c r="M11" s="257">
        <v>24889.086897040004</v>
      </c>
      <c r="N11" s="699">
        <v>0.03</v>
      </c>
      <c r="O11" s="961">
        <v>3.5054237326935363E-2</v>
      </c>
      <c r="P11" s="955" t="e">
        <v>#REF!</v>
      </c>
      <c r="R11" s="54"/>
      <c r="S11" s="54"/>
      <c r="T11" s="54"/>
    </row>
    <row r="12" spans="1:20" ht="71.25" customHeight="1" x14ac:dyDescent="0.25">
      <c r="A12" s="417" t="s">
        <v>172</v>
      </c>
      <c r="B12" s="257">
        <v>3140.1</v>
      </c>
      <c r="C12" s="257">
        <v>3140.1</v>
      </c>
      <c r="D12" s="257" t="e">
        <v>#REF!</v>
      </c>
      <c r="E12" s="257">
        <v>0</v>
      </c>
      <c r="F12" s="257">
        <v>3140.1</v>
      </c>
      <c r="G12" s="257">
        <v>176.2</v>
      </c>
      <c r="H12" s="52">
        <v>5.6112862647686376E-2</v>
      </c>
      <c r="I12" s="259">
        <v>2963.9</v>
      </c>
      <c r="J12" s="257">
        <v>174.53550000000001</v>
      </c>
      <c r="K12" s="52">
        <v>5.5582783987771098E-2</v>
      </c>
      <c r="L12" s="52" t="s">
        <v>67</v>
      </c>
      <c r="M12" s="257">
        <v>174.53550000000001</v>
      </c>
      <c r="N12" s="52" t="s">
        <v>67</v>
      </c>
      <c r="O12" s="961">
        <v>5.5582783987771098E-2</v>
      </c>
      <c r="P12" s="955" t="e">
        <v>#REF!</v>
      </c>
      <c r="Q12" s="54"/>
      <c r="R12" s="54"/>
    </row>
    <row r="13" spans="1:20" ht="30" customHeight="1" x14ac:dyDescent="0.25">
      <c r="A13" s="418" t="s">
        <v>49</v>
      </c>
      <c r="B13" s="373">
        <v>1111333.5</v>
      </c>
      <c r="C13" s="373">
        <v>1111333.5</v>
      </c>
      <c r="D13" s="373" t="e">
        <v>#REF!</v>
      </c>
      <c r="E13" s="373">
        <v>324067</v>
      </c>
      <c r="F13" s="373">
        <v>787266.5</v>
      </c>
      <c r="G13" s="373">
        <v>621321.80445926986</v>
      </c>
      <c r="H13" s="374">
        <v>0.78921407739217897</v>
      </c>
      <c r="I13" s="375">
        <v>165944.69554073014</v>
      </c>
      <c r="J13" s="373">
        <v>246220.57195816</v>
      </c>
      <c r="K13" s="374">
        <v>0.31275377773366453</v>
      </c>
      <c r="L13" s="374">
        <v>0.26</v>
      </c>
      <c r="M13" s="373">
        <v>36988.036968929999</v>
      </c>
      <c r="N13" s="374">
        <v>0.03</v>
      </c>
      <c r="O13" s="962">
        <v>4.6982866626396523E-2</v>
      </c>
      <c r="P13" s="956" t="e">
        <v>#REF!</v>
      </c>
      <c r="Q13" s="54"/>
      <c r="R13" s="54"/>
    </row>
    <row r="14" spans="1:20" ht="48" customHeight="1" x14ac:dyDescent="0.25">
      <c r="A14" s="417" t="s">
        <v>82</v>
      </c>
      <c r="B14" s="257">
        <v>397622.82632200001</v>
      </c>
      <c r="C14" s="257">
        <v>397622.82632200001</v>
      </c>
      <c r="D14" s="257" t="e">
        <v>#REF!</v>
      </c>
      <c r="E14" s="257">
        <v>0</v>
      </c>
      <c r="F14" s="332">
        <v>397622.82632200001</v>
      </c>
      <c r="G14" s="257">
        <v>117255.76480732999</v>
      </c>
      <c r="H14" s="52">
        <v>0.29489193538495395</v>
      </c>
      <c r="I14" s="259">
        <v>280367.06151467003</v>
      </c>
      <c r="J14" s="257">
        <v>44299.969841329985</v>
      </c>
      <c r="K14" s="52">
        <v>0.11141203901975011</v>
      </c>
      <c r="L14" s="699">
        <v>0.26</v>
      </c>
      <c r="M14" s="257">
        <v>2778.487568</v>
      </c>
      <c r="N14" s="699">
        <v>0.03</v>
      </c>
      <c r="O14" s="961">
        <v>6.9877466384436031E-3</v>
      </c>
      <c r="P14" s="955" t="e">
        <v>#REF!</v>
      </c>
      <c r="Q14" s="54"/>
      <c r="R14" s="54"/>
    </row>
    <row r="15" spans="1:20" ht="29.25" customHeight="1" x14ac:dyDescent="0.25">
      <c r="A15" s="418" t="s">
        <v>69</v>
      </c>
      <c r="B15" s="373">
        <v>397622.82632200001</v>
      </c>
      <c r="C15" s="373">
        <v>397622.82632200001</v>
      </c>
      <c r="D15" s="373" t="e">
        <v>#REF!</v>
      </c>
      <c r="E15" s="373">
        <v>0</v>
      </c>
      <c r="F15" s="373">
        <v>397622.82632200001</v>
      </c>
      <c r="G15" s="373">
        <v>117255.76480732999</v>
      </c>
      <c r="H15" s="374">
        <v>0.29489193538495395</v>
      </c>
      <c r="I15" s="375">
        <v>280367.06151467003</v>
      </c>
      <c r="J15" s="373">
        <v>44299.969841329985</v>
      </c>
      <c r="K15" s="374">
        <v>0.11141203901975011</v>
      </c>
      <c r="L15" s="374">
        <v>0.26</v>
      </c>
      <c r="M15" s="373">
        <v>2778.487568</v>
      </c>
      <c r="N15" s="374">
        <v>0.03</v>
      </c>
      <c r="O15" s="962">
        <v>6.9877466384436031E-3</v>
      </c>
      <c r="P15" s="956" t="e">
        <v>#REF!</v>
      </c>
      <c r="Q15" s="54"/>
      <c r="R15" s="54"/>
    </row>
    <row r="16" spans="1:20" ht="29.25" customHeight="1" x14ac:dyDescent="0.25">
      <c r="A16" s="419" t="s">
        <v>282</v>
      </c>
      <c r="B16" s="376">
        <v>1508956.326322</v>
      </c>
      <c r="C16" s="376">
        <v>1508956.326322</v>
      </c>
      <c r="D16" s="376" t="e">
        <v>#REF!</v>
      </c>
      <c r="E16" s="376">
        <v>324067</v>
      </c>
      <c r="F16" s="376">
        <v>1184889.326322</v>
      </c>
      <c r="G16" s="376">
        <v>738577.56926659984</v>
      </c>
      <c r="H16" s="377">
        <v>0.623330426613943</v>
      </c>
      <c r="I16" s="378">
        <v>446311.75705540017</v>
      </c>
      <c r="J16" s="376">
        <v>290520.54179948999</v>
      </c>
      <c r="K16" s="377">
        <v>0.24518791362674447</v>
      </c>
      <c r="L16" s="705">
        <v>0.26</v>
      </c>
      <c r="M16" s="376">
        <v>39766.524536929996</v>
      </c>
      <c r="N16" s="705">
        <v>0.03</v>
      </c>
      <c r="O16" s="963">
        <v>3.3561383036818097E-2</v>
      </c>
      <c r="P16" s="957" t="e">
        <v>#REF!</v>
      </c>
      <c r="R16" s="54"/>
    </row>
    <row r="17" spans="1:19" ht="38.25" hidden="1" customHeight="1" x14ac:dyDescent="0.25">
      <c r="A17" s="417" t="s">
        <v>284</v>
      </c>
      <c r="B17" s="332">
        <v>0</v>
      </c>
      <c r="C17" s="332">
        <v>0</v>
      </c>
      <c r="D17" s="333">
        <v>0</v>
      </c>
      <c r="E17" s="333">
        <v>0</v>
      </c>
      <c r="F17" s="332">
        <v>0</v>
      </c>
      <c r="G17" s="258">
        <v>0</v>
      </c>
      <c r="H17" s="52">
        <v>0</v>
      </c>
      <c r="I17" s="259">
        <v>0</v>
      </c>
      <c r="J17" s="257">
        <v>0</v>
      </c>
      <c r="K17" s="52">
        <v>0</v>
      </c>
      <c r="L17" s="52" t="s">
        <v>67</v>
      </c>
      <c r="M17" s="257">
        <v>0</v>
      </c>
      <c r="N17" s="83" t="s">
        <v>67</v>
      </c>
      <c r="O17" s="961">
        <v>0</v>
      </c>
      <c r="P17" s="955">
        <v>0</v>
      </c>
      <c r="R17" s="54"/>
    </row>
    <row r="18" spans="1:19" ht="44.25" hidden="1" customHeight="1" x14ac:dyDescent="0.25">
      <c r="A18" s="525" t="s">
        <v>318</v>
      </c>
      <c r="B18" s="376">
        <v>0</v>
      </c>
      <c r="C18" s="376">
        <v>0</v>
      </c>
      <c r="D18" s="376">
        <v>0</v>
      </c>
      <c r="E18" s="376">
        <v>0</v>
      </c>
      <c r="F18" s="376">
        <v>0</v>
      </c>
      <c r="G18" s="376">
        <v>0</v>
      </c>
      <c r="H18" s="377">
        <v>0</v>
      </c>
      <c r="I18" s="378">
        <v>0</v>
      </c>
      <c r="J18" s="376">
        <v>0</v>
      </c>
      <c r="K18" s="377">
        <v>0</v>
      </c>
      <c r="L18" s="377" t="s">
        <v>67</v>
      </c>
      <c r="M18" s="376">
        <v>0</v>
      </c>
      <c r="N18" s="377" t="s">
        <v>67</v>
      </c>
      <c r="O18" s="963">
        <v>0</v>
      </c>
      <c r="P18" s="957">
        <v>0</v>
      </c>
      <c r="R18" s="54"/>
    </row>
    <row r="19" spans="1:19" ht="29.25" customHeight="1" thickBot="1" x14ac:dyDescent="0.3">
      <c r="A19" s="420" t="s">
        <v>309</v>
      </c>
      <c r="B19" s="421">
        <v>1508956.326322</v>
      </c>
      <c r="C19" s="421">
        <v>1508956.326322</v>
      </c>
      <c r="D19" s="421" t="e">
        <v>#REF!</v>
      </c>
      <c r="E19" s="421">
        <v>324067</v>
      </c>
      <c r="F19" s="421">
        <v>1184889.326322</v>
      </c>
      <c r="G19" s="421">
        <v>738577.56926659984</v>
      </c>
      <c r="H19" s="422">
        <v>0.623330426613943</v>
      </c>
      <c r="I19" s="423">
        <v>446311.75705540017</v>
      </c>
      <c r="J19" s="421">
        <v>290520.54179948999</v>
      </c>
      <c r="K19" s="422">
        <v>0.24518791362674447</v>
      </c>
      <c r="L19" s="422">
        <v>0.26</v>
      </c>
      <c r="M19" s="421">
        <v>39766.524536929996</v>
      </c>
      <c r="N19" s="422">
        <v>0.03</v>
      </c>
      <c r="O19" s="964">
        <v>3.3561383036818097E-2</v>
      </c>
      <c r="P19" s="958" t="e">
        <v>#REF!</v>
      </c>
      <c r="S19" s="54"/>
    </row>
    <row r="20" spans="1:19" x14ac:dyDescent="0.25">
      <c r="A20" s="232" t="s">
        <v>567</v>
      </c>
      <c r="B20" s="232"/>
      <c r="C20" s="232"/>
      <c r="D20" s="681"/>
      <c r="E20" s="681"/>
      <c r="F20" s="232"/>
      <c r="G20" s="232"/>
      <c r="H20" s="232"/>
      <c r="I20" s="232"/>
      <c r="J20" s="681"/>
      <c r="K20" s="232"/>
      <c r="L20" s="232"/>
      <c r="M20" s="232"/>
      <c r="N20" s="232"/>
      <c r="O20" s="232"/>
      <c r="P20" s="535"/>
    </row>
    <row r="21" spans="1:19" s="128" customFormat="1" x14ac:dyDescent="0.25">
      <c r="B21" s="712">
        <v>1111333.5</v>
      </c>
      <c r="C21" s="712"/>
      <c r="D21" s="712"/>
      <c r="E21" s="712"/>
      <c r="F21" s="712"/>
      <c r="G21" s="712"/>
      <c r="H21" s="713"/>
      <c r="I21" s="713"/>
      <c r="J21" s="713"/>
      <c r="K21" s="713"/>
      <c r="L21" s="713"/>
      <c r="M21" s="713"/>
      <c r="N21" s="713"/>
      <c r="O21" s="712"/>
    </row>
    <row r="22" spans="1:19" s="128" customFormat="1" ht="27" hidden="1" customHeight="1" x14ac:dyDescent="0.25">
      <c r="B22" s="712"/>
      <c r="C22" s="712"/>
      <c r="D22" s="712"/>
      <c r="E22" s="712"/>
      <c r="F22" s="712"/>
      <c r="G22" s="713"/>
      <c r="H22" s="713"/>
      <c r="I22" s="713"/>
      <c r="J22" s="713"/>
      <c r="K22" s="713"/>
      <c r="L22" s="713"/>
      <c r="M22" s="713"/>
      <c r="N22" s="713"/>
      <c r="O22" s="713"/>
    </row>
    <row r="23" spans="1:19" s="128" customFormat="1" ht="15" hidden="1" customHeight="1" x14ac:dyDescent="0.25">
      <c r="A23" s="128" t="s">
        <v>378</v>
      </c>
      <c r="B23" s="714">
        <v>1508956.326322</v>
      </c>
      <c r="C23" s="714">
        <v>1508956.326322</v>
      </c>
      <c r="D23" s="714" t="e">
        <v>#REF!</v>
      </c>
      <c r="E23" s="714">
        <v>324067</v>
      </c>
      <c r="F23" s="714">
        <v>1184889.326322</v>
      </c>
      <c r="G23" s="714">
        <v>738577.56926659984</v>
      </c>
      <c r="H23" s="714"/>
      <c r="I23" s="714">
        <v>446311.75705540017</v>
      </c>
      <c r="J23" s="714">
        <v>290520.54179948999</v>
      </c>
      <c r="K23" s="714"/>
      <c r="L23" s="714"/>
      <c r="M23" s="714">
        <v>39766.524536929996</v>
      </c>
      <c r="N23" s="714"/>
      <c r="O23" s="714"/>
      <c r="P23" s="714" t="e">
        <v>#REF!</v>
      </c>
    </row>
    <row r="24" spans="1:19" s="128" customFormat="1" ht="15" hidden="1" customHeight="1" x14ac:dyDescent="0.25">
      <c r="A24" s="128" t="s">
        <v>313</v>
      </c>
      <c r="B24" s="714">
        <v>1508956.326322</v>
      </c>
      <c r="C24" s="714">
        <v>1508956.326322</v>
      </c>
      <c r="D24" s="714" t="e">
        <v>#REF!</v>
      </c>
      <c r="E24" s="714">
        <v>324067</v>
      </c>
      <c r="F24" s="715">
        <v>1184889.326322</v>
      </c>
      <c r="G24" s="716">
        <v>738577.56926659984</v>
      </c>
      <c r="H24" s="715"/>
      <c r="I24" s="715">
        <v>446311.7570554</v>
      </c>
      <c r="J24" s="715">
        <v>290520.54179948993</v>
      </c>
      <c r="K24" s="715"/>
      <c r="L24" s="715"/>
      <c r="M24" s="715">
        <v>39766.524536929996</v>
      </c>
      <c r="N24" s="715"/>
      <c r="O24" s="715"/>
      <c r="P24" s="714" t="e">
        <v>#REF!</v>
      </c>
    </row>
    <row r="25" spans="1:19" s="128" customFormat="1" ht="15" hidden="1" customHeight="1" x14ac:dyDescent="0.25">
      <c r="A25" s="128" t="s">
        <v>334</v>
      </c>
      <c r="B25" s="715">
        <v>0</v>
      </c>
      <c r="C25" s="717">
        <v>0</v>
      </c>
      <c r="D25" s="717" t="e">
        <v>#REF!</v>
      </c>
      <c r="E25" s="717">
        <v>0</v>
      </c>
      <c r="F25" s="717">
        <v>0</v>
      </c>
      <c r="G25" s="715">
        <v>0</v>
      </c>
      <c r="H25" s="715"/>
      <c r="I25" s="715">
        <v>0</v>
      </c>
      <c r="J25" s="717">
        <v>0</v>
      </c>
      <c r="K25" s="717"/>
      <c r="L25" s="717"/>
      <c r="M25" s="717">
        <v>0</v>
      </c>
      <c r="N25" s="717"/>
      <c r="O25" s="717">
        <v>0</v>
      </c>
      <c r="P25" s="128" t="e">
        <v>#REF!</v>
      </c>
    </row>
    <row r="26" spans="1:19" s="128" customFormat="1" x14ac:dyDescent="0.25">
      <c r="F26" s="714"/>
      <c r="G26" s="714"/>
    </row>
    <row r="27" spans="1:19" s="128" customFormat="1" ht="38.25" hidden="1" customHeight="1" x14ac:dyDescent="0.25">
      <c r="F27" s="714"/>
    </row>
    <row r="28" spans="1:19" s="128" customFormat="1" ht="15" hidden="1" customHeight="1" x14ac:dyDescent="0.25"/>
    <row r="29" spans="1:19" s="128" customFormat="1" ht="15" hidden="1" customHeight="1" x14ac:dyDescent="0.25">
      <c r="C29" s="718"/>
    </row>
    <row r="30" spans="1:19" s="128" customFormat="1" ht="15" hidden="1" customHeight="1" x14ac:dyDescent="0.25">
      <c r="C30" s="718"/>
    </row>
    <row r="31" spans="1:19" s="128" customFormat="1" ht="15" hidden="1" customHeight="1" x14ac:dyDescent="0.25">
      <c r="C31" s="718"/>
      <c r="J31" s="719">
        <v>290520541799.48999</v>
      </c>
      <c r="M31" s="719">
        <v>39766524536.929993</v>
      </c>
    </row>
    <row r="32" spans="1:19" s="128" customFormat="1" ht="15" hidden="1" customHeight="1" x14ac:dyDescent="0.25">
      <c r="A32" s="128" t="s">
        <v>175</v>
      </c>
      <c r="B32" s="128" t="s">
        <v>95</v>
      </c>
      <c r="C32" s="128" t="s">
        <v>174</v>
      </c>
      <c r="G32" s="128" t="s">
        <v>24</v>
      </c>
      <c r="H32" s="128" t="s">
        <v>376</v>
      </c>
      <c r="I32" s="128" t="s">
        <v>176</v>
      </c>
    </row>
    <row r="33" spans="1:10" s="128" customFormat="1" ht="15" hidden="1" customHeight="1" x14ac:dyDescent="0.25">
      <c r="A33" s="128" t="s">
        <v>49</v>
      </c>
      <c r="B33" s="128">
        <v>858542.70000000019</v>
      </c>
      <c r="C33" s="720">
        <v>1111333.5</v>
      </c>
      <c r="D33" s="720"/>
      <c r="E33" s="720"/>
      <c r="F33" s="720"/>
      <c r="G33" s="128">
        <v>712393.97910011024</v>
      </c>
      <c r="H33" s="128">
        <v>0.84385143299512078</v>
      </c>
      <c r="I33" s="128">
        <v>131823.32177188981</v>
      </c>
    </row>
    <row r="34" spans="1:10" s="128" customFormat="1" ht="15" hidden="1" customHeight="1" x14ac:dyDescent="0.25">
      <c r="A34" s="128" t="s">
        <v>69</v>
      </c>
      <c r="B34" s="128">
        <v>593383.75031399983</v>
      </c>
      <c r="C34" s="720">
        <v>397622.82632200001</v>
      </c>
      <c r="D34" s="720"/>
      <c r="E34" s="720"/>
      <c r="F34" s="720"/>
      <c r="G34" s="128">
        <v>388310.18927268998</v>
      </c>
      <c r="H34" s="128">
        <v>0.71570724480033998</v>
      </c>
      <c r="I34" s="128">
        <v>154244.31481230981</v>
      </c>
    </row>
    <row r="35" spans="1:10" s="128" customFormat="1" ht="15" hidden="1" customHeight="1" x14ac:dyDescent="0.25">
      <c r="A35" s="721" t="s">
        <v>536</v>
      </c>
      <c r="B35" s="128">
        <v>1461.8549679099999</v>
      </c>
      <c r="C35" s="720">
        <v>0</v>
      </c>
      <c r="D35" s="720"/>
      <c r="E35" s="720"/>
      <c r="F35" s="720"/>
      <c r="G35" s="128">
        <v>1155.9016629100001</v>
      </c>
      <c r="H35" s="128">
        <v>0.7907088516192422</v>
      </c>
      <c r="I35" s="128">
        <v>305.95330499999977</v>
      </c>
    </row>
    <row r="36" spans="1:10" s="128" customFormat="1" ht="30" hidden="1" customHeight="1" x14ac:dyDescent="0.25">
      <c r="A36" s="721" t="s">
        <v>535</v>
      </c>
      <c r="B36" s="128">
        <v>1453388.3052819101</v>
      </c>
      <c r="C36" s="720">
        <v>1508956.326322</v>
      </c>
      <c r="D36" s="720"/>
      <c r="E36" s="720"/>
      <c r="F36" s="720"/>
      <c r="G36" s="128">
        <v>1101860.07003571</v>
      </c>
      <c r="H36" s="128">
        <v>0.79371369665198144</v>
      </c>
      <c r="I36" s="128">
        <v>286373.58988919994</v>
      </c>
    </row>
    <row r="37" spans="1:10" s="128" customFormat="1" ht="15" hidden="1" customHeight="1" x14ac:dyDescent="0.25">
      <c r="J37" s="714">
        <v>-579604.87135180982</v>
      </c>
    </row>
    <row r="38" spans="1:10" s="128" customFormat="1" x14ac:dyDescent="0.25"/>
    <row r="39" spans="1:10" s="128" customFormat="1" x14ac:dyDescent="0.25">
      <c r="C39" s="722"/>
      <c r="F39" s="714"/>
    </row>
    <row r="40" spans="1:10" s="128" customFormat="1" x14ac:dyDescent="0.25"/>
    <row r="41" spans="1:10" s="128" customFormat="1" x14ac:dyDescent="0.25"/>
    <row r="50" spans="2:10" ht="21.75" customHeight="1" x14ac:dyDescent="0.25"/>
    <row r="51" spans="2:10" ht="29.25" customHeight="1" x14ac:dyDescent="0.25"/>
    <row r="52" spans="2:10" ht="23.25" customHeight="1" x14ac:dyDescent="0.25">
      <c r="D52" t="e">
        <v>#REF!</v>
      </c>
      <c r="F52" s="247"/>
      <c r="G52" s="247"/>
      <c r="H52" s="247"/>
      <c r="I52" s="247"/>
      <c r="J52" s="247"/>
    </row>
    <row r="53" spans="2:10" ht="23.25" customHeight="1" x14ac:dyDescent="0.25">
      <c r="B53" s="54"/>
      <c r="F53" s="247"/>
      <c r="G53" s="247"/>
      <c r="H53" s="247"/>
      <c r="I53" s="247"/>
      <c r="J53" s="247"/>
    </row>
  </sheetData>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93"/>
  <sheetViews>
    <sheetView topLeftCell="S1" zoomScaleNormal="100" workbookViewId="0">
      <selection activeCell="F11" sqref="F11"/>
    </sheetView>
  </sheetViews>
  <sheetFormatPr baseColWidth="10" defaultColWidth="9.140625" defaultRowHeight="15" x14ac:dyDescent="0.25"/>
  <cols>
    <col min="1" max="1" width="33.42578125" style="616" customWidth="1"/>
    <col min="2" max="2" width="28.85546875" style="753" customWidth="1"/>
    <col min="3" max="3" width="44.28515625" style="613" customWidth="1"/>
    <col min="4" max="4" width="42.7109375" style="620" customWidth="1"/>
    <col min="5" max="5" width="17.42578125" style="54" customWidth="1"/>
    <col min="6" max="6" width="18" customWidth="1"/>
    <col min="7" max="7" width="15.5703125" customWidth="1"/>
    <col min="8" max="8" width="22.5703125" customWidth="1"/>
    <col min="9" max="9" width="19.42578125" customWidth="1"/>
    <col min="10" max="10" width="12.140625" style="277" customWidth="1"/>
    <col min="11" max="11" width="19.7109375" customWidth="1"/>
    <col min="12" max="12" width="18.42578125" customWidth="1"/>
    <col min="13" max="13" width="17.7109375" style="626" customWidth="1"/>
    <col min="14" max="14" width="20.5703125" style="242" customWidth="1"/>
    <col min="15" max="15" width="15.85546875" style="128" customWidth="1"/>
    <col min="16" max="16" width="11.85546875" style="242" customWidth="1"/>
    <col min="17" max="17" width="11.85546875" style="128" hidden="1" customWidth="1"/>
    <col min="18" max="18" width="11.85546875" hidden="1" customWidth="1"/>
    <col min="19" max="19" width="26.28515625" customWidth="1"/>
  </cols>
  <sheetData>
    <row r="2" spans="1:18" ht="26.25" customHeight="1" x14ac:dyDescent="0.25">
      <c r="A2" s="1038" t="s">
        <v>236</v>
      </c>
      <c r="B2" s="1039"/>
      <c r="C2" s="1039"/>
      <c r="D2" s="1039"/>
      <c r="E2" s="1039"/>
      <c r="F2" s="1039"/>
      <c r="G2" s="1039"/>
      <c r="H2" s="1039"/>
      <c r="I2" s="1039"/>
      <c r="J2" s="1039"/>
      <c r="K2" s="1039"/>
      <c r="L2" s="1039"/>
      <c r="M2" s="1040"/>
      <c r="N2" s="1039"/>
      <c r="O2" s="1039"/>
      <c r="P2" s="1039"/>
      <c r="Q2" s="1039"/>
    </row>
    <row r="3" spans="1:18" ht="21.75" customHeight="1" x14ac:dyDescent="0.25">
      <c r="A3" s="557"/>
      <c r="B3" s="755"/>
      <c r="C3" s="530"/>
      <c r="D3" s="617"/>
      <c r="E3" s="574"/>
      <c r="F3" s="573"/>
      <c r="G3" s="573"/>
      <c r="H3" s="573"/>
      <c r="I3" s="573"/>
      <c r="J3" s="573"/>
      <c r="K3" s="573"/>
      <c r="L3" s="573"/>
      <c r="M3" s="623"/>
      <c r="N3" s="573"/>
      <c r="O3" s="575"/>
      <c r="P3" s="573"/>
      <c r="Q3" s="575"/>
    </row>
    <row r="4" spans="1:18" ht="29.25" customHeight="1" x14ac:dyDescent="0.25">
      <c r="A4" s="1041" t="s">
        <v>568</v>
      </c>
      <c r="B4" s="1042"/>
      <c r="C4" s="1042"/>
      <c r="D4" s="1042"/>
      <c r="E4" s="1042"/>
      <c r="F4" s="1042"/>
      <c r="G4" s="1042"/>
      <c r="H4" s="1042"/>
      <c r="I4" s="1042"/>
      <c r="J4" s="1042"/>
      <c r="K4" s="1042"/>
      <c r="L4" s="1042"/>
      <c r="M4" s="1043"/>
      <c r="N4" s="1042"/>
      <c r="O4" s="1042"/>
      <c r="P4" s="1042"/>
      <c r="Q4" s="1042"/>
    </row>
    <row r="5" spans="1:18" ht="14.25" customHeight="1" thickBot="1" x14ac:dyDescent="0.3">
      <c r="A5" s="1044"/>
      <c r="B5" s="1045"/>
      <c r="C5" s="1045"/>
      <c r="D5" s="1045"/>
      <c r="E5" s="1045"/>
      <c r="F5" s="1045"/>
      <c r="G5" s="1045"/>
      <c r="H5" s="1045"/>
      <c r="I5" s="1045"/>
      <c r="J5" s="1045"/>
      <c r="K5" s="1045"/>
      <c r="L5" s="1045"/>
      <c r="M5" s="1046"/>
      <c r="N5" s="1045"/>
      <c r="O5" s="1045"/>
      <c r="P5" s="1045"/>
      <c r="Q5" s="1045"/>
    </row>
    <row r="6" spans="1:18" s="242" customFormat="1" ht="68.25" customHeight="1" thickBot="1" x14ac:dyDescent="0.3">
      <c r="A6" s="527" t="s">
        <v>6</v>
      </c>
      <c r="B6" s="546" t="s">
        <v>7</v>
      </c>
      <c r="C6" s="526" t="s">
        <v>497</v>
      </c>
      <c r="D6" s="528" t="s">
        <v>175</v>
      </c>
      <c r="E6" s="544" t="s">
        <v>95</v>
      </c>
      <c r="F6" s="528" t="s">
        <v>174</v>
      </c>
      <c r="G6" s="528" t="s">
        <v>98</v>
      </c>
      <c r="H6" s="528" t="s">
        <v>566</v>
      </c>
      <c r="I6" s="528" t="s">
        <v>24</v>
      </c>
      <c r="J6" s="529" t="s">
        <v>376</v>
      </c>
      <c r="K6" s="528" t="s">
        <v>179</v>
      </c>
      <c r="L6" s="528" t="s">
        <v>176</v>
      </c>
      <c r="M6" s="528" t="s">
        <v>25</v>
      </c>
      <c r="N6" s="528" t="s">
        <v>43</v>
      </c>
      <c r="O6" s="528" t="s">
        <v>80</v>
      </c>
      <c r="P6" s="547" t="s">
        <v>301</v>
      </c>
      <c r="Q6" s="528" t="s">
        <v>28</v>
      </c>
      <c r="R6" s="751"/>
    </row>
    <row r="7" spans="1:18" ht="69.75" customHeight="1" x14ac:dyDescent="0.25">
      <c r="A7" s="1049" t="s">
        <v>336</v>
      </c>
      <c r="B7" s="931" t="s">
        <v>136</v>
      </c>
      <c r="C7" s="602" t="s">
        <v>324</v>
      </c>
      <c r="D7" s="50" t="s">
        <v>324</v>
      </c>
      <c r="E7" s="759">
        <v>29017.5</v>
      </c>
      <c r="F7" s="760">
        <v>29017.5</v>
      </c>
      <c r="G7" s="760">
        <v>0</v>
      </c>
      <c r="H7" s="760">
        <v>29017.5</v>
      </c>
      <c r="I7" s="761">
        <v>27325.3</v>
      </c>
      <c r="J7" s="762">
        <v>0.9416834668734384</v>
      </c>
      <c r="K7" s="760">
        <v>27175.3</v>
      </c>
      <c r="L7" s="759">
        <v>1692.2000000000007</v>
      </c>
      <c r="M7" s="759">
        <v>150</v>
      </c>
      <c r="N7" s="762">
        <v>5.1692943913155855E-3</v>
      </c>
      <c r="O7" s="760">
        <v>0</v>
      </c>
      <c r="P7" s="762">
        <v>0</v>
      </c>
      <c r="Q7" s="684" t="e">
        <v>#REF!</v>
      </c>
      <c r="R7" s="54">
        <v>230.02686</v>
      </c>
    </row>
    <row r="8" spans="1:18" s="236" customFormat="1" ht="74.25" customHeight="1" x14ac:dyDescent="0.25">
      <c r="A8" s="1050"/>
      <c r="B8" s="932" t="s">
        <v>133</v>
      </c>
      <c r="C8" s="603" t="s">
        <v>323</v>
      </c>
      <c r="D8" s="338" t="s">
        <v>323</v>
      </c>
      <c r="E8" s="763">
        <v>10400.034</v>
      </c>
      <c r="F8" s="763">
        <v>10400.034</v>
      </c>
      <c r="G8" s="761">
        <v>0</v>
      </c>
      <c r="H8" s="761">
        <v>10400.034</v>
      </c>
      <c r="I8" s="761">
        <v>10200.034001</v>
      </c>
      <c r="J8" s="764">
        <v>0.98076929373500132</v>
      </c>
      <c r="K8" s="761">
        <v>10200.034001</v>
      </c>
      <c r="L8" s="761">
        <v>199.99999899999966</v>
      </c>
      <c r="M8" s="761">
        <v>0</v>
      </c>
      <c r="N8" s="764">
        <v>0</v>
      </c>
      <c r="O8" s="763">
        <v>0</v>
      </c>
      <c r="P8" s="764">
        <v>0</v>
      </c>
      <c r="Q8" s="588">
        <v>0</v>
      </c>
    </row>
    <row r="9" spans="1:18" ht="24.75" customHeight="1" x14ac:dyDescent="0.25">
      <c r="A9" s="1050"/>
      <c r="B9" s="1074" t="s">
        <v>47</v>
      </c>
      <c r="C9" s="1075"/>
      <c r="D9" s="1076"/>
      <c r="E9" s="765">
        <v>39417.534</v>
      </c>
      <c r="F9" s="766">
        <v>39417.534</v>
      </c>
      <c r="G9" s="766">
        <v>0</v>
      </c>
      <c r="H9" s="766">
        <v>39417.534</v>
      </c>
      <c r="I9" s="766">
        <v>37525.334000999996</v>
      </c>
      <c r="J9" s="767">
        <v>0.95199598232096394</v>
      </c>
      <c r="K9" s="766">
        <v>37375.334000999996</v>
      </c>
      <c r="L9" s="765">
        <v>1892.199999000004</v>
      </c>
      <c r="M9" s="765">
        <v>150</v>
      </c>
      <c r="N9" s="767">
        <v>3.8054130935740423E-3</v>
      </c>
      <c r="O9" s="766">
        <v>0</v>
      </c>
      <c r="P9" s="767">
        <v>0</v>
      </c>
      <c r="Q9" s="577" t="e">
        <v>#REF!</v>
      </c>
    </row>
    <row r="10" spans="1:18" ht="94.5" customHeight="1" x14ac:dyDescent="0.25">
      <c r="A10" s="1050"/>
      <c r="B10" s="932" t="s">
        <v>549</v>
      </c>
      <c r="C10" s="602" t="s">
        <v>541</v>
      </c>
      <c r="D10" s="749" t="s">
        <v>551</v>
      </c>
      <c r="E10" s="759">
        <v>18000</v>
      </c>
      <c r="F10" s="760">
        <v>18000</v>
      </c>
      <c r="G10" s="760">
        <v>0</v>
      </c>
      <c r="H10" s="761">
        <v>18000</v>
      </c>
      <c r="I10" s="768">
        <v>2828</v>
      </c>
      <c r="J10" s="762">
        <v>0.15711111111111112</v>
      </c>
      <c r="K10" s="760">
        <v>2828</v>
      </c>
      <c r="L10" s="759">
        <v>15172</v>
      </c>
      <c r="M10" s="759">
        <v>0</v>
      </c>
      <c r="N10" s="769">
        <v>0</v>
      </c>
      <c r="O10" s="760">
        <v>0</v>
      </c>
      <c r="P10" s="769">
        <v>0</v>
      </c>
      <c r="Q10" s="576" t="e">
        <v>#REF!</v>
      </c>
    </row>
    <row r="11" spans="1:18" ht="149.25" customHeight="1" x14ac:dyDescent="0.25">
      <c r="A11" s="1050"/>
      <c r="B11" s="933" t="s">
        <v>543</v>
      </c>
      <c r="C11" s="602" t="s">
        <v>544</v>
      </c>
      <c r="D11" s="749" t="s">
        <v>552</v>
      </c>
      <c r="E11" s="759">
        <v>5000</v>
      </c>
      <c r="F11" s="760">
        <v>5000</v>
      </c>
      <c r="G11" s="760">
        <v>0</v>
      </c>
      <c r="H11" s="761">
        <v>5000</v>
      </c>
      <c r="I11" s="768">
        <v>0</v>
      </c>
      <c r="J11" s="762">
        <v>0</v>
      </c>
      <c r="K11" s="760">
        <v>0</v>
      </c>
      <c r="L11" s="759">
        <v>5000</v>
      </c>
      <c r="M11" s="759">
        <v>0</v>
      </c>
      <c r="N11" s="769">
        <v>0</v>
      </c>
      <c r="O11" s="760">
        <v>0</v>
      </c>
      <c r="P11" s="769">
        <v>0</v>
      </c>
      <c r="Q11" s="745"/>
    </row>
    <row r="12" spans="1:18" ht="125.25" customHeight="1" x14ac:dyDescent="0.25">
      <c r="A12" s="1050"/>
      <c r="B12" s="933" t="s">
        <v>547</v>
      </c>
      <c r="C12" s="602" t="s">
        <v>548</v>
      </c>
      <c r="D12" s="749" t="s">
        <v>553</v>
      </c>
      <c r="E12" s="759">
        <v>1000</v>
      </c>
      <c r="F12" s="760">
        <v>1000</v>
      </c>
      <c r="G12" s="760">
        <v>0</v>
      </c>
      <c r="H12" s="761">
        <v>1000</v>
      </c>
      <c r="I12" s="768">
        <v>0</v>
      </c>
      <c r="J12" s="762">
        <v>0</v>
      </c>
      <c r="K12" s="760">
        <v>0</v>
      </c>
      <c r="L12" s="759">
        <v>1000</v>
      </c>
      <c r="M12" s="759">
        <v>0</v>
      </c>
      <c r="N12" s="769">
        <v>0</v>
      </c>
      <c r="O12" s="760">
        <v>0</v>
      </c>
      <c r="P12" s="769">
        <v>0</v>
      </c>
      <c r="Q12" s="745"/>
    </row>
    <row r="13" spans="1:18" ht="95.25" customHeight="1" x14ac:dyDescent="0.25">
      <c r="A13" s="1050"/>
      <c r="B13" s="933" t="s">
        <v>540</v>
      </c>
      <c r="C13" s="602" t="s">
        <v>541</v>
      </c>
      <c r="D13" s="749" t="s">
        <v>554</v>
      </c>
      <c r="E13" s="759">
        <v>2000</v>
      </c>
      <c r="F13" s="760">
        <v>2000</v>
      </c>
      <c r="G13" s="760">
        <v>0</v>
      </c>
      <c r="H13" s="761">
        <v>2000</v>
      </c>
      <c r="I13" s="768">
        <v>0</v>
      </c>
      <c r="J13" s="762">
        <v>0</v>
      </c>
      <c r="K13" s="760">
        <v>0</v>
      </c>
      <c r="L13" s="759">
        <v>2000</v>
      </c>
      <c r="M13" s="759">
        <v>0</v>
      </c>
      <c r="N13" s="769">
        <v>0</v>
      </c>
      <c r="O13" s="760">
        <v>0</v>
      </c>
      <c r="P13" s="769">
        <v>0</v>
      </c>
      <c r="Q13" s="745"/>
    </row>
    <row r="14" spans="1:18" ht="19.5" x14ac:dyDescent="0.25">
      <c r="A14" s="1050"/>
      <c r="B14" s="1082" t="s">
        <v>82</v>
      </c>
      <c r="C14" s="1083"/>
      <c r="D14" s="1084"/>
      <c r="E14" s="765">
        <v>26000</v>
      </c>
      <c r="F14" s="766">
        <v>26000</v>
      </c>
      <c r="G14" s="766">
        <v>0</v>
      </c>
      <c r="H14" s="766">
        <v>26000</v>
      </c>
      <c r="I14" s="766">
        <v>2828</v>
      </c>
      <c r="J14" s="767">
        <v>0.10876923076923077</v>
      </c>
      <c r="K14" s="771">
        <v>2828</v>
      </c>
      <c r="L14" s="765">
        <v>23172</v>
      </c>
      <c r="M14" s="765">
        <v>0</v>
      </c>
      <c r="N14" s="767">
        <v>0</v>
      </c>
      <c r="O14" s="766">
        <v>0</v>
      </c>
      <c r="P14" s="767">
        <v>0</v>
      </c>
      <c r="Q14" s="647" t="e">
        <v>#REF!</v>
      </c>
    </row>
    <row r="15" spans="1:18" ht="24" customHeight="1" x14ac:dyDescent="0.25">
      <c r="A15" s="1050"/>
      <c r="B15" s="1079" t="s">
        <v>290</v>
      </c>
      <c r="C15" s="1080"/>
      <c r="D15" s="1081"/>
      <c r="E15" s="765">
        <v>65417.534</v>
      </c>
      <c r="F15" s="766">
        <v>65417.534</v>
      </c>
      <c r="G15" s="766">
        <v>0</v>
      </c>
      <c r="H15" s="766">
        <v>65417.534</v>
      </c>
      <c r="I15" s="766">
        <v>40353.334000999996</v>
      </c>
      <c r="J15" s="767">
        <v>0.61685807357091749</v>
      </c>
      <c r="K15" s="771">
        <v>40203.334000999996</v>
      </c>
      <c r="L15" s="765">
        <v>25064.199999000004</v>
      </c>
      <c r="M15" s="765">
        <v>150</v>
      </c>
      <c r="N15" s="767">
        <v>2.2929632290939E-3</v>
      </c>
      <c r="O15" s="766">
        <v>0</v>
      </c>
      <c r="P15" s="767">
        <v>0</v>
      </c>
      <c r="Q15" s="647" t="e">
        <v>#REF!</v>
      </c>
    </row>
    <row r="16" spans="1:18" ht="30.75" customHeight="1" x14ac:dyDescent="0.25">
      <c r="A16" s="1050"/>
      <c r="B16" s="1085" t="s">
        <v>284</v>
      </c>
      <c r="C16" s="1086"/>
      <c r="D16" s="1087"/>
      <c r="E16" s="770">
        <v>0</v>
      </c>
      <c r="F16" s="771">
        <v>0</v>
      </c>
      <c r="G16" s="771">
        <v>0</v>
      </c>
      <c r="H16" s="771">
        <v>0</v>
      </c>
      <c r="I16" s="771">
        <v>0</v>
      </c>
      <c r="J16" s="772">
        <v>0</v>
      </c>
      <c r="K16" s="771">
        <v>0</v>
      </c>
      <c r="L16" s="770">
        <v>0</v>
      </c>
      <c r="M16" s="770">
        <v>0</v>
      </c>
      <c r="N16" s="772">
        <v>0</v>
      </c>
      <c r="O16" s="766">
        <v>0</v>
      </c>
      <c r="P16" s="767">
        <v>0</v>
      </c>
      <c r="Q16" s="647">
        <v>0</v>
      </c>
    </row>
    <row r="17" spans="1:18" ht="40.5" customHeight="1" thickBot="1" x14ac:dyDescent="0.3">
      <c r="A17" s="1051"/>
      <c r="B17" s="1063" t="s">
        <v>70</v>
      </c>
      <c r="C17" s="1064"/>
      <c r="D17" s="1065"/>
      <c r="E17" s="773">
        <v>65417.534</v>
      </c>
      <c r="F17" s="774">
        <v>65417.534</v>
      </c>
      <c r="G17" s="774">
        <v>0</v>
      </c>
      <c r="H17" s="774">
        <v>65417.534</v>
      </c>
      <c r="I17" s="774">
        <v>40353.334000999996</v>
      </c>
      <c r="J17" s="775">
        <v>0.61685807357091749</v>
      </c>
      <c r="K17" s="774">
        <v>40203.334000999996</v>
      </c>
      <c r="L17" s="773">
        <v>25064.199999000004</v>
      </c>
      <c r="M17" s="773">
        <v>150</v>
      </c>
      <c r="N17" s="775">
        <v>2.2929632290939E-3</v>
      </c>
      <c r="O17" s="774">
        <v>0</v>
      </c>
      <c r="P17" s="775">
        <v>0</v>
      </c>
      <c r="Q17" s="578" t="e">
        <v>#REF!</v>
      </c>
    </row>
    <row r="18" spans="1:18" ht="21" customHeight="1" thickBot="1" x14ac:dyDescent="0.3">
      <c r="A18" s="1018" t="s">
        <v>567</v>
      </c>
      <c r="B18" s="1018"/>
      <c r="C18" s="1018"/>
      <c r="D18" s="1018"/>
      <c r="E18" s="1018"/>
      <c r="F18" s="1018"/>
      <c r="G18" s="1018"/>
      <c r="H18" s="1018"/>
      <c r="I18" s="1018"/>
      <c r="J18" s="1018"/>
      <c r="K18" s="1018"/>
      <c r="L18" s="1018"/>
      <c r="M18" s="1018"/>
      <c r="N18" s="1018"/>
      <c r="O18" s="1018"/>
      <c r="P18" s="1018"/>
    </row>
    <row r="19" spans="1:18" s="242" customFormat="1" ht="68.25" customHeight="1" x14ac:dyDescent="0.25">
      <c r="A19" s="527" t="s">
        <v>6</v>
      </c>
      <c r="B19" s="546" t="s">
        <v>7</v>
      </c>
      <c r="C19" s="526" t="s">
        <v>497</v>
      </c>
      <c r="D19" s="528" t="s">
        <v>175</v>
      </c>
      <c r="E19" s="544" t="s">
        <v>95</v>
      </c>
      <c r="F19" s="528" t="s">
        <v>174</v>
      </c>
      <c r="G19" s="528" t="s">
        <v>98</v>
      </c>
      <c r="H19" s="528" t="s">
        <v>566</v>
      </c>
      <c r="I19" s="528" t="s">
        <v>24</v>
      </c>
      <c r="J19" s="529" t="s">
        <v>376</v>
      </c>
      <c r="K19" s="528" t="s">
        <v>179</v>
      </c>
      <c r="L19" s="528" t="s">
        <v>176</v>
      </c>
      <c r="M19" s="544" t="s">
        <v>25</v>
      </c>
      <c r="N19" s="528" t="s">
        <v>43</v>
      </c>
      <c r="O19" s="544" t="s">
        <v>80</v>
      </c>
      <c r="P19" s="641" t="s">
        <v>301</v>
      </c>
      <c r="Q19" s="544" t="s">
        <v>28</v>
      </c>
      <c r="R19" s="751"/>
    </row>
    <row r="20" spans="1:18" ht="30" x14ac:dyDescent="0.25">
      <c r="A20" s="1016" t="s">
        <v>337</v>
      </c>
      <c r="B20" s="934" t="s">
        <v>120</v>
      </c>
      <c r="C20" s="606" t="s">
        <v>121</v>
      </c>
      <c r="D20" s="341" t="s">
        <v>121</v>
      </c>
      <c r="E20" s="776">
        <v>7221.5</v>
      </c>
      <c r="F20" s="777">
        <v>7221.5</v>
      </c>
      <c r="G20" s="777">
        <v>0</v>
      </c>
      <c r="H20" s="777">
        <v>7221.5</v>
      </c>
      <c r="I20" s="761">
        <v>0</v>
      </c>
      <c r="J20" s="778">
        <v>0</v>
      </c>
      <c r="K20" s="777">
        <v>0</v>
      </c>
      <c r="L20" s="776">
        <v>7221.5</v>
      </c>
      <c r="M20" s="776">
        <v>0</v>
      </c>
      <c r="N20" s="764">
        <v>0</v>
      </c>
      <c r="O20" s="776">
        <v>0</v>
      </c>
      <c r="P20" s="764">
        <v>0</v>
      </c>
      <c r="Q20" s="688" t="e">
        <v>#REF!</v>
      </c>
    </row>
    <row r="21" spans="1:18" ht="60" x14ac:dyDescent="0.25">
      <c r="A21" s="1017"/>
      <c r="B21" s="932" t="s">
        <v>138</v>
      </c>
      <c r="C21" s="603" t="s">
        <v>325</v>
      </c>
      <c r="D21" s="338" t="s">
        <v>325</v>
      </c>
      <c r="E21" s="763">
        <v>87055.3</v>
      </c>
      <c r="F21" s="761">
        <v>87055.3</v>
      </c>
      <c r="G21" s="761">
        <v>0</v>
      </c>
      <c r="H21" s="761">
        <v>87055.3</v>
      </c>
      <c r="I21" s="761">
        <v>57053.84261</v>
      </c>
      <c r="J21" s="764">
        <v>0.65537471710510442</v>
      </c>
      <c r="K21" s="777">
        <v>50690.477468999998</v>
      </c>
      <c r="L21" s="763">
        <v>30001.457390000003</v>
      </c>
      <c r="M21" s="763">
        <v>6363.3651410000002</v>
      </c>
      <c r="N21" s="764">
        <v>7.309566609959417E-2</v>
      </c>
      <c r="O21" s="763">
        <v>640.11054100000001</v>
      </c>
      <c r="P21" s="764">
        <v>7.3529186735328007E-3</v>
      </c>
      <c r="Q21" s="686" t="e">
        <v>#REF!</v>
      </c>
    </row>
    <row r="22" spans="1:18" ht="60" x14ac:dyDescent="0.25">
      <c r="A22" s="1017"/>
      <c r="B22" s="932" t="s">
        <v>139</v>
      </c>
      <c r="C22" s="603" t="s">
        <v>326</v>
      </c>
      <c r="D22" s="338" t="s">
        <v>326</v>
      </c>
      <c r="E22" s="763">
        <v>9418.6</v>
      </c>
      <c r="F22" s="761">
        <v>9418.6</v>
      </c>
      <c r="G22" s="761">
        <v>0</v>
      </c>
      <c r="H22" s="761">
        <v>9418.6</v>
      </c>
      <c r="I22" s="761">
        <v>0</v>
      </c>
      <c r="J22" s="764">
        <v>0</v>
      </c>
      <c r="K22" s="777">
        <v>0</v>
      </c>
      <c r="L22" s="763">
        <v>9418.6</v>
      </c>
      <c r="M22" s="763">
        <v>0</v>
      </c>
      <c r="N22" s="764">
        <v>0</v>
      </c>
      <c r="O22" s="763">
        <v>0</v>
      </c>
      <c r="P22" s="764">
        <v>0</v>
      </c>
      <c r="Q22" s="687" t="e">
        <v>#REF!</v>
      </c>
    </row>
    <row r="23" spans="1:18" s="236" customFormat="1" ht="45" x14ac:dyDescent="0.25">
      <c r="A23" s="1017"/>
      <c r="B23" s="932" t="s">
        <v>133</v>
      </c>
      <c r="C23" s="603" t="s">
        <v>323</v>
      </c>
      <c r="D23" s="338" t="s">
        <v>323</v>
      </c>
      <c r="E23" s="763">
        <v>14368.420725</v>
      </c>
      <c r="F23" s="761">
        <v>14368.420725</v>
      </c>
      <c r="G23" s="761">
        <v>0</v>
      </c>
      <c r="H23" s="761">
        <v>14368.420725</v>
      </c>
      <c r="I23" s="761">
        <v>0</v>
      </c>
      <c r="J23" s="764">
        <v>0</v>
      </c>
      <c r="K23" s="777">
        <v>0</v>
      </c>
      <c r="L23" s="763">
        <v>14368.420725</v>
      </c>
      <c r="M23" s="763">
        <v>0</v>
      </c>
      <c r="N23" s="764">
        <v>0</v>
      </c>
      <c r="O23" s="763">
        <v>0</v>
      </c>
      <c r="P23" s="764">
        <v>0</v>
      </c>
      <c r="Q23" s="724">
        <v>0</v>
      </c>
      <c r="R23" s="236">
        <v>0</v>
      </c>
    </row>
    <row r="24" spans="1:18" ht="19.5" x14ac:dyDescent="0.25">
      <c r="A24" s="1017"/>
      <c r="B24" s="1074" t="s">
        <v>47</v>
      </c>
      <c r="C24" s="1075"/>
      <c r="D24" s="1076"/>
      <c r="E24" s="765">
        <v>118063.82072500001</v>
      </c>
      <c r="F24" s="766">
        <v>118063.82072500001</v>
      </c>
      <c r="G24" s="766">
        <v>0</v>
      </c>
      <c r="H24" s="766">
        <v>118063.82072500001</v>
      </c>
      <c r="I24" s="766">
        <v>57053.84261</v>
      </c>
      <c r="J24" s="767">
        <v>0.48324577554450471</v>
      </c>
      <c r="K24" s="766">
        <v>50690.477468999998</v>
      </c>
      <c r="L24" s="765">
        <v>61009.978115000005</v>
      </c>
      <c r="M24" s="765">
        <v>6363.3651410000002</v>
      </c>
      <c r="N24" s="767">
        <v>5.389767247853057E-2</v>
      </c>
      <c r="O24" s="765">
        <v>640.11054100000001</v>
      </c>
      <c r="P24" s="767">
        <v>5.4217332377458505E-3</v>
      </c>
      <c r="Q24" s="649" t="e">
        <v>#REF!</v>
      </c>
    </row>
    <row r="25" spans="1:18" s="236" customFormat="1" ht="60" x14ac:dyDescent="0.25">
      <c r="A25" s="1017"/>
      <c r="B25" s="888" t="s">
        <v>435</v>
      </c>
      <c r="C25" s="889" t="s">
        <v>436</v>
      </c>
      <c r="D25" s="890" t="s">
        <v>503</v>
      </c>
      <c r="E25" s="763">
        <v>48500</v>
      </c>
      <c r="F25" s="761">
        <v>48500</v>
      </c>
      <c r="G25" s="761">
        <v>0</v>
      </c>
      <c r="H25" s="761">
        <v>48500</v>
      </c>
      <c r="I25" s="761">
        <v>0</v>
      </c>
      <c r="J25" s="764">
        <v>0</v>
      </c>
      <c r="K25" s="761">
        <v>0</v>
      </c>
      <c r="L25" s="763">
        <v>48500</v>
      </c>
      <c r="M25" s="763">
        <v>0</v>
      </c>
      <c r="N25" s="764">
        <v>0</v>
      </c>
      <c r="O25" s="763">
        <v>0</v>
      </c>
      <c r="P25" s="764">
        <v>0</v>
      </c>
      <c r="Q25" s="724" t="e">
        <v>#REF!</v>
      </c>
    </row>
    <row r="26" spans="1:18" ht="75" x14ac:dyDescent="0.25">
      <c r="A26" s="1017"/>
      <c r="B26" s="888" t="s">
        <v>437</v>
      </c>
      <c r="C26" s="891" t="s">
        <v>436</v>
      </c>
      <c r="D26" s="892" t="s">
        <v>504</v>
      </c>
      <c r="E26" s="759">
        <v>50000</v>
      </c>
      <c r="F26" s="760">
        <v>50000</v>
      </c>
      <c r="G26" s="760">
        <v>0</v>
      </c>
      <c r="H26" s="760">
        <v>50000</v>
      </c>
      <c r="I26" s="760">
        <v>0</v>
      </c>
      <c r="J26" s="762">
        <v>0</v>
      </c>
      <c r="K26" s="761">
        <v>0</v>
      </c>
      <c r="L26" s="759">
        <v>50000</v>
      </c>
      <c r="M26" s="759">
        <v>0</v>
      </c>
      <c r="N26" s="762">
        <v>0</v>
      </c>
      <c r="O26" s="759">
        <v>0</v>
      </c>
      <c r="P26" s="762">
        <v>0</v>
      </c>
      <c r="Q26" s="648" t="e">
        <v>#REF!</v>
      </c>
    </row>
    <row r="27" spans="1:18" ht="60" x14ac:dyDescent="0.25">
      <c r="A27" s="1017"/>
      <c r="B27" s="888" t="s">
        <v>438</v>
      </c>
      <c r="C27" s="891" t="s">
        <v>436</v>
      </c>
      <c r="D27" s="892" t="s">
        <v>505</v>
      </c>
      <c r="E27" s="759">
        <v>722</v>
      </c>
      <c r="F27" s="760">
        <v>722</v>
      </c>
      <c r="G27" s="760">
        <v>0</v>
      </c>
      <c r="H27" s="760">
        <v>722</v>
      </c>
      <c r="I27" s="760">
        <v>722</v>
      </c>
      <c r="J27" s="762">
        <v>1</v>
      </c>
      <c r="K27" s="761">
        <v>722</v>
      </c>
      <c r="L27" s="759">
        <v>0</v>
      </c>
      <c r="M27" s="759">
        <v>0</v>
      </c>
      <c r="N27" s="762">
        <v>0</v>
      </c>
      <c r="O27" s="759">
        <v>0</v>
      </c>
      <c r="P27" s="762">
        <v>0</v>
      </c>
      <c r="Q27" s="648" t="e">
        <v>#REF!</v>
      </c>
    </row>
    <row r="28" spans="1:18" ht="75" x14ac:dyDescent="0.25">
      <c r="A28" s="1017"/>
      <c r="B28" s="888" t="s">
        <v>439</v>
      </c>
      <c r="C28" s="891" t="s">
        <v>436</v>
      </c>
      <c r="D28" s="892" t="s">
        <v>506</v>
      </c>
      <c r="E28" s="759">
        <v>28000</v>
      </c>
      <c r="F28" s="760">
        <v>28000</v>
      </c>
      <c r="G28" s="760">
        <v>0</v>
      </c>
      <c r="H28" s="760">
        <v>28000</v>
      </c>
      <c r="I28" s="760">
        <v>0</v>
      </c>
      <c r="J28" s="762">
        <v>0</v>
      </c>
      <c r="K28" s="761">
        <v>0</v>
      </c>
      <c r="L28" s="759">
        <v>28000</v>
      </c>
      <c r="M28" s="759">
        <v>0</v>
      </c>
      <c r="N28" s="762">
        <v>0</v>
      </c>
      <c r="O28" s="759">
        <v>0</v>
      </c>
      <c r="P28" s="762">
        <v>0</v>
      </c>
      <c r="Q28" s="648" t="e">
        <v>#REF!</v>
      </c>
    </row>
    <row r="29" spans="1:18" ht="45" x14ac:dyDescent="0.25">
      <c r="A29" s="1017"/>
      <c r="B29" s="893" t="s">
        <v>542</v>
      </c>
      <c r="C29" s="894" t="s">
        <v>450</v>
      </c>
      <c r="D29" s="895" t="s">
        <v>557</v>
      </c>
      <c r="E29" s="759">
        <v>1000</v>
      </c>
      <c r="F29" s="760">
        <v>1000</v>
      </c>
      <c r="G29" s="760">
        <v>0</v>
      </c>
      <c r="H29" s="760">
        <v>1000</v>
      </c>
      <c r="I29" s="760">
        <v>0</v>
      </c>
      <c r="J29" s="762">
        <v>0</v>
      </c>
      <c r="K29" s="761">
        <v>0</v>
      </c>
      <c r="L29" s="759">
        <v>1000</v>
      </c>
      <c r="M29" s="759">
        <v>0</v>
      </c>
      <c r="N29" s="762">
        <v>0</v>
      </c>
      <c r="O29" s="759">
        <v>0</v>
      </c>
      <c r="P29" s="762">
        <v>0</v>
      </c>
      <c r="Q29" s="648"/>
    </row>
    <row r="30" spans="1:18" ht="60" x14ac:dyDescent="0.25">
      <c r="A30" s="1017"/>
      <c r="B30" s="888" t="s">
        <v>550</v>
      </c>
      <c r="C30" s="896" t="s">
        <v>544</v>
      </c>
      <c r="D30" s="895" t="s">
        <v>558</v>
      </c>
      <c r="E30" s="759">
        <v>1000</v>
      </c>
      <c r="F30" s="760">
        <v>1000</v>
      </c>
      <c r="G30" s="760">
        <v>0</v>
      </c>
      <c r="H30" s="760">
        <v>1000</v>
      </c>
      <c r="I30" s="760">
        <v>0</v>
      </c>
      <c r="J30" s="762">
        <v>0</v>
      </c>
      <c r="K30" s="761">
        <v>0</v>
      </c>
      <c r="L30" s="759">
        <v>1000</v>
      </c>
      <c r="M30" s="759">
        <v>0</v>
      </c>
      <c r="N30" s="762">
        <v>0</v>
      </c>
      <c r="O30" s="759">
        <v>0</v>
      </c>
      <c r="P30" s="762">
        <v>0</v>
      </c>
      <c r="Q30" s="648"/>
    </row>
    <row r="31" spans="1:18" ht="19.5" x14ac:dyDescent="0.25">
      <c r="A31" s="1017"/>
      <c r="B31" s="1067" t="s">
        <v>82</v>
      </c>
      <c r="C31" s="1068"/>
      <c r="D31" s="1069"/>
      <c r="E31" s="779">
        <v>129222</v>
      </c>
      <c r="F31" s="780">
        <v>129222</v>
      </c>
      <c r="G31" s="780">
        <v>0</v>
      </c>
      <c r="H31" s="780">
        <v>129222</v>
      </c>
      <c r="I31" s="780">
        <v>722</v>
      </c>
      <c r="J31" s="781">
        <v>5.5872838990264819E-3</v>
      </c>
      <c r="K31" s="780">
        <v>722</v>
      </c>
      <c r="L31" s="780">
        <v>128500</v>
      </c>
      <c r="M31" s="779">
        <v>0</v>
      </c>
      <c r="N31" s="781">
        <v>0</v>
      </c>
      <c r="O31" s="779">
        <v>0</v>
      </c>
      <c r="P31" s="781">
        <v>0</v>
      </c>
      <c r="Q31" s="650" t="e">
        <v>#REF!</v>
      </c>
    </row>
    <row r="32" spans="1:18" ht="19.5" x14ac:dyDescent="0.25">
      <c r="A32" s="1017"/>
      <c r="B32" s="1067" t="s">
        <v>290</v>
      </c>
      <c r="C32" s="1068"/>
      <c r="D32" s="1069"/>
      <c r="E32" s="779">
        <v>247285.820725</v>
      </c>
      <c r="F32" s="780">
        <v>247285.820725</v>
      </c>
      <c r="G32" s="780">
        <v>0</v>
      </c>
      <c r="H32" s="780">
        <v>247285.820725</v>
      </c>
      <c r="I32" s="780">
        <v>57775.84261</v>
      </c>
      <c r="J32" s="781">
        <v>0.23363993309689593</v>
      </c>
      <c r="K32" s="780">
        <v>51412.477468999998</v>
      </c>
      <c r="L32" s="779">
        <v>189509.97811500001</v>
      </c>
      <c r="M32" s="779">
        <v>6363.3651410000002</v>
      </c>
      <c r="N32" s="781">
        <v>2.5732834670195385E-2</v>
      </c>
      <c r="O32" s="779">
        <v>640.11054100000001</v>
      </c>
      <c r="P32" s="781">
        <v>2.5885452676716551E-3</v>
      </c>
      <c r="Q32" s="650" t="e">
        <v>#REF!</v>
      </c>
    </row>
    <row r="33" spans="1:61" ht="20.25" thickBot="1" x14ac:dyDescent="0.3">
      <c r="A33" s="1017"/>
      <c r="B33" s="1070" t="s">
        <v>284</v>
      </c>
      <c r="C33" s="1071"/>
      <c r="D33" s="1072"/>
      <c r="E33" s="782">
        <v>0</v>
      </c>
      <c r="F33" s="783">
        <v>0</v>
      </c>
      <c r="G33" s="783">
        <v>0</v>
      </c>
      <c r="H33" s="783">
        <v>0</v>
      </c>
      <c r="I33" s="783">
        <v>0</v>
      </c>
      <c r="J33" s="784">
        <v>0</v>
      </c>
      <c r="K33" s="783">
        <v>0</v>
      </c>
      <c r="L33" s="782">
        <v>0</v>
      </c>
      <c r="M33" s="782">
        <v>0</v>
      </c>
      <c r="N33" s="785">
        <v>0</v>
      </c>
      <c r="O33" s="786">
        <v>0</v>
      </c>
      <c r="P33" s="785">
        <v>0</v>
      </c>
      <c r="Q33" s="651">
        <v>0</v>
      </c>
    </row>
    <row r="34" spans="1:61" ht="20.25" thickBot="1" x14ac:dyDescent="0.3">
      <c r="A34" s="1051"/>
      <c r="B34" s="1022" t="s">
        <v>70</v>
      </c>
      <c r="C34" s="1037"/>
      <c r="D34" s="1023"/>
      <c r="E34" s="787">
        <v>247285.820725</v>
      </c>
      <c r="F34" s="787">
        <v>247285.820725</v>
      </c>
      <c r="G34" s="787">
        <v>0</v>
      </c>
      <c r="H34" s="787">
        <v>247285.820725</v>
      </c>
      <c r="I34" s="788">
        <v>57775.84261</v>
      </c>
      <c r="J34" s="646">
        <v>0.23363993309689593</v>
      </c>
      <c r="K34" s="788">
        <v>51412.477468999998</v>
      </c>
      <c r="L34" s="787">
        <v>189509.97811500001</v>
      </c>
      <c r="M34" s="787">
        <v>6363.3651410000002</v>
      </c>
      <c r="N34" s="646">
        <v>2.5732834670195385E-2</v>
      </c>
      <c r="O34" s="788">
        <v>640.11054100000001</v>
      </c>
      <c r="P34" s="646">
        <v>2.5885452676716551E-3</v>
      </c>
      <c r="Q34" s="652" t="e">
        <v>#REF!</v>
      </c>
    </row>
    <row r="35" spans="1:61" ht="15.75" thickBot="1" x14ac:dyDescent="0.3">
      <c r="A35" s="1018" t="s">
        <v>567</v>
      </c>
      <c r="B35" s="1018"/>
      <c r="C35" s="1018"/>
      <c r="D35" s="1018"/>
      <c r="E35" s="1018"/>
      <c r="F35" s="1018"/>
      <c r="G35" s="1018"/>
      <c r="H35" s="1018"/>
      <c r="I35" s="1018"/>
      <c r="J35" s="1018"/>
      <c r="K35" s="1018"/>
      <c r="L35" s="1018"/>
      <c r="M35" s="1018"/>
      <c r="N35" s="1018"/>
      <c r="O35" s="1018"/>
      <c r="P35" s="1018"/>
    </row>
    <row r="36" spans="1:61" s="242" customFormat="1" ht="45.75" thickBot="1" x14ac:dyDescent="0.3">
      <c r="A36" s="527" t="s">
        <v>6</v>
      </c>
      <c r="B36" s="546" t="s">
        <v>7</v>
      </c>
      <c r="C36" s="526" t="s">
        <v>497</v>
      </c>
      <c r="D36" s="528" t="s">
        <v>175</v>
      </c>
      <c r="E36" s="544" t="s">
        <v>95</v>
      </c>
      <c r="F36" s="528" t="s">
        <v>174</v>
      </c>
      <c r="G36" s="528" t="s">
        <v>98</v>
      </c>
      <c r="H36" s="528" t="s">
        <v>566</v>
      </c>
      <c r="I36" s="528" t="s">
        <v>24</v>
      </c>
      <c r="J36" s="529" t="s">
        <v>376</v>
      </c>
      <c r="K36" s="528" t="s">
        <v>179</v>
      </c>
      <c r="L36" s="528" t="s">
        <v>176</v>
      </c>
      <c r="M36" s="544" t="s">
        <v>25</v>
      </c>
      <c r="N36" s="528" t="s">
        <v>43</v>
      </c>
      <c r="O36" s="544" t="s">
        <v>80</v>
      </c>
      <c r="P36" s="752" t="s">
        <v>301</v>
      </c>
      <c r="Q36" s="544" t="s">
        <v>28</v>
      </c>
      <c r="R36" s="751"/>
    </row>
    <row r="37" spans="1:61" s="236" customFormat="1" ht="90" x14ac:dyDescent="0.25">
      <c r="A37" s="1052" t="s">
        <v>338</v>
      </c>
      <c r="B37" s="901" t="s">
        <v>111</v>
      </c>
      <c r="C37" s="898" t="s">
        <v>319</v>
      </c>
      <c r="D37" s="370" t="s">
        <v>319</v>
      </c>
      <c r="E37" s="763">
        <v>8287.7999999999993</v>
      </c>
      <c r="F37" s="761">
        <v>8287.7999999999993</v>
      </c>
      <c r="G37" s="761">
        <v>0</v>
      </c>
      <c r="H37" s="761">
        <v>8287.7999999999993</v>
      </c>
      <c r="I37" s="761">
        <v>7189.425902</v>
      </c>
      <c r="J37" s="764">
        <v>0.86747096961799275</v>
      </c>
      <c r="K37" s="761">
        <v>4380.0158119999996</v>
      </c>
      <c r="L37" s="763">
        <v>1098.3740979999993</v>
      </c>
      <c r="M37" s="763">
        <v>2809.4100899999999</v>
      </c>
      <c r="N37" s="764">
        <v>0.33898140519800191</v>
      </c>
      <c r="O37" s="763">
        <v>447.95121399999999</v>
      </c>
      <c r="P37" s="764">
        <v>5.4049471994980579E-2</v>
      </c>
      <c r="Q37" s="689"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36" customFormat="1" ht="45" x14ac:dyDescent="0.25">
      <c r="A38" s="1052"/>
      <c r="B38" s="904" t="s">
        <v>133</v>
      </c>
      <c r="C38" s="900" t="s">
        <v>323</v>
      </c>
      <c r="D38" s="341" t="s">
        <v>323</v>
      </c>
      <c r="E38" s="763">
        <v>13158.276991000001</v>
      </c>
      <c r="F38" s="763">
        <v>13158.276991000001</v>
      </c>
      <c r="G38" s="761">
        <v>0</v>
      </c>
      <c r="H38" s="761">
        <v>13158.276991000001</v>
      </c>
      <c r="I38" s="761">
        <v>11865.921016</v>
      </c>
      <c r="J38" s="764">
        <v>0.90178379920988549</v>
      </c>
      <c r="K38" s="761">
        <v>10482.373600000001</v>
      </c>
      <c r="L38" s="761">
        <v>1292.3559750000004</v>
      </c>
      <c r="M38" s="763">
        <v>1383.5474160000001</v>
      </c>
      <c r="N38" s="764">
        <v>0.10514654897037956</v>
      </c>
      <c r="O38" s="763">
        <v>217.03685999999999</v>
      </c>
      <c r="P38" s="764">
        <v>1.6494322178234194E-2</v>
      </c>
      <c r="Q38" s="725">
        <v>172.43086</v>
      </c>
    </row>
    <row r="39" spans="1:61" ht="19.5" x14ac:dyDescent="0.25">
      <c r="A39" s="1053"/>
      <c r="B39" s="1067" t="s">
        <v>47</v>
      </c>
      <c r="C39" s="1068"/>
      <c r="D39" s="1069"/>
      <c r="E39" s="779">
        <v>21446.076991000002</v>
      </c>
      <c r="F39" s="780">
        <v>21446.076991000002</v>
      </c>
      <c r="G39" s="780">
        <v>0</v>
      </c>
      <c r="H39" s="780">
        <v>21446.076991000002</v>
      </c>
      <c r="I39" s="780">
        <v>19055.346917999999</v>
      </c>
      <c r="J39" s="781">
        <v>0.88852366453765463</v>
      </c>
      <c r="K39" s="780">
        <v>14862.389412</v>
      </c>
      <c r="L39" s="780">
        <v>2390.7300729999997</v>
      </c>
      <c r="M39" s="779">
        <v>4192.9575059999997</v>
      </c>
      <c r="N39" s="781">
        <v>0.19551163169653846</v>
      </c>
      <c r="O39" s="779">
        <v>664.98807399999998</v>
      </c>
      <c r="P39" s="781">
        <v>3.1007445990195174E-2</v>
      </c>
      <c r="Q39" s="582" t="e">
        <v>#REF!</v>
      </c>
    </row>
    <row r="40" spans="1:61" ht="75" x14ac:dyDescent="0.25">
      <c r="A40" s="1052"/>
      <c r="B40" s="901" t="s">
        <v>434</v>
      </c>
      <c r="C40" s="901" t="s">
        <v>559</v>
      </c>
      <c r="D40" s="603" t="s">
        <v>507</v>
      </c>
      <c r="E40" s="759">
        <v>17000</v>
      </c>
      <c r="F40" s="760">
        <v>17000</v>
      </c>
      <c r="G40" s="760">
        <v>0</v>
      </c>
      <c r="H40" s="760">
        <v>17000</v>
      </c>
      <c r="I40" s="761">
        <v>13265.236089</v>
      </c>
      <c r="J40" s="762">
        <v>0</v>
      </c>
      <c r="K40" s="760">
        <v>11939.322447999999</v>
      </c>
      <c r="L40" s="759">
        <v>3734.763911</v>
      </c>
      <c r="M40" s="759">
        <v>1325.9136410000001</v>
      </c>
      <c r="N40" s="762">
        <v>0</v>
      </c>
      <c r="O40" s="759">
        <v>114.018744</v>
      </c>
      <c r="P40" s="764">
        <v>6.7069849411764701E-3</v>
      </c>
      <c r="Q40" s="576" t="e">
        <v>#REF!</v>
      </c>
    </row>
    <row r="41" spans="1:61" ht="60" x14ac:dyDescent="0.25">
      <c r="A41" s="1052"/>
      <c r="B41" s="901" t="s">
        <v>440</v>
      </c>
      <c r="C41" s="901" t="s">
        <v>560</v>
      </c>
      <c r="D41" s="603" t="s">
        <v>508</v>
      </c>
      <c r="E41" s="759">
        <v>7000</v>
      </c>
      <c r="F41" s="760">
        <v>7000</v>
      </c>
      <c r="G41" s="760">
        <v>0</v>
      </c>
      <c r="H41" s="760">
        <v>7000</v>
      </c>
      <c r="I41" s="761">
        <v>5939.1263939999999</v>
      </c>
      <c r="J41" s="762">
        <v>0</v>
      </c>
      <c r="K41" s="760">
        <v>5344.2128560000001</v>
      </c>
      <c r="L41" s="759">
        <v>1060.8736060000001</v>
      </c>
      <c r="M41" s="759">
        <v>594.91353800000002</v>
      </c>
      <c r="N41" s="762">
        <v>0</v>
      </c>
      <c r="O41" s="759">
        <v>72.643366999999998</v>
      </c>
      <c r="P41" s="764">
        <v>1.0377623857142857E-2</v>
      </c>
      <c r="Q41" s="576" t="e">
        <v>#REF!</v>
      </c>
    </row>
    <row r="42" spans="1:61" s="973" customFormat="1" ht="55.5" customHeight="1" x14ac:dyDescent="0.25">
      <c r="A42" s="1054"/>
      <c r="B42" s="967" t="s">
        <v>443</v>
      </c>
      <c r="C42" s="968" t="s">
        <v>444</v>
      </c>
      <c r="D42" s="969" t="s">
        <v>509</v>
      </c>
      <c r="E42" s="970">
        <v>2700</v>
      </c>
      <c r="F42" s="971">
        <v>2700</v>
      </c>
      <c r="G42" s="971">
        <v>0</v>
      </c>
      <c r="H42" s="971">
        <v>2700</v>
      </c>
      <c r="I42" s="971">
        <v>815.69779300000005</v>
      </c>
      <c r="J42" s="762">
        <v>0.30211029370370374</v>
      </c>
      <c r="K42" s="971">
        <v>739.69779300000005</v>
      </c>
      <c r="L42" s="970">
        <v>1884.302207</v>
      </c>
      <c r="M42" s="970">
        <v>76</v>
      </c>
      <c r="N42" s="762">
        <v>2.8148148148148148E-2</v>
      </c>
      <c r="O42" s="970">
        <v>6.1666670000000003</v>
      </c>
      <c r="P42" s="762">
        <v>2.2839507407407408E-3</v>
      </c>
      <c r="Q42" s="972" t="e">
        <v>#REF!</v>
      </c>
    </row>
    <row r="43" spans="1:61" ht="79.5" customHeight="1" x14ac:dyDescent="0.25">
      <c r="A43" s="1052"/>
      <c r="B43" s="948" t="s">
        <v>545</v>
      </c>
      <c r="C43" s="949" t="s">
        <v>546</v>
      </c>
      <c r="D43" s="603" t="s">
        <v>561</v>
      </c>
      <c r="E43" s="759">
        <v>10000</v>
      </c>
      <c r="F43" s="760">
        <v>10000</v>
      </c>
      <c r="G43" s="760">
        <v>0</v>
      </c>
      <c r="H43" s="760">
        <v>10000</v>
      </c>
      <c r="I43" s="761">
        <v>10000</v>
      </c>
      <c r="J43" s="974">
        <v>0</v>
      </c>
      <c r="K43" s="760">
        <v>10000</v>
      </c>
      <c r="L43" s="759">
        <v>0</v>
      </c>
      <c r="M43" s="759">
        <v>0</v>
      </c>
      <c r="N43" s="762">
        <v>0</v>
      </c>
      <c r="O43" s="759">
        <v>0</v>
      </c>
      <c r="P43" s="764">
        <v>0</v>
      </c>
      <c r="Q43" s="576" t="e">
        <v>#REF!</v>
      </c>
    </row>
    <row r="44" spans="1:61" ht="20.25" thickBot="1" x14ac:dyDescent="0.3">
      <c r="A44" s="1055"/>
      <c r="B44" s="1070" t="s">
        <v>82</v>
      </c>
      <c r="C44" s="1071"/>
      <c r="D44" s="1072"/>
      <c r="E44" s="786">
        <v>36700</v>
      </c>
      <c r="F44" s="789">
        <v>36700</v>
      </c>
      <c r="G44" s="789">
        <v>0</v>
      </c>
      <c r="H44" s="789">
        <v>36700</v>
      </c>
      <c r="I44" s="789">
        <v>30020.060276</v>
      </c>
      <c r="J44" s="785">
        <v>0.8179852936239782</v>
      </c>
      <c r="K44" s="789">
        <v>28023.233096999997</v>
      </c>
      <c r="L44" s="786">
        <v>6679.9397239999998</v>
      </c>
      <c r="M44" s="786">
        <v>1996.8271790000001</v>
      </c>
      <c r="N44" s="785">
        <v>5.4409459918256131E-2</v>
      </c>
      <c r="O44" s="786">
        <v>192.82877799999997</v>
      </c>
      <c r="P44" s="785">
        <v>5.2541901362397813E-3</v>
      </c>
      <c r="Q44" s="583" t="e">
        <v>#REF!</v>
      </c>
    </row>
    <row r="45" spans="1:61" ht="26.25" customHeight="1" thickBot="1" x14ac:dyDescent="0.3">
      <c r="A45" s="1056"/>
      <c r="B45" s="1103" t="s">
        <v>70</v>
      </c>
      <c r="C45" s="1104"/>
      <c r="D45" s="1105"/>
      <c r="E45" s="790">
        <v>58146.076991000002</v>
      </c>
      <c r="F45" s="791">
        <v>58146.076991000002</v>
      </c>
      <c r="G45" s="791">
        <v>0</v>
      </c>
      <c r="H45" s="791">
        <v>58146.076991000002</v>
      </c>
      <c r="I45" s="791">
        <v>49075.407193999999</v>
      </c>
      <c r="J45" s="792">
        <v>0.84400203304508425</v>
      </c>
      <c r="K45" s="791">
        <v>42885.622508999993</v>
      </c>
      <c r="L45" s="790">
        <v>9070.6697970000023</v>
      </c>
      <c r="M45" s="790">
        <v>6189.7846849999996</v>
      </c>
      <c r="N45" s="792">
        <v>0.10645231811525428</v>
      </c>
      <c r="O45" s="790">
        <v>857.81685199999993</v>
      </c>
      <c r="P45" s="792">
        <v>1.4752789807862274E-2</v>
      </c>
      <c r="Q45" s="652" t="e">
        <v>#REF!</v>
      </c>
    </row>
    <row r="46" spans="1:61" s="236" customFormat="1" ht="109.5" customHeight="1" x14ac:dyDescent="0.25">
      <c r="A46" s="903" t="s">
        <v>563</v>
      </c>
      <c r="B46" s="904" t="s">
        <v>449</v>
      </c>
      <c r="C46" s="904" t="s">
        <v>450</v>
      </c>
      <c r="D46" s="603" t="s">
        <v>510</v>
      </c>
      <c r="E46" s="763">
        <v>3000</v>
      </c>
      <c r="F46" s="763">
        <v>3000</v>
      </c>
      <c r="G46" s="763">
        <v>0</v>
      </c>
      <c r="H46" s="763">
        <v>3000</v>
      </c>
      <c r="I46" s="763">
        <v>2568.6669529999999</v>
      </c>
      <c r="J46" s="762">
        <v>0.85622231766666668</v>
      </c>
      <c r="K46" s="760">
        <v>1334.5082159999999</v>
      </c>
      <c r="L46" s="763">
        <v>0</v>
      </c>
      <c r="M46" s="763">
        <v>1234.158737</v>
      </c>
      <c r="N46" s="762">
        <v>0.41138624566666665</v>
      </c>
      <c r="O46" s="763">
        <v>169.840642</v>
      </c>
      <c r="P46" s="763">
        <v>5.6613547333333333E-2</v>
      </c>
      <c r="Q46" s="747"/>
    </row>
    <row r="47" spans="1:61" ht="26.25" customHeight="1" x14ac:dyDescent="0.25">
      <c r="A47" s="535"/>
      <c r="B47" s="1077" t="s">
        <v>555</v>
      </c>
      <c r="C47" s="1077"/>
      <c r="D47" s="793"/>
      <c r="E47" s="770">
        <v>3000</v>
      </c>
      <c r="F47" s="770">
        <v>3000</v>
      </c>
      <c r="G47" s="770">
        <v>0</v>
      </c>
      <c r="H47" s="770">
        <v>3000</v>
      </c>
      <c r="I47" s="770">
        <v>2568.6669529999999</v>
      </c>
      <c r="J47" s="772">
        <v>0.85622231766666668</v>
      </c>
      <c r="K47" s="770">
        <v>1334.5082159999999</v>
      </c>
      <c r="L47" s="770">
        <v>0</v>
      </c>
      <c r="M47" s="770">
        <v>1234.158737</v>
      </c>
      <c r="N47" s="772">
        <v>0.41138624566666665</v>
      </c>
      <c r="O47" s="770">
        <v>169.840642</v>
      </c>
      <c r="P47" s="770">
        <v>5.6613547333333333E-2</v>
      </c>
      <c r="Q47" s="746"/>
    </row>
    <row r="48" spans="1:61" ht="26.25" customHeight="1" thickBot="1" x14ac:dyDescent="0.3">
      <c r="A48" s="535"/>
      <c r="B48" s="1078" t="s">
        <v>556</v>
      </c>
      <c r="C48" s="1078"/>
      <c r="D48" s="794"/>
      <c r="E48" s="795">
        <v>3000</v>
      </c>
      <c r="F48" s="795">
        <v>3000</v>
      </c>
      <c r="G48" s="795">
        <v>0</v>
      </c>
      <c r="H48" s="795">
        <v>3000</v>
      </c>
      <c r="I48" s="795">
        <v>2568.6669529999999</v>
      </c>
      <c r="J48" s="795">
        <v>0.85622231766666668</v>
      </c>
      <c r="K48" s="795">
        <v>1334.5082159999999</v>
      </c>
      <c r="L48" s="795">
        <v>0</v>
      </c>
      <c r="M48" s="795">
        <v>1234.158737</v>
      </c>
      <c r="N48" s="796">
        <v>0.41138624566666665</v>
      </c>
      <c r="O48" s="795">
        <v>169.840642</v>
      </c>
      <c r="P48" s="796">
        <v>5.6613547333333333E-2</v>
      </c>
      <c r="Q48" s="746"/>
    </row>
    <row r="49" spans="1:19" ht="20.25" customHeight="1" thickBot="1" x14ac:dyDescent="0.3">
      <c r="A49" s="1018" t="s">
        <v>567</v>
      </c>
      <c r="B49" s="1018"/>
      <c r="C49" s="1018"/>
      <c r="D49" s="1018"/>
      <c r="E49" s="1018"/>
      <c r="F49" s="1018"/>
      <c r="G49" s="1018"/>
      <c r="H49" s="1018"/>
      <c r="I49" s="1018"/>
      <c r="J49" s="1018"/>
      <c r="K49" s="1018"/>
      <c r="L49" s="1018"/>
      <c r="M49" s="1018"/>
      <c r="N49" s="1018"/>
      <c r="O49" s="1018"/>
      <c r="P49" s="1018"/>
      <c r="Q49" s="653"/>
    </row>
    <row r="50" spans="1:19" s="242" customFormat="1" ht="48.75" customHeight="1" thickBot="1" x14ac:dyDescent="0.3">
      <c r="A50" s="527" t="s">
        <v>6</v>
      </c>
      <c r="B50" s="641" t="s">
        <v>7</v>
      </c>
      <c r="C50" s="641" t="s">
        <v>497</v>
      </c>
      <c r="D50" s="641" t="s">
        <v>175</v>
      </c>
      <c r="E50" s="642" t="s">
        <v>95</v>
      </c>
      <c r="F50" s="641" t="s">
        <v>174</v>
      </c>
      <c r="G50" s="528" t="s">
        <v>98</v>
      </c>
      <c r="H50" s="528" t="s">
        <v>566</v>
      </c>
      <c r="I50" s="641" t="s">
        <v>24</v>
      </c>
      <c r="J50" s="643" t="s">
        <v>376</v>
      </c>
      <c r="K50" s="641" t="s">
        <v>179</v>
      </c>
      <c r="L50" s="641" t="s">
        <v>176</v>
      </c>
      <c r="M50" s="642" t="s">
        <v>25</v>
      </c>
      <c r="N50" s="641" t="s">
        <v>43</v>
      </c>
      <c r="O50" s="642" t="s">
        <v>80</v>
      </c>
      <c r="P50" s="641" t="s">
        <v>301</v>
      </c>
      <c r="Q50" s="641" t="s">
        <v>28</v>
      </c>
      <c r="R50" s="751"/>
    </row>
    <row r="51" spans="1:19" ht="27" customHeight="1" x14ac:dyDescent="0.25">
      <c r="A51" s="1061" t="s">
        <v>237</v>
      </c>
      <c r="B51" s="935" t="s">
        <v>103</v>
      </c>
      <c r="C51" s="905" t="s">
        <v>104</v>
      </c>
      <c r="D51" s="905" t="s">
        <v>104</v>
      </c>
      <c r="E51" s="797">
        <v>2490.4</v>
      </c>
      <c r="F51" s="798">
        <v>2490.4</v>
      </c>
      <c r="G51" s="798">
        <v>0</v>
      </c>
      <c r="H51" s="798">
        <v>2490.4</v>
      </c>
      <c r="I51" s="798">
        <v>2490.3999990000002</v>
      </c>
      <c r="J51" s="799">
        <v>0.99999999959845809</v>
      </c>
      <c r="K51" s="798">
        <v>2132.3761220000001</v>
      </c>
      <c r="L51" s="797">
        <v>9.9999988378840499E-7</v>
      </c>
      <c r="M51" s="797">
        <v>358.02387700000003</v>
      </c>
      <c r="N51" s="799">
        <v>0.14376159532605204</v>
      </c>
      <c r="O51" s="759">
        <v>358.02387700000003</v>
      </c>
      <c r="P51" s="769">
        <v>0.14376159532605204</v>
      </c>
      <c r="Q51" s="690" t="e">
        <v>#REF!</v>
      </c>
    </row>
    <row r="52" spans="1:19" ht="42" customHeight="1" x14ac:dyDescent="0.25">
      <c r="A52" s="1053"/>
      <c r="B52" s="935" t="s">
        <v>101</v>
      </c>
      <c r="C52" s="748" t="s">
        <v>102</v>
      </c>
      <c r="D52" s="749" t="s">
        <v>102</v>
      </c>
      <c r="E52" s="797">
        <v>6514.2</v>
      </c>
      <c r="F52" s="798">
        <v>6514.2</v>
      </c>
      <c r="G52" s="798">
        <v>0</v>
      </c>
      <c r="H52" s="798">
        <v>6514.2</v>
      </c>
      <c r="I52" s="798">
        <v>6505.62165</v>
      </c>
      <c r="J52" s="799">
        <v>0.99868313069908821</v>
      </c>
      <c r="K52" s="798">
        <v>5146.894534</v>
      </c>
      <c r="L52" s="797">
        <v>8.578349999999773</v>
      </c>
      <c r="M52" s="797">
        <v>1358.727116</v>
      </c>
      <c r="N52" s="799">
        <v>0.20857927542906268</v>
      </c>
      <c r="O52" s="759">
        <v>1358.727116</v>
      </c>
      <c r="P52" s="769">
        <v>0.20857927542906268</v>
      </c>
      <c r="Q52" s="690" t="e">
        <v>#REF!</v>
      </c>
    </row>
    <row r="53" spans="1:19" ht="38.25" customHeight="1" x14ac:dyDescent="0.25">
      <c r="A53" s="1053"/>
      <c r="B53" s="935" t="s">
        <v>105</v>
      </c>
      <c r="C53" s="748" t="s">
        <v>106</v>
      </c>
      <c r="D53" s="749" t="s">
        <v>106</v>
      </c>
      <c r="E53" s="797">
        <v>1075.5999999999999</v>
      </c>
      <c r="F53" s="798">
        <v>1075.5999999999999</v>
      </c>
      <c r="G53" s="798">
        <v>0</v>
      </c>
      <c r="H53" s="798">
        <v>1075.5999999999999</v>
      </c>
      <c r="I53" s="798">
        <v>972.51914399999998</v>
      </c>
      <c r="J53" s="799">
        <v>0.9041643213090369</v>
      </c>
      <c r="K53" s="798">
        <v>869.63516400000003</v>
      </c>
      <c r="L53" s="797">
        <v>103.08085599999993</v>
      </c>
      <c r="M53" s="797">
        <v>102.88397999999999</v>
      </c>
      <c r="N53" s="799">
        <v>9.5652640386760884E-2</v>
      </c>
      <c r="O53" s="759">
        <v>102.88397999999999</v>
      </c>
      <c r="P53" s="769">
        <v>9.5652640386760884E-2</v>
      </c>
      <c r="Q53" s="690" t="e">
        <v>#REF!</v>
      </c>
    </row>
    <row r="54" spans="1:19" ht="24" customHeight="1" thickBot="1" x14ac:dyDescent="0.3">
      <c r="A54" s="1053"/>
      <c r="B54" s="1073" t="s">
        <v>46</v>
      </c>
      <c r="C54" s="1073"/>
      <c r="D54" s="800" t="s">
        <v>316</v>
      </c>
      <c r="E54" s="779">
        <v>10080.200000000001</v>
      </c>
      <c r="F54" s="780">
        <v>10080.200000000001</v>
      </c>
      <c r="G54" s="780">
        <v>0</v>
      </c>
      <c r="H54" s="780">
        <v>10080.200000000001</v>
      </c>
      <c r="I54" s="780">
        <v>9968.5407930000001</v>
      </c>
      <c r="J54" s="781">
        <v>0.98892291750163686</v>
      </c>
      <c r="K54" s="780">
        <v>8148.9058200000009</v>
      </c>
      <c r="L54" s="779">
        <v>111.65920700000061</v>
      </c>
      <c r="M54" s="779">
        <v>1819.6349730000002</v>
      </c>
      <c r="N54" s="781">
        <v>0.18051576089760124</v>
      </c>
      <c r="O54" s="779">
        <v>1819.6349730000002</v>
      </c>
      <c r="P54" s="781">
        <v>0.18051576089760124</v>
      </c>
      <c r="Q54" s="655" t="e">
        <v>#REF!</v>
      </c>
    </row>
    <row r="55" spans="1:19" ht="59.25" customHeight="1" x14ac:dyDescent="0.25">
      <c r="A55" s="1053"/>
      <c r="B55" s="935" t="s">
        <v>109</v>
      </c>
      <c r="C55" s="906" t="s">
        <v>351</v>
      </c>
      <c r="D55" s="338" t="s">
        <v>564</v>
      </c>
      <c r="E55" s="763">
        <v>4729.2</v>
      </c>
      <c r="F55" s="761">
        <v>4729.2</v>
      </c>
      <c r="G55" s="761">
        <v>0</v>
      </c>
      <c r="H55" s="761">
        <v>4729.2</v>
      </c>
      <c r="I55" s="761">
        <v>4250.8531286500001</v>
      </c>
      <c r="J55" s="764">
        <v>0.89885247582043482</v>
      </c>
      <c r="K55" s="761">
        <v>2559.7103200000001</v>
      </c>
      <c r="L55" s="763">
        <v>478.34687134999967</v>
      </c>
      <c r="M55" s="763">
        <v>1691.14280865</v>
      </c>
      <c r="N55" s="764">
        <v>0.35759595886196399</v>
      </c>
      <c r="O55" s="759">
        <v>754.59283341999992</v>
      </c>
      <c r="P55" s="769">
        <v>0.15956035554004905</v>
      </c>
      <c r="Q55" s="691" t="e">
        <v>#REF!</v>
      </c>
      <c r="R55" s="54"/>
      <c r="S55" s="54"/>
    </row>
    <row r="56" spans="1:19" ht="35.25" customHeight="1" x14ac:dyDescent="0.25">
      <c r="A56" s="1053"/>
      <c r="B56" s="1073" t="s">
        <v>171</v>
      </c>
      <c r="C56" s="1073"/>
      <c r="D56" s="800" t="s">
        <v>171</v>
      </c>
      <c r="E56" s="779">
        <v>4729.2</v>
      </c>
      <c r="F56" s="780">
        <v>4729.2</v>
      </c>
      <c r="G56" s="780">
        <v>0</v>
      </c>
      <c r="H56" s="780">
        <v>4729.2</v>
      </c>
      <c r="I56" s="780">
        <v>4250.8531286500001</v>
      </c>
      <c r="J56" s="781">
        <v>0.89885247582043482</v>
      </c>
      <c r="K56" s="780">
        <v>2559.7103200000001</v>
      </c>
      <c r="L56" s="779">
        <v>478.34687134999967</v>
      </c>
      <c r="M56" s="779">
        <v>1691.14280865</v>
      </c>
      <c r="N56" s="781">
        <v>0.35759595886196399</v>
      </c>
      <c r="O56" s="779">
        <v>754.59283341999992</v>
      </c>
      <c r="P56" s="781">
        <v>0.15956035554004905</v>
      </c>
      <c r="Q56" s="655" t="e">
        <v>#REF!</v>
      </c>
    </row>
    <row r="57" spans="1:19" ht="45" x14ac:dyDescent="0.25">
      <c r="A57" s="1053"/>
      <c r="B57" s="932" t="s">
        <v>115</v>
      </c>
      <c r="C57" s="603" t="s">
        <v>35</v>
      </c>
      <c r="D57" s="338" t="s">
        <v>35</v>
      </c>
      <c r="E57" s="763">
        <v>79468.800000000003</v>
      </c>
      <c r="F57" s="761">
        <v>79468.800000000003</v>
      </c>
      <c r="G57" s="761">
        <v>0</v>
      </c>
      <c r="H57" s="761">
        <v>79468.800000000003</v>
      </c>
      <c r="I57" s="761">
        <v>79054.363297000004</v>
      </c>
      <c r="J57" s="764">
        <v>0.99478491303505279</v>
      </c>
      <c r="K57" s="761">
        <v>60009.739773000008</v>
      </c>
      <c r="L57" s="763">
        <v>414.4367029999994</v>
      </c>
      <c r="M57" s="763">
        <v>19044.623523999999</v>
      </c>
      <c r="N57" s="764">
        <v>0.23964906383385678</v>
      </c>
      <c r="O57" s="978">
        <v>1162.938846</v>
      </c>
      <c r="P57" s="762">
        <v>1.4633904702222759E-2</v>
      </c>
      <c r="Q57" s="692" t="e">
        <v>#REF!</v>
      </c>
    </row>
    <row r="58" spans="1:19" ht="19.5" x14ac:dyDescent="0.25">
      <c r="A58" s="1053"/>
      <c r="B58" s="1073" t="s">
        <v>47</v>
      </c>
      <c r="C58" s="1073"/>
      <c r="D58" s="800" t="s">
        <v>47</v>
      </c>
      <c r="E58" s="779">
        <v>79468.800000000003</v>
      </c>
      <c r="F58" s="780">
        <v>79468.800000000003</v>
      </c>
      <c r="G58" s="780">
        <v>0</v>
      </c>
      <c r="H58" s="780">
        <v>79468.800000000003</v>
      </c>
      <c r="I58" s="780">
        <v>79054.363297000004</v>
      </c>
      <c r="J58" s="781">
        <v>0.99478491303505279</v>
      </c>
      <c r="K58" s="780">
        <v>60009.739773000008</v>
      </c>
      <c r="L58" s="779">
        <v>414.4367029999994</v>
      </c>
      <c r="M58" s="779">
        <v>19044.623523999999</v>
      </c>
      <c r="N58" s="781">
        <v>0.23964906383385678</v>
      </c>
      <c r="O58" s="779">
        <v>1162.938846</v>
      </c>
      <c r="P58" s="781">
        <v>1.4633904702222759E-2</v>
      </c>
      <c r="Q58" s="655" t="e">
        <v>#REF!</v>
      </c>
    </row>
    <row r="59" spans="1:19" s="236" customFormat="1" ht="27" customHeight="1" x14ac:dyDescent="0.25">
      <c r="A59" s="1053"/>
      <c r="B59" s="932" t="s">
        <v>147</v>
      </c>
      <c r="C59" s="603"/>
      <c r="D59" s="338" t="s">
        <v>148</v>
      </c>
      <c r="E59" s="763">
        <v>94.1</v>
      </c>
      <c r="F59" s="761">
        <v>94.1</v>
      </c>
      <c r="G59" s="761">
        <v>0</v>
      </c>
      <c r="H59" s="761">
        <v>94.1</v>
      </c>
      <c r="I59" s="798">
        <v>0</v>
      </c>
      <c r="J59" s="764">
        <v>0</v>
      </c>
      <c r="K59" s="761">
        <v>0</v>
      </c>
      <c r="L59" s="763">
        <v>94.1</v>
      </c>
      <c r="M59" s="763">
        <v>0</v>
      </c>
      <c r="N59" s="764">
        <v>0</v>
      </c>
      <c r="O59" s="763">
        <v>0</v>
      </c>
      <c r="P59" s="764">
        <v>0</v>
      </c>
      <c r="Q59" s="986" t="e">
        <v>#REF!</v>
      </c>
    </row>
    <row r="60" spans="1:19" ht="19.5" x14ac:dyDescent="0.25">
      <c r="A60" s="1053"/>
      <c r="B60" s="1073" t="s">
        <v>529</v>
      </c>
      <c r="C60" s="1073"/>
      <c r="D60" s="801"/>
      <c r="E60" s="779">
        <v>94.1</v>
      </c>
      <c r="F60" s="780">
        <v>94.1</v>
      </c>
      <c r="G60" s="780">
        <v>0</v>
      </c>
      <c r="H60" s="780">
        <v>94.1</v>
      </c>
      <c r="I60" s="780">
        <v>0</v>
      </c>
      <c r="J60" s="781">
        <v>0</v>
      </c>
      <c r="K60" s="780">
        <v>0</v>
      </c>
      <c r="L60" s="779">
        <v>94.1</v>
      </c>
      <c r="M60" s="779">
        <v>0</v>
      </c>
      <c r="N60" s="781">
        <v>0</v>
      </c>
      <c r="O60" s="779">
        <v>0</v>
      </c>
      <c r="P60" s="781">
        <v>0</v>
      </c>
      <c r="Q60" s="655" t="e">
        <v>#REF!</v>
      </c>
    </row>
    <row r="61" spans="1:19" ht="90" x14ac:dyDescent="0.25">
      <c r="A61" s="1053"/>
      <c r="B61" s="932" t="s">
        <v>496</v>
      </c>
      <c r="C61" s="603" t="s">
        <v>474</v>
      </c>
      <c r="D61" s="338" t="s">
        <v>511</v>
      </c>
      <c r="E61" s="763">
        <v>3000</v>
      </c>
      <c r="F61" s="761">
        <v>3000</v>
      </c>
      <c r="G61" s="761">
        <v>0</v>
      </c>
      <c r="H61" s="761">
        <v>3000</v>
      </c>
      <c r="I61" s="761">
        <v>3000</v>
      </c>
      <c r="J61" s="764">
        <v>1</v>
      </c>
      <c r="K61" s="761">
        <v>2749.68</v>
      </c>
      <c r="L61" s="763">
        <v>0</v>
      </c>
      <c r="M61" s="763">
        <v>250.32</v>
      </c>
      <c r="N61" s="762">
        <v>8.344E-2</v>
      </c>
      <c r="O61" s="759">
        <v>0</v>
      </c>
      <c r="P61" s="762">
        <v>0</v>
      </c>
      <c r="Q61" s="654" t="e">
        <v>#REF!</v>
      </c>
    </row>
    <row r="62" spans="1:19" ht="20.25" thickBot="1" x14ac:dyDescent="0.3">
      <c r="A62" s="1053"/>
      <c r="B62" s="1066" t="s">
        <v>82</v>
      </c>
      <c r="C62" s="1066"/>
      <c r="D62" s="802" t="s">
        <v>82</v>
      </c>
      <c r="E62" s="786">
        <v>3000</v>
      </c>
      <c r="F62" s="789">
        <v>3000</v>
      </c>
      <c r="G62" s="789">
        <v>0</v>
      </c>
      <c r="H62" s="789">
        <v>3000</v>
      </c>
      <c r="I62" s="789">
        <v>3000</v>
      </c>
      <c r="J62" s="785">
        <v>1</v>
      </c>
      <c r="K62" s="789">
        <v>2749.68</v>
      </c>
      <c r="L62" s="789">
        <v>0</v>
      </c>
      <c r="M62" s="786">
        <v>250.32</v>
      </c>
      <c r="N62" s="785">
        <v>8.344E-2</v>
      </c>
      <c r="O62" s="786">
        <v>0</v>
      </c>
      <c r="P62" s="785">
        <v>0</v>
      </c>
      <c r="Q62" s="656" t="e">
        <v>#REF!</v>
      </c>
    </row>
    <row r="63" spans="1:19" ht="27" customHeight="1" thickBot="1" x14ac:dyDescent="0.3">
      <c r="A63" s="1062"/>
      <c r="B63" s="1097" t="s">
        <v>70</v>
      </c>
      <c r="C63" s="1098"/>
      <c r="D63" s="1099"/>
      <c r="E63" s="803">
        <v>97372.3</v>
      </c>
      <c r="F63" s="804">
        <v>97372.3</v>
      </c>
      <c r="G63" s="804">
        <v>0</v>
      </c>
      <c r="H63" s="804">
        <v>97372.3</v>
      </c>
      <c r="I63" s="804">
        <v>96273.757218649989</v>
      </c>
      <c r="J63" s="805">
        <v>0.98871811817785948</v>
      </c>
      <c r="K63" s="804">
        <v>73468.035913</v>
      </c>
      <c r="L63" s="803">
        <v>1098.5427813499996</v>
      </c>
      <c r="M63" s="803">
        <v>22805.721305649997</v>
      </c>
      <c r="N63" s="805">
        <v>0.23421159103410308</v>
      </c>
      <c r="O63" s="803">
        <v>3737.16665242</v>
      </c>
      <c r="P63" s="805">
        <v>3.8380182581904711E-2</v>
      </c>
      <c r="Q63" s="652" t="e">
        <v>#REF!</v>
      </c>
    </row>
    <row r="64" spans="1:19" ht="21.75" customHeight="1" thickBot="1" x14ac:dyDescent="0.3">
      <c r="A64" s="1018" t="s">
        <v>567</v>
      </c>
      <c r="B64" s="1018"/>
      <c r="C64" s="1018"/>
      <c r="D64" s="1018"/>
      <c r="E64" s="1018"/>
      <c r="F64" s="1018"/>
      <c r="G64" s="1018"/>
      <c r="H64" s="1018"/>
      <c r="I64" s="1018"/>
      <c r="J64" s="1018"/>
      <c r="K64" s="1018"/>
      <c r="L64" s="1018"/>
      <c r="M64" s="1018"/>
      <c r="N64" s="1018"/>
      <c r="O64" s="1018"/>
      <c r="P64" s="1018"/>
    </row>
    <row r="65" spans="1:18" s="242" customFormat="1" ht="47.25" customHeight="1" thickBot="1" x14ac:dyDescent="0.3">
      <c r="A65" s="527" t="s">
        <v>6</v>
      </c>
      <c r="B65" s="546" t="s">
        <v>7</v>
      </c>
      <c r="C65" s="526" t="s">
        <v>497</v>
      </c>
      <c r="D65" s="528" t="s">
        <v>175</v>
      </c>
      <c r="E65" s="544" t="s">
        <v>95</v>
      </c>
      <c r="F65" s="528" t="s">
        <v>174</v>
      </c>
      <c r="G65" s="528" t="s">
        <v>98</v>
      </c>
      <c r="H65" s="528" t="s">
        <v>566</v>
      </c>
      <c r="I65" s="528" t="s">
        <v>24</v>
      </c>
      <c r="J65" s="529" t="s">
        <v>376</v>
      </c>
      <c r="K65" s="528" t="s">
        <v>179</v>
      </c>
      <c r="L65" s="528" t="s">
        <v>176</v>
      </c>
      <c r="M65" s="544" t="s">
        <v>25</v>
      </c>
      <c r="N65" s="528" t="s">
        <v>43</v>
      </c>
      <c r="O65" s="544" t="s">
        <v>80</v>
      </c>
      <c r="P65" s="528" t="s">
        <v>301</v>
      </c>
      <c r="Q65" s="544" t="s">
        <v>28</v>
      </c>
      <c r="R65" s="751"/>
    </row>
    <row r="66" spans="1:18" ht="102" customHeight="1" x14ac:dyDescent="0.25">
      <c r="A66" s="1008" t="s">
        <v>335</v>
      </c>
      <c r="B66" s="936" t="s">
        <v>144</v>
      </c>
      <c r="C66" s="607" t="s">
        <v>84</v>
      </c>
      <c r="D66" s="531" t="s">
        <v>84</v>
      </c>
      <c r="E66" s="806">
        <v>1826</v>
      </c>
      <c r="F66" s="807">
        <v>1826</v>
      </c>
      <c r="G66" s="807">
        <v>0</v>
      </c>
      <c r="H66" s="807">
        <v>1826</v>
      </c>
      <c r="I66" s="777">
        <v>1109.9388140000001</v>
      </c>
      <c r="J66" s="762">
        <v>0.60785258159912381</v>
      </c>
      <c r="K66" s="760">
        <v>479.16293800000005</v>
      </c>
      <c r="L66" s="806">
        <v>716.06118599999991</v>
      </c>
      <c r="M66" s="806">
        <v>630.77587600000004</v>
      </c>
      <c r="N66" s="762">
        <v>0.34544133406352684</v>
      </c>
      <c r="O66" s="806">
        <v>130.02974</v>
      </c>
      <c r="P66" s="762">
        <v>7.1210153340635268E-2</v>
      </c>
      <c r="Q66" s="693" t="e">
        <v>#REF!</v>
      </c>
    </row>
    <row r="67" spans="1:18" ht="23.25" customHeight="1" x14ac:dyDescent="0.25">
      <c r="A67" s="1009"/>
      <c r="B67" s="1058" t="s">
        <v>47</v>
      </c>
      <c r="C67" s="1036"/>
      <c r="D67" s="800" t="s">
        <v>47</v>
      </c>
      <c r="E67" s="779">
        <v>1826</v>
      </c>
      <c r="F67" s="780">
        <v>1826</v>
      </c>
      <c r="G67" s="780">
        <v>0</v>
      </c>
      <c r="H67" s="780">
        <v>1826</v>
      </c>
      <c r="I67" s="780">
        <v>1109.9388140000001</v>
      </c>
      <c r="J67" s="781">
        <v>0.60785258159912381</v>
      </c>
      <c r="K67" s="780">
        <v>479.16293800000005</v>
      </c>
      <c r="L67" s="779">
        <v>716.06118599999991</v>
      </c>
      <c r="M67" s="779">
        <v>630.77587600000004</v>
      </c>
      <c r="N67" s="781">
        <v>0.34544133406352684</v>
      </c>
      <c r="O67" s="779">
        <v>130.02974</v>
      </c>
      <c r="P67" s="781">
        <v>7.1210153340635268E-2</v>
      </c>
      <c r="Q67" s="582" t="e">
        <v>#REF!</v>
      </c>
    </row>
    <row r="68" spans="1:18" ht="103.5" customHeight="1" x14ac:dyDescent="0.25">
      <c r="A68" s="1009"/>
      <c r="B68" s="937" t="s">
        <v>476</v>
      </c>
      <c r="C68" s="608" t="s">
        <v>474</v>
      </c>
      <c r="D68" s="532" t="s">
        <v>512</v>
      </c>
      <c r="E68" s="759">
        <v>2000</v>
      </c>
      <c r="F68" s="760">
        <v>2000</v>
      </c>
      <c r="G68" s="760">
        <v>0</v>
      </c>
      <c r="H68" s="760">
        <v>2000</v>
      </c>
      <c r="I68" s="971">
        <v>256</v>
      </c>
      <c r="J68" s="762">
        <v>0.128</v>
      </c>
      <c r="K68" s="760">
        <v>200</v>
      </c>
      <c r="L68" s="759">
        <v>1744</v>
      </c>
      <c r="M68" s="759">
        <v>56</v>
      </c>
      <c r="N68" s="762">
        <v>2.8000000000000001E-2</v>
      </c>
      <c r="O68" s="759">
        <v>0</v>
      </c>
      <c r="P68" s="762">
        <v>0</v>
      </c>
      <c r="Q68" s="576" t="e">
        <v>#REF!</v>
      </c>
    </row>
    <row r="69" spans="1:18" ht="27.75" customHeight="1" thickBot="1" x14ac:dyDescent="0.3">
      <c r="A69" s="1009"/>
      <c r="B69" s="1057" t="s">
        <v>82</v>
      </c>
      <c r="C69" s="1034"/>
      <c r="D69" s="802" t="s">
        <v>82</v>
      </c>
      <c r="E69" s="786">
        <v>2000</v>
      </c>
      <c r="F69" s="789">
        <v>2000</v>
      </c>
      <c r="G69" s="789">
        <v>0</v>
      </c>
      <c r="H69" s="789">
        <v>2000</v>
      </c>
      <c r="I69" s="789">
        <v>256</v>
      </c>
      <c r="J69" s="785">
        <v>0.128</v>
      </c>
      <c r="K69" s="789">
        <v>200</v>
      </c>
      <c r="L69" s="786">
        <v>1744</v>
      </c>
      <c r="M69" s="786">
        <v>56</v>
      </c>
      <c r="N69" s="785">
        <v>2.8000000000000001E-2</v>
      </c>
      <c r="O69" s="786">
        <v>0</v>
      </c>
      <c r="P69" s="785">
        <v>0</v>
      </c>
      <c r="Q69" s="583" t="e">
        <v>#REF!</v>
      </c>
    </row>
    <row r="70" spans="1:18" ht="35.25" customHeight="1" thickBot="1" x14ac:dyDescent="0.3">
      <c r="A70" s="1010"/>
      <c r="B70" s="1022" t="s">
        <v>70</v>
      </c>
      <c r="C70" s="1037"/>
      <c r="D70" s="1023"/>
      <c r="E70" s="787">
        <v>3826</v>
      </c>
      <c r="F70" s="788">
        <v>3826</v>
      </c>
      <c r="G70" s="788">
        <v>0</v>
      </c>
      <c r="H70" s="788">
        <v>3826</v>
      </c>
      <c r="I70" s="788">
        <v>1365.9388140000001</v>
      </c>
      <c r="J70" s="646">
        <v>0.35701484945112394</v>
      </c>
      <c r="K70" s="788">
        <v>679.16293800000005</v>
      </c>
      <c r="L70" s="787">
        <v>2460.0611859999999</v>
      </c>
      <c r="M70" s="787">
        <v>686.77587600000004</v>
      </c>
      <c r="N70" s="646">
        <v>0.17950231991636176</v>
      </c>
      <c r="O70" s="787">
        <v>130.02974</v>
      </c>
      <c r="P70" s="646">
        <v>3.39858180867747E-2</v>
      </c>
      <c r="Q70" s="652" t="e">
        <v>#REF!</v>
      </c>
    </row>
    <row r="71" spans="1:18" ht="21.75" customHeight="1" thickBot="1" x14ac:dyDescent="0.3">
      <c r="A71" s="1018" t="s">
        <v>567</v>
      </c>
      <c r="B71" s="1018"/>
      <c r="C71" s="1018"/>
      <c r="D71" s="1018"/>
      <c r="E71" s="1018"/>
      <c r="F71" s="1018"/>
      <c r="G71" s="1018"/>
      <c r="H71" s="1018"/>
      <c r="I71" s="1018"/>
      <c r="J71" s="1018"/>
      <c r="K71" s="1018"/>
      <c r="L71" s="1018"/>
      <c r="M71" s="1018"/>
      <c r="N71" s="1018"/>
      <c r="O71" s="1018"/>
      <c r="P71" s="1018"/>
    </row>
    <row r="72" spans="1:18" ht="68.25" customHeight="1" thickBot="1" x14ac:dyDescent="0.3">
      <c r="A72" s="522" t="s">
        <v>6</v>
      </c>
      <c r="B72" s="644" t="s">
        <v>7</v>
      </c>
      <c r="C72" s="604" t="s">
        <v>497</v>
      </c>
      <c r="D72" s="523" t="s">
        <v>175</v>
      </c>
      <c r="E72" s="544" t="s">
        <v>95</v>
      </c>
      <c r="F72" s="528" t="s">
        <v>174</v>
      </c>
      <c r="G72" s="528" t="s">
        <v>98</v>
      </c>
      <c r="H72" s="528" t="s">
        <v>399</v>
      </c>
      <c r="I72" s="645" t="s">
        <v>24</v>
      </c>
      <c r="J72" s="646" t="s">
        <v>376</v>
      </c>
      <c r="K72" s="645" t="s">
        <v>179</v>
      </c>
      <c r="L72" s="645" t="s">
        <v>176</v>
      </c>
      <c r="M72" s="544" t="s">
        <v>25</v>
      </c>
      <c r="N72" s="645" t="s">
        <v>43</v>
      </c>
      <c r="O72" s="544" t="s">
        <v>80</v>
      </c>
      <c r="P72" s="544" t="s">
        <v>301</v>
      </c>
      <c r="Q72" s="544" t="s">
        <v>28</v>
      </c>
    </row>
    <row r="73" spans="1:18" ht="42.75" customHeight="1" x14ac:dyDescent="0.25">
      <c r="A73" s="1008" t="s">
        <v>417</v>
      </c>
      <c r="B73" s="938" t="s">
        <v>383</v>
      </c>
      <c r="C73" s="609" t="s">
        <v>33</v>
      </c>
      <c r="D73" s="357" t="s">
        <v>33</v>
      </c>
      <c r="E73" s="808">
        <v>3346.4</v>
      </c>
      <c r="F73" s="809">
        <v>3346.4</v>
      </c>
      <c r="G73" s="809">
        <v>0</v>
      </c>
      <c r="H73" s="809">
        <v>3346.4</v>
      </c>
      <c r="I73" s="810">
        <v>2983.7532190000002</v>
      </c>
      <c r="J73" s="811">
        <v>0.89163077306956728</v>
      </c>
      <c r="K73" s="809">
        <v>780.62539100000004</v>
      </c>
      <c r="L73" s="808">
        <v>362.64678099999992</v>
      </c>
      <c r="M73" s="808">
        <v>2203.1278280000001</v>
      </c>
      <c r="N73" s="812">
        <v>0.65835758666029165</v>
      </c>
      <c r="O73" s="808">
        <v>426.22542399999998</v>
      </c>
      <c r="P73" s="769">
        <v>0.1273683432942864</v>
      </c>
      <c r="Q73" s="694" t="e">
        <v>#REF!</v>
      </c>
    </row>
    <row r="74" spans="1:18" ht="24.75" customHeight="1" x14ac:dyDescent="0.25">
      <c r="A74" s="1009"/>
      <c r="B74" s="1058" t="s">
        <v>47</v>
      </c>
      <c r="C74" s="1036"/>
      <c r="D74" s="800" t="s">
        <v>47</v>
      </c>
      <c r="E74" s="779">
        <v>3346.4</v>
      </c>
      <c r="F74" s="780">
        <v>3346.4</v>
      </c>
      <c r="G74" s="780">
        <v>0</v>
      </c>
      <c r="H74" s="780">
        <v>3346.4</v>
      </c>
      <c r="I74" s="780">
        <v>2983.7532190000002</v>
      </c>
      <c r="J74" s="781">
        <v>0.89163077306956728</v>
      </c>
      <c r="K74" s="780">
        <v>780.62539100000004</v>
      </c>
      <c r="L74" s="779">
        <v>362.64678099999992</v>
      </c>
      <c r="M74" s="779">
        <v>2203.1278280000001</v>
      </c>
      <c r="N74" s="781">
        <v>0.65835758666029165</v>
      </c>
      <c r="O74" s="779">
        <v>426.22542399999998</v>
      </c>
      <c r="P74" s="781">
        <v>0.1273683432942864</v>
      </c>
      <c r="Q74" s="582" t="e">
        <v>#REF!</v>
      </c>
    </row>
    <row r="75" spans="1:18" ht="108.75" customHeight="1" x14ac:dyDescent="0.25">
      <c r="A75" s="1009"/>
      <c r="B75" s="939" t="s">
        <v>459</v>
      </c>
      <c r="C75" s="891" t="s">
        <v>447</v>
      </c>
      <c r="D75" s="602" t="s">
        <v>513</v>
      </c>
      <c r="E75" s="759">
        <v>20000</v>
      </c>
      <c r="F75" s="759">
        <v>20000</v>
      </c>
      <c r="G75" s="759">
        <v>0</v>
      </c>
      <c r="H75" s="760">
        <v>20000</v>
      </c>
      <c r="I75" s="761">
        <v>210</v>
      </c>
      <c r="J75" s="762">
        <v>1.0500000000000001E-2</v>
      </c>
      <c r="K75" s="760">
        <v>0</v>
      </c>
      <c r="L75" s="760">
        <v>19790</v>
      </c>
      <c r="M75" s="759">
        <v>210</v>
      </c>
      <c r="N75" s="762">
        <v>1.0500000000000001E-2</v>
      </c>
      <c r="O75" s="759">
        <v>25.75</v>
      </c>
      <c r="P75" s="762">
        <v>1.2875E-3</v>
      </c>
      <c r="Q75" s="576" t="e">
        <v>#REF!</v>
      </c>
    </row>
    <row r="76" spans="1:18" ht="105.75" customHeight="1" x14ac:dyDescent="0.25">
      <c r="A76" s="1009"/>
      <c r="B76" s="939" t="s">
        <v>460</v>
      </c>
      <c r="C76" s="891" t="s">
        <v>462</v>
      </c>
      <c r="D76" s="602" t="s">
        <v>513</v>
      </c>
      <c r="E76" s="759">
        <v>20000</v>
      </c>
      <c r="F76" s="759">
        <v>20000</v>
      </c>
      <c r="G76" s="759">
        <v>0</v>
      </c>
      <c r="H76" s="760">
        <v>20000</v>
      </c>
      <c r="I76" s="761">
        <v>11366.32474133</v>
      </c>
      <c r="J76" s="762">
        <v>0.56831623706650003</v>
      </c>
      <c r="K76" s="760">
        <v>2314.0493040000001</v>
      </c>
      <c r="L76" s="760">
        <v>8633.6752586700004</v>
      </c>
      <c r="M76" s="759">
        <v>9052.2754373299995</v>
      </c>
      <c r="N76" s="762">
        <v>0.45261377186649998</v>
      </c>
      <c r="O76" s="759">
        <v>1134.7177690000001</v>
      </c>
      <c r="P76" s="762">
        <v>5.6735888450000008E-2</v>
      </c>
      <c r="Q76" s="576" t="e">
        <v>#REF!</v>
      </c>
    </row>
    <row r="77" spans="1:18" ht="27" customHeight="1" thickBot="1" x14ac:dyDescent="0.3">
      <c r="A77" s="1009"/>
      <c r="B77" s="1059" t="s">
        <v>82</v>
      </c>
      <c r="C77" s="1060"/>
      <c r="D77" s="800" t="s">
        <v>82</v>
      </c>
      <c r="E77" s="786">
        <v>40000</v>
      </c>
      <c r="F77" s="786">
        <v>40000</v>
      </c>
      <c r="G77" s="786">
        <v>0</v>
      </c>
      <c r="H77" s="786">
        <v>40000</v>
      </c>
      <c r="I77" s="786">
        <v>11576.32474133</v>
      </c>
      <c r="J77" s="786">
        <v>0.57881623706649998</v>
      </c>
      <c r="K77" s="786">
        <v>2314.0493040000001</v>
      </c>
      <c r="L77" s="786">
        <v>28423.675258670002</v>
      </c>
      <c r="M77" s="786">
        <v>9262.2754373299995</v>
      </c>
      <c r="N77" s="786">
        <v>0.46311377186649999</v>
      </c>
      <c r="O77" s="786">
        <v>1160.4677690000001</v>
      </c>
      <c r="P77" s="786">
        <v>5.8023388450000005E-2</v>
      </c>
      <c r="Q77" s="583" t="e">
        <v>#REF!</v>
      </c>
    </row>
    <row r="78" spans="1:18" ht="37.5" customHeight="1" thickBot="1" x14ac:dyDescent="0.3">
      <c r="A78" s="1010"/>
      <c r="B78" s="1022" t="s">
        <v>70</v>
      </c>
      <c r="C78" s="1037"/>
      <c r="D78" s="1106"/>
      <c r="E78" s="813">
        <v>43346.400000000001</v>
      </c>
      <c r="F78" s="788">
        <v>43346.400000000001</v>
      </c>
      <c r="G78" s="788">
        <v>0</v>
      </c>
      <c r="H78" s="788">
        <v>43346.400000000001</v>
      </c>
      <c r="I78" s="788">
        <v>14560.07796033</v>
      </c>
      <c r="J78" s="646">
        <v>0.33590051216087147</v>
      </c>
      <c r="K78" s="788">
        <v>3094.6746950000002</v>
      </c>
      <c r="L78" s="787">
        <v>28786.322039670002</v>
      </c>
      <c r="M78" s="787">
        <v>11465.40326533</v>
      </c>
      <c r="N78" s="646">
        <v>0.26450647032579405</v>
      </c>
      <c r="O78" s="787">
        <v>1586.6931930000001</v>
      </c>
      <c r="P78" s="646">
        <v>3.6604958958529429E-2</v>
      </c>
      <c r="Q78" s="652" t="e">
        <v>#REF!</v>
      </c>
    </row>
    <row r="79" spans="1:18" ht="18" customHeight="1" thickBot="1" x14ac:dyDescent="0.3">
      <c r="A79" s="1018" t="s">
        <v>567</v>
      </c>
      <c r="B79" s="1018"/>
      <c r="C79" s="1018"/>
      <c r="D79" s="1018"/>
      <c r="E79" s="1018"/>
      <c r="F79" s="1018"/>
      <c r="G79" s="1018"/>
      <c r="H79" s="1018"/>
      <c r="I79" s="1018"/>
      <c r="J79" s="1018"/>
      <c r="K79" s="1018"/>
      <c r="L79" s="1018"/>
      <c r="M79" s="1018"/>
      <c r="N79" s="1018"/>
      <c r="O79" s="1018"/>
      <c r="P79" s="1018"/>
    </row>
    <row r="80" spans="1:18" s="242" customFormat="1" ht="68.25" customHeight="1" thickBot="1" x14ac:dyDescent="0.3">
      <c r="A80" s="527" t="s">
        <v>6</v>
      </c>
      <c r="B80" s="546" t="s">
        <v>7</v>
      </c>
      <c r="C80" s="526" t="s">
        <v>497</v>
      </c>
      <c r="D80" s="528" t="s">
        <v>175</v>
      </c>
      <c r="E80" s="544" t="s">
        <v>95</v>
      </c>
      <c r="F80" s="528" t="s">
        <v>174</v>
      </c>
      <c r="G80" s="528" t="s">
        <v>98</v>
      </c>
      <c r="H80" s="528" t="s">
        <v>399</v>
      </c>
      <c r="I80" s="528" t="s">
        <v>24</v>
      </c>
      <c r="J80" s="529" t="s">
        <v>376</v>
      </c>
      <c r="K80" s="528" t="s">
        <v>179</v>
      </c>
      <c r="L80" s="528" t="s">
        <v>176</v>
      </c>
      <c r="M80" s="544" t="s">
        <v>25</v>
      </c>
      <c r="N80" s="528" t="s">
        <v>43</v>
      </c>
      <c r="O80" s="544" t="s">
        <v>80</v>
      </c>
      <c r="P80" s="544" t="s">
        <v>301</v>
      </c>
      <c r="Q80" s="544" t="s">
        <v>28</v>
      </c>
      <c r="R80" s="751"/>
    </row>
    <row r="81" spans="1:61" s="236" customFormat="1" ht="45" x14ac:dyDescent="0.25">
      <c r="A81" s="1012" t="s">
        <v>418</v>
      </c>
      <c r="B81" s="897" t="s">
        <v>114</v>
      </c>
      <c r="C81" s="898" t="s">
        <v>39</v>
      </c>
      <c r="D81" s="338" t="s">
        <v>39</v>
      </c>
      <c r="E81" s="763">
        <v>7373.9</v>
      </c>
      <c r="F81" s="763">
        <v>7373.9</v>
      </c>
      <c r="G81" s="763">
        <v>0</v>
      </c>
      <c r="H81" s="761">
        <v>7373.9</v>
      </c>
      <c r="I81" s="761">
        <v>1800</v>
      </c>
      <c r="J81" s="764">
        <v>0.24410420537300481</v>
      </c>
      <c r="K81" s="761">
        <v>1800</v>
      </c>
      <c r="L81" s="763">
        <v>5573.9</v>
      </c>
      <c r="M81" s="763">
        <v>0</v>
      </c>
      <c r="N81" s="814">
        <v>0</v>
      </c>
      <c r="O81" s="763">
        <v>0</v>
      </c>
      <c r="P81" s="814">
        <v>0</v>
      </c>
      <c r="Q81" s="588"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1016"/>
      <c r="B82" s="899" t="s">
        <v>116</v>
      </c>
      <c r="C82" s="900" t="s">
        <v>356</v>
      </c>
      <c r="D82" s="338" t="s">
        <v>356</v>
      </c>
      <c r="E82" s="759">
        <v>15000</v>
      </c>
      <c r="F82" s="759">
        <v>15000</v>
      </c>
      <c r="G82" s="759">
        <v>0</v>
      </c>
      <c r="H82" s="760">
        <v>15000</v>
      </c>
      <c r="I82" s="761">
        <v>14843.721386770001</v>
      </c>
      <c r="J82" s="762">
        <v>0.98958142578466679</v>
      </c>
      <c r="K82" s="760">
        <v>8351.4708427700007</v>
      </c>
      <c r="L82" s="759">
        <v>156.27861322999888</v>
      </c>
      <c r="M82" s="759">
        <v>6492.2505440000004</v>
      </c>
      <c r="N82" s="762">
        <v>0.43281670293333335</v>
      </c>
      <c r="O82" s="759">
        <v>454.47225100000003</v>
      </c>
      <c r="P82" s="762">
        <v>3.0298150066666668E-2</v>
      </c>
      <c r="Q82" s="695" t="e">
        <v>#REF!</v>
      </c>
    </row>
    <row r="83" spans="1:61" ht="30" x14ac:dyDescent="0.25">
      <c r="A83" s="1017"/>
      <c r="B83" s="899" t="s">
        <v>117</v>
      </c>
      <c r="C83" s="900" t="s">
        <v>320</v>
      </c>
      <c r="D83" s="338" t="s">
        <v>320</v>
      </c>
      <c r="E83" s="759">
        <v>2836.1</v>
      </c>
      <c r="F83" s="759">
        <v>2836.1</v>
      </c>
      <c r="G83" s="759">
        <v>0</v>
      </c>
      <c r="H83" s="760">
        <v>2836.1</v>
      </c>
      <c r="I83" s="761">
        <v>2778.896917</v>
      </c>
      <c r="J83" s="762">
        <v>0.97983037163710729</v>
      </c>
      <c r="K83" s="760">
        <v>2085.9387510000001</v>
      </c>
      <c r="L83" s="759">
        <v>57.203082999999879</v>
      </c>
      <c r="M83" s="759">
        <v>692.95816600000001</v>
      </c>
      <c r="N83" s="762">
        <v>0.24433488452452312</v>
      </c>
      <c r="O83" s="759">
        <v>68.701594999999998</v>
      </c>
      <c r="P83" s="762">
        <v>2.4223967772645533E-2</v>
      </c>
      <c r="Q83" s="695" t="e">
        <v>#REF!</v>
      </c>
    </row>
    <row r="84" spans="1:61" ht="19.5" x14ac:dyDescent="0.25">
      <c r="A84" s="1017"/>
      <c r="B84" s="1035" t="s">
        <v>47</v>
      </c>
      <c r="C84" s="1036"/>
      <c r="D84" s="800" t="s">
        <v>47</v>
      </c>
      <c r="E84" s="779">
        <v>25210</v>
      </c>
      <c r="F84" s="780">
        <v>25210</v>
      </c>
      <c r="G84" s="780">
        <v>0</v>
      </c>
      <c r="H84" s="780">
        <v>25210</v>
      </c>
      <c r="I84" s="780">
        <v>19422.618303770003</v>
      </c>
      <c r="J84" s="781">
        <v>0.77043309415985728</v>
      </c>
      <c r="K84" s="780">
        <v>12237.40959377</v>
      </c>
      <c r="L84" s="779">
        <v>5787.381696229997</v>
      </c>
      <c r="M84" s="779">
        <v>7185.2087100000008</v>
      </c>
      <c r="N84" s="781">
        <v>0.28501422887742961</v>
      </c>
      <c r="O84" s="779">
        <v>523.17384600000003</v>
      </c>
      <c r="P84" s="781">
        <v>2.0752631733439112E-2</v>
      </c>
      <c r="Q84" s="582" t="e">
        <v>#REF!</v>
      </c>
    </row>
    <row r="85" spans="1:61" ht="54.75" customHeight="1" x14ac:dyDescent="0.25">
      <c r="A85" s="1017"/>
      <c r="B85" s="904" t="s">
        <v>463</v>
      </c>
      <c r="C85" s="894" t="s">
        <v>465</v>
      </c>
      <c r="D85" s="602" t="s">
        <v>514</v>
      </c>
      <c r="E85" s="759">
        <v>1000</v>
      </c>
      <c r="F85" s="760">
        <v>1000</v>
      </c>
      <c r="G85" s="760">
        <v>0</v>
      </c>
      <c r="H85" s="760">
        <v>1000</v>
      </c>
      <c r="I85" s="761">
        <v>632.18970000000002</v>
      </c>
      <c r="J85" s="762">
        <v>0.63218969999999997</v>
      </c>
      <c r="K85" s="760">
        <v>632.18970000000002</v>
      </c>
      <c r="L85" s="759">
        <v>367.81029999999998</v>
      </c>
      <c r="M85" s="759">
        <v>0</v>
      </c>
      <c r="N85" s="769">
        <v>0</v>
      </c>
      <c r="O85" s="759">
        <v>0</v>
      </c>
      <c r="P85" s="769">
        <v>0</v>
      </c>
      <c r="Q85" s="576" t="e">
        <v>#REF!</v>
      </c>
    </row>
    <row r="86" spans="1:61" ht="104.25" customHeight="1" x14ac:dyDescent="0.25">
      <c r="A86" s="1017"/>
      <c r="B86" s="901" t="s">
        <v>466</v>
      </c>
      <c r="C86" s="891" t="s">
        <v>467</v>
      </c>
      <c r="D86" s="602" t="s">
        <v>515</v>
      </c>
      <c r="E86" s="759">
        <v>2000</v>
      </c>
      <c r="F86" s="760">
        <v>2000</v>
      </c>
      <c r="G86" s="760">
        <v>0</v>
      </c>
      <c r="H86" s="760">
        <v>2000</v>
      </c>
      <c r="I86" s="761">
        <v>1080</v>
      </c>
      <c r="J86" s="762">
        <v>0.54</v>
      </c>
      <c r="K86" s="760">
        <v>1080</v>
      </c>
      <c r="L86" s="759">
        <v>920</v>
      </c>
      <c r="M86" s="759">
        <v>0</v>
      </c>
      <c r="N86" s="762">
        <v>0</v>
      </c>
      <c r="O86" s="759">
        <v>0</v>
      </c>
      <c r="P86" s="762">
        <v>0</v>
      </c>
      <c r="Q86" s="576" t="e">
        <v>#REF!</v>
      </c>
    </row>
    <row r="87" spans="1:61" ht="106.5" customHeight="1" x14ac:dyDescent="0.25">
      <c r="A87" s="1017"/>
      <c r="B87" s="901" t="s">
        <v>468</v>
      </c>
      <c r="C87" s="891" t="s">
        <v>470</v>
      </c>
      <c r="D87" s="602" t="s">
        <v>515</v>
      </c>
      <c r="E87" s="759">
        <v>2000</v>
      </c>
      <c r="F87" s="760">
        <v>2000</v>
      </c>
      <c r="G87" s="760">
        <v>0</v>
      </c>
      <c r="H87" s="760">
        <v>2000</v>
      </c>
      <c r="I87" s="761">
        <v>1390.8779999999999</v>
      </c>
      <c r="J87" s="762">
        <v>0.69543899999999992</v>
      </c>
      <c r="K87" s="760">
        <v>1065.571334</v>
      </c>
      <c r="L87" s="759">
        <v>609.12200000000007</v>
      </c>
      <c r="M87" s="759">
        <v>325.30666600000001</v>
      </c>
      <c r="N87" s="762">
        <v>0.16265333300000001</v>
      </c>
      <c r="O87" s="759">
        <v>11.533333000000001</v>
      </c>
      <c r="P87" s="762">
        <v>5.7666665000000008E-3</v>
      </c>
      <c r="Q87" s="576" t="e">
        <v>#REF!</v>
      </c>
    </row>
    <row r="88" spans="1:61" ht="26.25" customHeight="1" thickBot="1" x14ac:dyDescent="0.3">
      <c r="A88" s="1017"/>
      <c r="B88" s="1109" t="s">
        <v>82</v>
      </c>
      <c r="C88" s="1110"/>
      <c r="D88" s="802" t="s">
        <v>82</v>
      </c>
      <c r="E88" s="786">
        <v>5000</v>
      </c>
      <c r="F88" s="786">
        <v>5000</v>
      </c>
      <c r="G88" s="786">
        <v>0</v>
      </c>
      <c r="H88" s="786">
        <v>5000</v>
      </c>
      <c r="I88" s="786">
        <v>3103.0676999999996</v>
      </c>
      <c r="J88" s="785">
        <v>0.62061353999999991</v>
      </c>
      <c r="K88" s="789">
        <v>2777.7610340000001</v>
      </c>
      <c r="L88" s="786">
        <v>1896.9323000000002</v>
      </c>
      <c r="M88" s="786">
        <v>325.30666600000001</v>
      </c>
      <c r="N88" s="785">
        <v>6.5061333200000002E-2</v>
      </c>
      <c r="O88" s="786">
        <v>11.533333000000001</v>
      </c>
      <c r="P88" s="785">
        <v>2.3066666E-3</v>
      </c>
      <c r="Q88" s="583" t="e">
        <v>#REF!</v>
      </c>
    </row>
    <row r="89" spans="1:61" ht="30" customHeight="1" thickBot="1" x14ac:dyDescent="0.3">
      <c r="A89" s="1051"/>
      <c r="B89" s="1022" t="s">
        <v>70</v>
      </c>
      <c r="C89" s="1037"/>
      <c r="D89" s="1023"/>
      <c r="E89" s="787">
        <v>30210</v>
      </c>
      <c r="F89" s="788">
        <v>30210</v>
      </c>
      <c r="G89" s="788">
        <v>0</v>
      </c>
      <c r="H89" s="788">
        <v>30210</v>
      </c>
      <c r="I89" s="788">
        <v>22525.686003770003</v>
      </c>
      <c r="J89" s="646">
        <v>0.74563674292519044</v>
      </c>
      <c r="K89" s="788">
        <v>15015.17062777</v>
      </c>
      <c r="L89" s="787">
        <v>7684.3139962299974</v>
      </c>
      <c r="M89" s="787">
        <v>7510.5153760000012</v>
      </c>
      <c r="N89" s="646">
        <v>0.24861024084740158</v>
      </c>
      <c r="O89" s="787">
        <v>534.707179</v>
      </c>
      <c r="P89" s="646">
        <v>1.769967490897054E-2</v>
      </c>
      <c r="Q89" s="657" t="e">
        <v>#REF!</v>
      </c>
    </row>
    <row r="90" spans="1:61" ht="20.25" customHeight="1" x14ac:dyDescent="0.25">
      <c r="A90" s="1018" t="s">
        <v>567</v>
      </c>
      <c r="B90" s="1018"/>
      <c r="C90" s="1018"/>
      <c r="D90" s="1018"/>
      <c r="E90" s="1018"/>
      <c r="F90" s="1018"/>
      <c r="G90" s="1018"/>
      <c r="H90" s="1018"/>
      <c r="I90" s="1018"/>
      <c r="J90" s="1018"/>
      <c r="K90" s="1018"/>
      <c r="L90" s="1018"/>
      <c r="M90" s="1018"/>
      <c r="N90" s="1018"/>
      <c r="O90" s="1018"/>
      <c r="P90" s="1018"/>
    </row>
    <row r="91" spans="1:61" ht="20.25" customHeight="1" thickBot="1" x14ac:dyDescent="0.3">
      <c r="A91" s="815"/>
      <c r="B91" s="876"/>
      <c r="C91" s="610"/>
      <c r="D91" s="816"/>
      <c r="E91" s="817"/>
      <c r="F91" s="756"/>
      <c r="G91" s="756"/>
      <c r="H91" s="756"/>
      <c r="I91" s="756"/>
      <c r="J91" s="756"/>
      <c r="K91" s="756"/>
      <c r="L91" s="756"/>
      <c r="M91" s="818"/>
      <c r="N91" s="756"/>
      <c r="O91" s="819"/>
      <c r="P91" s="756"/>
      <c r="Q91" s="587"/>
    </row>
    <row r="92" spans="1:61" s="242" customFormat="1" ht="51.75" customHeight="1" thickBot="1" x14ac:dyDescent="0.3">
      <c r="A92" s="527" t="s">
        <v>6</v>
      </c>
      <c r="B92" s="546" t="s">
        <v>7</v>
      </c>
      <c r="C92" s="526" t="s">
        <v>497</v>
      </c>
      <c r="D92" s="528" t="s">
        <v>175</v>
      </c>
      <c r="E92" s="544" t="s">
        <v>95</v>
      </c>
      <c r="F92" s="528" t="s">
        <v>174</v>
      </c>
      <c r="G92" s="528" t="s">
        <v>98</v>
      </c>
      <c r="H92" s="528" t="s">
        <v>566</v>
      </c>
      <c r="I92" s="528" t="s">
        <v>24</v>
      </c>
      <c r="J92" s="529" t="s">
        <v>376</v>
      </c>
      <c r="K92" s="528" t="s">
        <v>179</v>
      </c>
      <c r="L92" s="528" t="s">
        <v>176</v>
      </c>
      <c r="M92" s="544" t="s">
        <v>25</v>
      </c>
      <c r="N92" s="528" t="s">
        <v>43</v>
      </c>
      <c r="O92" s="544" t="s">
        <v>80</v>
      </c>
      <c r="P92" s="528" t="s">
        <v>301</v>
      </c>
      <c r="Q92" s="658" t="s">
        <v>28</v>
      </c>
      <c r="R92" s="751"/>
    </row>
    <row r="93" spans="1:61" ht="45" customHeight="1" x14ac:dyDescent="0.25">
      <c r="A93" s="1008" t="s">
        <v>416</v>
      </c>
      <c r="B93" s="936" t="s">
        <v>113</v>
      </c>
      <c r="C93" s="607" t="s">
        <v>38</v>
      </c>
      <c r="D93" s="51" t="s">
        <v>38</v>
      </c>
      <c r="E93" s="806">
        <v>615899.6</v>
      </c>
      <c r="F93" s="807">
        <v>615899.6</v>
      </c>
      <c r="G93" s="807">
        <v>315000</v>
      </c>
      <c r="H93" s="807">
        <v>300899.59999999998</v>
      </c>
      <c r="I93" s="777">
        <v>226080.59765164001</v>
      </c>
      <c r="J93" s="762">
        <v>0.75134894712934153</v>
      </c>
      <c r="K93" s="760">
        <v>64021.683880340017</v>
      </c>
      <c r="L93" s="806">
        <v>74819.002348359965</v>
      </c>
      <c r="M93" s="806">
        <v>162058.91377129999</v>
      </c>
      <c r="N93" s="820">
        <v>0.53858135328627887</v>
      </c>
      <c r="O93" s="806">
        <v>15688.562967670001</v>
      </c>
      <c r="P93" s="762">
        <v>5.2138862822250352E-2</v>
      </c>
      <c r="Q93" s="693" t="e">
        <v>#REF!</v>
      </c>
    </row>
    <row r="94" spans="1:61" ht="27.75" customHeight="1" x14ac:dyDescent="0.25">
      <c r="A94" s="1009"/>
      <c r="B94" s="1058" t="s">
        <v>47</v>
      </c>
      <c r="C94" s="1036"/>
      <c r="D94" s="800" t="s">
        <v>47</v>
      </c>
      <c r="E94" s="779">
        <v>615899.6</v>
      </c>
      <c r="F94" s="780">
        <v>615899.6</v>
      </c>
      <c r="G94" s="780">
        <v>315000</v>
      </c>
      <c r="H94" s="780">
        <v>300899.59999999998</v>
      </c>
      <c r="I94" s="780">
        <v>226080.59765164001</v>
      </c>
      <c r="J94" s="781">
        <v>0.75134894712934153</v>
      </c>
      <c r="K94" s="780">
        <v>64021.683880340017</v>
      </c>
      <c r="L94" s="779">
        <v>74819.002348359965</v>
      </c>
      <c r="M94" s="779">
        <v>162058.91377129999</v>
      </c>
      <c r="N94" s="781">
        <v>0.53858135328627887</v>
      </c>
      <c r="O94" s="779">
        <v>15688.562967670001</v>
      </c>
      <c r="P94" s="781">
        <v>5.2138862822250352E-2</v>
      </c>
      <c r="Q94" s="582" t="e">
        <v>#REF!</v>
      </c>
    </row>
    <row r="95" spans="1:61" ht="42.75" customHeight="1" x14ac:dyDescent="0.25">
      <c r="A95" s="1009"/>
      <c r="B95" s="901" t="s">
        <v>445</v>
      </c>
      <c r="C95" s="891" t="s">
        <v>447</v>
      </c>
      <c r="D95" s="607" t="s">
        <v>153</v>
      </c>
      <c r="E95" s="759">
        <v>50000</v>
      </c>
      <c r="F95" s="760">
        <v>50000</v>
      </c>
      <c r="G95" s="760">
        <v>0</v>
      </c>
      <c r="H95" s="760">
        <v>50000</v>
      </c>
      <c r="I95" s="975">
        <v>1389.76</v>
      </c>
      <c r="J95" s="762">
        <v>2.7795199999999999E-2</v>
      </c>
      <c r="K95" s="760">
        <v>281.85333300000002</v>
      </c>
      <c r="L95" s="759">
        <v>48610.239999999998</v>
      </c>
      <c r="M95" s="759">
        <v>1107.906667</v>
      </c>
      <c r="N95" s="762">
        <v>2.215813334E-2</v>
      </c>
      <c r="O95" s="759">
        <v>154.806667</v>
      </c>
      <c r="P95" s="762">
        <v>3.09613334E-3</v>
      </c>
      <c r="Q95" s="576" t="e">
        <v>#REF!</v>
      </c>
    </row>
    <row r="96" spans="1:61" ht="75" x14ac:dyDescent="0.25">
      <c r="A96" s="1009"/>
      <c r="B96" s="901" t="s">
        <v>448</v>
      </c>
      <c r="C96" s="891" t="s">
        <v>447</v>
      </c>
      <c r="D96" s="608" t="s">
        <v>516</v>
      </c>
      <c r="E96" s="759">
        <v>21100.445199999998</v>
      </c>
      <c r="F96" s="760">
        <v>21100.445199999998</v>
      </c>
      <c r="G96" s="760">
        <v>0</v>
      </c>
      <c r="H96" s="760">
        <v>21100.445199999998</v>
      </c>
      <c r="I96" s="975">
        <v>21100.445199999998</v>
      </c>
      <c r="J96" s="762">
        <v>1</v>
      </c>
      <c r="K96" s="821">
        <v>0</v>
      </c>
      <c r="L96" s="759">
        <v>0</v>
      </c>
      <c r="M96" s="759">
        <v>21100.445199999998</v>
      </c>
      <c r="N96" s="822">
        <v>1</v>
      </c>
      <c r="O96" s="759">
        <v>0</v>
      </c>
      <c r="P96" s="762">
        <v>0</v>
      </c>
      <c r="Q96" s="576" t="e">
        <v>#REF!</v>
      </c>
    </row>
    <row r="97" spans="1:61" ht="23.25" customHeight="1" thickBot="1" x14ac:dyDescent="0.3">
      <c r="A97" s="1009"/>
      <c r="B97" s="1057" t="s">
        <v>82</v>
      </c>
      <c r="C97" s="1034"/>
      <c r="D97" s="802" t="s">
        <v>82</v>
      </c>
      <c r="E97" s="786">
        <v>71100.445200000002</v>
      </c>
      <c r="F97" s="789">
        <v>71100.445200000002</v>
      </c>
      <c r="G97" s="789">
        <v>0</v>
      </c>
      <c r="H97" s="789">
        <v>71100.445200000002</v>
      </c>
      <c r="I97" s="789">
        <v>22490.205199999997</v>
      </c>
      <c r="J97" s="785">
        <v>0.31631595465734152</v>
      </c>
      <c r="K97" s="789">
        <v>281.85333300000002</v>
      </c>
      <c r="L97" s="786">
        <v>48610.240000000005</v>
      </c>
      <c r="M97" s="786">
        <v>22208.351866999998</v>
      </c>
      <c r="N97" s="785">
        <v>0.31235179758058668</v>
      </c>
      <c r="O97" s="786">
        <v>154.806667</v>
      </c>
      <c r="P97" s="785">
        <v>2.177295325852615E-3</v>
      </c>
      <c r="Q97" s="583" t="e">
        <v>#REF!</v>
      </c>
    </row>
    <row r="98" spans="1:61" ht="40.5" customHeight="1" thickBot="1" x14ac:dyDescent="0.3">
      <c r="A98" s="1011"/>
      <c r="B98" s="1022" t="s">
        <v>70</v>
      </c>
      <c r="C98" s="1037"/>
      <c r="D98" s="1023"/>
      <c r="E98" s="787">
        <v>687000.04519999993</v>
      </c>
      <c r="F98" s="788">
        <v>687000.04519999993</v>
      </c>
      <c r="G98" s="788">
        <v>315000</v>
      </c>
      <c r="H98" s="788">
        <v>372000.04519999999</v>
      </c>
      <c r="I98" s="788">
        <v>248570.80285164001</v>
      </c>
      <c r="J98" s="646">
        <v>0.66820100174450192</v>
      </c>
      <c r="K98" s="788">
        <v>64303.537213340016</v>
      </c>
      <c r="L98" s="787">
        <v>123429.24234835999</v>
      </c>
      <c r="M98" s="787">
        <v>184267.26563829998</v>
      </c>
      <c r="N98" s="646">
        <v>0.49534205174419155</v>
      </c>
      <c r="O98" s="787">
        <v>15843.369634670002</v>
      </c>
      <c r="P98" s="646">
        <v>4.258969814412808E-2</v>
      </c>
      <c r="Q98" s="652" t="e">
        <v>#REF!</v>
      </c>
    </row>
    <row r="99" spans="1:61" ht="22.5" customHeight="1" thickBot="1" x14ac:dyDescent="0.3">
      <c r="A99" s="1018" t="s">
        <v>567</v>
      </c>
      <c r="B99" s="1018"/>
      <c r="C99" s="1018"/>
      <c r="D99" s="1018"/>
      <c r="E99" s="1018"/>
      <c r="F99" s="1018"/>
      <c r="G99" s="1018"/>
      <c r="H99" s="1018"/>
      <c r="I99" s="1018"/>
      <c r="J99" s="1018"/>
      <c r="K99" s="1018"/>
      <c r="L99" s="1018"/>
      <c r="M99" s="1019"/>
      <c r="N99" s="1018"/>
      <c r="O99" s="1018"/>
      <c r="P99" s="1018"/>
      <c r="Q99" s="653"/>
    </row>
    <row r="100" spans="1:61" s="242" customFormat="1" ht="68.25" customHeight="1" x14ac:dyDescent="0.25">
      <c r="A100" s="527" t="s">
        <v>90</v>
      </c>
      <c r="B100" s="546" t="s">
        <v>7</v>
      </c>
      <c r="C100" s="526" t="s">
        <v>497</v>
      </c>
      <c r="D100" s="528" t="s">
        <v>175</v>
      </c>
      <c r="E100" s="544" t="s">
        <v>95</v>
      </c>
      <c r="F100" s="528" t="s">
        <v>174</v>
      </c>
      <c r="G100" s="528" t="s">
        <v>98</v>
      </c>
      <c r="H100" s="528" t="s">
        <v>566</v>
      </c>
      <c r="I100" s="528" t="s">
        <v>24</v>
      </c>
      <c r="J100" s="529" t="s">
        <v>376</v>
      </c>
      <c r="K100" s="528" t="s">
        <v>179</v>
      </c>
      <c r="L100" s="528" t="s">
        <v>176</v>
      </c>
      <c r="M100" s="544" t="s">
        <v>25</v>
      </c>
      <c r="N100" s="528" t="s">
        <v>43</v>
      </c>
      <c r="O100" s="544" t="s">
        <v>80</v>
      </c>
      <c r="P100" s="544" t="s">
        <v>301</v>
      </c>
      <c r="Q100" s="544" t="s">
        <v>28</v>
      </c>
      <c r="R100" s="751"/>
    </row>
    <row r="101" spans="1:61" ht="69.75" customHeight="1" x14ac:dyDescent="0.25">
      <c r="A101" s="1016" t="s">
        <v>385</v>
      </c>
      <c r="B101" s="901" t="s">
        <v>493</v>
      </c>
      <c r="C101" s="891" t="s">
        <v>470</v>
      </c>
      <c r="D101" s="602" t="s">
        <v>517</v>
      </c>
      <c r="E101" s="806">
        <v>3000</v>
      </c>
      <c r="F101" s="807">
        <v>3000</v>
      </c>
      <c r="G101" s="807">
        <v>0</v>
      </c>
      <c r="H101" s="807">
        <v>3000</v>
      </c>
      <c r="I101" s="976">
        <v>1370.6485279999999</v>
      </c>
      <c r="J101" s="820">
        <v>0.45688284266666662</v>
      </c>
      <c r="K101" s="807">
        <v>362.32820199999992</v>
      </c>
      <c r="L101" s="806">
        <v>1629.3514720000001</v>
      </c>
      <c r="M101" s="806">
        <v>1008.320326</v>
      </c>
      <c r="N101" s="823">
        <v>0.33610677533333333</v>
      </c>
      <c r="O101" s="806">
        <v>101.74275799999999</v>
      </c>
      <c r="P101" s="769">
        <v>3.3914252666666665E-2</v>
      </c>
      <c r="Q101" s="580" t="e">
        <v>#REF!</v>
      </c>
    </row>
    <row r="102" spans="1:61" ht="31.5" customHeight="1" thickBot="1" x14ac:dyDescent="0.3">
      <c r="A102" s="1017"/>
      <c r="B102" s="1033" t="s">
        <v>82</v>
      </c>
      <c r="C102" s="1034"/>
      <c r="D102" s="802" t="s">
        <v>82</v>
      </c>
      <c r="E102" s="786">
        <v>3000</v>
      </c>
      <c r="F102" s="789">
        <v>3000</v>
      </c>
      <c r="G102" s="789">
        <v>0</v>
      </c>
      <c r="H102" s="789">
        <v>3000</v>
      </c>
      <c r="I102" s="789">
        <v>1370.6485279999999</v>
      </c>
      <c r="J102" s="785">
        <v>0.45688284266666662</v>
      </c>
      <c r="K102" s="789">
        <v>362.32820199999992</v>
      </c>
      <c r="L102" s="786">
        <v>1629.3514720000001</v>
      </c>
      <c r="M102" s="786">
        <v>1008.320326</v>
      </c>
      <c r="N102" s="785">
        <v>0.33610677533333333</v>
      </c>
      <c r="O102" s="786">
        <v>101.74275799999999</v>
      </c>
      <c r="P102" s="785">
        <v>3.3914252666666665E-2</v>
      </c>
      <c r="Q102" s="583" t="e">
        <v>#REF!</v>
      </c>
    </row>
    <row r="103" spans="1:61" ht="40.5" customHeight="1" thickBot="1" x14ac:dyDescent="0.3">
      <c r="A103" s="1013"/>
      <c r="B103" s="1022" t="s">
        <v>70</v>
      </c>
      <c r="C103" s="1037"/>
      <c r="D103" s="1023"/>
      <c r="E103" s="787">
        <v>3000</v>
      </c>
      <c r="F103" s="788">
        <v>3000</v>
      </c>
      <c r="G103" s="788">
        <v>0</v>
      </c>
      <c r="H103" s="788">
        <v>3000</v>
      </c>
      <c r="I103" s="788">
        <v>1370.6485279999999</v>
      </c>
      <c r="J103" s="646">
        <v>0.45688284266666662</v>
      </c>
      <c r="K103" s="788">
        <v>362.32820199999992</v>
      </c>
      <c r="L103" s="787">
        <v>1629.3514720000001</v>
      </c>
      <c r="M103" s="787">
        <v>1008.320326</v>
      </c>
      <c r="N103" s="646">
        <v>0.33610677533333333</v>
      </c>
      <c r="O103" s="787">
        <v>101.74275799999999</v>
      </c>
      <c r="P103" s="646">
        <v>3.3914252666666665E-2</v>
      </c>
      <c r="Q103" s="652" t="e">
        <v>#REF!</v>
      </c>
    </row>
    <row r="104" spans="1:61" ht="22.5" customHeight="1" thickBot="1" x14ac:dyDescent="0.3">
      <c r="A104" s="1018" t="s">
        <v>567</v>
      </c>
      <c r="B104" s="1018"/>
      <c r="C104" s="1018"/>
      <c r="D104" s="1018"/>
      <c r="E104" s="1018"/>
      <c r="F104" s="1018"/>
      <c r="G104" s="1018"/>
      <c r="H104" s="1018"/>
      <c r="I104" s="1018"/>
      <c r="J104" s="1018"/>
      <c r="K104" s="1018"/>
      <c r="L104" s="1018"/>
      <c r="M104" s="1019"/>
      <c r="N104" s="1018"/>
      <c r="O104" s="1018"/>
      <c r="P104" s="1018"/>
    </row>
    <row r="105" spans="1:61" s="242" customFormat="1" ht="68.25" customHeight="1" thickBot="1" x14ac:dyDescent="0.3">
      <c r="A105" s="659" t="s">
        <v>6</v>
      </c>
      <c r="B105" s="523" t="s">
        <v>7</v>
      </c>
      <c r="C105" s="660" t="s">
        <v>497</v>
      </c>
      <c r="D105" s="523" t="s">
        <v>175</v>
      </c>
      <c r="E105" s="661" t="s">
        <v>95</v>
      </c>
      <c r="F105" s="523" t="s">
        <v>174</v>
      </c>
      <c r="G105" s="528" t="s">
        <v>98</v>
      </c>
      <c r="H105" s="528" t="s">
        <v>566</v>
      </c>
      <c r="I105" s="523" t="s">
        <v>24</v>
      </c>
      <c r="J105" s="524" t="s">
        <v>376</v>
      </c>
      <c r="K105" s="523" t="s">
        <v>179</v>
      </c>
      <c r="L105" s="523" t="s">
        <v>176</v>
      </c>
      <c r="M105" s="661" t="s">
        <v>25</v>
      </c>
      <c r="N105" s="523" t="s">
        <v>43</v>
      </c>
      <c r="O105" s="661" t="s">
        <v>80</v>
      </c>
      <c r="P105" s="523" t="s">
        <v>301</v>
      </c>
      <c r="Q105" s="662" t="s">
        <v>28</v>
      </c>
      <c r="R105" s="751"/>
    </row>
    <row r="106" spans="1:61" ht="74.25" customHeight="1" x14ac:dyDescent="0.25">
      <c r="A106" s="1016" t="s">
        <v>347</v>
      </c>
      <c r="B106" s="950" t="s">
        <v>304</v>
      </c>
      <c r="C106" s="907" t="s">
        <v>306</v>
      </c>
      <c r="D106" s="907" t="s">
        <v>306</v>
      </c>
      <c r="E106" s="806">
        <v>2619.3000000000002</v>
      </c>
      <c r="F106" s="807">
        <v>2619.3000000000002</v>
      </c>
      <c r="G106" s="807">
        <v>0</v>
      </c>
      <c r="H106" s="807">
        <v>2619.3000000000002</v>
      </c>
      <c r="I106" s="976">
        <v>2601.3000000000002</v>
      </c>
      <c r="J106" s="820">
        <v>0.99312793494445084</v>
      </c>
      <c r="K106" s="807">
        <v>2447.8331920000001</v>
      </c>
      <c r="L106" s="806">
        <v>18</v>
      </c>
      <c r="M106" s="806">
        <v>153.46680799999999</v>
      </c>
      <c r="N106" s="820">
        <v>5.8590771580193171E-2</v>
      </c>
      <c r="O106" s="806">
        <v>38.5535</v>
      </c>
      <c r="P106" s="820">
        <v>1.4719008895506432E-2</v>
      </c>
      <c r="Q106" s="693" t="e">
        <v>#REF!</v>
      </c>
    </row>
    <row r="107" spans="1:61" ht="63.75" customHeight="1" x14ac:dyDescent="0.25">
      <c r="A107" s="1017"/>
      <c r="B107" s="951" t="s">
        <v>132</v>
      </c>
      <c r="C107" s="900" t="s">
        <v>322</v>
      </c>
      <c r="D107" s="900" t="s">
        <v>322</v>
      </c>
      <c r="E107" s="759">
        <v>74100</v>
      </c>
      <c r="F107" s="760">
        <v>74100</v>
      </c>
      <c r="G107" s="760">
        <v>0</v>
      </c>
      <c r="H107" s="760">
        <v>74100</v>
      </c>
      <c r="I107" s="971">
        <v>73482.037912999993</v>
      </c>
      <c r="J107" s="762">
        <v>0.99166043067476373</v>
      </c>
      <c r="K107" s="760">
        <v>66308.878809999995</v>
      </c>
      <c r="L107" s="759">
        <v>617.96208700000716</v>
      </c>
      <c r="M107" s="759">
        <v>7173.159103</v>
      </c>
      <c r="N107" s="762">
        <v>9.6803766572199731E-2</v>
      </c>
      <c r="O107" s="759">
        <v>1291.38895837</v>
      </c>
      <c r="P107" s="762">
        <v>1.7427651260053981E-2</v>
      </c>
      <c r="Q107" s="695" t="e">
        <v>#REF!</v>
      </c>
    </row>
    <row r="108" spans="1:61" ht="45" x14ac:dyDescent="0.25">
      <c r="A108" s="1017"/>
      <c r="B108" s="951" t="s">
        <v>134</v>
      </c>
      <c r="C108" s="900" t="s">
        <v>135</v>
      </c>
      <c r="D108" s="900" t="s">
        <v>135</v>
      </c>
      <c r="E108" s="759">
        <v>1114.0999999999999</v>
      </c>
      <c r="F108" s="760">
        <v>1114.0999999999999</v>
      </c>
      <c r="G108" s="760">
        <v>0</v>
      </c>
      <c r="H108" s="760">
        <v>1114.0999999999999</v>
      </c>
      <c r="I108" s="971">
        <v>1114.0999999999999</v>
      </c>
      <c r="J108" s="762">
        <v>1</v>
      </c>
      <c r="K108" s="760">
        <v>1114.0999999999999</v>
      </c>
      <c r="L108" s="759">
        <v>0</v>
      </c>
      <c r="M108" s="759">
        <v>0</v>
      </c>
      <c r="N108" s="762">
        <v>0</v>
      </c>
      <c r="O108" s="759">
        <v>0</v>
      </c>
      <c r="P108" s="762">
        <v>0</v>
      </c>
      <c r="Q108" s="695" t="e">
        <v>#REF!</v>
      </c>
    </row>
    <row r="109" spans="1:61" ht="26.25" customHeight="1" x14ac:dyDescent="0.25">
      <c r="A109" s="1017"/>
      <c r="B109" s="1035" t="s">
        <v>47</v>
      </c>
      <c r="C109" s="1036"/>
      <c r="D109" s="800" t="s">
        <v>47</v>
      </c>
      <c r="E109" s="779">
        <v>77833.400000000009</v>
      </c>
      <c r="F109" s="780">
        <v>77833.400000000009</v>
      </c>
      <c r="G109" s="780">
        <v>0</v>
      </c>
      <c r="H109" s="780">
        <v>77833.400000000009</v>
      </c>
      <c r="I109" s="780">
        <v>77197.437913000002</v>
      </c>
      <c r="J109" s="781">
        <v>0.99182918789362917</v>
      </c>
      <c r="K109" s="780">
        <v>69870.812002000006</v>
      </c>
      <c r="L109" s="779">
        <v>635.96208700000716</v>
      </c>
      <c r="M109" s="779">
        <v>7326.6259110000001</v>
      </c>
      <c r="N109" s="781">
        <v>9.413215805810872E-2</v>
      </c>
      <c r="O109" s="779">
        <v>1329.9424583699999</v>
      </c>
      <c r="P109" s="781">
        <v>1.7087040504076653E-2</v>
      </c>
      <c r="Q109" s="582" t="e">
        <v>#REF!</v>
      </c>
    </row>
    <row r="110" spans="1:61" ht="88.5" customHeight="1" x14ac:dyDescent="0.25">
      <c r="A110" s="1017"/>
      <c r="B110" s="901" t="s">
        <v>473</v>
      </c>
      <c r="C110" s="891" t="s">
        <v>474</v>
      </c>
      <c r="D110" s="602" t="s">
        <v>518</v>
      </c>
      <c r="E110" s="759">
        <v>18000</v>
      </c>
      <c r="F110" s="760">
        <v>18000</v>
      </c>
      <c r="G110" s="760">
        <v>0</v>
      </c>
      <c r="H110" s="760">
        <v>18000</v>
      </c>
      <c r="I110" s="971">
        <v>1683.1224850000001</v>
      </c>
      <c r="J110" s="764">
        <v>9.3506804722222225E-2</v>
      </c>
      <c r="K110" s="761">
        <v>1683.1224850000001</v>
      </c>
      <c r="L110" s="763">
        <v>16316.877515</v>
      </c>
      <c r="M110" s="763">
        <v>0</v>
      </c>
      <c r="N110" s="762">
        <v>0</v>
      </c>
      <c r="O110" s="759">
        <v>0</v>
      </c>
      <c r="P110" s="762">
        <v>0</v>
      </c>
      <c r="Q110" s="576" t="e">
        <v>#REF!</v>
      </c>
    </row>
    <row r="111" spans="1:61" s="236" customFormat="1" ht="78" customHeight="1" x14ac:dyDescent="0.25">
      <c r="A111" s="1017"/>
      <c r="B111" s="901" t="s">
        <v>475</v>
      </c>
      <c r="C111" s="891" t="s">
        <v>474</v>
      </c>
      <c r="D111" s="602" t="s">
        <v>519</v>
      </c>
      <c r="E111" s="763">
        <v>2000</v>
      </c>
      <c r="F111" s="761">
        <v>2000</v>
      </c>
      <c r="G111" s="761">
        <v>0</v>
      </c>
      <c r="H111" s="761">
        <v>2000</v>
      </c>
      <c r="I111" s="971">
        <v>0</v>
      </c>
      <c r="J111" s="764">
        <v>0</v>
      </c>
      <c r="K111" s="761">
        <v>0</v>
      </c>
      <c r="L111" s="763">
        <v>2000</v>
      </c>
      <c r="M111" s="763">
        <v>0</v>
      </c>
      <c r="N111" s="764">
        <v>0</v>
      </c>
      <c r="O111" s="763">
        <v>0</v>
      </c>
      <c r="P111" s="764">
        <v>0</v>
      </c>
      <c r="Q111" s="588"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1017"/>
      <c r="B112" s="1033" t="s">
        <v>82</v>
      </c>
      <c r="C112" s="1034"/>
      <c r="D112" s="802" t="s">
        <v>82</v>
      </c>
      <c r="E112" s="786">
        <v>20000</v>
      </c>
      <c r="F112" s="789">
        <v>20000</v>
      </c>
      <c r="G112" s="789">
        <v>0</v>
      </c>
      <c r="H112" s="789">
        <v>20000</v>
      </c>
      <c r="I112" s="789">
        <v>1683.1224850000001</v>
      </c>
      <c r="J112" s="785">
        <v>8.4156124250000006E-2</v>
      </c>
      <c r="K112" s="789">
        <v>1683.1224850000001</v>
      </c>
      <c r="L112" s="786">
        <v>18316.877515</v>
      </c>
      <c r="M112" s="786">
        <v>0</v>
      </c>
      <c r="N112" s="785">
        <v>0</v>
      </c>
      <c r="O112" s="786">
        <v>0</v>
      </c>
      <c r="P112" s="785">
        <v>0</v>
      </c>
      <c r="Q112" s="583" t="e">
        <v>#REF!</v>
      </c>
    </row>
    <row r="113" spans="1:61" ht="42" customHeight="1" thickBot="1" x14ac:dyDescent="0.3">
      <c r="A113" s="1013"/>
      <c r="B113" s="1022" t="s">
        <v>70</v>
      </c>
      <c r="C113" s="1037"/>
      <c r="D113" s="1023"/>
      <c r="E113" s="787">
        <v>97833.400000000009</v>
      </c>
      <c r="F113" s="788">
        <v>97833.400000000009</v>
      </c>
      <c r="G113" s="788">
        <v>0</v>
      </c>
      <c r="H113" s="788">
        <v>97833.400000000009</v>
      </c>
      <c r="I113" s="788">
        <v>78880.560398000001</v>
      </c>
      <c r="J113" s="646">
        <v>0.8062743439152682</v>
      </c>
      <c r="K113" s="788">
        <v>71553.934487000006</v>
      </c>
      <c r="L113" s="787">
        <v>18952.839602000007</v>
      </c>
      <c r="M113" s="787">
        <v>7326.6259110000001</v>
      </c>
      <c r="N113" s="646">
        <v>7.4888799847495843E-2</v>
      </c>
      <c r="O113" s="787">
        <v>1329.9424583699999</v>
      </c>
      <c r="P113" s="646">
        <v>1.3593951128857832E-2</v>
      </c>
      <c r="Q113" s="652" t="e">
        <v>#REF!</v>
      </c>
    </row>
    <row r="114" spans="1:61" ht="18" customHeight="1" x14ac:dyDescent="0.25">
      <c r="A114" s="1018" t="s">
        <v>567</v>
      </c>
      <c r="B114" s="1018"/>
      <c r="C114" s="1018"/>
      <c r="D114" s="1018"/>
      <c r="E114" s="1018"/>
      <c r="F114" s="1018"/>
      <c r="G114" s="1018"/>
      <c r="H114" s="1018"/>
      <c r="I114" s="1018"/>
      <c r="J114" s="1018"/>
      <c r="K114" s="1018"/>
      <c r="L114" s="1018"/>
      <c r="M114" s="1019"/>
      <c r="N114" s="1018"/>
      <c r="O114" s="1018"/>
      <c r="P114" s="1018"/>
    </row>
    <row r="115" spans="1:61" ht="18" customHeight="1" thickBot="1" x14ac:dyDescent="0.3">
      <c r="A115" s="815"/>
      <c r="B115" s="876"/>
      <c r="C115" s="610"/>
      <c r="D115" s="816"/>
      <c r="E115" s="817"/>
      <c r="F115" s="756"/>
      <c r="G115" s="756"/>
      <c r="H115" s="756"/>
      <c r="I115" s="756"/>
      <c r="J115" s="756"/>
      <c r="K115" s="756"/>
      <c r="L115" s="756"/>
      <c r="M115" s="818"/>
      <c r="N115" s="756"/>
      <c r="O115" s="819"/>
      <c r="P115" s="756"/>
      <c r="Q115" s="587"/>
    </row>
    <row r="116" spans="1:61" s="242" customFormat="1" ht="68.25" customHeight="1" thickBot="1" x14ac:dyDescent="0.3">
      <c r="A116" s="527" t="s">
        <v>6</v>
      </c>
      <c r="B116" s="546" t="s">
        <v>7</v>
      </c>
      <c r="C116" s="526" t="s">
        <v>497</v>
      </c>
      <c r="D116" s="528" t="s">
        <v>175</v>
      </c>
      <c r="E116" s="544" t="s">
        <v>310</v>
      </c>
      <c r="F116" s="528" t="s">
        <v>311</v>
      </c>
      <c r="G116" s="528" t="s">
        <v>98</v>
      </c>
      <c r="H116" s="528" t="s">
        <v>566</v>
      </c>
      <c r="I116" s="528" t="s">
        <v>24</v>
      </c>
      <c r="J116" s="529" t="s">
        <v>376</v>
      </c>
      <c r="K116" s="528" t="s">
        <v>179</v>
      </c>
      <c r="L116" s="528" t="s">
        <v>176</v>
      </c>
      <c r="M116" s="544" t="s">
        <v>25</v>
      </c>
      <c r="N116" s="528" t="s">
        <v>43</v>
      </c>
      <c r="O116" s="544" t="s">
        <v>80</v>
      </c>
      <c r="P116" s="544" t="s">
        <v>301</v>
      </c>
      <c r="Q116" s="658" t="s">
        <v>28</v>
      </c>
      <c r="R116" s="751"/>
    </row>
    <row r="117" spans="1:61" s="236" customFormat="1" ht="35.25" customHeight="1" x14ac:dyDescent="0.25">
      <c r="A117" s="1012" t="s">
        <v>339</v>
      </c>
      <c r="B117" s="984" t="s">
        <v>109</v>
      </c>
      <c r="C117" s="910" t="s">
        <v>351</v>
      </c>
      <c r="D117" s="370" t="s">
        <v>171</v>
      </c>
      <c r="E117" s="828">
        <v>697.60088500000006</v>
      </c>
      <c r="F117" s="810">
        <v>697.60088500000006</v>
      </c>
      <c r="G117" s="810">
        <v>0</v>
      </c>
      <c r="H117" s="985">
        <v>697.60088500000006</v>
      </c>
      <c r="I117" s="810">
        <v>537.15361600000006</v>
      </c>
      <c r="J117" s="829">
        <v>0.77000133966286466</v>
      </c>
      <c r="K117" s="810">
        <v>231.62688700000001</v>
      </c>
      <c r="L117" s="828">
        <v>160.44726900000001</v>
      </c>
      <c r="M117" s="828">
        <v>305.52672900000005</v>
      </c>
      <c r="N117" s="829">
        <v>0.4379678059038013</v>
      </c>
      <c r="O117" s="828">
        <v>60.08053863</v>
      </c>
      <c r="P117" s="764">
        <v>8.6124516069098725E-2</v>
      </c>
      <c r="Q117" s="588"/>
      <c r="R117" s="977">
        <v>0</v>
      </c>
      <c r="S117" s="728"/>
      <c r="T117" s="728"/>
      <c r="U117" s="728"/>
      <c r="V117" s="728"/>
      <c r="W117" s="728"/>
      <c r="X117" s="728"/>
      <c r="Y117" s="728"/>
      <c r="Z117" s="728"/>
      <c r="AA117" s="728"/>
      <c r="AB117" s="728"/>
      <c r="AC117" s="728"/>
      <c r="AD117" s="728"/>
      <c r="AE117" s="728"/>
      <c r="AF117" s="728"/>
      <c r="AG117" s="728"/>
      <c r="AH117" s="728"/>
      <c r="AI117" s="728"/>
      <c r="AJ117" s="728"/>
      <c r="AK117" s="728"/>
      <c r="AL117" s="728"/>
      <c r="AM117" s="728"/>
      <c r="AN117" s="728"/>
      <c r="AO117" s="728"/>
      <c r="AP117" s="728"/>
      <c r="AQ117" s="728"/>
      <c r="AR117" s="728"/>
      <c r="AS117" s="728"/>
      <c r="AT117" s="728"/>
      <c r="AU117" s="728"/>
      <c r="AV117" s="728"/>
      <c r="AW117" s="728"/>
      <c r="AX117" s="728"/>
      <c r="AY117" s="728"/>
      <c r="AZ117" s="728"/>
      <c r="BA117" s="728"/>
      <c r="BB117" s="728"/>
      <c r="BC117" s="728"/>
      <c r="BD117" s="728"/>
      <c r="BE117" s="728"/>
      <c r="BF117" s="728"/>
      <c r="BG117" s="728"/>
      <c r="BH117" s="728"/>
      <c r="BI117" s="728"/>
    </row>
    <row r="118" spans="1:61" ht="31.5" customHeight="1" x14ac:dyDescent="0.25">
      <c r="A118" s="1017"/>
      <c r="B118" s="1035" t="s">
        <v>530</v>
      </c>
      <c r="C118" s="1036"/>
      <c r="D118" s="800" t="s">
        <v>171</v>
      </c>
      <c r="E118" s="779">
        <v>697.60088500000006</v>
      </c>
      <c r="F118" s="780">
        <v>697.60088500000006</v>
      </c>
      <c r="G118" s="780">
        <v>0</v>
      </c>
      <c r="H118" s="780">
        <v>697.60088500000006</v>
      </c>
      <c r="I118" s="780">
        <v>537.15361600000006</v>
      </c>
      <c r="J118" s="781">
        <v>0.77000133966286466</v>
      </c>
      <c r="K118" s="780">
        <v>231.62688700000001</v>
      </c>
      <c r="L118" s="779">
        <v>160.44726900000001</v>
      </c>
      <c r="M118" s="779">
        <v>305.52672900000005</v>
      </c>
      <c r="N118" s="781">
        <v>0.4379678059038013</v>
      </c>
      <c r="O118" s="779">
        <v>60.08053863</v>
      </c>
      <c r="P118" s="781">
        <v>8.6124516069098725E-2</v>
      </c>
      <c r="Q118" s="582">
        <v>0</v>
      </c>
    </row>
    <row r="119" spans="1:61" ht="77.25" customHeight="1" x14ac:dyDescent="0.25">
      <c r="A119" s="1017"/>
      <c r="B119" s="901" t="s">
        <v>478</v>
      </c>
      <c r="C119" s="891" t="s">
        <v>470</v>
      </c>
      <c r="D119" s="602" t="s">
        <v>520</v>
      </c>
      <c r="E119" s="759">
        <v>500</v>
      </c>
      <c r="F119" s="760">
        <v>500</v>
      </c>
      <c r="G119" s="760">
        <v>0</v>
      </c>
      <c r="H119" s="760">
        <v>500</v>
      </c>
      <c r="I119" s="971">
        <v>437.815</v>
      </c>
      <c r="J119" s="764">
        <v>0.87563000000000002</v>
      </c>
      <c r="K119" s="761">
        <v>38.61827999999997</v>
      </c>
      <c r="L119" s="763">
        <v>62.185000000000002</v>
      </c>
      <c r="M119" s="763">
        <v>399.19672000000003</v>
      </c>
      <c r="N119" s="762">
        <v>0.79839344000000001</v>
      </c>
      <c r="O119" s="759">
        <v>45.421999999999997</v>
      </c>
      <c r="P119" s="762">
        <v>9.0843999999999994E-2</v>
      </c>
      <c r="Q119" s="576" t="e">
        <v>#REF!</v>
      </c>
    </row>
    <row r="120" spans="1:61" ht="73.5" customHeight="1" x14ac:dyDescent="0.25">
      <c r="A120" s="1017"/>
      <c r="B120" s="901" t="s">
        <v>479</v>
      </c>
      <c r="C120" s="891" t="s">
        <v>481</v>
      </c>
      <c r="D120" s="602" t="s">
        <v>520</v>
      </c>
      <c r="E120" s="759">
        <v>500</v>
      </c>
      <c r="F120" s="760">
        <v>500</v>
      </c>
      <c r="G120" s="761">
        <v>0</v>
      </c>
      <c r="H120" s="760">
        <v>500</v>
      </c>
      <c r="I120" s="971">
        <v>434.12063000000001</v>
      </c>
      <c r="J120" s="764">
        <v>0.86824126000000001</v>
      </c>
      <c r="K120" s="761">
        <v>3.0699999999999932</v>
      </c>
      <c r="L120" s="763">
        <v>65.879369999999994</v>
      </c>
      <c r="M120" s="763">
        <v>431.05063000000001</v>
      </c>
      <c r="N120" s="762">
        <v>0.86210125999999998</v>
      </c>
      <c r="O120" s="759">
        <v>31.742509999999999</v>
      </c>
      <c r="P120" s="762">
        <v>6.3485020000000003E-2</v>
      </c>
      <c r="Q120" s="576" t="e">
        <v>#REF!</v>
      </c>
    </row>
    <row r="121" spans="1:61" s="236" customFormat="1" ht="90" x14ac:dyDescent="0.25">
      <c r="A121" s="1017"/>
      <c r="B121" s="904" t="s">
        <v>483</v>
      </c>
      <c r="C121" s="894" t="s">
        <v>485</v>
      </c>
      <c r="D121" s="602" t="s">
        <v>521</v>
      </c>
      <c r="E121" s="763">
        <v>1000</v>
      </c>
      <c r="F121" s="761">
        <v>1000</v>
      </c>
      <c r="G121" s="761">
        <v>0</v>
      </c>
      <c r="H121" s="760">
        <v>1000</v>
      </c>
      <c r="I121" s="971">
        <v>1000</v>
      </c>
      <c r="J121" s="764">
        <v>1</v>
      </c>
      <c r="K121" s="761">
        <v>221.84380999999996</v>
      </c>
      <c r="L121" s="763">
        <v>0</v>
      </c>
      <c r="M121" s="763">
        <v>778.15619000000004</v>
      </c>
      <c r="N121" s="764">
        <v>0.77815619000000003</v>
      </c>
      <c r="O121" s="763">
        <v>86.394391999999996</v>
      </c>
      <c r="P121" s="764">
        <v>8.6394392E-2</v>
      </c>
      <c r="Q121" s="588" t="e">
        <v>#REF!</v>
      </c>
    </row>
    <row r="122" spans="1:61" s="236" customFormat="1" ht="90" x14ac:dyDescent="0.25">
      <c r="A122" s="1017"/>
      <c r="B122" s="904" t="s">
        <v>486</v>
      </c>
      <c r="C122" s="894" t="s">
        <v>488</v>
      </c>
      <c r="D122" s="603" t="s">
        <v>521</v>
      </c>
      <c r="E122" s="763">
        <v>1000</v>
      </c>
      <c r="F122" s="761">
        <v>1000</v>
      </c>
      <c r="G122" s="761">
        <v>0</v>
      </c>
      <c r="H122" s="761">
        <v>1000</v>
      </c>
      <c r="I122" s="971">
        <v>1000</v>
      </c>
      <c r="J122" s="764">
        <v>1</v>
      </c>
      <c r="K122" s="761">
        <v>886.24583299999995</v>
      </c>
      <c r="L122" s="763">
        <v>0</v>
      </c>
      <c r="M122" s="763">
        <v>113.754167</v>
      </c>
      <c r="N122" s="764">
        <v>0.11375416699999999</v>
      </c>
      <c r="O122" s="763">
        <v>5.7750000000000004</v>
      </c>
      <c r="P122" s="764">
        <v>5.7750000000000006E-3</v>
      </c>
      <c r="Q122" s="588" t="e">
        <v>#REF!</v>
      </c>
    </row>
    <row r="123" spans="1:61" s="236" customFormat="1" ht="139.5" customHeight="1" x14ac:dyDescent="0.25">
      <c r="A123" s="1017"/>
      <c r="B123" s="901" t="s">
        <v>489</v>
      </c>
      <c r="C123" s="891" t="s">
        <v>491</v>
      </c>
      <c r="D123" s="602" t="s">
        <v>521</v>
      </c>
      <c r="E123" s="763">
        <v>500</v>
      </c>
      <c r="F123" s="761">
        <v>500</v>
      </c>
      <c r="G123" s="761">
        <v>0</v>
      </c>
      <c r="H123" s="761">
        <v>500</v>
      </c>
      <c r="I123" s="971">
        <v>500</v>
      </c>
      <c r="J123" s="764">
        <v>1</v>
      </c>
      <c r="K123" s="761">
        <v>330.71591699999999</v>
      </c>
      <c r="L123" s="763">
        <v>0</v>
      </c>
      <c r="M123" s="763">
        <v>169.28408300000001</v>
      </c>
      <c r="N123" s="764">
        <v>0.338568166</v>
      </c>
      <c r="O123" s="763">
        <v>14.393833000000001</v>
      </c>
      <c r="P123" s="764">
        <v>2.8787666E-2</v>
      </c>
      <c r="Q123" s="588" t="e">
        <v>#REF!</v>
      </c>
    </row>
    <row r="124" spans="1:61" s="236" customFormat="1" ht="90" x14ac:dyDescent="0.25">
      <c r="A124" s="1017"/>
      <c r="B124" s="901" t="s">
        <v>492</v>
      </c>
      <c r="C124" s="891" t="s">
        <v>481</v>
      </c>
      <c r="D124" s="602" t="s">
        <v>521</v>
      </c>
      <c r="E124" s="763">
        <v>500</v>
      </c>
      <c r="F124" s="761">
        <v>500</v>
      </c>
      <c r="G124" s="761">
        <v>0</v>
      </c>
      <c r="H124" s="761">
        <v>500</v>
      </c>
      <c r="I124" s="971">
        <v>442.09539799999999</v>
      </c>
      <c r="J124" s="764">
        <v>0.88419079599999995</v>
      </c>
      <c r="K124" s="761">
        <v>322.29764799999998</v>
      </c>
      <c r="L124" s="763">
        <v>57.904602000000011</v>
      </c>
      <c r="M124" s="763">
        <v>119.79774999999999</v>
      </c>
      <c r="N124" s="764">
        <v>0.23959549999999999</v>
      </c>
      <c r="O124" s="763">
        <v>0</v>
      </c>
      <c r="P124" s="764">
        <v>0</v>
      </c>
      <c r="Q124" s="588" t="e">
        <v>#REF!</v>
      </c>
    </row>
    <row r="125" spans="1:61" s="236" customFormat="1" ht="45" x14ac:dyDescent="0.25">
      <c r="A125" s="1017"/>
      <c r="B125" s="940" t="s">
        <v>495</v>
      </c>
      <c r="C125" s="900" t="s">
        <v>470</v>
      </c>
      <c r="D125" s="602" t="s">
        <v>522</v>
      </c>
      <c r="E125" s="763">
        <v>1000</v>
      </c>
      <c r="F125" s="761">
        <v>1000</v>
      </c>
      <c r="G125" s="761">
        <v>0</v>
      </c>
      <c r="H125" s="761">
        <v>1000</v>
      </c>
      <c r="I125" s="971">
        <v>883.80941499999994</v>
      </c>
      <c r="J125" s="764">
        <v>0.88380941499999999</v>
      </c>
      <c r="K125" s="761">
        <v>58.633332999999993</v>
      </c>
      <c r="L125" s="763">
        <v>116.19058500000006</v>
      </c>
      <c r="M125" s="763">
        <v>825.17608199999995</v>
      </c>
      <c r="N125" s="764">
        <v>0.82517608199999992</v>
      </c>
      <c r="O125" s="763">
        <v>106.859702</v>
      </c>
      <c r="P125" s="764">
        <v>0.106859702</v>
      </c>
      <c r="Q125" s="588"/>
    </row>
    <row r="126" spans="1:61" ht="20.25" thickBot="1" x14ac:dyDescent="0.3">
      <c r="A126" s="1017"/>
      <c r="B126" s="1033" t="s">
        <v>82</v>
      </c>
      <c r="C126" s="1034"/>
      <c r="D126" s="802" t="s">
        <v>82</v>
      </c>
      <c r="E126" s="786">
        <v>5000</v>
      </c>
      <c r="F126" s="789">
        <v>5000</v>
      </c>
      <c r="G126" s="789">
        <v>0</v>
      </c>
      <c r="H126" s="789">
        <v>5000</v>
      </c>
      <c r="I126" s="789">
        <v>4697.8404430000001</v>
      </c>
      <c r="J126" s="785">
        <v>0.93956808859999996</v>
      </c>
      <c r="K126" s="789">
        <v>1861.4248209999998</v>
      </c>
      <c r="L126" s="786">
        <v>302.15955700000006</v>
      </c>
      <c r="M126" s="786">
        <v>2836.4156220000004</v>
      </c>
      <c r="N126" s="785">
        <v>0.56728312440000006</v>
      </c>
      <c r="O126" s="786">
        <v>290.58743700000002</v>
      </c>
      <c r="P126" s="785">
        <v>5.8117487400000008E-2</v>
      </c>
      <c r="Q126" s="583" t="e">
        <v>#REF!</v>
      </c>
    </row>
    <row r="127" spans="1:61" ht="33.75" customHeight="1" thickBot="1" x14ac:dyDescent="0.3">
      <c r="A127" s="1013"/>
      <c r="B127" s="1022" t="s">
        <v>70</v>
      </c>
      <c r="C127" s="1037"/>
      <c r="D127" s="1023"/>
      <c r="E127" s="787">
        <v>5697.6008849999998</v>
      </c>
      <c r="F127" s="788">
        <v>5697.6008849999998</v>
      </c>
      <c r="G127" s="788">
        <v>0</v>
      </c>
      <c r="H127" s="788">
        <v>5697.6008849999998</v>
      </c>
      <c r="I127" s="788">
        <v>5234.9940590000006</v>
      </c>
      <c r="J127" s="646">
        <v>0.9188067336871738</v>
      </c>
      <c r="K127" s="788">
        <v>2093.051708</v>
      </c>
      <c r="L127" s="787">
        <v>462.60682599999927</v>
      </c>
      <c r="M127" s="787">
        <v>3141.9423510000006</v>
      </c>
      <c r="N127" s="646">
        <v>0.55145006019494125</v>
      </c>
      <c r="O127" s="787">
        <v>350.66797563</v>
      </c>
      <c r="P127" s="646">
        <v>6.1546602281883071E-2</v>
      </c>
      <c r="Q127" s="652" t="e">
        <v>#REF!</v>
      </c>
    </row>
    <row r="128" spans="1:61" ht="33.75" customHeight="1" thickBot="1" x14ac:dyDescent="0.3">
      <c r="A128" s="1014" t="s">
        <v>567</v>
      </c>
      <c r="B128" s="1047"/>
      <c r="C128" s="1047"/>
      <c r="D128" s="1047"/>
      <c r="E128" s="1047"/>
      <c r="F128" s="1047"/>
      <c r="G128" s="1047"/>
      <c r="H128" s="1047"/>
      <c r="I128" s="1047"/>
      <c r="J128" s="1047"/>
      <c r="K128" s="1047"/>
      <c r="L128" s="1047"/>
      <c r="M128" s="1048"/>
      <c r="N128" s="1047"/>
      <c r="O128" s="1047"/>
      <c r="P128" s="1018"/>
    </row>
    <row r="129" spans="1:18" s="242" customFormat="1" ht="52.5" customHeight="1" thickBot="1" x14ac:dyDescent="0.3">
      <c r="A129" s="527" t="s">
        <v>6</v>
      </c>
      <c r="B129" s="546" t="s">
        <v>7</v>
      </c>
      <c r="C129" s="526" t="s">
        <v>497</v>
      </c>
      <c r="D129" s="528" t="s">
        <v>175</v>
      </c>
      <c r="E129" s="544" t="s">
        <v>95</v>
      </c>
      <c r="F129" s="528" t="s">
        <v>174</v>
      </c>
      <c r="G129" s="754" t="s">
        <v>534</v>
      </c>
      <c r="H129" s="528" t="s">
        <v>399</v>
      </c>
      <c r="I129" s="528" t="s">
        <v>24</v>
      </c>
      <c r="J129" s="529" t="s">
        <v>376</v>
      </c>
      <c r="K129" s="528" t="s">
        <v>179</v>
      </c>
      <c r="L129" s="528" t="s">
        <v>176</v>
      </c>
      <c r="M129" s="544" t="s">
        <v>25</v>
      </c>
      <c r="N129" s="528" t="s">
        <v>43</v>
      </c>
      <c r="O129" s="544" t="s">
        <v>80</v>
      </c>
      <c r="P129" s="641" t="s">
        <v>301</v>
      </c>
      <c r="Q129" s="544" t="s">
        <v>28</v>
      </c>
      <c r="R129" s="751"/>
    </row>
    <row r="130" spans="1:18" ht="53.25" customHeight="1" x14ac:dyDescent="0.25">
      <c r="A130" s="1008" t="s">
        <v>340</v>
      </c>
      <c r="B130" s="888" t="s">
        <v>482</v>
      </c>
      <c r="C130" s="889" t="s">
        <v>470</v>
      </c>
      <c r="D130" s="605" t="s">
        <v>523</v>
      </c>
      <c r="E130" s="806">
        <v>2000.8263219999999</v>
      </c>
      <c r="F130" s="807">
        <v>2000.8263219999999</v>
      </c>
      <c r="G130" s="807">
        <v>0</v>
      </c>
      <c r="H130" s="807">
        <v>2000.8263219999999</v>
      </c>
      <c r="I130" s="777">
        <v>1813.7233329999999</v>
      </c>
      <c r="J130" s="764">
        <v>0.90648714136618602</v>
      </c>
      <c r="K130" s="761">
        <v>429.99</v>
      </c>
      <c r="L130" s="776">
        <v>187.10298899999998</v>
      </c>
      <c r="M130" s="776">
        <v>1383.7333329999999</v>
      </c>
      <c r="N130" s="820">
        <v>0.69158093223045869</v>
      </c>
      <c r="O130" s="806">
        <v>176.5</v>
      </c>
      <c r="P130" s="762">
        <v>8.8213553599981079E-2</v>
      </c>
      <c r="Q130" s="663" t="e">
        <v>#REF!</v>
      </c>
    </row>
    <row r="131" spans="1:18" ht="107.25" customHeight="1" x14ac:dyDescent="0.25">
      <c r="A131" s="1009"/>
      <c r="B131" s="901" t="s">
        <v>494</v>
      </c>
      <c r="C131" s="891" t="s">
        <v>470</v>
      </c>
      <c r="D131" s="602" t="s">
        <v>524</v>
      </c>
      <c r="E131" s="806">
        <v>3000</v>
      </c>
      <c r="F131" s="807">
        <v>3000</v>
      </c>
      <c r="G131" s="807">
        <v>0</v>
      </c>
      <c r="H131" s="760">
        <v>3000</v>
      </c>
      <c r="I131" s="777">
        <v>1712.5524290000001</v>
      </c>
      <c r="J131" s="764">
        <v>0.57085080966666668</v>
      </c>
      <c r="K131" s="761">
        <v>1037.0524290000001</v>
      </c>
      <c r="L131" s="763">
        <v>1287.4475709999999</v>
      </c>
      <c r="M131" s="776">
        <v>675.5</v>
      </c>
      <c r="N131" s="762">
        <v>0.22516666666666665</v>
      </c>
      <c r="O131" s="806">
        <v>51.299999</v>
      </c>
      <c r="P131" s="762">
        <v>1.7099999666666667E-2</v>
      </c>
      <c r="Q131" s="663" t="e">
        <v>#REF!</v>
      </c>
    </row>
    <row r="132" spans="1:18" ht="19.5" x14ac:dyDescent="0.25">
      <c r="A132" s="1009"/>
      <c r="B132" s="1058" t="s">
        <v>48</v>
      </c>
      <c r="C132" s="1036"/>
      <c r="D132" s="800" t="s">
        <v>82</v>
      </c>
      <c r="E132" s="779">
        <v>5000.8263219999999</v>
      </c>
      <c r="F132" s="780">
        <v>5000.8263219999999</v>
      </c>
      <c r="G132" s="780">
        <v>0</v>
      </c>
      <c r="H132" s="780">
        <v>5000.8263219999999</v>
      </c>
      <c r="I132" s="780">
        <v>3526.2757620000002</v>
      </c>
      <c r="J132" s="781">
        <v>0.70513861808936473</v>
      </c>
      <c r="K132" s="780">
        <v>1467.0424290000001</v>
      </c>
      <c r="L132" s="779">
        <v>1474.5505599999997</v>
      </c>
      <c r="M132" s="779">
        <v>2059.2333330000001</v>
      </c>
      <c r="N132" s="781">
        <v>0.41177861425438245</v>
      </c>
      <c r="O132" s="779">
        <v>227.79999900000001</v>
      </c>
      <c r="P132" s="781">
        <v>4.5552471598112827E-2</v>
      </c>
      <c r="Q132" s="664" t="e">
        <v>#REF!</v>
      </c>
    </row>
    <row r="133" spans="1:18" ht="20.25" thickBot="1" x14ac:dyDescent="0.3">
      <c r="A133" s="1009"/>
      <c r="B133" s="1107" t="s">
        <v>531</v>
      </c>
      <c r="C133" s="1108"/>
      <c r="D133" s="824" t="s">
        <v>284</v>
      </c>
      <c r="E133" s="825">
        <v>0</v>
      </c>
      <c r="F133" s="826">
        <v>0</v>
      </c>
      <c r="G133" s="826">
        <v>0</v>
      </c>
      <c r="H133" s="826">
        <v>0</v>
      </c>
      <c r="I133" s="826">
        <v>0</v>
      </c>
      <c r="J133" s="785">
        <v>0</v>
      </c>
      <c r="K133" s="826">
        <v>0</v>
      </c>
      <c r="L133" s="825">
        <v>0</v>
      </c>
      <c r="M133" s="825">
        <v>0</v>
      </c>
      <c r="N133" s="827">
        <v>0</v>
      </c>
      <c r="O133" s="825">
        <v>0</v>
      </c>
      <c r="P133" s="785">
        <v>0</v>
      </c>
      <c r="Q133" s="665">
        <v>0</v>
      </c>
    </row>
    <row r="134" spans="1:18" ht="34.5" customHeight="1" thickBot="1" x14ac:dyDescent="0.3">
      <c r="A134" s="1011"/>
      <c r="B134" s="1022" t="s">
        <v>70</v>
      </c>
      <c r="C134" s="1037"/>
      <c r="D134" s="1023"/>
      <c r="E134" s="787">
        <v>5000.8263219999999</v>
      </c>
      <c r="F134" s="788">
        <v>5000.8263219999999</v>
      </c>
      <c r="G134" s="788">
        <v>0</v>
      </c>
      <c r="H134" s="788">
        <v>5000.8263219999999</v>
      </c>
      <c r="I134" s="788">
        <v>3526.2757620000002</v>
      </c>
      <c r="J134" s="646">
        <v>0.70513861808936473</v>
      </c>
      <c r="K134" s="788">
        <v>1467.0424290000001</v>
      </c>
      <c r="L134" s="787">
        <v>1474.5505599999997</v>
      </c>
      <c r="M134" s="787">
        <v>2059.2333330000001</v>
      </c>
      <c r="N134" s="646">
        <v>0.41177861425438245</v>
      </c>
      <c r="O134" s="787">
        <v>227.79999900000001</v>
      </c>
      <c r="P134" s="646">
        <v>4.5552471598112827E-2</v>
      </c>
      <c r="Q134" s="666" t="e">
        <v>#REF!</v>
      </c>
    </row>
    <row r="135" spans="1:18" ht="18" customHeight="1" thickBot="1" x14ac:dyDescent="0.3">
      <c r="A135" s="1089" t="s">
        <v>567</v>
      </c>
      <c r="B135" s="1047"/>
      <c r="C135" s="1047"/>
      <c r="D135" s="1047"/>
      <c r="E135" s="1047"/>
      <c r="F135" s="1047"/>
      <c r="G135" s="1047"/>
      <c r="H135" s="1047"/>
      <c r="I135" s="1047"/>
      <c r="J135" s="1047"/>
      <c r="K135" s="1047"/>
      <c r="L135" s="1047"/>
      <c r="M135" s="1048"/>
      <c r="N135" s="1047"/>
      <c r="O135" s="1047"/>
      <c r="P135" s="1090"/>
    </row>
    <row r="136" spans="1:18" s="242" customFormat="1" ht="68.25" customHeight="1" thickBot="1" x14ac:dyDescent="0.3">
      <c r="A136" s="527" t="s">
        <v>6</v>
      </c>
      <c r="B136" s="546" t="s">
        <v>7</v>
      </c>
      <c r="C136" s="526" t="s">
        <v>497</v>
      </c>
      <c r="D136" s="528" t="s">
        <v>175</v>
      </c>
      <c r="E136" s="544" t="s">
        <v>95</v>
      </c>
      <c r="F136" s="528" t="s">
        <v>174</v>
      </c>
      <c r="G136" s="754" t="s">
        <v>534</v>
      </c>
      <c r="H136" s="528" t="s">
        <v>566</v>
      </c>
      <c r="I136" s="528" t="s">
        <v>24</v>
      </c>
      <c r="J136" s="529" t="s">
        <v>376</v>
      </c>
      <c r="K136" s="528" t="s">
        <v>179</v>
      </c>
      <c r="L136" s="528" t="s">
        <v>176</v>
      </c>
      <c r="M136" s="544" t="s">
        <v>25</v>
      </c>
      <c r="N136" s="528" t="s">
        <v>43</v>
      </c>
      <c r="O136" s="544" t="s">
        <v>80</v>
      </c>
      <c r="P136" s="547" t="s">
        <v>301</v>
      </c>
      <c r="Q136" s="658" t="s">
        <v>28</v>
      </c>
      <c r="R136" s="751"/>
    </row>
    <row r="137" spans="1:18" s="236" customFormat="1" ht="67.5" customHeight="1" x14ac:dyDescent="0.25">
      <c r="A137" s="1012" t="s">
        <v>415</v>
      </c>
      <c r="B137" s="941" t="s">
        <v>133</v>
      </c>
      <c r="C137" s="726" t="s">
        <v>323</v>
      </c>
      <c r="D137" s="370" t="s">
        <v>323</v>
      </c>
      <c r="E137" s="828">
        <v>8920.2682839999998</v>
      </c>
      <c r="F137" s="810">
        <v>8920.2682839999998</v>
      </c>
      <c r="G137" s="810">
        <v>0</v>
      </c>
      <c r="H137" s="810">
        <v>8920.2682839999998</v>
      </c>
      <c r="I137" s="810">
        <v>8887.9402840000002</v>
      </c>
      <c r="J137" s="829">
        <v>0.99637589375445301</v>
      </c>
      <c r="K137" s="810">
        <v>8727.9402840000002</v>
      </c>
      <c r="L137" s="828">
        <v>32.32799999999952</v>
      </c>
      <c r="M137" s="828">
        <v>160</v>
      </c>
      <c r="N137" s="829">
        <v>1.7936680255120453E-2</v>
      </c>
      <c r="O137" s="828">
        <v>12.99</v>
      </c>
      <c r="P137" s="830">
        <v>1.4562342282125919E-3</v>
      </c>
      <c r="Q137" s="586">
        <v>12.99</v>
      </c>
    </row>
    <row r="138" spans="1:18" ht="26.25" customHeight="1" x14ac:dyDescent="0.25">
      <c r="A138" s="1017"/>
      <c r="B138" s="1091" t="s">
        <v>47</v>
      </c>
      <c r="C138" s="1092"/>
      <c r="D138" s="831" t="s">
        <v>47</v>
      </c>
      <c r="E138" s="832">
        <v>8920.2682839999998</v>
      </c>
      <c r="F138" s="833">
        <v>8920.2682839999998</v>
      </c>
      <c r="G138" s="833">
        <v>0</v>
      </c>
      <c r="H138" s="833">
        <v>8920.2682839999998</v>
      </c>
      <c r="I138" s="834">
        <v>8887.9402840000002</v>
      </c>
      <c r="J138" s="835">
        <v>0.99637589375445301</v>
      </c>
      <c r="K138" s="834">
        <v>8727.9402840000002</v>
      </c>
      <c r="L138" s="836">
        <v>32.32799999999952</v>
      </c>
      <c r="M138" s="836">
        <v>160</v>
      </c>
      <c r="N138" s="837">
        <v>1.7936680255120453E-2</v>
      </c>
      <c r="O138" s="832">
        <v>12.99</v>
      </c>
      <c r="P138" s="838">
        <v>1.4562342282125919E-3</v>
      </c>
      <c r="Q138" s="710">
        <v>12.99</v>
      </c>
    </row>
    <row r="139" spans="1:18" ht="45" customHeight="1" x14ac:dyDescent="0.25">
      <c r="A139" s="1017"/>
      <c r="B139" s="901" t="s">
        <v>471</v>
      </c>
      <c r="C139" s="891" t="s">
        <v>472</v>
      </c>
      <c r="D139" s="908" t="s">
        <v>525</v>
      </c>
      <c r="E139" s="759">
        <v>2700</v>
      </c>
      <c r="F139" s="760">
        <v>2700</v>
      </c>
      <c r="G139" s="760">
        <v>0</v>
      </c>
      <c r="H139" s="760">
        <v>2700</v>
      </c>
      <c r="I139" s="761">
        <v>2700</v>
      </c>
      <c r="J139" s="764">
        <v>1</v>
      </c>
      <c r="K139" s="761">
        <v>2700</v>
      </c>
      <c r="L139" s="763">
        <v>0</v>
      </c>
      <c r="M139" s="763">
        <v>0</v>
      </c>
      <c r="N139" s="762">
        <v>0</v>
      </c>
      <c r="O139" s="759">
        <v>0</v>
      </c>
      <c r="P139" s="839">
        <v>0</v>
      </c>
      <c r="Q139" s="576" t="e">
        <v>#REF!</v>
      </c>
    </row>
    <row r="140" spans="1:18" ht="20.25" thickBot="1" x14ac:dyDescent="0.3">
      <c r="A140" s="1017"/>
      <c r="B140" s="1093" t="s">
        <v>48</v>
      </c>
      <c r="C140" s="1094"/>
      <c r="D140" s="800" t="s">
        <v>82</v>
      </c>
      <c r="E140" s="779">
        <v>2700</v>
      </c>
      <c r="F140" s="780">
        <v>2700</v>
      </c>
      <c r="G140" s="780">
        <v>0</v>
      </c>
      <c r="H140" s="780">
        <v>2700</v>
      </c>
      <c r="I140" s="780">
        <v>2700</v>
      </c>
      <c r="J140" s="781">
        <v>1</v>
      </c>
      <c r="K140" s="780">
        <v>2700</v>
      </c>
      <c r="L140" s="779">
        <v>0</v>
      </c>
      <c r="M140" s="779">
        <v>0</v>
      </c>
      <c r="N140" s="781">
        <v>0</v>
      </c>
      <c r="O140" s="779">
        <v>0</v>
      </c>
      <c r="P140" s="840">
        <v>0</v>
      </c>
      <c r="Q140" s="582" t="e">
        <v>#REF!</v>
      </c>
    </row>
    <row r="141" spans="1:18" ht="26.25" customHeight="1" thickBot="1" x14ac:dyDescent="0.3">
      <c r="A141" s="1013"/>
      <c r="B141" s="1022" t="s">
        <v>70</v>
      </c>
      <c r="C141" s="1037"/>
      <c r="D141" s="1023"/>
      <c r="E141" s="787">
        <v>11620.268284</v>
      </c>
      <c r="F141" s="788">
        <v>11620.268284</v>
      </c>
      <c r="G141" s="788">
        <v>0</v>
      </c>
      <c r="H141" s="788">
        <v>11620.268284</v>
      </c>
      <c r="I141" s="788">
        <v>11587.940284</v>
      </c>
      <c r="J141" s="646">
        <v>0.99721796440409971</v>
      </c>
      <c r="K141" s="788">
        <v>8727.9402840000002</v>
      </c>
      <c r="L141" s="787">
        <v>32.32799999999952</v>
      </c>
      <c r="M141" s="787">
        <v>160</v>
      </c>
      <c r="N141" s="646">
        <v>1.3769045265530119E-2</v>
      </c>
      <c r="O141" s="787">
        <v>12.99</v>
      </c>
      <c r="P141" s="841">
        <v>1.1178743624952266E-3</v>
      </c>
      <c r="Q141" s="585" t="e">
        <v>#REF!</v>
      </c>
    </row>
    <row r="142" spans="1:18" ht="18" customHeight="1" thickBot="1" x14ac:dyDescent="0.3">
      <c r="A142" s="1014" t="s">
        <v>567</v>
      </c>
      <c r="B142" s="1014"/>
      <c r="C142" s="1014"/>
      <c r="D142" s="1014"/>
      <c r="E142" s="1014"/>
      <c r="F142" s="1014"/>
      <c r="G142" s="1014"/>
      <c r="H142" s="1014"/>
      <c r="I142" s="1014"/>
      <c r="J142" s="1014"/>
      <c r="K142" s="1014"/>
      <c r="L142" s="1014"/>
      <c r="M142" s="1015"/>
      <c r="N142" s="1014"/>
      <c r="O142" s="1014"/>
      <c r="P142" s="1014"/>
    </row>
    <row r="143" spans="1:18" s="242" customFormat="1" ht="68.25" customHeight="1" x14ac:dyDescent="0.25">
      <c r="A143" s="527" t="s">
        <v>6</v>
      </c>
      <c r="B143" s="546" t="s">
        <v>7</v>
      </c>
      <c r="C143" s="526" t="s">
        <v>497</v>
      </c>
      <c r="D143" s="528" t="s">
        <v>175</v>
      </c>
      <c r="E143" s="544" t="s">
        <v>95</v>
      </c>
      <c r="F143" s="528" t="s">
        <v>174</v>
      </c>
      <c r="G143" s="528" t="s">
        <v>98</v>
      </c>
      <c r="H143" s="528" t="s">
        <v>566</v>
      </c>
      <c r="I143" s="528" t="s">
        <v>24</v>
      </c>
      <c r="J143" s="529" t="s">
        <v>376</v>
      </c>
      <c r="K143" s="528" t="s">
        <v>179</v>
      </c>
      <c r="L143" s="528" t="s">
        <v>176</v>
      </c>
      <c r="M143" s="544" t="s">
        <v>25</v>
      </c>
      <c r="N143" s="528" t="s">
        <v>43</v>
      </c>
      <c r="O143" s="544" t="s">
        <v>80</v>
      </c>
      <c r="P143" s="547" t="s">
        <v>301</v>
      </c>
      <c r="Q143" s="544" t="s">
        <v>28</v>
      </c>
      <c r="R143" s="751"/>
    </row>
    <row r="144" spans="1:18" ht="26.25" customHeight="1" x14ac:dyDescent="0.25">
      <c r="A144" s="1017" t="s">
        <v>537</v>
      </c>
      <c r="B144" s="942" t="s">
        <v>387</v>
      </c>
      <c r="C144" s="605" t="s">
        <v>388</v>
      </c>
      <c r="D144" s="51" t="s">
        <v>388</v>
      </c>
      <c r="E144" s="806">
        <v>3542.9</v>
      </c>
      <c r="F144" s="807">
        <v>3542.9</v>
      </c>
      <c r="G144" s="807">
        <v>0</v>
      </c>
      <c r="H144" s="807">
        <v>3542.9</v>
      </c>
      <c r="I144" s="777">
        <v>0</v>
      </c>
      <c r="J144" s="778">
        <v>0</v>
      </c>
      <c r="K144" s="777">
        <v>0</v>
      </c>
      <c r="L144" s="776">
        <v>3542.9</v>
      </c>
      <c r="M144" s="776">
        <v>0</v>
      </c>
      <c r="N144" s="820">
        <v>0</v>
      </c>
      <c r="O144" s="806">
        <v>0</v>
      </c>
      <c r="P144" s="842">
        <v>0</v>
      </c>
      <c r="Q144" s="579" t="e">
        <v>#REF!</v>
      </c>
    </row>
    <row r="145" spans="1:19" ht="32.25" customHeight="1" thickBot="1" x14ac:dyDescent="0.3">
      <c r="A145" s="1017"/>
      <c r="B145" s="1093" t="s">
        <v>388</v>
      </c>
      <c r="C145" s="1094"/>
      <c r="D145" s="800" t="s">
        <v>47</v>
      </c>
      <c r="E145" s="779">
        <v>3542.9</v>
      </c>
      <c r="F145" s="780">
        <v>3542.9</v>
      </c>
      <c r="G145" s="780">
        <v>0</v>
      </c>
      <c r="H145" s="780">
        <v>3542.9</v>
      </c>
      <c r="I145" s="780">
        <v>0</v>
      </c>
      <c r="J145" s="781">
        <v>0</v>
      </c>
      <c r="K145" s="780">
        <v>0</v>
      </c>
      <c r="L145" s="779">
        <v>3542.9</v>
      </c>
      <c r="M145" s="779">
        <v>0</v>
      </c>
      <c r="N145" s="781">
        <v>0</v>
      </c>
      <c r="O145" s="779">
        <v>0</v>
      </c>
      <c r="P145" s="840">
        <v>0</v>
      </c>
      <c r="Q145" s="581" t="e">
        <v>#REF!</v>
      </c>
    </row>
    <row r="146" spans="1:19" ht="27.75" customHeight="1" thickBot="1" x14ac:dyDescent="0.3">
      <c r="A146" s="1013"/>
      <c r="B146" s="1022" t="s">
        <v>70</v>
      </c>
      <c r="C146" s="1023"/>
      <c r="D146" s="843" t="s">
        <v>312</v>
      </c>
      <c r="E146" s="787">
        <v>3542.9</v>
      </c>
      <c r="F146" s="788">
        <v>3542.9</v>
      </c>
      <c r="G146" s="788">
        <v>0</v>
      </c>
      <c r="H146" s="788">
        <v>3542.9</v>
      </c>
      <c r="I146" s="788">
        <v>0</v>
      </c>
      <c r="J146" s="646">
        <v>0</v>
      </c>
      <c r="K146" s="788">
        <v>0</v>
      </c>
      <c r="L146" s="787">
        <v>3542.9</v>
      </c>
      <c r="M146" s="787">
        <v>0</v>
      </c>
      <c r="N146" s="646">
        <v>0</v>
      </c>
      <c r="O146" s="787">
        <v>0</v>
      </c>
      <c r="P146" s="841">
        <v>0</v>
      </c>
      <c r="Q146" s="585" t="e">
        <v>#REF!</v>
      </c>
    </row>
    <row r="147" spans="1:19" ht="18" customHeight="1" thickBot="1" x14ac:dyDescent="0.3">
      <c r="A147" s="1014" t="s">
        <v>567</v>
      </c>
      <c r="B147" s="1014"/>
      <c r="C147" s="1014"/>
      <c r="D147" s="1014"/>
      <c r="E147" s="1014"/>
      <c r="F147" s="1014"/>
      <c r="G147" s="1014"/>
      <c r="H147" s="1014"/>
      <c r="I147" s="1014"/>
      <c r="J147" s="1014"/>
      <c r="K147" s="1014"/>
      <c r="L147" s="1014"/>
      <c r="M147" s="1015"/>
      <c r="N147" s="1014"/>
      <c r="O147" s="1014"/>
      <c r="P147" s="1014"/>
    </row>
    <row r="148" spans="1:19" s="242" customFormat="1" ht="68.25" customHeight="1" x14ac:dyDescent="0.25">
      <c r="A148" s="527" t="s">
        <v>6</v>
      </c>
      <c r="B148" s="528" t="s">
        <v>7</v>
      </c>
      <c r="C148" s="526" t="s">
        <v>497</v>
      </c>
      <c r="D148" s="528" t="s">
        <v>175</v>
      </c>
      <c r="E148" s="544" t="s">
        <v>95</v>
      </c>
      <c r="F148" s="528" t="s">
        <v>174</v>
      </c>
      <c r="G148" s="528" t="s">
        <v>98</v>
      </c>
      <c r="H148" s="528" t="s">
        <v>566</v>
      </c>
      <c r="I148" s="528" t="s">
        <v>24</v>
      </c>
      <c r="J148" s="529" t="s">
        <v>376</v>
      </c>
      <c r="K148" s="528" t="s">
        <v>179</v>
      </c>
      <c r="L148" s="528" t="s">
        <v>176</v>
      </c>
      <c r="M148" s="544" t="s">
        <v>25</v>
      </c>
      <c r="N148" s="528" t="s">
        <v>43</v>
      </c>
      <c r="O148" s="544" t="s">
        <v>80</v>
      </c>
      <c r="P148" s="547" t="s">
        <v>301</v>
      </c>
      <c r="Q148" s="544" t="s">
        <v>28</v>
      </c>
      <c r="R148" s="751"/>
    </row>
    <row r="149" spans="1:19" s="236" customFormat="1" ht="62.25" customHeight="1" thickBot="1" x14ac:dyDescent="0.3">
      <c r="A149" s="1017" t="s">
        <v>406</v>
      </c>
      <c r="B149" s="932" t="s">
        <v>238</v>
      </c>
      <c r="C149" s="603" t="s">
        <v>351</v>
      </c>
      <c r="D149" s="338" t="s">
        <v>177</v>
      </c>
      <c r="E149" s="763">
        <v>451</v>
      </c>
      <c r="F149" s="761">
        <v>451</v>
      </c>
      <c r="G149" s="761">
        <v>0</v>
      </c>
      <c r="H149" s="761">
        <v>451</v>
      </c>
      <c r="I149" s="761">
        <v>115.103167</v>
      </c>
      <c r="J149" s="764">
        <v>0.25521766518847006</v>
      </c>
      <c r="K149" s="982">
        <v>0</v>
      </c>
      <c r="L149" s="763">
        <v>335.89683300000002</v>
      </c>
      <c r="M149" s="763">
        <v>115.103167</v>
      </c>
      <c r="N149" s="764">
        <v>0.25521766518847006</v>
      </c>
      <c r="O149" s="763">
        <v>12.820270000000001</v>
      </c>
      <c r="P149" s="764">
        <v>2.8426319290465633E-2</v>
      </c>
      <c r="Q149" s="983">
        <v>0</v>
      </c>
      <c r="R149" s="981">
        <v>0</v>
      </c>
      <c r="S149" s="981"/>
    </row>
    <row r="150" spans="1:19" ht="39" customHeight="1" thickBot="1" x14ac:dyDescent="0.3">
      <c r="A150" s="1017"/>
      <c r="B150" s="1097" t="s">
        <v>70</v>
      </c>
      <c r="C150" s="1098"/>
      <c r="D150" s="1099"/>
      <c r="E150" s="803">
        <v>451</v>
      </c>
      <c r="F150" s="804">
        <v>451</v>
      </c>
      <c r="G150" s="804">
        <v>0</v>
      </c>
      <c r="H150" s="804">
        <v>451</v>
      </c>
      <c r="I150" s="804">
        <v>115.103167</v>
      </c>
      <c r="J150" s="805">
        <v>0.25521766518847006</v>
      </c>
      <c r="K150" s="952">
        <v>0</v>
      </c>
      <c r="L150" s="803">
        <v>335.89683300000002</v>
      </c>
      <c r="M150" s="803">
        <v>115.103167</v>
      </c>
      <c r="N150" s="805">
        <v>0.25521766518847006</v>
      </c>
      <c r="O150" s="803">
        <v>12.820270000000001</v>
      </c>
      <c r="P150" s="953">
        <v>2.8426319290465633E-2</v>
      </c>
      <c r="Q150" s="584">
        <v>0</v>
      </c>
    </row>
    <row r="151" spans="1:19" ht="18" customHeight="1" thickBot="1" x14ac:dyDescent="0.3">
      <c r="A151" s="1014" t="s">
        <v>567</v>
      </c>
      <c r="B151" s="1014"/>
      <c r="C151" s="1014"/>
      <c r="D151" s="1014"/>
      <c r="E151" s="1014"/>
      <c r="F151" s="1014"/>
      <c r="G151" s="1014"/>
      <c r="H151" s="1014"/>
      <c r="I151" s="1014"/>
      <c r="J151" s="1014"/>
      <c r="K151" s="1014"/>
      <c r="L151" s="1014"/>
      <c r="M151" s="1015"/>
      <c r="N151" s="1014"/>
      <c r="O151" s="1014"/>
      <c r="P151" s="1020"/>
    </row>
    <row r="152" spans="1:19" s="242" customFormat="1" ht="56.25" customHeight="1" x14ac:dyDescent="0.25">
      <c r="A152" s="527" t="s">
        <v>6</v>
      </c>
      <c r="B152" s="546" t="s">
        <v>7</v>
      </c>
      <c r="C152" s="526" t="s">
        <v>497</v>
      </c>
      <c r="D152" s="528" t="s">
        <v>175</v>
      </c>
      <c r="E152" s="544" t="s">
        <v>95</v>
      </c>
      <c r="F152" s="528" t="s">
        <v>174</v>
      </c>
      <c r="G152" s="528" t="s">
        <v>98</v>
      </c>
      <c r="H152" s="528" t="s">
        <v>566</v>
      </c>
      <c r="I152" s="528" t="s">
        <v>24</v>
      </c>
      <c r="J152" s="529" t="s">
        <v>376</v>
      </c>
      <c r="K152" s="528" t="s">
        <v>179</v>
      </c>
      <c r="L152" s="528" t="s">
        <v>176</v>
      </c>
      <c r="M152" s="544" t="s">
        <v>25</v>
      </c>
      <c r="N152" s="528" t="s">
        <v>43</v>
      </c>
      <c r="O152" s="544" t="s">
        <v>80</v>
      </c>
      <c r="P152" s="544" t="s">
        <v>301</v>
      </c>
      <c r="Q152" s="658" t="s">
        <v>28</v>
      </c>
      <c r="R152" s="751"/>
    </row>
    <row r="153" spans="1:19" s="236" customFormat="1" ht="40.5" customHeight="1" x14ac:dyDescent="0.25">
      <c r="A153" s="1017" t="s">
        <v>501</v>
      </c>
      <c r="B153" s="932" t="s">
        <v>350</v>
      </c>
      <c r="C153" s="603" t="s">
        <v>351</v>
      </c>
      <c r="D153" s="338" t="s">
        <v>351</v>
      </c>
      <c r="E153" s="763">
        <v>5682.594454000001</v>
      </c>
      <c r="F153" s="761">
        <v>5682.594454000001</v>
      </c>
      <c r="G153" s="761">
        <v>0</v>
      </c>
      <c r="H153" s="761">
        <v>5682.594454000001</v>
      </c>
      <c r="I153" s="761">
        <v>5672.7206372099999</v>
      </c>
      <c r="J153" s="764">
        <v>0.99826244563642041</v>
      </c>
      <c r="K153" s="761">
        <v>2809.5477910000004</v>
      </c>
      <c r="L153" s="763">
        <v>9.8738167900010012</v>
      </c>
      <c r="M153" s="763">
        <v>2863.1728462099995</v>
      </c>
      <c r="N153" s="980">
        <v>0.50384958303589666</v>
      </c>
      <c r="O153" s="763">
        <v>725.64930084000002</v>
      </c>
      <c r="P153" s="764">
        <v>0.1276968305083275</v>
      </c>
      <c r="Q153" s="588">
        <v>1000000</v>
      </c>
      <c r="R153" s="981">
        <v>7.3363537467230344E-13</v>
      </c>
    </row>
    <row r="154" spans="1:19" ht="27.75" customHeight="1" x14ac:dyDescent="0.25">
      <c r="A154" s="1017"/>
      <c r="B154" s="1095" t="s">
        <v>530</v>
      </c>
      <c r="C154" s="1096"/>
      <c r="D154" s="844" t="s">
        <v>171</v>
      </c>
      <c r="E154" s="765">
        <v>5682.594454000001</v>
      </c>
      <c r="F154" s="766">
        <v>5682.594454000001</v>
      </c>
      <c r="G154" s="766">
        <v>0</v>
      </c>
      <c r="H154" s="766">
        <v>5682.594454000001</v>
      </c>
      <c r="I154" s="766">
        <v>5672.7206372099999</v>
      </c>
      <c r="J154" s="767">
        <v>0.99826244563642041</v>
      </c>
      <c r="K154" s="766">
        <v>2809.5477910000004</v>
      </c>
      <c r="L154" s="765">
        <v>9.8738167900010012</v>
      </c>
      <c r="M154" s="765">
        <v>2863.1728462099995</v>
      </c>
      <c r="N154" s="845">
        <v>0.50384958303589666</v>
      </c>
      <c r="O154" s="765">
        <v>725.64930084000002</v>
      </c>
      <c r="P154" s="767">
        <v>0.1276968305083275</v>
      </c>
      <c r="Q154" s="577">
        <v>1000000</v>
      </c>
    </row>
    <row r="155" spans="1:19" ht="45" x14ac:dyDescent="0.25">
      <c r="A155" s="1017"/>
      <c r="B155" s="932" t="s">
        <v>118</v>
      </c>
      <c r="C155" s="603" t="s">
        <v>321</v>
      </c>
      <c r="D155" s="338" t="s">
        <v>321</v>
      </c>
      <c r="E155" s="759">
        <v>872</v>
      </c>
      <c r="F155" s="760">
        <v>872</v>
      </c>
      <c r="G155" s="760">
        <v>0</v>
      </c>
      <c r="H155" s="760">
        <v>872</v>
      </c>
      <c r="I155" s="761">
        <v>845.65432799999996</v>
      </c>
      <c r="J155" s="764">
        <v>0.96978707339449532</v>
      </c>
      <c r="K155" s="761">
        <v>3.2140660000000025</v>
      </c>
      <c r="L155" s="763">
        <v>26.345672000000036</v>
      </c>
      <c r="M155" s="763">
        <v>842.44026199999996</v>
      </c>
      <c r="N155" s="846">
        <v>0.96610121788990821</v>
      </c>
      <c r="O155" s="759">
        <v>0</v>
      </c>
      <c r="P155" s="769">
        <v>0</v>
      </c>
      <c r="Q155" s="576" t="e">
        <v>#REF!</v>
      </c>
    </row>
    <row r="156" spans="1:19" ht="30" x14ac:dyDescent="0.25">
      <c r="A156" s="1017"/>
      <c r="B156" s="932" t="s">
        <v>122</v>
      </c>
      <c r="C156" s="603" t="s">
        <v>123</v>
      </c>
      <c r="D156" s="338" t="s">
        <v>123</v>
      </c>
      <c r="E156" s="759">
        <v>4946.2</v>
      </c>
      <c r="F156" s="760">
        <v>4946.2</v>
      </c>
      <c r="G156" s="760">
        <v>0</v>
      </c>
      <c r="H156" s="760">
        <v>4946.2</v>
      </c>
      <c r="I156" s="761">
        <v>4946.2</v>
      </c>
      <c r="J156" s="764">
        <v>1</v>
      </c>
      <c r="K156" s="761">
        <v>0</v>
      </c>
      <c r="L156" s="763">
        <v>0</v>
      </c>
      <c r="M156" s="763">
        <v>4946.2</v>
      </c>
      <c r="N156" s="846">
        <v>1</v>
      </c>
      <c r="O156" s="759">
        <v>1236.5499999900001</v>
      </c>
      <c r="P156" s="769">
        <v>0.24999999999797826</v>
      </c>
      <c r="Q156" s="576" t="e">
        <v>#REF!</v>
      </c>
    </row>
    <row r="157" spans="1:19" ht="30" x14ac:dyDescent="0.25">
      <c r="A157" s="1017"/>
      <c r="B157" s="932" t="s">
        <v>124</v>
      </c>
      <c r="C157" s="603" t="s">
        <v>125</v>
      </c>
      <c r="D157" s="338" t="s">
        <v>125</v>
      </c>
      <c r="E157" s="759">
        <v>3514.7</v>
      </c>
      <c r="F157" s="760">
        <v>3514.7</v>
      </c>
      <c r="G157" s="760">
        <v>0</v>
      </c>
      <c r="H157" s="760">
        <v>3514.7</v>
      </c>
      <c r="I157" s="761">
        <v>3514.7</v>
      </c>
      <c r="J157" s="764">
        <v>1</v>
      </c>
      <c r="K157" s="761">
        <v>0</v>
      </c>
      <c r="L157" s="763">
        <v>0</v>
      </c>
      <c r="M157" s="763">
        <v>3514.7</v>
      </c>
      <c r="N157" s="846">
        <v>1</v>
      </c>
      <c r="O157" s="759">
        <v>585.78333332</v>
      </c>
      <c r="P157" s="769">
        <v>0.16666666666287308</v>
      </c>
      <c r="Q157" s="576" t="e">
        <v>#REF!</v>
      </c>
    </row>
    <row r="158" spans="1:19" ht="30" x14ac:dyDescent="0.25">
      <c r="A158" s="1017"/>
      <c r="B158" s="932" t="s">
        <v>126</v>
      </c>
      <c r="C158" s="603" t="s">
        <v>127</v>
      </c>
      <c r="D158" s="338" t="s">
        <v>127</v>
      </c>
      <c r="E158" s="759">
        <v>2735.9</v>
      </c>
      <c r="F158" s="760">
        <v>2735.9</v>
      </c>
      <c r="G158" s="760">
        <v>0</v>
      </c>
      <c r="H158" s="760">
        <v>2735.9</v>
      </c>
      <c r="I158" s="761">
        <v>2735.9</v>
      </c>
      <c r="J158" s="764">
        <v>1</v>
      </c>
      <c r="K158" s="761">
        <v>0</v>
      </c>
      <c r="L158" s="763">
        <v>0</v>
      </c>
      <c r="M158" s="763">
        <v>2735.9</v>
      </c>
      <c r="N158" s="846">
        <v>1</v>
      </c>
      <c r="O158" s="759">
        <v>683.97500001000003</v>
      </c>
      <c r="P158" s="769">
        <v>0.25000000000365513</v>
      </c>
      <c r="Q158" s="576" t="e">
        <v>#REF!</v>
      </c>
    </row>
    <row r="159" spans="1:19" ht="30" customHeight="1" x14ac:dyDescent="0.25">
      <c r="A159" s="1017"/>
      <c r="B159" s="932" t="s">
        <v>128</v>
      </c>
      <c r="C159" s="603" t="s">
        <v>129</v>
      </c>
      <c r="D159" s="338" t="s">
        <v>129</v>
      </c>
      <c r="E159" s="759">
        <v>3511.2</v>
      </c>
      <c r="F159" s="760">
        <v>3511.2</v>
      </c>
      <c r="G159" s="760">
        <v>0</v>
      </c>
      <c r="H159" s="760">
        <v>3511.2</v>
      </c>
      <c r="I159" s="761">
        <v>3511.2</v>
      </c>
      <c r="J159" s="764">
        <v>1</v>
      </c>
      <c r="K159" s="761">
        <v>0</v>
      </c>
      <c r="L159" s="763">
        <v>0</v>
      </c>
      <c r="M159" s="763">
        <v>3511.2</v>
      </c>
      <c r="N159" s="846">
        <v>1</v>
      </c>
      <c r="O159" s="759">
        <v>877.8</v>
      </c>
      <c r="P159" s="769">
        <v>0.25</v>
      </c>
      <c r="Q159" s="576" t="e">
        <v>#REF!</v>
      </c>
    </row>
    <row r="160" spans="1:19" ht="30" customHeight="1" x14ac:dyDescent="0.25">
      <c r="A160" s="1017"/>
      <c r="B160" s="932" t="s">
        <v>130</v>
      </c>
      <c r="C160" s="603" t="s">
        <v>131</v>
      </c>
      <c r="D160" s="338" t="s">
        <v>131</v>
      </c>
      <c r="E160" s="759">
        <v>5556.1</v>
      </c>
      <c r="F160" s="760">
        <v>5556.1</v>
      </c>
      <c r="G160" s="760">
        <v>0</v>
      </c>
      <c r="H160" s="760">
        <v>5556.1</v>
      </c>
      <c r="I160" s="761">
        <v>5556.1</v>
      </c>
      <c r="J160" s="764">
        <v>1</v>
      </c>
      <c r="K160" s="761">
        <v>0</v>
      </c>
      <c r="L160" s="763">
        <v>0</v>
      </c>
      <c r="M160" s="763">
        <v>5556.1</v>
      </c>
      <c r="N160" s="846">
        <v>1</v>
      </c>
      <c r="O160" s="759">
        <v>926.01666667999996</v>
      </c>
      <c r="P160" s="769">
        <v>0.1666666666690664</v>
      </c>
      <c r="Q160" s="576" t="e">
        <v>#REF!</v>
      </c>
    </row>
    <row r="161" spans="1:18" ht="24" customHeight="1" x14ac:dyDescent="0.25">
      <c r="A161" s="1017"/>
      <c r="B161" s="1035" t="s">
        <v>47</v>
      </c>
      <c r="C161" s="1036"/>
      <c r="D161" s="800" t="s">
        <v>47</v>
      </c>
      <c r="E161" s="779">
        <v>21136.1</v>
      </c>
      <c r="F161" s="780">
        <v>21136.1</v>
      </c>
      <c r="G161" s="780">
        <v>0</v>
      </c>
      <c r="H161" s="780">
        <v>21136.1</v>
      </c>
      <c r="I161" s="780">
        <v>21109.754327999995</v>
      </c>
      <c r="J161" s="781">
        <v>0.99875352255146399</v>
      </c>
      <c r="K161" s="780">
        <v>3.2140660000000025</v>
      </c>
      <c r="L161" s="779">
        <v>26.345672000003105</v>
      </c>
      <c r="M161" s="779">
        <v>21106.540262000002</v>
      </c>
      <c r="N161" s="847">
        <v>0.99860145731710215</v>
      </c>
      <c r="O161" s="779">
        <v>4310.125</v>
      </c>
      <c r="P161" s="781">
        <v>0.20392243602178264</v>
      </c>
      <c r="Q161" s="582" t="e">
        <v>#REF!</v>
      </c>
    </row>
    <row r="162" spans="1:18" ht="29.25" customHeight="1" x14ac:dyDescent="0.25">
      <c r="A162" s="1017"/>
      <c r="B162" s="931" t="s">
        <v>145</v>
      </c>
      <c r="C162" s="602" t="s">
        <v>146</v>
      </c>
      <c r="D162" s="50" t="s">
        <v>146</v>
      </c>
      <c r="E162" s="759">
        <v>176.2</v>
      </c>
      <c r="F162" s="760">
        <v>176.2</v>
      </c>
      <c r="G162" s="760">
        <v>0</v>
      </c>
      <c r="H162" s="760">
        <v>176.2</v>
      </c>
      <c r="I162" s="761">
        <v>176.2</v>
      </c>
      <c r="J162" s="764">
        <v>1</v>
      </c>
      <c r="K162" s="761">
        <v>1.6644999999999754</v>
      </c>
      <c r="L162" s="763">
        <v>0</v>
      </c>
      <c r="M162" s="763">
        <v>174.53550000000001</v>
      </c>
      <c r="N162" s="846">
        <v>0.99055334846765053</v>
      </c>
      <c r="O162" s="759">
        <v>174.53550000000001</v>
      </c>
      <c r="P162" s="769">
        <v>0.99055334846765053</v>
      </c>
      <c r="Q162" s="576" t="e">
        <v>#REF!</v>
      </c>
    </row>
    <row r="163" spans="1:18" ht="30.75" customHeight="1" x14ac:dyDescent="0.25">
      <c r="A163" s="1017"/>
      <c r="B163" s="931" t="s">
        <v>147</v>
      </c>
      <c r="C163" s="602" t="s">
        <v>148</v>
      </c>
      <c r="D163" s="50" t="s">
        <v>148</v>
      </c>
      <c r="E163" s="759">
        <v>2869.8</v>
      </c>
      <c r="F163" s="760">
        <v>2869.8</v>
      </c>
      <c r="G163" s="760">
        <v>0</v>
      </c>
      <c r="H163" s="760">
        <v>2869.8</v>
      </c>
      <c r="I163" s="761">
        <v>0</v>
      </c>
      <c r="J163" s="764">
        <v>0</v>
      </c>
      <c r="K163" s="761">
        <v>0</v>
      </c>
      <c r="L163" s="763">
        <v>2869.8</v>
      </c>
      <c r="M163" s="763">
        <v>0</v>
      </c>
      <c r="N163" s="846">
        <v>0</v>
      </c>
      <c r="O163" s="759">
        <v>0</v>
      </c>
      <c r="P163" s="769">
        <v>0</v>
      </c>
      <c r="Q163" s="576" t="e">
        <v>#REF!</v>
      </c>
    </row>
    <row r="164" spans="1:18" ht="24.75" customHeight="1" x14ac:dyDescent="0.25">
      <c r="A164" s="1017"/>
      <c r="B164" s="1035" t="s">
        <v>529</v>
      </c>
      <c r="C164" s="1036"/>
      <c r="D164" s="800" t="s">
        <v>178</v>
      </c>
      <c r="E164" s="779">
        <v>3046</v>
      </c>
      <c r="F164" s="780">
        <v>3046</v>
      </c>
      <c r="G164" s="780">
        <v>0</v>
      </c>
      <c r="H164" s="780">
        <v>3046</v>
      </c>
      <c r="I164" s="780">
        <v>176.2</v>
      </c>
      <c r="J164" s="781">
        <v>5.7846355876559417E-2</v>
      </c>
      <c r="K164" s="780">
        <v>1.6644999999999754</v>
      </c>
      <c r="L164" s="779">
        <v>2869.8</v>
      </c>
      <c r="M164" s="779">
        <v>174.53550000000001</v>
      </c>
      <c r="N164" s="847">
        <v>5.7299901510177283E-2</v>
      </c>
      <c r="O164" s="779">
        <v>174.53550000000001</v>
      </c>
      <c r="P164" s="781">
        <v>5.7299901510177283E-2</v>
      </c>
      <c r="Q164" s="582" t="e">
        <v>#REF!</v>
      </c>
    </row>
    <row r="165" spans="1:18" ht="60" x14ac:dyDescent="0.25">
      <c r="A165" s="1017"/>
      <c r="B165" s="901" t="s">
        <v>477</v>
      </c>
      <c r="C165" s="891" t="s">
        <v>470</v>
      </c>
      <c r="D165" s="605" t="s">
        <v>526</v>
      </c>
      <c r="E165" s="763">
        <v>3000</v>
      </c>
      <c r="F165" s="761">
        <v>3000</v>
      </c>
      <c r="G165" s="761">
        <v>0</v>
      </c>
      <c r="H165" s="761">
        <v>3000</v>
      </c>
      <c r="I165" s="971">
        <v>2999.2109999999998</v>
      </c>
      <c r="J165" s="764">
        <v>0.99973699999999988</v>
      </c>
      <c r="K165" s="761">
        <v>2999.2109999999998</v>
      </c>
      <c r="L165" s="763">
        <v>0.78900000000021464</v>
      </c>
      <c r="M165" s="763">
        <v>0</v>
      </c>
      <c r="N165" s="848">
        <v>0</v>
      </c>
      <c r="O165" s="763">
        <v>0</v>
      </c>
      <c r="P165" s="764">
        <v>0</v>
      </c>
      <c r="Q165" s="588" t="e">
        <v>#REF!</v>
      </c>
      <c r="R165" s="54"/>
    </row>
    <row r="166" spans="1:18" ht="24" customHeight="1" thickBot="1" x14ac:dyDescent="0.3">
      <c r="A166" s="1017"/>
      <c r="B166" s="1033" t="s">
        <v>82</v>
      </c>
      <c r="C166" s="1034"/>
      <c r="D166" s="802" t="s">
        <v>82</v>
      </c>
      <c r="E166" s="786">
        <v>3000</v>
      </c>
      <c r="F166" s="789">
        <v>3000</v>
      </c>
      <c r="G166" s="789">
        <v>0</v>
      </c>
      <c r="H166" s="789">
        <v>3000</v>
      </c>
      <c r="I166" s="789">
        <v>2999.2109999999998</v>
      </c>
      <c r="J166" s="785">
        <v>0.99973699999999988</v>
      </c>
      <c r="K166" s="789">
        <v>2999.2109999999998</v>
      </c>
      <c r="L166" s="786">
        <v>0.78900000000021464</v>
      </c>
      <c r="M166" s="786">
        <v>0</v>
      </c>
      <c r="N166" s="849">
        <v>0</v>
      </c>
      <c r="O166" s="786">
        <v>0</v>
      </c>
      <c r="P166" s="785">
        <v>0</v>
      </c>
      <c r="Q166" s="583" t="e">
        <v>#REF!</v>
      </c>
    </row>
    <row r="167" spans="1:18" ht="32.25" customHeight="1" thickBot="1" x14ac:dyDescent="0.3">
      <c r="A167" s="1013"/>
      <c r="B167" s="1022" t="s">
        <v>70</v>
      </c>
      <c r="C167" s="1037"/>
      <c r="D167" s="1023"/>
      <c r="E167" s="787">
        <v>32864.694453999997</v>
      </c>
      <c r="F167" s="788">
        <v>32864.694453999997</v>
      </c>
      <c r="G167" s="788">
        <v>0</v>
      </c>
      <c r="H167" s="788">
        <v>32864.694453999997</v>
      </c>
      <c r="I167" s="788">
        <v>29957.885965209996</v>
      </c>
      <c r="J167" s="646">
        <v>0.91155224361332199</v>
      </c>
      <c r="K167" s="788">
        <v>5813.6373569999996</v>
      </c>
      <c r="L167" s="787">
        <v>2906.8084887900004</v>
      </c>
      <c r="M167" s="787">
        <v>24144.248608210004</v>
      </c>
      <c r="N167" s="850">
        <v>0.73465611073926729</v>
      </c>
      <c r="O167" s="787">
        <v>5210.3098008400002</v>
      </c>
      <c r="P167" s="646">
        <v>0.15853820908430347</v>
      </c>
      <c r="Q167" s="652" t="e">
        <v>#REF!</v>
      </c>
    </row>
    <row r="168" spans="1:18" ht="20.25" customHeight="1" thickBot="1" x14ac:dyDescent="0.3">
      <c r="A168" s="1014" t="s">
        <v>567</v>
      </c>
      <c r="B168" s="1047"/>
      <c r="C168" s="1047"/>
      <c r="D168" s="1047"/>
      <c r="E168" s="1047"/>
      <c r="F168" s="1047"/>
      <c r="G168" s="1047"/>
      <c r="H168" s="1047"/>
      <c r="I168" s="1047"/>
      <c r="J168" s="1047"/>
      <c r="K168" s="1047"/>
      <c r="L168" s="1047"/>
      <c r="M168" s="1048"/>
      <c r="N168" s="1047"/>
      <c r="O168" s="1047"/>
      <c r="P168" s="1047"/>
    </row>
    <row r="169" spans="1:18" s="242" customFormat="1" ht="68.25" customHeight="1" x14ac:dyDescent="0.25">
      <c r="A169" s="527" t="s">
        <v>6</v>
      </c>
      <c r="B169" s="546" t="s">
        <v>7</v>
      </c>
      <c r="C169" s="526" t="s">
        <v>497</v>
      </c>
      <c r="D169" s="528" t="s">
        <v>175</v>
      </c>
      <c r="E169" s="544" t="s">
        <v>95</v>
      </c>
      <c r="F169" s="528" t="s">
        <v>174</v>
      </c>
      <c r="G169" s="528" t="s">
        <v>98</v>
      </c>
      <c r="H169" s="528" t="s">
        <v>566</v>
      </c>
      <c r="I169" s="528" t="s">
        <v>24</v>
      </c>
      <c r="J169" s="529" t="s">
        <v>376</v>
      </c>
      <c r="K169" s="528" t="s">
        <v>179</v>
      </c>
      <c r="L169" s="528" t="s">
        <v>176</v>
      </c>
      <c r="M169" s="544" t="s">
        <v>25</v>
      </c>
      <c r="N169" s="528" t="s">
        <v>43</v>
      </c>
      <c r="O169" s="544" t="s">
        <v>80</v>
      </c>
      <c r="P169" s="547" t="s">
        <v>301</v>
      </c>
      <c r="Q169" s="658" t="s">
        <v>28</v>
      </c>
      <c r="R169" s="751"/>
    </row>
    <row r="170" spans="1:18" ht="27" customHeight="1" x14ac:dyDescent="0.25">
      <c r="A170" s="1016" t="s">
        <v>352</v>
      </c>
      <c r="B170" s="934" t="s">
        <v>101</v>
      </c>
      <c r="C170" s="606" t="s">
        <v>102</v>
      </c>
      <c r="D170" s="51" t="s">
        <v>102</v>
      </c>
      <c r="E170" s="776">
        <v>33196.5</v>
      </c>
      <c r="F170" s="807">
        <v>33196.5</v>
      </c>
      <c r="G170" s="807">
        <v>0</v>
      </c>
      <c r="H170" s="807">
        <v>33196.5</v>
      </c>
      <c r="I170" s="777">
        <v>32367.159051999999</v>
      </c>
      <c r="J170" s="778">
        <v>0.97501721723675683</v>
      </c>
      <c r="K170" s="777">
        <v>26495.986133999999</v>
      </c>
      <c r="L170" s="776">
        <v>829.34094800000094</v>
      </c>
      <c r="M170" s="776">
        <v>5871.1729180000002</v>
      </c>
      <c r="N170" s="778">
        <v>0.17686120277740125</v>
      </c>
      <c r="O170" s="776">
        <v>5841.1038060000001</v>
      </c>
      <c r="P170" s="851">
        <v>0.17595541114274096</v>
      </c>
      <c r="Q170" s="580" t="e">
        <v>#REF!</v>
      </c>
    </row>
    <row r="171" spans="1:18" ht="27" customHeight="1" x14ac:dyDescent="0.25">
      <c r="A171" s="1017"/>
      <c r="B171" s="932" t="s">
        <v>103</v>
      </c>
      <c r="C171" s="606" t="s">
        <v>104</v>
      </c>
      <c r="D171" s="338" t="s">
        <v>104</v>
      </c>
      <c r="E171" s="763">
        <v>11810.4</v>
      </c>
      <c r="F171" s="760">
        <v>11810.4</v>
      </c>
      <c r="G171" s="760">
        <v>0</v>
      </c>
      <c r="H171" s="760">
        <v>11810.4</v>
      </c>
      <c r="I171" s="761">
        <v>11810.399998000001</v>
      </c>
      <c r="J171" s="764">
        <v>0.99999999983065779</v>
      </c>
      <c r="K171" s="761">
        <v>10247.496103000001</v>
      </c>
      <c r="L171" s="763">
        <v>1.9999988580821082E-6</v>
      </c>
      <c r="M171" s="763">
        <v>1562.9038949999999</v>
      </c>
      <c r="N171" s="764">
        <v>0.13233285028449501</v>
      </c>
      <c r="O171" s="763">
        <v>1562.9038949999999</v>
      </c>
      <c r="P171" s="852">
        <v>0.13233285028449501</v>
      </c>
      <c r="Q171" s="580" t="e">
        <v>#REF!</v>
      </c>
    </row>
    <row r="172" spans="1:18" ht="47.25" customHeight="1" x14ac:dyDescent="0.25">
      <c r="A172" s="1017"/>
      <c r="B172" s="932" t="s">
        <v>105</v>
      </c>
      <c r="C172" s="606" t="s">
        <v>106</v>
      </c>
      <c r="D172" s="338" t="s">
        <v>106</v>
      </c>
      <c r="E172" s="763">
        <v>5515.5</v>
      </c>
      <c r="F172" s="760">
        <v>5515.5</v>
      </c>
      <c r="G172" s="760">
        <v>0</v>
      </c>
      <c r="H172" s="760">
        <v>5515.5</v>
      </c>
      <c r="I172" s="761">
        <v>4959.7051039999997</v>
      </c>
      <c r="J172" s="764">
        <v>0.89923036968543191</v>
      </c>
      <c r="K172" s="761">
        <v>4200.173976</v>
      </c>
      <c r="L172" s="763">
        <v>555.79489600000034</v>
      </c>
      <c r="M172" s="763">
        <v>759.53112799999997</v>
      </c>
      <c r="N172" s="764">
        <v>0.1377084811893754</v>
      </c>
      <c r="O172" s="763">
        <v>740.41843200000005</v>
      </c>
      <c r="P172" s="852">
        <v>0.13424321131357086</v>
      </c>
      <c r="Q172" s="580" t="e">
        <v>#REF!</v>
      </c>
    </row>
    <row r="173" spans="1:18" ht="39" customHeight="1" x14ac:dyDescent="0.25">
      <c r="A173" s="1017"/>
      <c r="B173" s="1035" t="s">
        <v>46</v>
      </c>
      <c r="C173" s="1036"/>
      <c r="D173" s="853" t="s">
        <v>317</v>
      </c>
      <c r="E173" s="779">
        <v>50522.400000000001</v>
      </c>
      <c r="F173" s="780">
        <v>50522.400000000001</v>
      </c>
      <c r="G173" s="780">
        <v>0</v>
      </c>
      <c r="H173" s="780">
        <v>50522.400000000001</v>
      </c>
      <c r="I173" s="854">
        <v>49137.264153999997</v>
      </c>
      <c r="J173" s="781">
        <v>0.9725837282868588</v>
      </c>
      <c r="K173" s="779">
        <v>40943.656213000002</v>
      </c>
      <c r="L173" s="780">
        <v>1385.1358460000047</v>
      </c>
      <c r="M173" s="779">
        <v>8193.6079410000002</v>
      </c>
      <c r="N173" s="781">
        <v>0.16217772593938531</v>
      </c>
      <c r="O173" s="779">
        <v>8144.4261330000008</v>
      </c>
      <c r="P173" s="840">
        <v>0.16120426054581732</v>
      </c>
      <c r="Q173" s="582" t="e">
        <v>#REF!</v>
      </c>
    </row>
    <row r="174" spans="1:18" s="236" customFormat="1" ht="24.75" customHeight="1" x14ac:dyDescent="0.25">
      <c r="A174" s="1017"/>
      <c r="B174" s="932" t="s">
        <v>350</v>
      </c>
      <c r="C174" s="603" t="s">
        <v>351</v>
      </c>
      <c r="D174" s="338" t="s">
        <v>382</v>
      </c>
      <c r="E174" s="763">
        <v>1947.1416239999999</v>
      </c>
      <c r="F174" s="761">
        <v>1947.1416239999999</v>
      </c>
      <c r="G174" s="761">
        <v>0</v>
      </c>
      <c r="H174" s="761">
        <v>1947.1416239999999</v>
      </c>
      <c r="I174" s="761">
        <v>1947.031624</v>
      </c>
      <c r="J174" s="764">
        <v>0.9999435069341418</v>
      </c>
      <c r="K174" s="761">
        <v>1311.3221599999999</v>
      </c>
      <c r="L174" s="763">
        <v>0.10999999999989996</v>
      </c>
      <c r="M174" s="763">
        <v>635.70946400000003</v>
      </c>
      <c r="N174" s="764">
        <v>0.32648342378612727</v>
      </c>
      <c r="O174" s="763">
        <v>407.21052299999997</v>
      </c>
      <c r="P174" s="987">
        <v>0.20913246267288466</v>
      </c>
      <c r="Q174" s="588">
        <v>0</v>
      </c>
      <c r="R174" s="981">
        <v>-1.1368683772161603E-13</v>
      </c>
    </row>
    <row r="175" spans="1:18" ht="20.25" thickBot="1" x14ac:dyDescent="0.3">
      <c r="A175" s="1017"/>
      <c r="B175" s="1033" t="s">
        <v>530</v>
      </c>
      <c r="C175" s="1034"/>
      <c r="D175" s="855" t="s">
        <v>171</v>
      </c>
      <c r="E175" s="786">
        <v>1947.1416239999999</v>
      </c>
      <c r="F175" s="789">
        <v>1947.1416239999999</v>
      </c>
      <c r="G175" s="789">
        <v>0</v>
      </c>
      <c r="H175" s="789">
        <v>1947.1416239999999</v>
      </c>
      <c r="I175" s="856">
        <v>1947.031624</v>
      </c>
      <c r="J175" s="785">
        <v>0.9999435069341418</v>
      </c>
      <c r="K175" s="786">
        <v>1311.3221599999999</v>
      </c>
      <c r="L175" s="789">
        <v>0.10999999999989996</v>
      </c>
      <c r="M175" s="786">
        <v>635.70946400000003</v>
      </c>
      <c r="N175" s="785">
        <v>0.32648342378612727</v>
      </c>
      <c r="O175" s="786">
        <v>407.21052299999997</v>
      </c>
      <c r="P175" s="857">
        <v>0.20913246267288466</v>
      </c>
      <c r="Q175" s="583">
        <v>0</v>
      </c>
    </row>
    <row r="176" spans="1:18" ht="27.75" customHeight="1" thickBot="1" x14ac:dyDescent="0.3">
      <c r="A176" s="1013"/>
      <c r="B176" s="1022" t="s">
        <v>70</v>
      </c>
      <c r="C176" s="1037"/>
      <c r="D176" s="1023"/>
      <c r="E176" s="787">
        <v>52469.541624000005</v>
      </c>
      <c r="F176" s="788">
        <v>52469.541624000005</v>
      </c>
      <c r="G176" s="788">
        <v>0</v>
      </c>
      <c r="H176" s="788">
        <v>52469.541624000005</v>
      </c>
      <c r="I176" s="788">
        <v>51084.295778</v>
      </c>
      <c r="J176" s="646">
        <v>0.97359904807389475</v>
      </c>
      <c r="K176" s="788">
        <v>42254.978373000005</v>
      </c>
      <c r="L176" s="787">
        <v>1385.2458460000053</v>
      </c>
      <c r="M176" s="787">
        <v>8829.3174049999998</v>
      </c>
      <c r="N176" s="646">
        <v>0.1682751007864989</v>
      </c>
      <c r="O176" s="787">
        <v>8551.6366560000006</v>
      </c>
      <c r="P176" s="841">
        <v>0.16298287332642544</v>
      </c>
      <c r="Q176" s="652" t="e">
        <v>#REF!</v>
      </c>
    </row>
    <row r="177" spans="1:61" ht="23.25" customHeight="1" x14ac:dyDescent="0.25">
      <c r="A177" s="1020" t="s">
        <v>567</v>
      </c>
      <c r="B177" s="1020"/>
      <c r="C177" s="1020"/>
      <c r="D177" s="1020"/>
      <c r="E177" s="1020"/>
      <c r="F177" s="1020"/>
      <c r="G177" s="1020"/>
      <c r="H177" s="1020"/>
      <c r="I177" s="1020"/>
      <c r="J177" s="1020"/>
      <c r="K177" s="1020"/>
      <c r="L177" s="1020"/>
      <c r="M177" s="1021"/>
      <c r="N177" s="1020"/>
      <c r="O177" s="1020"/>
      <c r="P177" s="1020"/>
    </row>
    <row r="178" spans="1:61" ht="23.25" customHeight="1" thickBot="1" x14ac:dyDescent="0.3">
      <c r="A178" s="815"/>
      <c r="B178" s="876"/>
      <c r="C178" s="610"/>
      <c r="D178" s="816"/>
      <c r="E178" s="756"/>
      <c r="F178" s="756"/>
      <c r="G178" s="756"/>
      <c r="H178" s="756"/>
      <c r="I178" s="756"/>
      <c r="J178" s="756"/>
      <c r="K178" s="756"/>
      <c r="L178" s="756"/>
      <c r="M178" s="818"/>
      <c r="N178" s="756"/>
      <c r="O178" s="819"/>
      <c r="P178" s="756"/>
    </row>
    <row r="179" spans="1:61" s="242" customFormat="1" ht="68.25" customHeight="1" thickBot="1" x14ac:dyDescent="0.3">
      <c r="A179" s="527" t="s">
        <v>90</v>
      </c>
      <c r="B179" s="546" t="s">
        <v>7</v>
      </c>
      <c r="C179" s="526" t="s">
        <v>497</v>
      </c>
      <c r="D179" s="528" t="s">
        <v>175</v>
      </c>
      <c r="E179" s="544" t="s">
        <v>95</v>
      </c>
      <c r="F179" s="528" t="s">
        <v>174</v>
      </c>
      <c r="G179" s="528" t="s">
        <v>98</v>
      </c>
      <c r="H179" s="528" t="s">
        <v>566</v>
      </c>
      <c r="I179" s="528" t="s">
        <v>24</v>
      </c>
      <c r="J179" s="529" t="s">
        <v>376</v>
      </c>
      <c r="K179" s="528" t="s">
        <v>179</v>
      </c>
      <c r="L179" s="528" t="s">
        <v>176</v>
      </c>
      <c r="M179" s="544" t="s">
        <v>25</v>
      </c>
      <c r="N179" s="528" t="s">
        <v>43</v>
      </c>
      <c r="O179" s="544" t="s">
        <v>80</v>
      </c>
      <c r="P179" s="547" t="s">
        <v>301</v>
      </c>
      <c r="Q179" s="544" t="s">
        <v>28</v>
      </c>
      <c r="R179" s="751"/>
    </row>
    <row r="180" spans="1:61" ht="60" x14ac:dyDescent="0.25">
      <c r="A180" s="1061" t="s">
        <v>499</v>
      </c>
      <c r="B180" s="943" t="s">
        <v>451</v>
      </c>
      <c r="C180" s="909" t="s">
        <v>452</v>
      </c>
      <c r="D180" s="902" t="s">
        <v>527</v>
      </c>
      <c r="E180" s="763">
        <v>2000</v>
      </c>
      <c r="F180" s="763">
        <v>2000</v>
      </c>
      <c r="G180" s="763">
        <v>0</v>
      </c>
      <c r="H180" s="761">
        <v>2000</v>
      </c>
      <c r="I180" s="761">
        <v>1927.112048</v>
      </c>
      <c r="J180" s="764">
        <v>0.96355602399999996</v>
      </c>
      <c r="K180" s="761">
        <v>1460.1078239999999</v>
      </c>
      <c r="L180" s="763">
        <v>72.887952000000041</v>
      </c>
      <c r="M180" s="763">
        <v>467.00422400000002</v>
      </c>
      <c r="N180" s="769">
        <v>0.23350211200000001</v>
      </c>
      <c r="O180" s="759">
        <v>116.018136</v>
      </c>
      <c r="P180" s="769">
        <v>5.8009067999999997E-2</v>
      </c>
      <c r="Q180" s="576" t="e">
        <v>#REF!</v>
      </c>
    </row>
    <row r="181" spans="1:61" ht="60" x14ac:dyDescent="0.25">
      <c r="A181" s="1053"/>
      <c r="B181" s="943" t="s">
        <v>453</v>
      </c>
      <c r="C181" s="909" t="s">
        <v>454</v>
      </c>
      <c r="D181" s="902" t="s">
        <v>527</v>
      </c>
      <c r="E181" s="763">
        <v>2000</v>
      </c>
      <c r="F181" s="763">
        <v>2000</v>
      </c>
      <c r="G181" s="763">
        <v>0</v>
      </c>
      <c r="H181" s="761">
        <v>2000</v>
      </c>
      <c r="I181" s="761">
        <v>1585.3271629999999</v>
      </c>
      <c r="J181" s="764">
        <v>0.79266358149999994</v>
      </c>
      <c r="K181" s="761">
        <v>1041.253334</v>
      </c>
      <c r="L181" s="763">
        <v>414.67283700000007</v>
      </c>
      <c r="M181" s="763">
        <v>544.07382900000005</v>
      </c>
      <c r="N181" s="769">
        <v>0.2720369145</v>
      </c>
      <c r="O181" s="759">
        <v>31.555</v>
      </c>
      <c r="P181" s="769">
        <v>1.57775E-2</v>
      </c>
      <c r="Q181" s="576" t="e">
        <v>#REF!</v>
      </c>
    </row>
    <row r="182" spans="1:61" ht="60" x14ac:dyDescent="0.25">
      <c r="A182" s="1053"/>
      <c r="B182" s="943" t="s">
        <v>455</v>
      </c>
      <c r="C182" s="909" t="s">
        <v>456</v>
      </c>
      <c r="D182" s="902" t="s">
        <v>527</v>
      </c>
      <c r="E182" s="763">
        <v>2000</v>
      </c>
      <c r="F182" s="763">
        <v>2000</v>
      </c>
      <c r="G182" s="763">
        <v>0</v>
      </c>
      <c r="H182" s="761">
        <v>2000</v>
      </c>
      <c r="I182" s="761">
        <v>1981.0534170000001</v>
      </c>
      <c r="J182" s="764">
        <v>0.99052670850000002</v>
      </c>
      <c r="K182" s="761">
        <v>1750.6666660000001</v>
      </c>
      <c r="L182" s="763">
        <v>18.946582999999919</v>
      </c>
      <c r="M182" s="763">
        <v>230.386751</v>
      </c>
      <c r="N182" s="769">
        <v>0.1151933755</v>
      </c>
      <c r="O182" s="759">
        <v>0</v>
      </c>
      <c r="P182" s="769">
        <v>0</v>
      </c>
      <c r="Q182" s="576" t="e">
        <v>#REF!</v>
      </c>
    </row>
    <row r="183" spans="1:61" ht="60" x14ac:dyDescent="0.25">
      <c r="A183" s="1053"/>
      <c r="B183" s="943" t="s">
        <v>457</v>
      </c>
      <c r="C183" s="909" t="s">
        <v>458</v>
      </c>
      <c r="D183" s="902" t="s">
        <v>527</v>
      </c>
      <c r="E183" s="763">
        <v>2000</v>
      </c>
      <c r="F183" s="763">
        <v>2000</v>
      </c>
      <c r="G183" s="763">
        <v>0</v>
      </c>
      <c r="H183" s="761">
        <v>2000</v>
      </c>
      <c r="I183" s="761">
        <v>2000</v>
      </c>
      <c r="J183" s="764">
        <v>1</v>
      </c>
      <c r="K183" s="761">
        <v>2000</v>
      </c>
      <c r="L183" s="763">
        <v>0</v>
      </c>
      <c r="M183" s="763">
        <v>0</v>
      </c>
      <c r="N183" s="769">
        <v>0</v>
      </c>
      <c r="O183" s="759">
        <v>0</v>
      </c>
      <c r="P183" s="769">
        <v>0</v>
      </c>
      <c r="Q183" s="576" t="e">
        <v>#REF!</v>
      </c>
    </row>
    <row r="184" spans="1:61" ht="30" customHeight="1" thickBot="1" x14ac:dyDescent="0.3">
      <c r="A184" s="1088"/>
      <c r="B184" s="1100" t="s">
        <v>70</v>
      </c>
      <c r="C184" s="1101"/>
      <c r="D184" s="1102"/>
      <c r="E184" s="858">
        <v>8000</v>
      </c>
      <c r="F184" s="858">
        <v>8000</v>
      </c>
      <c r="G184" s="858">
        <v>0</v>
      </c>
      <c r="H184" s="858">
        <v>8000</v>
      </c>
      <c r="I184" s="858">
        <v>7493.492628</v>
      </c>
      <c r="J184" s="858">
        <v>3.7467463140000001</v>
      </c>
      <c r="K184" s="858">
        <v>6252.0278239999998</v>
      </c>
      <c r="L184" s="858">
        <v>506.50737200000003</v>
      </c>
      <c r="M184" s="965">
        <v>1241.4648040000002</v>
      </c>
      <c r="N184" s="859">
        <v>0.15518310050000003</v>
      </c>
      <c r="O184" s="860">
        <v>147.57313600000001</v>
      </c>
      <c r="P184" s="859">
        <v>1.8446641999999999E-2</v>
      </c>
      <c r="Q184" s="591" t="e">
        <v>#REF!</v>
      </c>
    </row>
    <row r="185" spans="1:61" ht="23.25" customHeight="1" thickBot="1" x14ac:dyDescent="0.3">
      <c r="A185" s="1020" t="s">
        <v>567</v>
      </c>
      <c r="B185" s="1018"/>
      <c r="C185" s="610"/>
      <c r="D185" s="816"/>
      <c r="E185" s="756"/>
      <c r="F185" s="756"/>
      <c r="G185" s="756"/>
      <c r="H185" s="756"/>
      <c r="I185" s="756"/>
      <c r="J185" s="756"/>
      <c r="K185" s="756"/>
      <c r="L185" s="756"/>
      <c r="M185" s="818"/>
      <c r="N185" s="756"/>
      <c r="O185" s="819"/>
      <c r="P185" s="756"/>
    </row>
    <row r="186" spans="1:61" s="242" customFormat="1" ht="68.25" customHeight="1" thickBot="1" x14ac:dyDescent="0.3">
      <c r="A186" s="527" t="s">
        <v>90</v>
      </c>
      <c r="B186" s="546" t="s">
        <v>7</v>
      </c>
      <c r="C186" s="526" t="s">
        <v>497</v>
      </c>
      <c r="D186" s="528" t="s">
        <v>175</v>
      </c>
      <c r="E186" s="544" t="s">
        <v>95</v>
      </c>
      <c r="F186" s="528" t="s">
        <v>174</v>
      </c>
      <c r="G186" s="528" t="s">
        <v>98</v>
      </c>
      <c r="H186" s="528" t="s">
        <v>566</v>
      </c>
      <c r="I186" s="528" t="s">
        <v>24</v>
      </c>
      <c r="J186" s="529" t="s">
        <v>376</v>
      </c>
      <c r="K186" s="528" t="s">
        <v>179</v>
      </c>
      <c r="L186" s="528" t="s">
        <v>176</v>
      </c>
      <c r="M186" s="544" t="s">
        <v>25</v>
      </c>
      <c r="N186" s="528" t="s">
        <v>43</v>
      </c>
      <c r="O186" s="544" t="s">
        <v>80</v>
      </c>
      <c r="P186" s="547" t="s">
        <v>301</v>
      </c>
      <c r="Q186" s="658" t="s">
        <v>28</v>
      </c>
      <c r="R186" s="751"/>
    </row>
    <row r="187" spans="1:61" s="236" customFormat="1" ht="101.25" customHeight="1" x14ac:dyDescent="0.25">
      <c r="A187" s="1012" t="s">
        <v>500</v>
      </c>
      <c r="B187" s="904" t="s">
        <v>441</v>
      </c>
      <c r="C187" s="894" t="s">
        <v>442</v>
      </c>
      <c r="D187" s="910" t="s">
        <v>528</v>
      </c>
      <c r="E187" s="861">
        <v>34899.554799999998</v>
      </c>
      <c r="F187" s="861">
        <v>34899.554799999998</v>
      </c>
      <c r="G187" s="861">
        <v>0</v>
      </c>
      <c r="H187" s="862">
        <v>34899.554799999998</v>
      </c>
      <c r="I187" s="862">
        <v>16220.849091</v>
      </c>
      <c r="J187" s="863">
        <v>0.4647867052733865</v>
      </c>
      <c r="K187" s="862">
        <v>14399.553221</v>
      </c>
      <c r="L187" s="861">
        <v>18678.705708999998</v>
      </c>
      <c r="M187" s="861">
        <v>1821.2958699999999</v>
      </c>
      <c r="N187" s="863">
        <v>5.2186793798297965E-2</v>
      </c>
      <c r="O187" s="861">
        <v>321.30704900000001</v>
      </c>
      <c r="P187" s="864">
        <v>9.206623145805861E-3</v>
      </c>
      <c r="Q187" s="594"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1013"/>
      <c r="B188" s="1097" t="s">
        <v>70</v>
      </c>
      <c r="C188" s="1098"/>
      <c r="D188" s="1099"/>
      <c r="E188" s="803">
        <v>34899.554799999998</v>
      </c>
      <c r="F188" s="804">
        <v>34899.554799999998</v>
      </c>
      <c r="G188" s="804">
        <v>0</v>
      </c>
      <c r="H188" s="804">
        <v>34899.554799999998</v>
      </c>
      <c r="I188" s="804">
        <v>16220.849091</v>
      </c>
      <c r="J188" s="805">
        <v>0.4647867052733865</v>
      </c>
      <c r="K188" s="804">
        <v>14399.553221</v>
      </c>
      <c r="L188" s="803">
        <v>18678.705708999998</v>
      </c>
      <c r="M188" s="803">
        <v>1821.2958699999999</v>
      </c>
      <c r="N188" s="805">
        <v>5.2186793798297965E-2</v>
      </c>
      <c r="O188" s="803">
        <v>321.30704900000001</v>
      </c>
      <c r="P188" s="865">
        <v>9.206623145805861E-3</v>
      </c>
      <c r="Q188" s="589" t="e">
        <v>#REF!</v>
      </c>
    </row>
    <row r="189" spans="1:61" ht="23.25" customHeight="1" thickBot="1" x14ac:dyDescent="0.3">
      <c r="A189" s="1020" t="s">
        <v>567</v>
      </c>
      <c r="B189" s="1020"/>
      <c r="C189" s="610"/>
      <c r="D189" s="816"/>
      <c r="E189" s="756"/>
      <c r="F189" s="756"/>
      <c r="G189" s="756"/>
      <c r="H189" s="756"/>
      <c r="I189" s="756"/>
      <c r="J189" s="756"/>
      <c r="K189" s="756"/>
      <c r="L189" s="756"/>
      <c r="M189" s="818"/>
      <c r="N189" s="756"/>
      <c r="O189" s="819"/>
      <c r="P189" s="756"/>
    </row>
    <row r="190" spans="1:61" s="145" customFormat="1" ht="62.25" customHeight="1" thickBot="1" x14ac:dyDescent="0.25">
      <c r="A190" s="522" t="s">
        <v>90</v>
      </c>
      <c r="B190" s="644" t="s">
        <v>7</v>
      </c>
      <c r="C190" s="660" t="s">
        <v>497</v>
      </c>
      <c r="D190" s="523" t="s">
        <v>175</v>
      </c>
      <c r="E190" s="544" t="s">
        <v>95</v>
      </c>
      <c r="F190" s="528" t="s">
        <v>174</v>
      </c>
      <c r="G190" s="528" t="s">
        <v>98</v>
      </c>
      <c r="H190" s="528" t="s">
        <v>566</v>
      </c>
      <c r="I190" s="645" t="s">
        <v>24</v>
      </c>
      <c r="J190" s="646" t="s">
        <v>376</v>
      </c>
      <c r="K190" s="645" t="s">
        <v>179</v>
      </c>
      <c r="L190" s="645" t="s">
        <v>176</v>
      </c>
      <c r="M190" s="544" t="s">
        <v>25</v>
      </c>
      <c r="N190" s="645" t="s">
        <v>43</v>
      </c>
      <c r="O190" s="544" t="s">
        <v>80</v>
      </c>
      <c r="P190" s="667" t="s">
        <v>301</v>
      </c>
      <c r="Q190" s="645" t="s">
        <v>28</v>
      </c>
    </row>
    <row r="191" spans="1:61" ht="93" customHeight="1" x14ac:dyDescent="0.25">
      <c r="A191" s="1012" t="s">
        <v>380</v>
      </c>
      <c r="B191" s="944" t="s">
        <v>373</v>
      </c>
      <c r="C191" s="611" t="s">
        <v>375</v>
      </c>
      <c r="D191" s="533" t="s">
        <v>375</v>
      </c>
      <c r="E191" s="866">
        <v>8905.6</v>
      </c>
      <c r="F191" s="867">
        <v>8905.6</v>
      </c>
      <c r="G191" s="867">
        <v>0</v>
      </c>
      <c r="H191" s="867">
        <v>8905.6</v>
      </c>
      <c r="I191" s="862">
        <v>0</v>
      </c>
      <c r="J191" s="863">
        <v>0</v>
      </c>
      <c r="K191" s="862">
        <v>0</v>
      </c>
      <c r="L191" s="861">
        <v>8905.6</v>
      </c>
      <c r="M191" s="861">
        <v>0</v>
      </c>
      <c r="N191" s="868">
        <v>0</v>
      </c>
      <c r="O191" s="866">
        <v>0</v>
      </c>
      <c r="P191" s="869">
        <v>0</v>
      </c>
      <c r="Q191" s="592" t="e">
        <v>#REF!</v>
      </c>
    </row>
    <row r="192" spans="1:61" ht="40.5" customHeight="1" thickBot="1" x14ac:dyDescent="0.3">
      <c r="A192" s="1013"/>
      <c r="B192" s="1097" t="s">
        <v>70</v>
      </c>
      <c r="C192" s="1098"/>
      <c r="D192" s="1099"/>
      <c r="E192" s="803">
        <v>8905.6</v>
      </c>
      <c r="F192" s="804">
        <v>8905.6</v>
      </c>
      <c r="G192" s="804">
        <v>0</v>
      </c>
      <c r="H192" s="804">
        <v>8905.6</v>
      </c>
      <c r="I192" s="804">
        <v>0</v>
      </c>
      <c r="J192" s="805">
        <v>0</v>
      </c>
      <c r="K192" s="804">
        <v>0</v>
      </c>
      <c r="L192" s="803">
        <v>8905.6</v>
      </c>
      <c r="M192" s="803">
        <v>0</v>
      </c>
      <c r="N192" s="805">
        <v>0</v>
      </c>
      <c r="O192" s="803">
        <v>0</v>
      </c>
      <c r="P192" s="865">
        <v>0</v>
      </c>
      <c r="Q192" s="589" t="e">
        <v>#REF!</v>
      </c>
    </row>
    <row r="193" spans="1:19" ht="18" customHeight="1" thickBot="1" x14ac:dyDescent="0.3">
      <c r="A193" s="1014" t="s">
        <v>567</v>
      </c>
      <c r="B193" s="1014"/>
      <c r="C193" s="1014"/>
      <c r="D193" s="1014"/>
      <c r="E193" s="1014"/>
      <c r="F193" s="1014"/>
      <c r="G193" s="1014"/>
      <c r="H193" s="1014"/>
      <c r="I193" s="1014"/>
      <c r="J193" s="1014"/>
      <c r="K193" s="1014"/>
      <c r="L193" s="1014"/>
      <c r="M193" s="1015"/>
      <c r="N193" s="1014"/>
      <c r="O193" s="1014"/>
      <c r="P193" s="1014"/>
    </row>
    <row r="194" spans="1:19" s="242" customFormat="1" ht="68.25" customHeight="1" thickBot="1" x14ac:dyDescent="0.3">
      <c r="A194" s="527" t="s">
        <v>90</v>
      </c>
      <c r="B194" s="546" t="s">
        <v>7</v>
      </c>
      <c r="C194" s="526" t="s">
        <v>497</v>
      </c>
      <c r="D194" s="528" t="s">
        <v>175</v>
      </c>
      <c r="E194" s="544" t="s">
        <v>95</v>
      </c>
      <c r="F194" s="528" t="s">
        <v>174</v>
      </c>
      <c r="G194" s="528" t="s">
        <v>98</v>
      </c>
      <c r="H194" s="528" t="s">
        <v>566</v>
      </c>
      <c r="I194" s="528" t="s">
        <v>24</v>
      </c>
      <c r="J194" s="529" t="s">
        <v>376</v>
      </c>
      <c r="K194" s="528" t="s">
        <v>179</v>
      </c>
      <c r="L194" s="528" t="s">
        <v>176</v>
      </c>
      <c r="M194" s="544" t="s">
        <v>25</v>
      </c>
      <c r="N194" s="528" t="s">
        <v>43</v>
      </c>
      <c r="O194" s="544" t="s">
        <v>80</v>
      </c>
      <c r="P194" s="547" t="s">
        <v>301</v>
      </c>
      <c r="Q194" s="658" t="s">
        <v>28</v>
      </c>
      <c r="R194" s="751"/>
    </row>
    <row r="195" spans="1:19" ht="44.25" customHeight="1" thickBot="1" x14ac:dyDescent="0.3">
      <c r="A195" s="1008" t="s">
        <v>341</v>
      </c>
      <c r="B195" s="897" t="s">
        <v>119</v>
      </c>
      <c r="C195" s="911" t="s">
        <v>193</v>
      </c>
      <c r="D195" s="911" t="s">
        <v>193</v>
      </c>
      <c r="E195" s="861">
        <v>9067</v>
      </c>
      <c r="F195" s="867">
        <v>9067</v>
      </c>
      <c r="G195" s="867">
        <v>9067</v>
      </c>
      <c r="H195" s="867">
        <v>0</v>
      </c>
      <c r="I195" s="862">
        <v>0</v>
      </c>
      <c r="J195" s="863">
        <v>0</v>
      </c>
      <c r="K195" s="862">
        <v>0</v>
      </c>
      <c r="L195" s="862">
        <v>0</v>
      </c>
      <c r="M195" s="861">
        <v>0</v>
      </c>
      <c r="N195" s="870">
        <v>0</v>
      </c>
      <c r="O195" s="861">
        <v>0</v>
      </c>
      <c r="P195" s="871">
        <v>0</v>
      </c>
      <c r="Q195" s="593" t="e">
        <v>#REF!</v>
      </c>
    </row>
    <row r="196" spans="1:19" ht="44.25" hidden="1" customHeight="1" thickBot="1" x14ac:dyDescent="0.3">
      <c r="A196" s="1009"/>
      <c r="B196" s="899" t="s">
        <v>373</v>
      </c>
      <c r="C196" s="912" t="s">
        <v>193</v>
      </c>
      <c r="D196" s="912" t="s">
        <v>193</v>
      </c>
      <c r="E196" s="861"/>
      <c r="F196" s="867"/>
      <c r="G196" s="867"/>
      <c r="H196" s="867"/>
      <c r="I196" s="867"/>
      <c r="J196" s="870"/>
      <c r="K196" s="867"/>
      <c r="L196" s="872"/>
      <c r="M196" s="861"/>
      <c r="N196" s="870"/>
      <c r="O196" s="861"/>
      <c r="P196" s="871"/>
      <c r="Q196" s="593"/>
    </row>
    <row r="197" spans="1:19" ht="30" customHeight="1" thickBot="1" x14ac:dyDescent="0.3">
      <c r="A197" s="1011"/>
      <c r="B197" s="1022" t="s">
        <v>70</v>
      </c>
      <c r="C197" s="1023"/>
      <c r="D197" s="843" t="s">
        <v>341</v>
      </c>
      <c r="E197" s="787">
        <v>9067</v>
      </c>
      <c r="F197" s="788">
        <v>9067</v>
      </c>
      <c r="G197" s="788">
        <v>9067</v>
      </c>
      <c r="H197" s="788">
        <v>0</v>
      </c>
      <c r="I197" s="788">
        <v>0</v>
      </c>
      <c r="J197" s="646">
        <v>0</v>
      </c>
      <c r="K197" s="788">
        <v>0</v>
      </c>
      <c r="L197" s="873">
        <v>0</v>
      </c>
      <c r="M197" s="787">
        <v>0</v>
      </c>
      <c r="N197" s="841">
        <v>0</v>
      </c>
      <c r="O197" s="787">
        <v>0</v>
      </c>
      <c r="P197" s="841">
        <v>0</v>
      </c>
      <c r="Q197" s="584" t="e">
        <v>#REF!</v>
      </c>
    </row>
    <row r="198" spans="1:19" ht="18" customHeight="1" x14ac:dyDescent="0.25">
      <c r="A198" s="1020" t="s">
        <v>567</v>
      </c>
      <c r="B198" s="1020"/>
      <c r="C198" s="1020"/>
      <c r="D198" s="1020"/>
      <c r="E198" s="1020"/>
      <c r="F198" s="1020"/>
      <c r="G198" s="1020"/>
      <c r="H198" s="1020"/>
      <c r="I198" s="1020"/>
      <c r="J198" s="1020"/>
      <c r="K198" s="1020"/>
      <c r="L198" s="1020"/>
      <c r="M198" s="1021"/>
      <c r="N198" s="1020"/>
      <c r="O198" s="1020"/>
      <c r="P198" s="1020"/>
    </row>
    <row r="199" spans="1:19" ht="18" customHeight="1" x14ac:dyDescent="0.25">
      <c r="A199" s="815"/>
      <c r="B199" s="876"/>
      <c r="C199" s="610"/>
      <c r="D199" s="816"/>
      <c r="E199" s="817"/>
      <c r="F199" s="756"/>
      <c r="G199" s="756"/>
      <c r="H199" s="874"/>
      <c r="I199" s="756"/>
      <c r="J199" s="875"/>
      <c r="K199" s="756"/>
      <c r="L199" s="756"/>
      <c r="M199" s="818"/>
      <c r="N199" s="876"/>
      <c r="O199" s="819"/>
      <c r="P199" s="876"/>
      <c r="Q199" s="587"/>
    </row>
    <row r="200" spans="1:19" ht="18" customHeight="1" thickBot="1" x14ac:dyDescent="0.3">
      <c r="A200" s="815"/>
      <c r="B200" s="876"/>
      <c r="C200" s="610"/>
      <c r="D200" s="816"/>
      <c r="E200" s="817"/>
      <c r="F200" s="756"/>
      <c r="G200" s="756"/>
      <c r="H200" s="874"/>
      <c r="I200" s="756"/>
      <c r="J200" s="875"/>
      <c r="K200" s="756"/>
      <c r="L200" s="756"/>
      <c r="M200" s="818"/>
      <c r="N200" s="876"/>
      <c r="O200" s="819"/>
      <c r="P200" s="876"/>
      <c r="Q200" s="587"/>
    </row>
    <row r="201" spans="1:19" ht="60.75" customHeight="1" thickBot="1" x14ac:dyDescent="0.3">
      <c r="A201" s="1024" t="s">
        <v>91</v>
      </c>
      <c r="B201" s="1025"/>
      <c r="C201" s="1026"/>
      <c r="D201" s="877" t="s">
        <v>175</v>
      </c>
      <c r="E201" s="544" t="s">
        <v>95</v>
      </c>
      <c r="F201" s="528" t="s">
        <v>174</v>
      </c>
      <c r="G201" s="528" t="s">
        <v>98</v>
      </c>
      <c r="H201" s="528" t="s">
        <v>566</v>
      </c>
      <c r="I201" s="645" t="s">
        <v>24</v>
      </c>
      <c r="J201" s="646" t="s">
        <v>376</v>
      </c>
      <c r="K201" s="528" t="s">
        <v>179</v>
      </c>
      <c r="L201" s="528" t="s">
        <v>176</v>
      </c>
      <c r="M201" s="544" t="s">
        <v>25</v>
      </c>
      <c r="N201" s="528" t="s">
        <v>43</v>
      </c>
      <c r="O201" s="544" t="s">
        <v>80</v>
      </c>
      <c r="P201" s="528" t="s">
        <v>301</v>
      </c>
      <c r="Q201" s="544" t="s">
        <v>28</v>
      </c>
    </row>
    <row r="202" spans="1:19" ht="35.25" customHeight="1" x14ac:dyDescent="0.25">
      <c r="A202" s="1027"/>
      <c r="B202" s="1028"/>
      <c r="C202" s="1029"/>
      <c r="D202" s="878" t="s">
        <v>82</v>
      </c>
      <c r="E202" s="879">
        <v>397622.82632200001</v>
      </c>
      <c r="F202" s="879">
        <v>397622.82632200001</v>
      </c>
      <c r="G202" s="879">
        <v>0</v>
      </c>
      <c r="H202" s="880">
        <v>397622.82632200001</v>
      </c>
      <c r="I202" s="879">
        <v>117255.76480732999</v>
      </c>
      <c r="J202" s="881">
        <v>0.29489193538495395</v>
      </c>
      <c r="K202" s="882">
        <v>72955.794966000001</v>
      </c>
      <c r="L202" s="879">
        <v>280367.06151467003</v>
      </c>
      <c r="M202" s="979">
        <v>44299.969841330007</v>
      </c>
      <c r="N202" s="881">
        <v>0.11141203901975016</v>
      </c>
      <c r="O202" s="979">
        <v>2778.487568</v>
      </c>
      <c r="P202" s="883">
        <v>6.9877466384436031E-3</v>
      </c>
      <c r="Q202" s="595" t="e">
        <v>#REF!</v>
      </c>
      <c r="R202" s="966">
        <v>0</v>
      </c>
      <c r="S202" s="247"/>
    </row>
    <row r="203" spans="1:19" ht="34.5" customHeight="1" thickBot="1" x14ac:dyDescent="0.3">
      <c r="A203" s="1027"/>
      <c r="B203" s="1028"/>
      <c r="C203" s="1029"/>
      <c r="D203" s="884" t="s">
        <v>49</v>
      </c>
      <c r="E203" s="885">
        <v>1111333.7369629999</v>
      </c>
      <c r="F203" s="885">
        <v>1111333.7369629999</v>
      </c>
      <c r="G203" s="885">
        <v>324067</v>
      </c>
      <c r="H203" s="880">
        <v>787266.73696299992</v>
      </c>
      <c r="I203" s="885">
        <v>621285.79445926996</v>
      </c>
      <c r="J203" s="886">
        <v>0.7891680993102459</v>
      </c>
      <c r="K203" s="880">
        <v>375065.22250110999</v>
      </c>
      <c r="L203" s="885">
        <v>165980.94250372995</v>
      </c>
      <c r="M203" s="885">
        <v>246220.57195816</v>
      </c>
      <c r="N203" s="886">
        <v>0.31275368359648087</v>
      </c>
      <c r="O203" s="885">
        <v>36988.036968930006</v>
      </c>
      <c r="P203" s="887">
        <v>4.6982852484809573E-2</v>
      </c>
      <c r="Q203" s="596" t="e">
        <v>#REF!</v>
      </c>
      <c r="R203" s="247"/>
      <c r="S203" s="361"/>
    </row>
    <row r="204" spans="1:19" ht="28.5" customHeight="1" thickBot="1" x14ac:dyDescent="0.3">
      <c r="A204" s="1030"/>
      <c r="B204" s="1031"/>
      <c r="C204" s="1032"/>
      <c r="D204" s="877" t="s">
        <v>45</v>
      </c>
      <c r="E204" s="787">
        <v>1508956.5632849999</v>
      </c>
      <c r="F204" s="787">
        <v>1508956.5632849999</v>
      </c>
      <c r="G204" s="787">
        <v>324067</v>
      </c>
      <c r="H204" s="787">
        <v>1184889.5632849999</v>
      </c>
      <c r="I204" s="787">
        <v>738541.55926659994</v>
      </c>
      <c r="J204" s="646">
        <v>0.62329991093774151</v>
      </c>
      <c r="K204" s="788">
        <v>448021.01746711001</v>
      </c>
      <c r="L204" s="787">
        <v>446348.00401839998</v>
      </c>
      <c r="M204" s="787">
        <v>290520.54179948999</v>
      </c>
      <c r="N204" s="646">
        <v>0.24518786459224762</v>
      </c>
      <c r="O204" s="787">
        <v>39766.524536930003</v>
      </c>
      <c r="P204" s="841">
        <v>3.3561376324963893E-2</v>
      </c>
      <c r="Q204" s="584" t="e">
        <v>#REF!</v>
      </c>
      <c r="R204" s="247"/>
    </row>
    <row r="205" spans="1:19" ht="23.25" customHeight="1" x14ac:dyDescent="0.25">
      <c r="A205" s="1007"/>
      <c r="B205" s="1007"/>
      <c r="C205" s="1007"/>
      <c r="D205" s="1007"/>
      <c r="E205" s="1007"/>
      <c r="F205" s="1007"/>
      <c r="G205" s="1007"/>
      <c r="H205" s="1007"/>
      <c r="I205" s="1007"/>
      <c r="J205" s="1007"/>
      <c r="K205" s="1007"/>
      <c r="L205" s="1007"/>
      <c r="M205" s="1007"/>
      <c r="N205" s="1007"/>
      <c r="O205" s="1007"/>
      <c r="P205" s="1007"/>
    </row>
    <row r="206" spans="1:19" ht="23.25" hidden="1" customHeight="1" x14ac:dyDescent="0.25">
      <c r="A206" s="615"/>
      <c r="B206" s="945"/>
      <c r="C206" s="610"/>
      <c r="D206" s="618"/>
      <c r="E206" s="597"/>
      <c r="F206" s="598"/>
      <c r="G206" s="757"/>
      <c r="H206" s="598"/>
      <c r="I206" s="598"/>
      <c r="J206" s="757"/>
      <c r="K206" s="757"/>
      <c r="L206" s="757"/>
      <c r="M206" s="625">
        <v>0</v>
      </c>
      <c r="N206" s="757"/>
      <c r="O206" s="599"/>
      <c r="P206" s="757"/>
      <c r="Q206" s="599"/>
    </row>
    <row r="207" spans="1:19" ht="23.25" hidden="1" customHeight="1" x14ac:dyDescent="0.25">
      <c r="A207" s="615"/>
      <c r="B207" s="945"/>
      <c r="C207" s="610"/>
      <c r="D207" s="618"/>
      <c r="E207" s="597"/>
      <c r="F207" s="597"/>
      <c r="G207" s="757"/>
      <c r="H207" s="600"/>
      <c r="I207" s="757"/>
      <c r="J207" s="757"/>
      <c r="K207" s="757"/>
      <c r="L207" s="757"/>
      <c r="M207" s="624"/>
      <c r="N207" s="757"/>
      <c r="O207" s="599"/>
      <c r="P207" s="757"/>
      <c r="Q207" s="590"/>
    </row>
    <row r="208" spans="1:19" ht="19.5" hidden="1" x14ac:dyDescent="0.4">
      <c r="A208" s="621"/>
      <c r="B208" s="946"/>
      <c r="C208" s="612"/>
      <c r="D208" s="619" t="s">
        <v>379</v>
      </c>
      <c r="E208" s="545">
        <v>1508956.326322</v>
      </c>
      <c r="F208" s="545">
        <v>1508956.326322</v>
      </c>
      <c r="G208" s="545">
        <v>324067</v>
      </c>
      <c r="H208" s="545">
        <v>1184889.326322</v>
      </c>
      <c r="I208" s="545">
        <v>738577.56926659984</v>
      </c>
      <c r="J208" s="287">
        <v>0.623330426613943</v>
      </c>
      <c r="K208" s="548">
        <v>448057.02746710985</v>
      </c>
      <c r="L208" s="548">
        <v>446311.75705540017</v>
      </c>
      <c r="M208" s="548">
        <v>290520.54179948999</v>
      </c>
      <c r="N208" s="549">
        <v>0.24518791362674447</v>
      </c>
      <c r="O208" s="548">
        <v>39766.524536929996</v>
      </c>
      <c r="P208" s="549">
        <v>3.3561383036818097E-2</v>
      </c>
      <c r="Q208" s="550" t="e">
        <v>#REF!</v>
      </c>
      <c r="R208" s="54"/>
    </row>
    <row r="209" spans="1:17" ht="19.5" hidden="1" x14ac:dyDescent="0.4">
      <c r="A209" s="621"/>
      <c r="B209" s="946"/>
      <c r="C209" s="612"/>
      <c r="D209" s="674" t="s">
        <v>314</v>
      </c>
      <c r="E209" s="675">
        <v>0.23696299991570413</v>
      </c>
      <c r="F209" s="675">
        <v>0.23696299991570413</v>
      </c>
      <c r="G209" s="675">
        <v>0</v>
      </c>
      <c r="H209" s="675">
        <v>0.23696299991570413</v>
      </c>
      <c r="I209" s="675">
        <v>-36.009999999892898</v>
      </c>
      <c r="J209" s="288">
        <v>-3.0515676201492425E-5</v>
      </c>
      <c r="K209" s="548">
        <v>-36.00999999983469</v>
      </c>
      <c r="L209" s="676">
        <v>36.246962999808602</v>
      </c>
      <c r="M209" s="758">
        <v>0</v>
      </c>
      <c r="N209" s="288">
        <v>-4.9034496851785292E-8</v>
      </c>
      <c r="O209" s="758">
        <v>0</v>
      </c>
      <c r="P209" s="288">
        <v>-6.7118542043664853E-9</v>
      </c>
      <c r="Q209" s="551" t="e">
        <v>#REF!</v>
      </c>
    </row>
    <row r="210" spans="1:17" ht="6.75" hidden="1" customHeight="1" x14ac:dyDescent="0.4">
      <c r="A210" s="622"/>
      <c r="B210" s="947"/>
      <c r="C210" s="913"/>
      <c r="D210" s="914"/>
      <c r="E210" s="915"/>
      <c r="F210" s="916"/>
      <c r="G210" s="677"/>
      <c r="H210" s="678"/>
      <c r="I210" s="678"/>
      <c r="J210" s="286"/>
      <c r="K210" s="678"/>
      <c r="L210" s="678"/>
      <c r="M210" s="679"/>
      <c r="N210" s="680"/>
      <c r="O210" s="556"/>
      <c r="P210" s="678"/>
      <c r="Q210" s="556"/>
    </row>
    <row r="211" spans="1:17" ht="17.25" x14ac:dyDescent="0.35">
      <c r="A211" s="917"/>
      <c r="B211" s="924"/>
      <c r="C211" s="913"/>
      <c r="D211" s="914"/>
      <c r="E211" s="915"/>
      <c r="F211" s="918"/>
      <c r="G211" s="916"/>
      <c r="H211" s="916"/>
      <c r="I211" s="919"/>
      <c r="J211" s="920"/>
      <c r="K211" s="916"/>
      <c r="L211" s="916"/>
      <c r="M211" s="921"/>
      <c r="N211" s="922"/>
      <c r="O211" s="923"/>
      <c r="P211" s="924"/>
      <c r="Q211" s="601"/>
    </row>
    <row r="212" spans="1:17" ht="17.25" x14ac:dyDescent="0.35">
      <c r="A212" s="917"/>
      <c r="B212" s="924"/>
      <c r="C212" s="614"/>
      <c r="D212" s="914"/>
      <c r="E212" s="915"/>
      <c r="F212" s="925"/>
      <c r="G212" s="915"/>
      <c r="H212" s="916"/>
      <c r="I212" s="922"/>
      <c r="J212" s="920"/>
      <c r="K212" s="916"/>
      <c r="L212" s="916"/>
      <c r="M212" s="926"/>
      <c r="N212" s="924"/>
      <c r="O212" s="927"/>
      <c r="P212" s="924"/>
    </row>
    <row r="213" spans="1:17" ht="17.25" x14ac:dyDescent="0.35">
      <c r="A213" s="917"/>
      <c r="B213" s="924"/>
      <c r="C213" s="913"/>
      <c r="D213" s="914"/>
      <c r="E213" s="915"/>
      <c r="F213" s="928"/>
      <c r="G213" s="916"/>
      <c r="H213" s="929"/>
      <c r="I213" s="922"/>
      <c r="J213" s="930"/>
      <c r="K213" s="916"/>
      <c r="L213" s="916"/>
      <c r="M213" s="921"/>
      <c r="N213" s="924"/>
      <c r="O213" s="927"/>
      <c r="P213" s="924"/>
    </row>
    <row r="214" spans="1:17" ht="17.25" x14ac:dyDescent="0.35">
      <c r="A214" s="917"/>
      <c r="B214" s="924"/>
      <c r="C214" s="913"/>
      <c r="D214" s="914"/>
      <c r="E214" s="915"/>
      <c r="F214" s="919"/>
      <c r="G214" s="919"/>
      <c r="H214" s="915"/>
      <c r="I214" s="915"/>
      <c r="J214" s="930"/>
      <c r="K214" s="916"/>
      <c r="L214" s="916"/>
      <c r="M214" s="926"/>
      <c r="N214" s="924"/>
      <c r="O214" s="927"/>
      <c r="P214" s="924"/>
    </row>
    <row r="215" spans="1:17" ht="17.25" x14ac:dyDescent="0.35">
      <c r="A215" s="917"/>
      <c r="B215" s="924"/>
      <c r="C215" s="913"/>
      <c r="D215" s="914"/>
      <c r="E215" s="915"/>
      <c r="F215" s="915"/>
      <c r="G215" s="919"/>
      <c r="H215" s="929"/>
      <c r="I215" s="916"/>
      <c r="J215" s="930"/>
      <c r="K215" s="916"/>
      <c r="L215" s="916"/>
      <c r="M215" s="926"/>
      <c r="N215" s="924"/>
      <c r="O215" s="927"/>
      <c r="P215" s="924"/>
    </row>
    <row r="216" spans="1:17" ht="17.25" x14ac:dyDescent="0.35">
      <c r="A216" s="917"/>
      <c r="B216" s="924"/>
      <c r="C216" s="913"/>
      <c r="D216" s="914"/>
      <c r="E216" s="915"/>
      <c r="F216" s="916"/>
      <c r="G216" s="916"/>
      <c r="H216" s="916"/>
      <c r="I216" s="915"/>
      <c r="J216" s="930"/>
      <c r="K216" s="916"/>
      <c r="L216" s="916"/>
      <c r="M216" s="926"/>
      <c r="N216" s="924"/>
      <c r="O216" s="927"/>
      <c r="P216" s="924"/>
    </row>
    <row r="217" spans="1:17" ht="17.25" x14ac:dyDescent="0.35">
      <c r="A217" s="917"/>
      <c r="B217" s="924"/>
      <c r="C217" s="913"/>
      <c r="D217" s="914"/>
      <c r="E217" s="915"/>
      <c r="F217" s="916"/>
      <c r="G217" s="916"/>
      <c r="H217" s="916"/>
      <c r="I217" s="916"/>
      <c r="J217" s="930"/>
      <c r="K217" s="916"/>
      <c r="L217" s="916"/>
      <c r="M217" s="926"/>
      <c r="N217" s="924"/>
      <c r="O217" s="927"/>
      <c r="P217" s="924"/>
    </row>
    <row r="218" spans="1:17" ht="17.25" x14ac:dyDescent="0.35">
      <c r="A218" s="917"/>
      <c r="B218" s="924"/>
      <c r="C218" s="913"/>
      <c r="D218" s="914"/>
      <c r="E218" s="915"/>
      <c r="F218" s="916"/>
      <c r="G218" s="916"/>
      <c r="H218" s="916"/>
      <c r="I218" s="916"/>
      <c r="J218" s="930"/>
      <c r="K218" s="916"/>
      <c r="L218" s="916"/>
      <c r="M218" s="926"/>
      <c r="N218" s="924"/>
      <c r="O218" s="927"/>
      <c r="P218" s="924"/>
    </row>
    <row r="219" spans="1:17" ht="17.25" x14ac:dyDescent="0.35">
      <c r="A219" s="917"/>
      <c r="B219" s="924"/>
      <c r="C219" s="913"/>
      <c r="D219" s="914"/>
      <c r="E219" s="915"/>
      <c r="F219" s="916"/>
      <c r="G219" s="916"/>
      <c r="H219" s="916"/>
      <c r="I219" s="916"/>
      <c r="J219" s="930"/>
      <c r="K219" s="916"/>
      <c r="L219" s="916"/>
      <c r="M219" s="926"/>
      <c r="N219" s="924"/>
      <c r="O219" s="927"/>
      <c r="P219" s="924"/>
    </row>
    <row r="220" spans="1:17" ht="17.25" x14ac:dyDescent="0.35">
      <c r="A220" s="917"/>
      <c r="B220" s="924"/>
      <c r="C220" s="913"/>
      <c r="D220" s="914"/>
      <c r="E220" s="915"/>
      <c r="F220" s="916"/>
      <c r="G220" s="916"/>
      <c r="H220" s="916"/>
      <c r="I220" s="916"/>
      <c r="J220" s="930"/>
      <c r="K220" s="916"/>
      <c r="L220" s="916"/>
      <c r="M220" s="926"/>
      <c r="N220" s="924"/>
      <c r="O220" s="927"/>
      <c r="P220" s="924"/>
    </row>
    <row r="221" spans="1:17" ht="17.25" x14ac:dyDescent="0.35">
      <c r="A221" s="917"/>
      <c r="B221" s="924"/>
      <c r="C221" s="913"/>
      <c r="D221" s="914"/>
      <c r="E221" s="915"/>
      <c r="F221" s="916"/>
      <c r="G221" s="916"/>
      <c r="H221" s="916"/>
      <c r="I221" s="916"/>
      <c r="J221" s="930"/>
      <c r="K221" s="916"/>
      <c r="L221" s="916"/>
      <c r="M221" s="926"/>
      <c r="N221" s="924"/>
      <c r="O221" s="927"/>
      <c r="P221" s="924"/>
    </row>
    <row r="222" spans="1:17" ht="17.25" x14ac:dyDescent="0.35">
      <c r="A222" s="917"/>
      <c r="B222" s="924"/>
      <c r="C222" s="913"/>
      <c r="D222" s="914"/>
      <c r="E222" s="915"/>
      <c r="F222" s="916"/>
      <c r="G222" s="916"/>
      <c r="H222" s="916"/>
      <c r="I222" s="916"/>
      <c r="J222" s="930"/>
      <c r="K222" s="916"/>
      <c r="L222" s="916"/>
      <c r="M222" s="926"/>
      <c r="N222" s="924"/>
      <c r="O222" s="927"/>
      <c r="P222" s="924"/>
    </row>
    <row r="223" spans="1:17" ht="17.25" x14ac:dyDescent="0.35">
      <c r="A223" s="917"/>
      <c r="B223" s="924"/>
      <c r="C223" s="913"/>
      <c r="D223" s="914"/>
      <c r="E223" s="915"/>
      <c r="F223" s="916"/>
      <c r="G223" s="916"/>
      <c r="H223" s="916"/>
      <c r="I223" s="916"/>
      <c r="J223" s="930"/>
      <c r="K223" s="916"/>
      <c r="L223" s="916"/>
      <c r="M223" s="926"/>
      <c r="N223" s="924"/>
      <c r="O223" s="927"/>
      <c r="P223" s="924"/>
    </row>
    <row r="224" spans="1:17" ht="17.25" x14ac:dyDescent="0.35">
      <c r="A224" s="917"/>
      <c r="B224" s="924"/>
      <c r="C224" s="913"/>
      <c r="D224" s="914"/>
      <c r="E224" s="915"/>
      <c r="F224" s="916"/>
      <c r="G224" s="916"/>
      <c r="H224" s="916"/>
      <c r="I224" s="916"/>
      <c r="J224" s="930"/>
      <c r="K224" s="916"/>
      <c r="L224" s="916"/>
      <c r="M224" s="926"/>
      <c r="N224" s="924"/>
      <c r="O224" s="927"/>
      <c r="P224" s="924"/>
    </row>
    <row r="225" spans="1:16" ht="17.25" x14ac:dyDescent="0.35">
      <c r="A225" s="917"/>
      <c r="B225" s="924"/>
      <c r="C225" s="913"/>
      <c r="D225" s="914"/>
      <c r="E225" s="915"/>
      <c r="F225" s="916"/>
      <c r="G225" s="916"/>
      <c r="H225" s="916"/>
      <c r="I225" s="916"/>
      <c r="J225" s="930"/>
      <c r="K225" s="916"/>
      <c r="L225" s="916"/>
      <c r="M225" s="926"/>
      <c r="N225" s="924"/>
      <c r="O225" s="927"/>
      <c r="P225" s="924"/>
    </row>
    <row r="226" spans="1:16" ht="17.25" x14ac:dyDescent="0.35">
      <c r="A226" s="917"/>
      <c r="B226" s="924"/>
      <c r="C226" s="913"/>
      <c r="D226" s="914"/>
      <c r="E226" s="915"/>
      <c r="F226" s="916"/>
      <c r="G226" s="916"/>
      <c r="H226" s="916"/>
      <c r="I226" s="916"/>
      <c r="J226" s="930"/>
      <c r="K226" s="916"/>
      <c r="L226" s="916"/>
      <c r="M226" s="926"/>
      <c r="N226" s="924"/>
      <c r="O226" s="927"/>
      <c r="P226" s="924"/>
    </row>
    <row r="227" spans="1:16" ht="17.25" x14ac:dyDescent="0.35">
      <c r="A227" s="917"/>
      <c r="B227" s="924"/>
      <c r="C227" s="913"/>
      <c r="D227" s="914"/>
      <c r="E227" s="915"/>
      <c r="F227" s="916"/>
      <c r="G227" s="916"/>
      <c r="H227" s="916"/>
      <c r="I227" s="916"/>
      <c r="J227" s="930"/>
      <c r="K227" s="916"/>
      <c r="L227" s="916"/>
      <c r="M227" s="926"/>
      <c r="N227" s="924"/>
      <c r="O227" s="927"/>
      <c r="P227" s="924"/>
    </row>
    <row r="228" spans="1:16" ht="17.25" x14ac:dyDescent="0.35">
      <c r="A228" s="917"/>
      <c r="B228" s="924"/>
      <c r="C228" s="913"/>
      <c r="D228" s="914"/>
      <c r="E228" s="915"/>
      <c r="F228" s="916"/>
      <c r="G228" s="916"/>
      <c r="H228" s="916"/>
      <c r="I228" s="916"/>
      <c r="J228" s="930"/>
      <c r="K228" s="916"/>
      <c r="L228" s="916"/>
      <c r="M228" s="926"/>
      <c r="N228" s="924"/>
      <c r="O228" s="927"/>
      <c r="P228" s="924"/>
    </row>
    <row r="229" spans="1:16" ht="17.25" x14ac:dyDescent="0.35">
      <c r="A229" s="917"/>
      <c r="B229" s="924"/>
      <c r="C229" s="913"/>
      <c r="D229" s="914"/>
      <c r="E229" s="915"/>
      <c r="F229" s="916"/>
      <c r="G229" s="916"/>
      <c r="H229" s="916"/>
      <c r="I229" s="916"/>
      <c r="J229" s="930"/>
      <c r="K229" s="916"/>
      <c r="L229" s="916"/>
      <c r="M229" s="926"/>
      <c r="N229" s="924"/>
      <c r="O229" s="927"/>
      <c r="P229" s="924"/>
    </row>
    <row r="230" spans="1:16" ht="17.25" x14ac:dyDescent="0.35">
      <c r="A230" s="917"/>
      <c r="B230" s="924"/>
      <c r="C230" s="913"/>
      <c r="D230" s="914"/>
      <c r="E230" s="915"/>
      <c r="F230" s="916"/>
      <c r="G230" s="916"/>
      <c r="H230" s="916"/>
      <c r="I230" s="916"/>
      <c r="J230" s="930"/>
      <c r="K230" s="916"/>
      <c r="L230" s="916"/>
      <c r="M230" s="926"/>
      <c r="N230" s="924"/>
      <c r="O230" s="927"/>
      <c r="P230" s="924"/>
    </row>
    <row r="231" spans="1:16" ht="17.25" x14ac:dyDescent="0.35">
      <c r="A231" s="917"/>
      <c r="B231" s="924"/>
      <c r="C231" s="913"/>
      <c r="D231" s="914"/>
      <c r="E231" s="915"/>
      <c r="F231" s="916"/>
      <c r="G231" s="916"/>
      <c r="H231" s="916"/>
      <c r="I231" s="916"/>
      <c r="J231" s="930"/>
      <c r="K231" s="916"/>
      <c r="L231" s="916"/>
      <c r="M231" s="926"/>
      <c r="N231" s="924"/>
      <c r="O231" s="927"/>
      <c r="P231" s="924"/>
    </row>
    <row r="232" spans="1:16" ht="17.25" x14ac:dyDescent="0.35">
      <c r="A232" s="917"/>
      <c r="B232" s="924"/>
      <c r="C232" s="913"/>
      <c r="D232" s="914"/>
      <c r="E232" s="915"/>
      <c r="F232" s="916"/>
      <c r="G232" s="916"/>
      <c r="H232" s="916"/>
      <c r="I232" s="916"/>
      <c r="J232" s="930"/>
      <c r="K232" s="916"/>
      <c r="L232" s="916"/>
      <c r="M232" s="926"/>
      <c r="N232" s="924"/>
      <c r="O232" s="927"/>
      <c r="P232" s="924"/>
    </row>
    <row r="233" spans="1:16" ht="17.25" x14ac:dyDescent="0.35">
      <c r="A233" s="917"/>
      <c r="B233" s="924"/>
      <c r="C233" s="913"/>
      <c r="D233" s="914"/>
      <c r="E233" s="915"/>
      <c r="F233" s="916"/>
      <c r="G233" s="916"/>
      <c r="H233" s="916"/>
      <c r="I233" s="916"/>
      <c r="J233" s="930"/>
      <c r="K233" s="916"/>
      <c r="L233" s="916"/>
      <c r="M233" s="926"/>
      <c r="N233" s="924"/>
      <c r="O233" s="927"/>
      <c r="P233" s="924"/>
    </row>
    <row r="234" spans="1:16" ht="17.25" x14ac:dyDescent="0.35">
      <c r="A234" s="917"/>
      <c r="B234" s="924"/>
      <c r="C234" s="913"/>
      <c r="D234" s="914"/>
      <c r="E234" s="915"/>
      <c r="F234" s="916"/>
      <c r="G234" s="916"/>
      <c r="H234" s="916"/>
      <c r="I234" s="916"/>
      <c r="J234" s="930"/>
      <c r="K234" s="916"/>
      <c r="L234" s="916"/>
      <c r="M234" s="926"/>
      <c r="N234" s="924"/>
      <c r="O234" s="927"/>
      <c r="P234" s="924"/>
    </row>
    <row r="235" spans="1:16" ht="17.25" x14ac:dyDescent="0.35">
      <c r="A235" s="917"/>
      <c r="B235" s="924"/>
      <c r="C235" s="913"/>
      <c r="D235" s="914"/>
      <c r="E235" s="915"/>
      <c r="F235" s="916"/>
      <c r="G235" s="916"/>
      <c r="H235" s="916"/>
      <c r="I235" s="916"/>
      <c r="J235" s="930"/>
      <c r="K235" s="916"/>
      <c r="L235" s="916"/>
      <c r="M235" s="926"/>
      <c r="N235" s="924"/>
      <c r="O235" s="927"/>
      <c r="P235" s="924"/>
    </row>
    <row r="236" spans="1:16" ht="17.25" x14ac:dyDescent="0.35">
      <c r="A236" s="917"/>
      <c r="B236" s="924"/>
      <c r="C236" s="913"/>
      <c r="D236" s="914"/>
      <c r="E236" s="915"/>
      <c r="F236" s="916"/>
      <c r="G236" s="916"/>
      <c r="H236" s="916"/>
      <c r="I236" s="916"/>
      <c r="J236" s="930"/>
      <c r="K236" s="916"/>
      <c r="L236" s="916"/>
      <c r="M236" s="926"/>
      <c r="N236" s="924"/>
      <c r="O236" s="927"/>
      <c r="P236" s="924"/>
    </row>
    <row r="237" spans="1:16" ht="17.25" x14ac:dyDescent="0.35">
      <c r="A237" s="917"/>
      <c r="B237" s="924"/>
      <c r="C237" s="913"/>
      <c r="D237" s="914"/>
      <c r="E237" s="915"/>
      <c r="F237" s="916"/>
      <c r="G237" s="916"/>
      <c r="H237" s="916"/>
      <c r="I237" s="916"/>
      <c r="J237" s="930"/>
      <c r="K237" s="916"/>
      <c r="L237" s="916"/>
      <c r="M237" s="926"/>
      <c r="N237" s="924"/>
      <c r="O237" s="927"/>
      <c r="P237" s="924"/>
    </row>
    <row r="238" spans="1:16" ht="17.25" x14ac:dyDescent="0.35">
      <c r="A238" s="917"/>
      <c r="B238" s="924"/>
      <c r="C238" s="913"/>
      <c r="D238" s="914"/>
      <c r="E238" s="915"/>
      <c r="F238" s="916"/>
      <c r="G238" s="916"/>
      <c r="H238" s="916"/>
      <c r="I238" s="916"/>
      <c r="J238" s="930"/>
      <c r="K238" s="916"/>
      <c r="L238" s="916"/>
      <c r="M238" s="926"/>
      <c r="N238" s="924"/>
      <c r="O238" s="927"/>
      <c r="P238" s="924"/>
    </row>
    <row r="239" spans="1:16" ht="17.25" x14ac:dyDescent="0.35">
      <c r="A239" s="917"/>
      <c r="B239" s="924"/>
      <c r="C239" s="913"/>
      <c r="D239" s="914"/>
      <c r="E239" s="915"/>
      <c r="F239" s="916"/>
      <c r="G239" s="916"/>
      <c r="H239" s="916"/>
      <c r="I239" s="916"/>
      <c r="J239" s="930"/>
      <c r="K239" s="916"/>
      <c r="L239" s="916"/>
      <c r="M239" s="926"/>
      <c r="N239" s="924"/>
      <c r="O239" s="927"/>
      <c r="P239" s="924"/>
    </row>
    <row r="240" spans="1:16" ht="17.25" x14ac:dyDescent="0.35">
      <c r="A240" s="917"/>
      <c r="B240" s="924"/>
      <c r="C240" s="913"/>
      <c r="D240" s="914"/>
      <c r="E240" s="915"/>
      <c r="F240" s="916"/>
      <c r="G240" s="916"/>
      <c r="H240" s="916"/>
      <c r="I240" s="916"/>
      <c r="J240" s="930"/>
      <c r="K240" s="916"/>
      <c r="L240" s="916"/>
      <c r="M240" s="926"/>
      <c r="N240" s="924"/>
      <c r="O240" s="927"/>
      <c r="P240" s="924"/>
    </row>
    <row r="241" spans="1:16" ht="17.25" x14ac:dyDescent="0.35">
      <c r="A241" s="917"/>
      <c r="B241" s="924"/>
      <c r="C241" s="913"/>
      <c r="D241" s="914"/>
      <c r="E241" s="915"/>
      <c r="F241" s="916"/>
      <c r="G241" s="916"/>
      <c r="H241" s="916"/>
      <c r="I241" s="916"/>
      <c r="J241" s="930"/>
      <c r="K241" s="916"/>
      <c r="L241" s="916"/>
      <c r="M241" s="926"/>
      <c r="N241" s="924"/>
      <c r="O241" s="927"/>
      <c r="P241" s="924"/>
    </row>
    <row r="242" spans="1:16" ht="17.25" x14ac:dyDescent="0.35">
      <c r="A242" s="917"/>
      <c r="B242" s="924"/>
      <c r="C242" s="913"/>
      <c r="D242" s="914"/>
      <c r="E242" s="915"/>
      <c r="F242" s="916"/>
      <c r="G242" s="916"/>
      <c r="H242" s="916"/>
      <c r="I242" s="916"/>
      <c r="J242" s="930"/>
      <c r="K242" s="916"/>
      <c r="L242" s="916"/>
      <c r="M242" s="926"/>
      <c r="N242" s="924"/>
      <c r="O242" s="927"/>
      <c r="P242" s="924"/>
    </row>
    <row r="243" spans="1:16" ht="17.25" x14ac:dyDescent="0.35">
      <c r="A243" s="917"/>
      <c r="B243" s="924"/>
      <c r="C243" s="913"/>
      <c r="D243" s="914"/>
      <c r="E243" s="915"/>
      <c r="F243" s="916"/>
      <c r="G243" s="916"/>
      <c r="H243" s="916"/>
      <c r="I243" s="916"/>
      <c r="J243" s="930"/>
      <c r="K243" s="916"/>
      <c r="L243" s="916"/>
      <c r="M243" s="926"/>
      <c r="N243" s="924"/>
      <c r="O243" s="927"/>
      <c r="P243" s="924"/>
    </row>
    <row r="244" spans="1:16" ht="17.25" x14ac:dyDescent="0.35">
      <c r="A244" s="917"/>
      <c r="B244" s="924"/>
      <c r="C244" s="913"/>
      <c r="D244" s="914"/>
      <c r="E244" s="915"/>
      <c r="F244" s="916"/>
      <c r="G244" s="916"/>
      <c r="H244" s="916"/>
      <c r="I244" s="916"/>
      <c r="J244" s="930"/>
      <c r="K244" s="916"/>
      <c r="L244" s="916"/>
      <c r="M244" s="926"/>
      <c r="N244" s="924"/>
      <c r="O244" s="927"/>
      <c r="P244" s="924"/>
    </row>
    <row r="245" spans="1:16" ht="17.25" x14ac:dyDescent="0.35">
      <c r="A245" s="917"/>
      <c r="B245" s="924"/>
      <c r="C245" s="913"/>
      <c r="D245" s="914"/>
      <c r="E245" s="915"/>
      <c r="F245" s="916"/>
      <c r="G245" s="916"/>
      <c r="H245" s="916"/>
      <c r="I245" s="916"/>
      <c r="J245" s="930"/>
      <c r="K245" s="916"/>
      <c r="L245" s="916"/>
      <c r="M245" s="926"/>
      <c r="N245" s="924"/>
      <c r="O245" s="927"/>
      <c r="P245" s="924"/>
    </row>
    <row r="246" spans="1:16" ht="17.25" x14ac:dyDescent="0.35">
      <c r="A246" s="917"/>
      <c r="B246" s="924"/>
      <c r="C246" s="913"/>
      <c r="D246" s="914"/>
      <c r="E246" s="915"/>
      <c r="F246" s="916"/>
      <c r="G246" s="916"/>
      <c r="H246" s="916"/>
      <c r="I246" s="916"/>
      <c r="J246" s="930"/>
      <c r="K246" s="916"/>
      <c r="L246" s="916"/>
      <c r="M246" s="926"/>
      <c r="N246" s="924"/>
      <c r="O246" s="927"/>
      <c r="P246" s="924"/>
    </row>
    <row r="247" spans="1:16" ht="17.25" x14ac:dyDescent="0.35">
      <c r="A247" s="917"/>
      <c r="B247" s="924"/>
      <c r="C247" s="913"/>
      <c r="D247" s="914"/>
      <c r="E247" s="915"/>
      <c r="F247" s="916"/>
      <c r="G247" s="916"/>
      <c r="H247" s="916"/>
      <c r="I247" s="916"/>
      <c r="J247" s="930"/>
      <c r="K247" s="916"/>
      <c r="L247" s="916"/>
      <c r="M247" s="926"/>
      <c r="N247" s="924"/>
      <c r="O247" s="927"/>
      <c r="P247" s="924"/>
    </row>
    <row r="248" spans="1:16" ht="17.25" x14ac:dyDescent="0.35">
      <c r="A248" s="917"/>
      <c r="B248" s="924"/>
      <c r="C248" s="913"/>
      <c r="D248" s="914"/>
      <c r="E248" s="915"/>
      <c r="F248" s="916"/>
      <c r="G248" s="916"/>
      <c r="H248" s="916"/>
      <c r="I248" s="916"/>
      <c r="J248" s="930"/>
      <c r="K248" s="916"/>
      <c r="L248" s="916"/>
      <c r="M248" s="926"/>
      <c r="N248" s="924"/>
      <c r="O248" s="927"/>
      <c r="P248" s="924"/>
    </row>
    <row r="249" spans="1:16" ht="17.25" x14ac:dyDescent="0.35">
      <c r="A249" s="917"/>
      <c r="B249" s="924"/>
      <c r="C249" s="913"/>
      <c r="D249" s="914"/>
      <c r="E249" s="915"/>
      <c r="F249" s="916"/>
      <c r="G249" s="916"/>
      <c r="H249" s="916"/>
      <c r="I249" s="916"/>
      <c r="J249" s="930"/>
      <c r="K249" s="916"/>
      <c r="L249" s="916"/>
      <c r="M249" s="926"/>
      <c r="N249" s="924"/>
      <c r="O249" s="927"/>
      <c r="P249" s="924"/>
    </row>
    <row r="250" spans="1:16" ht="17.25" x14ac:dyDescent="0.35">
      <c r="A250" s="917"/>
      <c r="B250" s="924"/>
      <c r="C250" s="913"/>
      <c r="D250" s="914"/>
      <c r="E250" s="915"/>
      <c r="F250" s="916"/>
      <c r="G250" s="916"/>
      <c r="H250" s="916"/>
      <c r="I250" s="916"/>
      <c r="J250" s="930"/>
      <c r="K250" s="916"/>
      <c r="L250" s="916"/>
      <c r="M250" s="926"/>
      <c r="N250" s="924"/>
      <c r="O250" s="927"/>
      <c r="P250" s="924"/>
    </row>
    <row r="251" spans="1:16" ht="17.25" x14ac:dyDescent="0.35">
      <c r="A251" s="917"/>
      <c r="B251" s="924"/>
      <c r="C251" s="913"/>
      <c r="D251" s="914"/>
      <c r="E251" s="915"/>
      <c r="F251" s="916"/>
      <c r="G251" s="916"/>
      <c r="H251" s="916"/>
      <c r="I251" s="916"/>
      <c r="J251" s="930"/>
      <c r="K251" s="916"/>
      <c r="L251" s="916"/>
      <c r="M251" s="926"/>
      <c r="N251" s="924"/>
      <c r="O251" s="927"/>
      <c r="P251" s="924"/>
    </row>
    <row r="252" spans="1:16" ht="17.25" x14ac:dyDescent="0.35">
      <c r="A252" s="917"/>
      <c r="B252" s="924"/>
      <c r="C252" s="913"/>
      <c r="D252" s="914"/>
      <c r="E252" s="915"/>
      <c r="F252" s="916"/>
      <c r="G252" s="916"/>
      <c r="H252" s="916"/>
      <c r="I252" s="916"/>
      <c r="J252" s="930"/>
      <c r="K252" s="916"/>
      <c r="L252" s="916"/>
      <c r="M252" s="926"/>
      <c r="N252" s="924"/>
      <c r="O252" s="927"/>
      <c r="P252" s="924"/>
    </row>
    <row r="253" spans="1:16" ht="17.25" x14ac:dyDescent="0.35">
      <c r="A253" s="917"/>
      <c r="B253" s="924"/>
      <c r="C253" s="913"/>
      <c r="D253" s="914"/>
      <c r="E253" s="915"/>
      <c r="F253" s="916"/>
      <c r="G253" s="916"/>
      <c r="H253" s="916"/>
      <c r="I253" s="916"/>
      <c r="J253" s="930"/>
      <c r="K253" s="916"/>
      <c r="L253" s="916"/>
      <c r="M253" s="926"/>
      <c r="N253" s="924"/>
      <c r="O253" s="927"/>
      <c r="P253" s="924"/>
    </row>
    <row r="254" spans="1:16" ht="17.25" x14ac:dyDescent="0.35">
      <c r="A254" s="917"/>
      <c r="B254" s="924"/>
      <c r="C254" s="913"/>
      <c r="D254" s="914"/>
      <c r="E254" s="915"/>
      <c r="F254" s="916"/>
      <c r="G254" s="916"/>
      <c r="H254" s="916"/>
      <c r="I254" s="916"/>
      <c r="J254" s="930"/>
      <c r="K254" s="916"/>
      <c r="L254" s="916"/>
      <c r="M254" s="926"/>
      <c r="N254" s="924"/>
      <c r="O254" s="927"/>
      <c r="P254" s="924"/>
    </row>
    <row r="255" spans="1:16" ht="17.25" x14ac:dyDescent="0.35">
      <c r="A255" s="917"/>
      <c r="B255" s="924"/>
      <c r="C255" s="913"/>
      <c r="D255" s="914"/>
      <c r="E255" s="915"/>
      <c r="F255" s="916"/>
      <c r="G255" s="916"/>
      <c r="H255" s="916"/>
      <c r="I255" s="916"/>
      <c r="J255" s="930"/>
      <c r="K255" s="916"/>
      <c r="L255" s="916"/>
      <c r="M255" s="926"/>
      <c r="N255" s="924"/>
      <c r="O255" s="927"/>
      <c r="P255" s="924"/>
    </row>
    <row r="256" spans="1:16" ht="17.25" x14ac:dyDescent="0.35">
      <c r="A256" s="917"/>
      <c r="B256" s="924"/>
      <c r="C256" s="913"/>
      <c r="D256" s="914"/>
      <c r="E256" s="915"/>
      <c r="F256" s="916"/>
      <c r="G256" s="916"/>
      <c r="H256" s="916"/>
      <c r="I256" s="916"/>
      <c r="J256" s="930"/>
      <c r="K256" s="916"/>
      <c r="L256" s="916"/>
      <c r="M256" s="926"/>
      <c r="N256" s="924"/>
      <c r="O256" s="927"/>
      <c r="P256" s="924"/>
    </row>
    <row r="257" spans="1:16" ht="17.25" x14ac:dyDescent="0.35">
      <c r="A257" s="917"/>
      <c r="B257" s="924"/>
      <c r="C257" s="913"/>
      <c r="D257" s="914"/>
      <c r="E257" s="915"/>
      <c r="F257" s="916"/>
      <c r="G257" s="916"/>
      <c r="H257" s="916"/>
      <c r="I257" s="916"/>
      <c r="J257" s="930"/>
      <c r="K257" s="916"/>
      <c r="L257" s="916"/>
      <c r="M257" s="926"/>
      <c r="N257" s="924"/>
      <c r="O257" s="927"/>
      <c r="P257" s="924"/>
    </row>
    <row r="258" spans="1:16" ht="17.25" x14ac:dyDescent="0.35">
      <c r="A258" s="917"/>
      <c r="B258" s="924"/>
      <c r="C258" s="913"/>
      <c r="D258" s="914"/>
      <c r="E258" s="915"/>
      <c r="F258" s="916"/>
      <c r="G258" s="916"/>
      <c r="H258" s="916"/>
      <c r="I258" s="916"/>
      <c r="J258" s="930"/>
      <c r="K258" s="916"/>
      <c r="L258" s="916"/>
      <c r="M258" s="926"/>
      <c r="N258" s="924"/>
      <c r="O258" s="927"/>
      <c r="P258" s="924"/>
    </row>
    <row r="259" spans="1:16" ht="17.25" x14ac:dyDescent="0.35">
      <c r="A259" s="917"/>
      <c r="B259" s="924"/>
      <c r="C259" s="913"/>
      <c r="D259" s="914"/>
      <c r="E259" s="915"/>
      <c r="F259" s="916"/>
      <c r="G259" s="916"/>
      <c r="H259" s="916"/>
      <c r="I259" s="916"/>
      <c r="J259" s="930"/>
      <c r="K259" s="916"/>
      <c r="L259" s="916"/>
      <c r="M259" s="926"/>
      <c r="N259" s="924"/>
      <c r="O259" s="927"/>
      <c r="P259" s="924"/>
    </row>
    <row r="260" spans="1:16" ht="17.25" x14ac:dyDescent="0.35">
      <c r="A260" s="917"/>
      <c r="B260" s="924"/>
      <c r="C260" s="913"/>
      <c r="D260" s="914"/>
      <c r="E260" s="915"/>
      <c r="F260" s="916"/>
      <c r="G260" s="916"/>
      <c r="H260" s="916"/>
      <c r="I260" s="916"/>
      <c r="J260" s="930"/>
      <c r="K260" s="916"/>
      <c r="L260" s="916"/>
      <c r="M260" s="926"/>
      <c r="N260" s="924"/>
      <c r="O260" s="927"/>
      <c r="P260" s="924"/>
    </row>
    <row r="261" spans="1:16" ht="17.25" x14ac:dyDescent="0.35">
      <c r="A261" s="917"/>
      <c r="B261" s="924"/>
      <c r="C261" s="913"/>
      <c r="D261" s="914"/>
      <c r="E261" s="915"/>
      <c r="F261" s="916"/>
      <c r="G261" s="916"/>
      <c r="H261" s="916"/>
      <c r="I261" s="916"/>
      <c r="J261" s="930"/>
      <c r="K261" s="916"/>
      <c r="L261" s="916"/>
      <c r="M261" s="926"/>
      <c r="N261" s="924"/>
      <c r="O261" s="927"/>
      <c r="P261" s="924"/>
    </row>
    <row r="262" spans="1:16" x14ac:dyDescent="0.25">
      <c r="J262" s="276"/>
    </row>
    <row r="263" spans="1:16" x14ac:dyDescent="0.25">
      <c r="J263" s="276"/>
    </row>
    <row r="264" spans="1:16" x14ac:dyDescent="0.25">
      <c r="J264" s="276"/>
    </row>
    <row r="265" spans="1:16" x14ac:dyDescent="0.25">
      <c r="J265" s="276"/>
    </row>
    <row r="266" spans="1:16" x14ac:dyDescent="0.25">
      <c r="J266" s="276"/>
    </row>
    <row r="267" spans="1:16" x14ac:dyDescent="0.25">
      <c r="J267" s="276"/>
    </row>
    <row r="268" spans="1:16" x14ac:dyDescent="0.25">
      <c r="J268" s="276"/>
    </row>
    <row r="269" spans="1:16" x14ac:dyDescent="0.25">
      <c r="J269" s="276"/>
    </row>
    <row r="270" spans="1:16" x14ac:dyDescent="0.25">
      <c r="J270" s="276"/>
    </row>
    <row r="271" spans="1:16" x14ac:dyDescent="0.25">
      <c r="J271" s="276"/>
    </row>
    <row r="272" spans="1:16" x14ac:dyDescent="0.25">
      <c r="J272" s="276"/>
    </row>
    <row r="273" spans="10:10" x14ac:dyDescent="0.25">
      <c r="J273" s="276"/>
    </row>
    <row r="274" spans="10:10" x14ac:dyDescent="0.25">
      <c r="J274" s="276"/>
    </row>
    <row r="275" spans="10:10" x14ac:dyDescent="0.25">
      <c r="J275" s="276"/>
    </row>
    <row r="276" spans="10:10" x14ac:dyDescent="0.25">
      <c r="J276" s="276"/>
    </row>
    <row r="277" spans="10:10" x14ac:dyDescent="0.25">
      <c r="J277" s="276"/>
    </row>
    <row r="278" spans="10:10" x14ac:dyDescent="0.25">
      <c r="J278" s="276"/>
    </row>
    <row r="279" spans="10:10" x14ac:dyDescent="0.25">
      <c r="J279" s="276"/>
    </row>
    <row r="280" spans="10:10" x14ac:dyDescent="0.25">
      <c r="J280" s="276"/>
    </row>
    <row r="281" spans="10:10" x14ac:dyDescent="0.25">
      <c r="J281" s="276"/>
    </row>
    <row r="282" spans="10:10" x14ac:dyDescent="0.25">
      <c r="J282" s="276"/>
    </row>
    <row r="283" spans="10:10" x14ac:dyDescent="0.25">
      <c r="J283" s="276"/>
    </row>
    <row r="284" spans="10:10" x14ac:dyDescent="0.25">
      <c r="J284" s="276"/>
    </row>
    <row r="285" spans="10:10" x14ac:dyDescent="0.25">
      <c r="J285" s="276"/>
    </row>
    <row r="286" spans="10:10" x14ac:dyDescent="0.25">
      <c r="J286" s="276"/>
    </row>
    <row r="287" spans="10:10" x14ac:dyDescent="0.25">
      <c r="J287" s="276"/>
    </row>
    <row r="288" spans="10:10" x14ac:dyDescent="0.25">
      <c r="J288" s="276"/>
    </row>
    <row r="289" spans="10:10" x14ac:dyDescent="0.25">
      <c r="J289" s="276"/>
    </row>
    <row r="290" spans="10:10" x14ac:dyDescent="0.25">
      <c r="J290" s="276"/>
    </row>
    <row r="291" spans="10:10" x14ac:dyDescent="0.25">
      <c r="J291" s="276"/>
    </row>
    <row r="292" spans="10:10" x14ac:dyDescent="0.25">
      <c r="J292" s="276"/>
    </row>
    <row r="293" spans="10:10" x14ac:dyDescent="0.25">
      <c r="J293" s="276"/>
    </row>
  </sheetData>
  <autoFilter ref="A6:R90" xr:uid="{00000000-0001-0000-0B00-000000000000}"/>
  <mergeCells count="109">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39" priority="2"/>
  </conditionalFormatting>
  <conditionalFormatting sqref="C30">
    <cfRule type="duplicateValues" dxfId="38" priority="6"/>
  </conditionalFormatting>
  <conditionalFormatting sqref="C125">
    <cfRule type="duplicateValues" dxfId="37" priority="1"/>
  </conditionalFormatting>
  <conditionalFormatting sqref="D10:D12">
    <cfRule type="duplicateValues" dxfId="36" priority="4"/>
  </conditionalFormatting>
  <conditionalFormatting sqref="D13">
    <cfRule type="duplicateValues" dxfId="35" priority="3"/>
  </conditionalFormatting>
  <conditionalFormatting sqref="D29:D30">
    <cfRule type="duplicateValues" dxfId="34"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O83"/>
  <sheetViews>
    <sheetView workbookViewId="0">
      <selection activeCell="U7" sqref="U1:U1048576"/>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42" hidden="1" customWidth="1"/>
    <col min="9" max="9" width="20.28515625" style="242"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3.42578125" customWidth="1"/>
    <col min="17" max="17" width="12.85546875" customWidth="1"/>
    <col min="18" max="18" width="18.42578125" customWidth="1"/>
    <col min="19" max="19" width="12.28515625" customWidth="1"/>
    <col min="20" max="20" width="12.140625" customWidth="1"/>
    <col min="21" max="21" width="22" hidden="1" customWidth="1"/>
    <col min="22" max="22" width="15.85546875" customWidth="1"/>
    <col min="23" max="23" width="9.140625" customWidth="1"/>
    <col min="24" max="24" width="12.7109375" customWidth="1"/>
    <col min="25" max="54" width="9.140625" customWidth="1"/>
  </cols>
  <sheetData>
    <row r="1" spans="1:41" ht="30.75" x14ac:dyDescent="0.25">
      <c r="A1" s="1111" t="s">
        <v>377</v>
      </c>
      <c r="B1" s="1112"/>
      <c r="C1" s="1112"/>
      <c r="D1" s="1112"/>
      <c r="E1" s="1112"/>
      <c r="F1" s="1112"/>
      <c r="G1" s="1112"/>
      <c r="H1" s="1112"/>
      <c r="I1" s="1112"/>
      <c r="J1" s="1112"/>
      <c r="K1" s="1112"/>
      <c r="L1" s="1112"/>
      <c r="M1" s="1112"/>
      <c r="N1" s="1112"/>
      <c r="O1" s="1112"/>
      <c r="P1" s="1112"/>
      <c r="Q1" s="1112"/>
      <c r="R1" s="1112"/>
      <c r="S1" s="1112"/>
      <c r="T1" s="1112"/>
      <c r="U1" s="1112"/>
    </row>
    <row r="2" spans="1:41" ht="10.5" customHeight="1" x14ac:dyDescent="0.25">
      <c r="A2" s="1113"/>
      <c r="B2" s="1113"/>
      <c r="C2" s="1113"/>
      <c r="D2" s="1113"/>
      <c r="E2" s="1113"/>
      <c r="F2" s="1113"/>
      <c r="G2" s="1113"/>
      <c r="H2" s="1113"/>
      <c r="I2" s="1113"/>
      <c r="J2" s="1113"/>
      <c r="K2" s="1113"/>
      <c r="L2" s="1113"/>
      <c r="M2" s="1113"/>
      <c r="N2" s="1113"/>
      <c r="O2" s="1113"/>
      <c r="P2" s="1113"/>
      <c r="Q2" s="1113"/>
      <c r="R2" s="1113"/>
      <c r="S2" s="1113"/>
      <c r="T2" s="1113"/>
      <c r="U2" s="1113"/>
    </row>
    <row r="3" spans="1:41" ht="17.25" customHeight="1" x14ac:dyDescent="0.25">
      <c r="A3" s="1113"/>
      <c r="B3" s="1113"/>
      <c r="C3" s="1113"/>
      <c r="D3" s="1113"/>
      <c r="E3" s="1113"/>
      <c r="F3" s="1113"/>
      <c r="G3" s="1113"/>
      <c r="H3" s="1113"/>
      <c r="I3" s="1113"/>
      <c r="J3" s="1113"/>
      <c r="K3" s="1113"/>
      <c r="L3" s="1113"/>
      <c r="M3" s="1113"/>
      <c r="N3" s="1113"/>
      <c r="O3" s="1113"/>
      <c r="P3" s="1113"/>
      <c r="Q3" s="1113"/>
      <c r="R3" s="1113"/>
      <c r="S3" s="1113"/>
      <c r="T3" s="1113"/>
      <c r="U3" s="1113"/>
    </row>
    <row r="4" spans="1:41" ht="30.75" x14ac:dyDescent="0.25">
      <c r="A4" s="1111" t="s">
        <v>568</v>
      </c>
      <c r="B4" s="1112"/>
      <c r="C4" s="1112"/>
      <c r="D4" s="1112"/>
      <c r="E4" s="1112"/>
      <c r="F4" s="1112"/>
      <c r="G4" s="1112"/>
      <c r="H4" s="1112"/>
      <c r="I4" s="1112"/>
      <c r="J4" s="1112"/>
      <c r="K4" s="1112"/>
      <c r="L4" s="1112"/>
      <c r="M4" s="1112"/>
      <c r="N4" s="1112"/>
      <c r="O4" s="1112"/>
      <c r="P4" s="1112"/>
      <c r="Q4" s="1112"/>
      <c r="R4" s="1112"/>
      <c r="S4" s="1112"/>
      <c r="T4" s="1112"/>
      <c r="U4" s="1112"/>
    </row>
    <row r="5" spans="1:41" ht="17.25" customHeight="1" x14ac:dyDescent="0.3">
      <c r="A5" s="1114" t="s">
        <v>403</v>
      </c>
      <c r="B5" s="1115"/>
      <c r="C5" s="1115"/>
      <c r="D5" s="1115"/>
      <c r="E5" s="1115"/>
      <c r="F5" s="1115"/>
      <c r="G5" s="1115"/>
      <c r="H5" s="1115"/>
      <c r="I5" s="1115"/>
      <c r="J5" s="1115"/>
      <c r="K5" s="1115"/>
      <c r="L5" s="1115"/>
      <c r="M5" s="1115"/>
      <c r="N5" s="1115"/>
      <c r="O5" s="1115"/>
      <c r="P5" s="1115"/>
      <c r="Q5" s="1115"/>
      <c r="R5" s="1115"/>
      <c r="S5" s="1115"/>
      <c r="T5" s="1115"/>
      <c r="U5" s="1115"/>
    </row>
    <row r="6" spans="1:41" ht="46.5" customHeight="1" thickBot="1" x14ac:dyDescent="0.3">
      <c r="A6" s="1129" t="s">
        <v>408</v>
      </c>
      <c r="B6" s="1129"/>
      <c r="C6" s="1129"/>
      <c r="D6" s="1129"/>
      <c r="E6" s="1129"/>
      <c r="F6" s="1129"/>
      <c r="G6" s="1129"/>
      <c r="H6" s="1129"/>
      <c r="I6" s="1129"/>
      <c r="J6" s="1129"/>
      <c r="K6" s="1129"/>
      <c r="L6" s="1129"/>
      <c r="M6" s="1129"/>
      <c r="N6" s="1129"/>
      <c r="O6" s="1129"/>
      <c r="P6" s="1129"/>
      <c r="Q6" s="1129"/>
      <c r="R6" s="1129"/>
      <c r="S6" s="1129"/>
      <c r="T6" s="1129"/>
      <c r="U6" s="1129"/>
    </row>
    <row r="7" spans="1:41" ht="42" customHeight="1" x14ac:dyDescent="0.25">
      <c r="A7" s="394" t="s">
        <v>64</v>
      </c>
      <c r="B7" s="394" t="s">
        <v>95</v>
      </c>
      <c r="C7" s="394" t="s">
        <v>174</v>
      </c>
      <c r="D7" s="394" t="s">
        <v>539</v>
      </c>
      <c r="E7" s="528" t="s">
        <v>98</v>
      </c>
      <c r="F7" s="528" t="s">
        <v>566</v>
      </c>
      <c r="G7" s="394" t="s">
        <v>24</v>
      </c>
      <c r="H7" s="394" t="s">
        <v>376</v>
      </c>
      <c r="I7" s="394" t="s">
        <v>42</v>
      </c>
      <c r="J7" s="394" t="s">
        <v>25</v>
      </c>
      <c r="K7" s="394" t="s">
        <v>239</v>
      </c>
      <c r="L7" s="395" t="s">
        <v>402</v>
      </c>
      <c r="M7" s="1116" t="s">
        <v>180</v>
      </c>
      <c r="N7" s="1116"/>
      <c r="O7" s="394" t="s">
        <v>179</v>
      </c>
      <c r="P7" s="394" t="s">
        <v>80</v>
      </c>
      <c r="Q7" s="394" t="s">
        <v>240</v>
      </c>
      <c r="R7" s="395" t="s">
        <v>181</v>
      </c>
      <c r="S7" s="1127" t="s">
        <v>182</v>
      </c>
      <c r="T7" s="1128"/>
      <c r="U7" s="394" t="s">
        <v>28</v>
      </c>
    </row>
    <row r="8" spans="1:41" s="126" customFormat="1" ht="63.75" customHeight="1" x14ac:dyDescent="0.3">
      <c r="A8" s="711" t="s">
        <v>342</v>
      </c>
      <c r="B8" s="330">
        <v>65417.534</v>
      </c>
      <c r="C8" s="330">
        <v>65417.534</v>
      </c>
      <c r="D8" s="330" t="e">
        <v>#REF!</v>
      </c>
      <c r="E8" s="330">
        <v>0</v>
      </c>
      <c r="F8" s="330">
        <v>65417.534</v>
      </c>
      <c r="G8" s="330">
        <v>40353.334000999996</v>
      </c>
      <c r="H8" s="83">
        <v>0.61685807357091749</v>
      </c>
      <c r="I8" s="330">
        <v>25064.199999000004</v>
      </c>
      <c r="J8" s="330">
        <v>150</v>
      </c>
      <c r="K8" s="79">
        <v>2.2929632290939E-3</v>
      </c>
      <c r="L8" s="989">
        <v>0.26</v>
      </c>
      <c r="M8" s="80" t="s">
        <v>89</v>
      </c>
      <c r="N8" s="669">
        <v>8.8190893426688451E-3</v>
      </c>
      <c r="O8" s="78">
        <v>40203.334000999996</v>
      </c>
      <c r="P8" s="78">
        <v>0</v>
      </c>
      <c r="Q8" s="638">
        <v>0</v>
      </c>
      <c r="R8" s="988">
        <v>0.03</v>
      </c>
      <c r="S8" s="82" t="s">
        <v>89</v>
      </c>
      <c r="T8" s="393">
        <v>0</v>
      </c>
      <c r="U8" s="330" t="e">
        <v>#REF!</v>
      </c>
      <c r="AO8" s="673"/>
    </row>
    <row r="9" spans="1:41" s="126" customFormat="1" ht="54.75" customHeight="1" x14ac:dyDescent="0.3">
      <c r="A9" s="711" t="s">
        <v>343</v>
      </c>
      <c r="B9" s="330">
        <v>247285.820725</v>
      </c>
      <c r="C9" s="330">
        <v>247285.820725</v>
      </c>
      <c r="D9" s="330" t="e">
        <v>#REF!</v>
      </c>
      <c r="E9" s="330">
        <v>0</v>
      </c>
      <c r="F9" s="330">
        <v>247285.820725</v>
      </c>
      <c r="G9" s="330">
        <v>57775.84261</v>
      </c>
      <c r="H9" s="83">
        <v>0.23363993309689593</v>
      </c>
      <c r="I9" s="330">
        <v>189509.97811500001</v>
      </c>
      <c r="J9" s="330">
        <v>6363.3651410000002</v>
      </c>
      <c r="K9" s="79">
        <v>2.5732834670195385E-2</v>
      </c>
      <c r="L9" s="80">
        <v>0.26</v>
      </c>
      <c r="M9" s="80" t="s">
        <v>89</v>
      </c>
      <c r="N9" s="669">
        <v>9.8972441039213016E-2</v>
      </c>
      <c r="O9" s="78">
        <v>51412.477468999998</v>
      </c>
      <c r="P9" s="78">
        <v>640.11054100000001</v>
      </c>
      <c r="Q9" s="638">
        <v>2.5885452676716551E-3</v>
      </c>
      <c r="R9" s="85">
        <v>0.03</v>
      </c>
      <c r="S9" s="82" t="s">
        <v>89</v>
      </c>
      <c r="T9" s="393">
        <v>8.6284842255721833E-2</v>
      </c>
      <c r="U9" s="330" t="e">
        <v>#REF!</v>
      </c>
      <c r="AO9" s="673"/>
    </row>
    <row r="10" spans="1:41" s="126" customFormat="1" ht="34.5" customHeight="1" x14ac:dyDescent="0.3">
      <c r="A10" s="711" t="s">
        <v>344</v>
      </c>
      <c r="B10" s="330">
        <v>58146.076991000002</v>
      </c>
      <c r="C10" s="330">
        <v>58146.076991000002</v>
      </c>
      <c r="D10" s="330" t="e">
        <v>#REF!</v>
      </c>
      <c r="E10" s="330">
        <v>0</v>
      </c>
      <c r="F10" s="330">
        <v>58146.076991000002</v>
      </c>
      <c r="G10" s="330">
        <v>49075.407193999999</v>
      </c>
      <c r="H10" s="83">
        <v>0.84400203304508425</v>
      </c>
      <c r="I10" s="330">
        <v>9070.6697970000023</v>
      </c>
      <c r="J10" s="330">
        <v>6189.7846849999996</v>
      </c>
      <c r="K10" s="79">
        <v>0.10645231811525428</v>
      </c>
      <c r="L10" s="80">
        <v>0.26</v>
      </c>
      <c r="M10" s="80" t="s">
        <v>89</v>
      </c>
      <c r="N10" s="990">
        <v>0.40943199275097797</v>
      </c>
      <c r="O10" s="78">
        <v>42885.622509000001</v>
      </c>
      <c r="P10" s="78">
        <v>857.81685199999993</v>
      </c>
      <c r="Q10" s="638">
        <v>1.4752789807862274E-2</v>
      </c>
      <c r="R10" s="85">
        <v>0.03</v>
      </c>
      <c r="S10" s="82" t="s">
        <v>89</v>
      </c>
      <c r="T10" s="393">
        <v>0.49175966026207585</v>
      </c>
      <c r="U10" s="330" t="e">
        <v>#REF!</v>
      </c>
      <c r="AO10" s="673"/>
    </row>
    <row r="11" spans="1:41" s="126" customFormat="1" ht="34.5" customHeight="1" x14ac:dyDescent="0.3">
      <c r="A11" s="711" t="s">
        <v>562</v>
      </c>
      <c r="B11" s="330">
        <v>3000</v>
      </c>
      <c r="C11" s="330">
        <v>3000</v>
      </c>
      <c r="D11" s="330"/>
      <c r="E11" s="330">
        <v>0</v>
      </c>
      <c r="F11" s="330">
        <v>3000</v>
      </c>
      <c r="G11" s="330">
        <v>2568.6669529999999</v>
      </c>
      <c r="H11" s="83"/>
      <c r="I11" s="330"/>
      <c r="J11" s="330">
        <v>1234.158737</v>
      </c>
      <c r="K11" s="79">
        <v>0.41138624566666665</v>
      </c>
      <c r="L11" s="80"/>
      <c r="M11" s="80" t="s">
        <v>89</v>
      </c>
      <c r="N11" s="708"/>
      <c r="O11" s="78"/>
      <c r="P11" s="78">
        <v>169.840642</v>
      </c>
      <c r="Q11" s="638">
        <v>5.6613547333333333E-2</v>
      </c>
      <c r="R11" s="85"/>
      <c r="S11" s="82"/>
      <c r="T11" s="393"/>
      <c r="U11" s="330"/>
      <c r="AO11" s="673"/>
    </row>
    <row r="12" spans="1:41" s="126" customFormat="1" ht="42" customHeight="1" x14ac:dyDescent="0.3">
      <c r="A12" s="711" t="s">
        <v>315</v>
      </c>
      <c r="B12" s="330">
        <v>97372.3</v>
      </c>
      <c r="C12" s="330">
        <v>97372.3</v>
      </c>
      <c r="D12" s="330">
        <v>0</v>
      </c>
      <c r="E12" s="330">
        <v>0</v>
      </c>
      <c r="F12" s="330">
        <v>97372.3</v>
      </c>
      <c r="G12" s="330">
        <v>96273.757218649989</v>
      </c>
      <c r="H12" s="83">
        <v>0.98871811817785948</v>
      </c>
      <c r="I12" s="330">
        <v>1098.5427813500137</v>
      </c>
      <c r="J12" s="330">
        <v>22805.721305649997</v>
      </c>
      <c r="K12" s="83">
        <v>0.23421159103410308</v>
      </c>
      <c r="L12" s="80">
        <v>0.26</v>
      </c>
      <c r="M12" s="84" t="s">
        <v>29</v>
      </c>
      <c r="N12" s="702">
        <v>0.90081381166962715</v>
      </c>
      <c r="O12" s="78">
        <v>73468.035913</v>
      </c>
      <c r="P12" s="78">
        <v>3737.16665242</v>
      </c>
      <c r="Q12" s="639">
        <v>3.8380182581904711E-2</v>
      </c>
      <c r="R12" s="85">
        <v>0.03</v>
      </c>
      <c r="S12" s="82" t="s">
        <v>87</v>
      </c>
      <c r="T12" s="999">
        <v>1.2793394193968237</v>
      </c>
      <c r="U12" s="330" t="e">
        <v>#REF!</v>
      </c>
      <c r="AO12" s="673"/>
    </row>
    <row r="13" spans="1:41" s="126" customFormat="1" ht="42" customHeight="1" x14ac:dyDescent="0.3">
      <c r="A13" s="711" t="s">
        <v>346</v>
      </c>
      <c r="B13" s="330">
        <v>3826</v>
      </c>
      <c r="C13" s="330">
        <v>3826</v>
      </c>
      <c r="D13" s="330" t="e">
        <v>#REF!</v>
      </c>
      <c r="E13" s="330">
        <v>0</v>
      </c>
      <c r="F13" s="330">
        <v>3826</v>
      </c>
      <c r="G13" s="330">
        <v>1365.9388140000001</v>
      </c>
      <c r="H13" s="83">
        <v>0.35701484945112394</v>
      </c>
      <c r="I13" s="330">
        <v>2460.0611859999999</v>
      </c>
      <c r="J13" s="330">
        <v>686.77587600000004</v>
      </c>
      <c r="K13" s="83">
        <v>0.17950231991636176</v>
      </c>
      <c r="L13" s="80">
        <v>0.26</v>
      </c>
      <c r="M13" s="80" t="s">
        <v>89</v>
      </c>
      <c r="N13" s="393">
        <v>0.69039353813985294</v>
      </c>
      <c r="O13" s="78">
        <v>679.16293800000005</v>
      </c>
      <c r="P13" s="78">
        <v>130.02974</v>
      </c>
      <c r="Q13" s="639">
        <v>3.39858180867747E-2</v>
      </c>
      <c r="R13" s="85">
        <v>0.03</v>
      </c>
      <c r="S13" s="82" t="s">
        <v>87</v>
      </c>
      <c r="T13" s="998">
        <v>1.1328606028924901</v>
      </c>
      <c r="U13" s="330" t="e">
        <v>#REF!</v>
      </c>
      <c r="AO13" s="673"/>
    </row>
    <row r="14" spans="1:41" s="126" customFormat="1" ht="54" customHeight="1" x14ac:dyDescent="0.3">
      <c r="A14" s="711" t="s">
        <v>565</v>
      </c>
      <c r="B14" s="330">
        <v>34899.554799999998</v>
      </c>
      <c r="C14" s="330">
        <v>34899.554799999998</v>
      </c>
      <c r="D14" s="709" t="e">
        <v>#REF!</v>
      </c>
      <c r="E14" s="709">
        <v>0</v>
      </c>
      <c r="F14" s="330">
        <v>34899.554799999998</v>
      </c>
      <c r="G14" s="330">
        <v>16220.849091</v>
      </c>
      <c r="H14" s="83">
        <v>0.4647867052733865</v>
      </c>
      <c r="I14" s="330">
        <v>18678.705708999998</v>
      </c>
      <c r="J14" s="330">
        <v>1821.2958699999999</v>
      </c>
      <c r="K14" s="83">
        <v>5.2186793798297965E-2</v>
      </c>
      <c r="L14" s="80">
        <v>0.26</v>
      </c>
      <c r="M14" s="84" t="s">
        <v>89</v>
      </c>
      <c r="N14" s="990">
        <v>0.20071843768576139</v>
      </c>
      <c r="O14" s="78">
        <v>14399.553221</v>
      </c>
      <c r="P14" s="78">
        <v>321.30704900000001</v>
      </c>
      <c r="Q14" s="639">
        <v>9.206623145805861E-3</v>
      </c>
      <c r="R14" s="85">
        <v>0.03</v>
      </c>
      <c r="S14" s="82" t="s">
        <v>89</v>
      </c>
      <c r="T14" s="707">
        <v>0.30688743819352871</v>
      </c>
      <c r="U14" s="330" t="e">
        <v>#REF!</v>
      </c>
      <c r="AO14" s="673"/>
    </row>
    <row r="15" spans="1:41" s="126" customFormat="1" ht="42" customHeight="1" x14ac:dyDescent="0.3">
      <c r="A15" s="381" t="s">
        <v>282</v>
      </c>
      <c r="B15" s="383">
        <v>509947.28651599993</v>
      </c>
      <c r="C15" s="383">
        <v>509947.28651599993</v>
      </c>
      <c r="D15" s="385" t="e">
        <v>#REF!</v>
      </c>
      <c r="E15" s="385">
        <v>0</v>
      </c>
      <c r="F15" s="383">
        <v>509947.28651599993</v>
      </c>
      <c r="G15" s="383">
        <v>263633.79588165</v>
      </c>
      <c r="H15" s="386">
        <v>0.516982446720752</v>
      </c>
      <c r="I15" s="383">
        <v>246313.49063434993</v>
      </c>
      <c r="J15" s="383">
        <v>39251.101614649997</v>
      </c>
      <c r="K15" s="387">
        <v>7.6970900037171719E-2</v>
      </c>
      <c r="L15" s="387">
        <v>0.26</v>
      </c>
      <c r="M15" s="396" t="s">
        <v>89</v>
      </c>
      <c r="N15" s="669">
        <v>0.2960419232198912</v>
      </c>
      <c r="O15" s="383">
        <v>224382.69426700001</v>
      </c>
      <c r="P15" s="384">
        <v>5856.27147642</v>
      </c>
      <c r="Q15" s="396">
        <v>1.1484072238976911E-2</v>
      </c>
      <c r="R15" s="387">
        <v>0.03</v>
      </c>
      <c r="S15" s="387" t="s">
        <v>89</v>
      </c>
      <c r="T15" s="393">
        <v>0.38280240796589704</v>
      </c>
      <c r="U15" s="424" t="e">
        <v>#REF!</v>
      </c>
    </row>
    <row r="16" spans="1:41" s="126" customFormat="1" ht="48.75" customHeight="1" x14ac:dyDescent="0.3">
      <c r="A16" s="379" t="s">
        <v>342</v>
      </c>
      <c r="B16" s="330">
        <v>0</v>
      </c>
      <c r="C16" s="330">
        <v>0</v>
      </c>
      <c r="D16" s="331" t="e">
        <v>#REF!</v>
      </c>
      <c r="E16" s="331">
        <v>0</v>
      </c>
      <c r="F16" s="331">
        <v>0</v>
      </c>
      <c r="G16" s="331">
        <v>0</v>
      </c>
      <c r="H16" s="83">
        <v>0</v>
      </c>
      <c r="I16" s="331">
        <v>0</v>
      </c>
      <c r="J16" s="330">
        <v>0</v>
      </c>
      <c r="K16" s="83">
        <v>0</v>
      </c>
      <c r="L16" s="80">
        <v>0.26</v>
      </c>
      <c r="M16" s="84" t="s">
        <v>89</v>
      </c>
      <c r="N16" s="669">
        <v>0</v>
      </c>
      <c r="O16" s="78">
        <v>0</v>
      </c>
      <c r="P16" s="78">
        <v>0</v>
      </c>
      <c r="Q16" s="639">
        <v>0</v>
      </c>
      <c r="R16" s="391">
        <v>0.03</v>
      </c>
      <c r="S16" s="392" t="s">
        <v>89</v>
      </c>
      <c r="T16" s="668">
        <v>0</v>
      </c>
      <c r="U16" s="330">
        <v>0</v>
      </c>
    </row>
    <row r="17" spans="1:21" s="126" customFormat="1" ht="40.5" customHeight="1" x14ac:dyDescent="0.3">
      <c r="A17" s="379" t="s">
        <v>343</v>
      </c>
      <c r="B17" s="330">
        <v>0</v>
      </c>
      <c r="C17" s="330">
        <v>0</v>
      </c>
      <c r="D17" s="331" t="e">
        <v>#REF!</v>
      </c>
      <c r="E17" s="331">
        <v>0</v>
      </c>
      <c r="F17" s="330">
        <v>0</v>
      </c>
      <c r="G17" s="330">
        <v>0</v>
      </c>
      <c r="H17" s="83">
        <v>0</v>
      </c>
      <c r="I17" s="330">
        <v>0</v>
      </c>
      <c r="J17" s="330">
        <v>0</v>
      </c>
      <c r="K17" s="83">
        <v>0</v>
      </c>
      <c r="L17" s="80">
        <v>0.26</v>
      </c>
      <c r="M17" s="84" t="s">
        <v>89</v>
      </c>
      <c r="N17" s="669">
        <v>0</v>
      </c>
      <c r="O17" s="78">
        <v>0</v>
      </c>
      <c r="P17" s="78">
        <v>0</v>
      </c>
      <c r="Q17" s="639">
        <v>0</v>
      </c>
      <c r="R17" s="355">
        <v>0.03</v>
      </c>
      <c r="S17" s="325" t="s">
        <v>89</v>
      </c>
      <c r="T17" s="697">
        <v>0</v>
      </c>
      <c r="U17" s="330">
        <v>0</v>
      </c>
    </row>
    <row r="18" spans="1:21" s="127" customFormat="1" ht="45.75" hidden="1" customHeight="1" thickBot="1" x14ac:dyDescent="0.4">
      <c r="A18" s="397" t="s">
        <v>381</v>
      </c>
      <c r="B18" s="398">
        <v>0</v>
      </c>
      <c r="C18" s="398">
        <v>0</v>
      </c>
      <c r="D18" s="398" t="e">
        <v>#REF!</v>
      </c>
      <c r="E18" s="398">
        <v>0</v>
      </c>
      <c r="F18" s="398">
        <v>0</v>
      </c>
      <c r="G18" s="398">
        <v>0</v>
      </c>
      <c r="H18" s="399">
        <v>0</v>
      </c>
      <c r="I18" s="398">
        <v>0</v>
      </c>
      <c r="J18" s="398">
        <v>0</v>
      </c>
      <c r="K18" s="400">
        <v>0</v>
      </c>
      <c r="L18" s="401">
        <v>0.26</v>
      </c>
      <c r="M18" s="402" t="s">
        <v>29</v>
      </c>
      <c r="N18" s="706">
        <v>0</v>
      </c>
      <c r="O18" s="403">
        <v>0</v>
      </c>
      <c r="P18" s="403">
        <v>0</v>
      </c>
      <c r="Q18" s="402">
        <v>0</v>
      </c>
      <c r="R18" s="401">
        <v>0.03</v>
      </c>
      <c r="S18" s="401" t="s">
        <v>89</v>
      </c>
      <c r="T18" s="698">
        <v>0</v>
      </c>
      <c r="U18" s="424">
        <v>0</v>
      </c>
    </row>
    <row r="19" spans="1:21" s="127" customFormat="1" ht="34.5" customHeight="1" thickBot="1" x14ac:dyDescent="0.4">
      <c r="A19" s="390" t="s">
        <v>70</v>
      </c>
      <c r="B19" s="404">
        <v>509947.28651599993</v>
      </c>
      <c r="C19" s="405">
        <v>509947.28651599993</v>
      </c>
      <c r="D19" s="404" t="e">
        <v>#REF!</v>
      </c>
      <c r="E19" s="404">
        <v>0</v>
      </c>
      <c r="F19" s="406">
        <v>509947.28651599993</v>
      </c>
      <c r="G19" s="405">
        <v>263633.79588165</v>
      </c>
      <c r="H19" s="407">
        <v>0.516982446720752</v>
      </c>
      <c r="I19" s="406">
        <v>246313.49063434993</v>
      </c>
      <c r="J19" s="406">
        <v>39251.101614649997</v>
      </c>
      <c r="K19" s="408">
        <v>7.6970900037171719E-2</v>
      </c>
      <c r="L19" s="408">
        <v>0.26</v>
      </c>
      <c r="M19" s="409" t="s">
        <v>89</v>
      </c>
      <c r="N19" s="520">
        <v>0.2960419232198912</v>
      </c>
      <c r="O19" s="406">
        <v>224382.69426700001</v>
      </c>
      <c r="P19" s="410">
        <v>5856.27147642</v>
      </c>
      <c r="Q19" s="409">
        <v>1.1484072238976911E-2</v>
      </c>
      <c r="R19" s="408">
        <v>0.03</v>
      </c>
      <c r="S19" s="408" t="s">
        <v>89</v>
      </c>
      <c r="T19" s="372">
        <v>0.38280240796589704</v>
      </c>
      <c r="U19" s="425" t="e">
        <v>#REF!</v>
      </c>
    </row>
    <row r="20" spans="1:21" ht="25.5" customHeight="1" x14ac:dyDescent="0.35">
      <c r="A20" s="77" t="s">
        <v>567</v>
      </c>
      <c r="B20" s="77"/>
      <c r="C20" s="367"/>
      <c r="D20" s="367"/>
      <c r="E20" s="367"/>
      <c r="F20" s="248"/>
      <c r="G20" s="248"/>
      <c r="H20" s="238"/>
      <c r="I20" s="238"/>
      <c r="J20" s="77"/>
      <c r="K20" s="77"/>
      <c r="L20" s="77"/>
      <c r="M20" s="77"/>
      <c r="N20" s="77"/>
      <c r="O20" s="77"/>
      <c r="P20" s="77"/>
      <c r="Q20" s="77"/>
      <c r="R20" s="77"/>
      <c r="S20" s="77"/>
      <c r="T20" s="77"/>
      <c r="U20" s="77"/>
    </row>
    <row r="21" spans="1:21" ht="21" customHeight="1" x14ac:dyDescent="0.35">
      <c r="A21" s="327" t="s">
        <v>403</v>
      </c>
      <c r="B21" s="77"/>
      <c r="C21" s="77"/>
      <c r="D21" s="77"/>
      <c r="E21" s="77"/>
      <c r="F21" s="248"/>
      <c r="G21" s="77"/>
      <c r="H21" s="238"/>
      <c r="I21" s="238"/>
      <c r="J21" s="77"/>
      <c r="K21" s="77"/>
      <c r="L21" s="77"/>
      <c r="M21" s="77"/>
      <c r="N21" s="77"/>
      <c r="O21" s="77"/>
      <c r="P21" s="77"/>
      <c r="Q21" s="77"/>
      <c r="R21" s="77"/>
      <c r="S21" s="77"/>
      <c r="T21" s="77"/>
      <c r="U21" s="77"/>
    </row>
    <row r="22" spans="1:21" ht="30.75" customHeight="1" thickBot="1" x14ac:dyDescent="0.3">
      <c r="A22" s="1130" t="s">
        <v>409</v>
      </c>
      <c r="B22" s="1131"/>
      <c r="C22" s="1131"/>
      <c r="D22" s="1131"/>
      <c r="E22" s="1131"/>
      <c r="F22" s="1131"/>
      <c r="G22" s="1131"/>
      <c r="H22" s="1131"/>
      <c r="I22" s="1131"/>
      <c r="J22" s="1131"/>
      <c r="K22" s="1131"/>
      <c r="L22" s="1131"/>
      <c r="M22" s="1131"/>
      <c r="N22" s="1131"/>
      <c r="O22" s="1131"/>
      <c r="P22" s="1131"/>
      <c r="Q22" s="1131"/>
      <c r="R22" s="1131"/>
      <c r="S22" s="1131"/>
      <c r="T22" s="1131"/>
      <c r="U22" s="1131"/>
    </row>
    <row r="23" spans="1:21" ht="42.75" customHeight="1" x14ac:dyDescent="0.25">
      <c r="A23" s="394" t="s">
        <v>64</v>
      </c>
      <c r="B23" s="394" t="s">
        <v>95</v>
      </c>
      <c r="C23" s="394" t="s">
        <v>174</v>
      </c>
      <c r="D23" s="394" t="s">
        <v>539</v>
      </c>
      <c r="E23" s="528" t="s">
        <v>98</v>
      </c>
      <c r="F23" s="528" t="s">
        <v>566</v>
      </c>
      <c r="G23" s="394" t="s">
        <v>24</v>
      </c>
      <c r="H23" s="394" t="s">
        <v>376</v>
      </c>
      <c r="I23" s="394" t="s">
        <v>42</v>
      </c>
      <c r="J23" s="394" t="s">
        <v>25</v>
      </c>
      <c r="K23" s="394" t="s">
        <v>239</v>
      </c>
      <c r="L23" s="395" t="s">
        <v>402</v>
      </c>
      <c r="M23" s="1116" t="s">
        <v>180</v>
      </c>
      <c r="N23" s="1116"/>
      <c r="O23" s="394" t="s">
        <v>179</v>
      </c>
      <c r="P23" s="394" t="s">
        <v>80</v>
      </c>
      <c r="Q23" s="394" t="s">
        <v>240</v>
      </c>
      <c r="R23" s="394" t="s">
        <v>181</v>
      </c>
      <c r="S23" s="1132" t="s">
        <v>182</v>
      </c>
      <c r="T23" s="1133"/>
      <c r="U23" s="394" t="s">
        <v>28</v>
      </c>
    </row>
    <row r="24" spans="1:21" ht="42.75" customHeight="1" x14ac:dyDescent="0.25">
      <c r="A24" s="379" t="s">
        <v>421</v>
      </c>
      <c r="B24" s="78">
        <v>687000.04519999993</v>
      </c>
      <c r="C24" s="78">
        <v>687000.04519999993</v>
      </c>
      <c r="D24" s="78" t="e">
        <v>#REF!</v>
      </c>
      <c r="E24" s="78">
        <v>315000</v>
      </c>
      <c r="F24" s="78">
        <v>372000.04519999993</v>
      </c>
      <c r="G24" s="78">
        <v>248570.80285164001</v>
      </c>
      <c r="H24" s="83">
        <v>0.66820100174450203</v>
      </c>
      <c r="I24" s="78">
        <v>123429.24234835993</v>
      </c>
      <c r="J24" s="78">
        <v>184267.26563829998</v>
      </c>
      <c r="K24" s="83">
        <v>0.4953420517441916</v>
      </c>
      <c r="L24" s="80">
        <v>0.26</v>
      </c>
      <c r="M24" s="84" t="s">
        <v>87</v>
      </c>
      <c r="N24" s="991">
        <v>1.9051617374776599</v>
      </c>
      <c r="O24" s="78">
        <v>64303.537213340023</v>
      </c>
      <c r="P24" s="78">
        <v>15843.369634670002</v>
      </c>
      <c r="Q24" s="640">
        <v>4.2589698144128087E-2</v>
      </c>
      <c r="R24" s="85">
        <v>0.03</v>
      </c>
      <c r="S24" s="85" t="s">
        <v>87</v>
      </c>
      <c r="T24" s="997" t="s">
        <v>87</v>
      </c>
      <c r="U24" s="330" t="e">
        <v>#REF!</v>
      </c>
    </row>
    <row r="25" spans="1:21" ht="59.25" customHeight="1" x14ac:dyDescent="0.25">
      <c r="A25" s="379" t="s">
        <v>345</v>
      </c>
      <c r="B25" s="78">
        <v>97833.400000000009</v>
      </c>
      <c r="C25" s="78">
        <v>97833.400000000009</v>
      </c>
      <c r="D25" s="78" t="e">
        <v>#REF!</v>
      </c>
      <c r="E25" s="78">
        <v>0</v>
      </c>
      <c r="F25" s="78">
        <v>97833.400000000009</v>
      </c>
      <c r="G25" s="78">
        <v>78880.560398000001</v>
      </c>
      <c r="H25" s="83">
        <v>0.8062743439152682</v>
      </c>
      <c r="I25" s="78">
        <v>18952.839602000007</v>
      </c>
      <c r="J25" s="78">
        <v>7326.6259110000001</v>
      </c>
      <c r="K25" s="83">
        <v>7.4888799847495843E-2</v>
      </c>
      <c r="L25" s="80">
        <v>0.26</v>
      </c>
      <c r="M25" s="84" t="s">
        <v>89</v>
      </c>
      <c r="N25" s="670">
        <v>0.28803384556729167</v>
      </c>
      <c r="O25" s="78">
        <v>71553.934487000006</v>
      </c>
      <c r="P25" s="78">
        <v>1329.9424583699999</v>
      </c>
      <c r="Q25" s="640">
        <v>1.3593951128857832E-2</v>
      </c>
      <c r="R25" s="85">
        <v>0.03</v>
      </c>
      <c r="S25" s="85" t="s">
        <v>89</v>
      </c>
      <c r="T25" s="393">
        <v>0.45313170429526112</v>
      </c>
      <c r="U25" s="330" t="e">
        <v>#REF!</v>
      </c>
    </row>
    <row r="26" spans="1:21" s="126" customFormat="1" ht="63.75" customHeight="1" x14ac:dyDescent="0.3">
      <c r="A26" s="379" t="s">
        <v>419</v>
      </c>
      <c r="B26" s="78">
        <v>43346.400000000001</v>
      </c>
      <c r="C26" s="78">
        <v>43346.400000000001</v>
      </c>
      <c r="D26" s="78" t="e">
        <v>#REF!</v>
      </c>
      <c r="E26" s="78">
        <v>0</v>
      </c>
      <c r="F26" s="78">
        <v>43346.400000000001</v>
      </c>
      <c r="G26" s="78">
        <v>14560.07796033</v>
      </c>
      <c r="H26" s="83">
        <v>0.33590051216087147</v>
      </c>
      <c r="I26" s="78">
        <v>28786.322039670002</v>
      </c>
      <c r="J26" s="78">
        <v>11465.40326533</v>
      </c>
      <c r="K26" s="83">
        <v>0.26450647032579405</v>
      </c>
      <c r="L26" s="80">
        <v>0.26</v>
      </c>
      <c r="M26" s="84" t="s">
        <v>87</v>
      </c>
      <c r="N26" s="992">
        <v>1.0173325781761309</v>
      </c>
      <c r="O26" s="78">
        <v>3094.6746949999997</v>
      </c>
      <c r="P26" s="78">
        <v>1586.6931930000001</v>
      </c>
      <c r="Q26" s="639">
        <v>3.6604958958529429E-2</v>
      </c>
      <c r="R26" s="85">
        <v>0.03</v>
      </c>
      <c r="S26" s="85" t="s">
        <v>87</v>
      </c>
      <c r="T26" s="996">
        <v>1.2201652986176477</v>
      </c>
      <c r="U26" s="330" t="e">
        <v>#REF!</v>
      </c>
    </row>
    <row r="27" spans="1:21" s="126" customFormat="1" ht="99.75" customHeight="1" x14ac:dyDescent="0.3">
      <c r="A27" s="379" t="s">
        <v>420</v>
      </c>
      <c r="B27" s="78">
        <v>30210</v>
      </c>
      <c r="C27" s="78">
        <v>30210</v>
      </c>
      <c r="D27" s="78" t="e">
        <v>#REF!</v>
      </c>
      <c r="E27" s="78">
        <v>0</v>
      </c>
      <c r="F27" s="78">
        <v>30210</v>
      </c>
      <c r="G27" s="78">
        <v>22525.686003770003</v>
      </c>
      <c r="H27" s="83">
        <v>0.74563674292519044</v>
      </c>
      <c r="I27" s="78">
        <v>7684.3139962299974</v>
      </c>
      <c r="J27" s="78">
        <v>7510.5153760000012</v>
      </c>
      <c r="K27" s="83">
        <v>0.24861024084740158</v>
      </c>
      <c r="L27" s="80">
        <v>0.26</v>
      </c>
      <c r="M27" s="84" t="s">
        <v>29</v>
      </c>
      <c r="N27" s="696">
        <v>0.95619323402846756</v>
      </c>
      <c r="O27" s="78">
        <v>15015.170627770001</v>
      </c>
      <c r="P27" s="78">
        <v>534.707179</v>
      </c>
      <c r="Q27" s="639">
        <v>1.769967490897054E-2</v>
      </c>
      <c r="R27" s="85">
        <v>0.03</v>
      </c>
      <c r="S27" s="85" t="s">
        <v>89</v>
      </c>
      <c r="T27" s="393">
        <v>0.58998916363235132</v>
      </c>
      <c r="U27" s="330" t="e">
        <v>#REF!</v>
      </c>
    </row>
    <row r="28" spans="1:21" s="126" customFormat="1" ht="42" customHeight="1" x14ac:dyDescent="0.3">
      <c r="A28" s="379" t="s">
        <v>386</v>
      </c>
      <c r="B28" s="78">
        <v>3000</v>
      </c>
      <c r="C28" s="78">
        <v>3000</v>
      </c>
      <c r="D28" s="78" t="e">
        <v>#REF!</v>
      </c>
      <c r="E28" s="78">
        <v>0</v>
      </c>
      <c r="F28" s="78">
        <v>3000</v>
      </c>
      <c r="G28" s="78">
        <v>1370.6485279999999</v>
      </c>
      <c r="H28" s="83">
        <v>0.45688284266666662</v>
      </c>
      <c r="I28" s="78">
        <v>1629.3514720000001</v>
      </c>
      <c r="J28" s="78">
        <v>1008.320326</v>
      </c>
      <c r="K28" s="83">
        <v>0.33610677533333333</v>
      </c>
      <c r="L28" s="80">
        <v>0.26</v>
      </c>
      <c r="M28" s="84" t="s">
        <v>87</v>
      </c>
      <c r="N28" s="992">
        <v>1.2927183666666666</v>
      </c>
      <c r="O28" s="78">
        <v>362.32820199999992</v>
      </c>
      <c r="P28" s="78">
        <v>101.74275799999999</v>
      </c>
      <c r="Q28" s="639">
        <v>3.3914252666666665E-2</v>
      </c>
      <c r="R28" s="85">
        <v>0.03</v>
      </c>
      <c r="S28" s="82" t="s">
        <v>87</v>
      </c>
      <c r="T28" s="996">
        <v>1.1304750888888888</v>
      </c>
      <c r="U28" s="330" t="e">
        <v>#REF!</v>
      </c>
    </row>
    <row r="29" spans="1:21" s="126" customFormat="1" ht="42" customHeight="1" x14ac:dyDescent="0.3">
      <c r="A29" s="390" t="s">
        <v>70</v>
      </c>
      <c r="B29" s="406">
        <v>861389.84519999998</v>
      </c>
      <c r="C29" s="406">
        <v>861389.84519999998</v>
      </c>
      <c r="D29" s="406" t="e">
        <v>#REF!</v>
      </c>
      <c r="E29" s="406">
        <v>315000</v>
      </c>
      <c r="F29" s="406">
        <v>546389.84519999998</v>
      </c>
      <c r="G29" s="406">
        <v>365907.77574173996</v>
      </c>
      <c r="H29" s="407">
        <v>0.66968260657883094</v>
      </c>
      <c r="I29" s="406">
        <v>180482.06945826003</v>
      </c>
      <c r="J29" s="406">
        <v>211578.13051662999</v>
      </c>
      <c r="K29" s="408">
        <v>0.38722925101066646</v>
      </c>
      <c r="L29" s="408">
        <v>0.26</v>
      </c>
      <c r="M29" s="409" t="s">
        <v>87</v>
      </c>
      <c r="N29" s="993">
        <v>1.4893432731179479</v>
      </c>
      <c r="O29" s="406">
        <v>154329.64522511006</v>
      </c>
      <c r="P29" s="410">
        <v>19396.45522304</v>
      </c>
      <c r="Q29" s="409">
        <v>3.5499296689784091E-2</v>
      </c>
      <c r="R29" s="408">
        <v>0.03</v>
      </c>
      <c r="S29" s="408" t="s">
        <v>87</v>
      </c>
      <c r="T29" s="996">
        <v>1.1833098896594698</v>
      </c>
      <c r="U29" s="425" t="e">
        <v>#REF!</v>
      </c>
    </row>
    <row r="30" spans="1:21" ht="30.75" customHeight="1" x14ac:dyDescent="0.25">
      <c r="A30" s="1126" t="s">
        <v>567</v>
      </c>
      <c r="B30" s="1126"/>
      <c r="C30" s="1126"/>
      <c r="D30" s="1126"/>
      <c r="E30" s="1126"/>
      <c r="F30" s="1126"/>
      <c r="G30" s="1126"/>
      <c r="H30" s="1126"/>
      <c r="I30" s="1126"/>
      <c r="J30" s="1126"/>
      <c r="K30" s="1126"/>
      <c r="L30" s="1126"/>
      <c r="M30" s="1126"/>
      <c r="N30" s="1126"/>
      <c r="O30" s="1126"/>
      <c r="P30" s="1126"/>
      <c r="Q30" s="1126"/>
      <c r="R30" s="326"/>
      <c r="S30" s="326"/>
      <c r="T30" s="326"/>
    </row>
    <row r="31" spans="1:21" ht="27" customHeight="1" x14ac:dyDescent="0.35">
      <c r="A31" s="327" t="s">
        <v>403</v>
      </c>
      <c r="B31" s="77"/>
      <c r="C31" s="77"/>
      <c r="D31" s="77"/>
      <c r="E31" s="77"/>
      <c r="F31" s="328"/>
      <c r="G31" s="77"/>
      <c r="H31" s="238"/>
      <c r="I31" s="238"/>
      <c r="J31" s="367"/>
      <c r="K31" s="77"/>
      <c r="L31" s="77"/>
      <c r="M31" s="77"/>
      <c r="N31" s="77"/>
      <c r="O31" s="77"/>
      <c r="P31" s="367"/>
      <c r="Q31" s="77"/>
      <c r="R31" s="77"/>
      <c r="S31" s="77"/>
      <c r="T31" s="77"/>
      <c r="U31" s="77"/>
    </row>
    <row r="32" spans="1:21" ht="30" customHeight="1" thickBot="1" x14ac:dyDescent="0.3">
      <c r="A32" s="1123" t="s">
        <v>422</v>
      </c>
      <c r="B32" s="1124"/>
      <c r="C32" s="1124"/>
      <c r="D32" s="1124"/>
      <c r="E32" s="1124"/>
      <c r="F32" s="1124"/>
      <c r="G32" s="1124"/>
      <c r="H32" s="1124"/>
      <c r="I32" s="1124"/>
      <c r="J32" s="1124"/>
      <c r="K32" s="1124"/>
      <c r="L32" s="1124"/>
      <c r="M32" s="1124"/>
      <c r="N32" s="1124"/>
      <c r="O32" s="1124"/>
      <c r="P32" s="1124"/>
      <c r="Q32" s="1124"/>
      <c r="R32" s="1124"/>
      <c r="S32" s="1124"/>
      <c r="T32" s="1124"/>
      <c r="U32" s="1125"/>
    </row>
    <row r="33" spans="1:25" ht="66.75" customHeight="1" x14ac:dyDescent="0.25">
      <c r="A33" s="394" t="s">
        <v>64</v>
      </c>
      <c r="B33" s="394" t="s">
        <v>95</v>
      </c>
      <c r="C33" s="394" t="s">
        <v>174</v>
      </c>
      <c r="D33" s="394" t="s">
        <v>539</v>
      </c>
      <c r="E33" s="528" t="s">
        <v>98</v>
      </c>
      <c r="F33" s="528" t="s">
        <v>566</v>
      </c>
      <c r="G33" s="394" t="s">
        <v>24</v>
      </c>
      <c r="H33" s="394" t="s">
        <v>376</v>
      </c>
      <c r="I33" s="394" t="s">
        <v>42</v>
      </c>
      <c r="J33" s="394" t="s">
        <v>25</v>
      </c>
      <c r="K33" s="394" t="s">
        <v>239</v>
      </c>
      <c r="L33" s="395" t="s">
        <v>402</v>
      </c>
      <c r="M33" s="1116" t="s">
        <v>180</v>
      </c>
      <c r="N33" s="1116"/>
      <c r="O33" s="394" t="s">
        <v>179</v>
      </c>
      <c r="P33" s="394" t="s">
        <v>80</v>
      </c>
      <c r="Q33" s="394" t="s">
        <v>240</v>
      </c>
      <c r="R33" s="394" t="s">
        <v>181</v>
      </c>
      <c r="S33" s="1132" t="s">
        <v>182</v>
      </c>
      <c r="T33" s="1133"/>
      <c r="U33" s="394" t="s">
        <v>28</v>
      </c>
    </row>
    <row r="34" spans="1:25" s="126" customFormat="1" ht="39.75" customHeight="1" x14ac:dyDescent="0.3">
      <c r="A34" s="379" t="s">
        <v>349</v>
      </c>
      <c r="B34" s="78">
        <v>5697.6008849999998</v>
      </c>
      <c r="C34" s="78">
        <v>5697.6008849999998</v>
      </c>
      <c r="D34" s="78" t="e">
        <v>#REF!</v>
      </c>
      <c r="E34" s="78">
        <v>0</v>
      </c>
      <c r="F34" s="78">
        <v>5697.6008849999998</v>
      </c>
      <c r="G34" s="78">
        <v>5234.9940590000006</v>
      </c>
      <c r="H34" s="83">
        <v>0.9188067336871738</v>
      </c>
      <c r="I34" s="78">
        <v>462.60682599999927</v>
      </c>
      <c r="J34" s="78">
        <v>3141.9423510000006</v>
      </c>
      <c r="K34" s="83">
        <v>0.55145006019494125</v>
      </c>
      <c r="L34" s="80">
        <v>0.26</v>
      </c>
      <c r="M34" s="84" t="s">
        <v>87</v>
      </c>
      <c r="N34" s="994">
        <v>2.1209617699805432</v>
      </c>
      <c r="O34" s="81">
        <v>2093.051708</v>
      </c>
      <c r="P34" s="78">
        <v>350.66797563</v>
      </c>
      <c r="Q34" s="639">
        <v>6.1546602281883071E-2</v>
      </c>
      <c r="R34" s="534">
        <v>0.03</v>
      </c>
      <c r="S34" s="392" t="s">
        <v>87</v>
      </c>
      <c r="T34" s="995">
        <v>2.0515534093961025</v>
      </c>
      <c r="U34" s="330" t="e">
        <v>#REF!</v>
      </c>
    </row>
    <row r="35" spans="1:25" s="126" customFormat="1" ht="39.75" customHeight="1" x14ac:dyDescent="0.3">
      <c r="A35" s="379" t="s">
        <v>502</v>
      </c>
      <c r="B35" s="78">
        <v>8000</v>
      </c>
      <c r="C35" s="78">
        <v>8000</v>
      </c>
      <c r="D35" s="78" t="e">
        <v>#REF!</v>
      </c>
      <c r="E35" s="78">
        <v>0</v>
      </c>
      <c r="F35" s="78">
        <v>8000</v>
      </c>
      <c r="G35" s="78">
        <v>7493.492628</v>
      </c>
      <c r="H35" s="83">
        <v>0.93668657850000003</v>
      </c>
      <c r="I35" s="78">
        <v>506.50737200000003</v>
      </c>
      <c r="J35" s="78">
        <v>1241.4648040000002</v>
      </c>
      <c r="K35" s="83">
        <v>0.15518310050000003</v>
      </c>
      <c r="L35" s="80">
        <v>0.26</v>
      </c>
      <c r="M35" s="84" t="s">
        <v>89</v>
      </c>
      <c r="N35" s="671">
        <v>0.59685807884615394</v>
      </c>
      <c r="O35" s="81">
        <v>6252.0278239999998</v>
      </c>
      <c r="P35" s="78">
        <v>147.57313600000001</v>
      </c>
      <c r="Q35" s="639">
        <v>1.8446641999999999E-2</v>
      </c>
      <c r="R35" s="534">
        <v>0.03</v>
      </c>
      <c r="S35" s="392" t="s">
        <v>89</v>
      </c>
      <c r="T35" s="704">
        <v>0.61488806666666662</v>
      </c>
      <c r="U35" s="330" t="e">
        <v>#REF!</v>
      </c>
    </row>
    <row r="36" spans="1:25" s="126" customFormat="1" ht="21.75" x14ac:dyDescent="0.3">
      <c r="A36" s="379" t="s">
        <v>63</v>
      </c>
      <c r="B36" s="78">
        <v>5000.8263219999999</v>
      </c>
      <c r="C36" s="78">
        <v>5000.8263219999999</v>
      </c>
      <c r="D36" s="78" t="e">
        <v>#REF!</v>
      </c>
      <c r="E36" s="78">
        <v>0</v>
      </c>
      <c r="F36" s="78">
        <v>5000.8263219999999</v>
      </c>
      <c r="G36" s="78">
        <v>3526.2757620000002</v>
      </c>
      <c r="H36" s="83">
        <v>0.70513861808936473</v>
      </c>
      <c r="I36" s="78">
        <v>1474.5505599999997</v>
      </c>
      <c r="J36" s="78">
        <v>2059.2333330000001</v>
      </c>
      <c r="K36" s="83">
        <v>0.41177861425438245</v>
      </c>
      <c r="L36" s="134">
        <v>0.26</v>
      </c>
      <c r="M36" s="134" t="s">
        <v>87</v>
      </c>
      <c r="N36" s="366">
        <v>1.5837639009783939</v>
      </c>
      <c r="O36" s="81">
        <v>1467.0424290000001</v>
      </c>
      <c r="P36" s="78">
        <v>227.79999900000001</v>
      </c>
      <c r="Q36" s="639">
        <v>4.5552471598112827E-2</v>
      </c>
      <c r="R36" s="411">
        <v>0.03</v>
      </c>
      <c r="S36" s="85" t="s">
        <v>87</v>
      </c>
      <c r="T36" s="995">
        <v>1.5184157199370942</v>
      </c>
      <c r="U36" s="330" t="e">
        <v>#REF!</v>
      </c>
    </row>
    <row r="37" spans="1:25" s="126" customFormat="1" ht="43.5" x14ac:dyDescent="0.3">
      <c r="A37" s="379" t="s">
        <v>414</v>
      </c>
      <c r="B37" s="78">
        <v>11620.268284</v>
      </c>
      <c r="C37" s="78">
        <v>11620.268284</v>
      </c>
      <c r="D37" s="78" t="e">
        <v>#REF!</v>
      </c>
      <c r="E37" s="78">
        <v>0</v>
      </c>
      <c r="F37" s="78">
        <v>11620.268284</v>
      </c>
      <c r="G37" s="78">
        <v>11587.940284</v>
      </c>
      <c r="H37" s="83">
        <v>0.99721796440409971</v>
      </c>
      <c r="I37" s="78">
        <v>32.32799999999952</v>
      </c>
      <c r="J37" s="78">
        <v>160</v>
      </c>
      <c r="K37" s="83">
        <v>1.3769045265530119E-2</v>
      </c>
      <c r="L37" s="80">
        <v>0.26</v>
      </c>
      <c r="M37" s="84" t="s">
        <v>89</v>
      </c>
      <c r="N37" s="669">
        <v>5.2957866405885075E-2</v>
      </c>
      <c r="O37" s="81">
        <v>11427.940284</v>
      </c>
      <c r="P37" s="78">
        <v>12.99</v>
      </c>
      <c r="Q37" s="639">
        <v>1.1178743624952266E-3</v>
      </c>
      <c r="R37" s="411">
        <v>0.03</v>
      </c>
      <c r="S37" s="84" t="s">
        <v>89</v>
      </c>
      <c r="T37" s="393">
        <v>3.7262478749840885E-2</v>
      </c>
      <c r="U37" s="330" t="e">
        <v>#REF!</v>
      </c>
    </row>
    <row r="38" spans="1:25" s="126" customFormat="1" ht="21.75" x14ac:dyDescent="0.3">
      <c r="A38" s="379" t="s">
        <v>538</v>
      </c>
      <c r="B38" s="78">
        <v>3542.9</v>
      </c>
      <c r="C38" s="78">
        <v>3542.9</v>
      </c>
      <c r="D38" s="78" t="e">
        <v>#REF!</v>
      </c>
      <c r="E38" s="78">
        <v>0</v>
      </c>
      <c r="F38" s="78">
        <v>3542.9</v>
      </c>
      <c r="G38" s="78">
        <v>0</v>
      </c>
      <c r="H38" s="83">
        <v>0</v>
      </c>
      <c r="I38" s="78">
        <v>3542.9</v>
      </c>
      <c r="J38" s="78">
        <v>0</v>
      </c>
      <c r="K38" s="83">
        <v>0</v>
      </c>
      <c r="L38" s="1117" t="s">
        <v>67</v>
      </c>
      <c r="M38" s="1117" t="s">
        <v>397</v>
      </c>
      <c r="N38" s="1117"/>
      <c r="O38" s="81">
        <v>0</v>
      </c>
      <c r="P38" s="78">
        <v>0</v>
      </c>
      <c r="Q38" s="639">
        <v>0</v>
      </c>
      <c r="R38" s="1134" t="s">
        <v>67</v>
      </c>
      <c r="S38" s="1135">
        <v>2.8627749123745497E-2</v>
      </c>
      <c r="T38" s="1135">
        <v>2.8627749123745497E-2</v>
      </c>
      <c r="U38" s="330">
        <v>0</v>
      </c>
    </row>
    <row r="39" spans="1:25" s="127" customFormat="1" ht="24.75" x14ac:dyDescent="0.35">
      <c r="A39" s="381" t="s">
        <v>61</v>
      </c>
      <c r="B39" s="382">
        <v>33861.595491</v>
      </c>
      <c r="C39" s="383">
        <v>33861.595491</v>
      </c>
      <c r="D39" s="384" t="e">
        <v>#REF!</v>
      </c>
      <c r="E39" s="384">
        <v>0</v>
      </c>
      <c r="F39" s="383">
        <v>33861.595491</v>
      </c>
      <c r="G39" s="383">
        <v>27842.702733000002</v>
      </c>
      <c r="H39" s="386">
        <v>0.82225017248228172</v>
      </c>
      <c r="I39" s="383">
        <v>6018.8927579999981</v>
      </c>
      <c r="J39" s="383">
        <v>6602.6404880000009</v>
      </c>
      <c r="K39" s="387">
        <v>0.19498905448075837</v>
      </c>
      <c r="L39" s="387">
        <v>0.26</v>
      </c>
      <c r="M39" s="380" t="s">
        <v>29</v>
      </c>
      <c r="N39" s="672">
        <v>0.74995790184907063</v>
      </c>
      <c r="O39" s="412">
        <v>21240.062245000001</v>
      </c>
      <c r="P39" s="384">
        <v>739.03111063000006</v>
      </c>
      <c r="Q39" s="396">
        <v>2.1825052833863826E-2</v>
      </c>
      <c r="R39" s="387">
        <v>0.03</v>
      </c>
      <c r="S39" s="84" t="s">
        <v>29</v>
      </c>
      <c r="T39" s="703">
        <v>0.72750176112879428</v>
      </c>
      <c r="U39" s="424" t="e">
        <v>#REF!</v>
      </c>
    </row>
    <row r="40" spans="1:25" ht="15" customHeight="1" x14ac:dyDescent="0.25">
      <c r="A40" s="1126" t="s">
        <v>567</v>
      </c>
      <c r="B40" s="1126"/>
      <c r="C40" s="1126"/>
      <c r="D40" s="1126"/>
      <c r="E40" s="1126"/>
      <c r="F40" s="1126"/>
      <c r="G40" s="1126"/>
      <c r="H40" s="1126"/>
      <c r="I40" s="1126"/>
      <c r="J40" s="1126"/>
      <c r="K40" s="1126"/>
      <c r="L40" s="1126"/>
      <c r="M40" s="1126"/>
      <c r="N40" s="1126"/>
      <c r="O40" s="1126"/>
      <c r="P40" s="1126"/>
      <c r="Q40" s="1126"/>
      <c r="R40" s="335"/>
      <c r="S40" s="335"/>
      <c r="T40" s="335"/>
    </row>
    <row r="41" spans="1:25" ht="27" customHeight="1" x14ac:dyDescent="0.35">
      <c r="A41" s="327" t="s">
        <v>403</v>
      </c>
      <c r="B41" s="77"/>
      <c r="C41" s="77"/>
      <c r="D41" s="77"/>
      <c r="E41" s="77"/>
      <c r="F41" s="328"/>
      <c r="G41" s="77"/>
      <c r="H41" s="238"/>
      <c r="I41" s="238"/>
      <c r="J41" s="77"/>
      <c r="K41" s="77"/>
      <c r="L41" s="77"/>
      <c r="M41" s="77"/>
      <c r="N41" s="77"/>
      <c r="O41" s="77"/>
      <c r="P41" s="77"/>
      <c r="Q41" s="77"/>
      <c r="R41" s="77"/>
      <c r="S41" s="77"/>
      <c r="T41" s="77"/>
      <c r="U41" s="77"/>
    </row>
    <row r="42" spans="1:25" ht="25.5" customHeight="1" thickBot="1" x14ac:dyDescent="0.3">
      <c r="A42" s="1123" t="s">
        <v>303</v>
      </c>
      <c r="B42" s="1124"/>
      <c r="C42" s="1124"/>
      <c r="D42" s="1124"/>
      <c r="E42" s="1124"/>
      <c r="F42" s="1124"/>
      <c r="G42" s="1124"/>
      <c r="H42" s="1124"/>
      <c r="I42" s="1124"/>
      <c r="J42" s="1124"/>
      <c r="K42" s="1124"/>
      <c r="L42" s="1124"/>
      <c r="M42" s="1124"/>
      <c r="N42" s="1124"/>
      <c r="O42" s="1124"/>
      <c r="P42" s="1124"/>
      <c r="Q42" s="1124"/>
      <c r="R42" s="1124"/>
      <c r="S42" s="1124"/>
      <c r="T42" s="1124"/>
      <c r="U42" s="1125"/>
    </row>
    <row r="43" spans="1:25" ht="42.75" customHeight="1" x14ac:dyDescent="0.25">
      <c r="A43" s="394" t="s">
        <v>64</v>
      </c>
      <c r="B43" s="394" t="s">
        <v>95</v>
      </c>
      <c r="C43" s="394" t="s">
        <v>174</v>
      </c>
      <c r="D43" s="394" t="s">
        <v>539</v>
      </c>
      <c r="E43" s="528" t="s">
        <v>98</v>
      </c>
      <c r="F43" s="528" t="s">
        <v>566</v>
      </c>
      <c r="G43" s="394" t="s">
        <v>24</v>
      </c>
      <c r="H43" s="394" t="s">
        <v>376</v>
      </c>
      <c r="I43" s="394" t="s">
        <v>42</v>
      </c>
      <c r="J43" s="394" t="s">
        <v>25</v>
      </c>
      <c r="K43" s="394" t="s">
        <v>239</v>
      </c>
      <c r="L43" s="395" t="s">
        <v>402</v>
      </c>
      <c r="M43" s="1116" t="s">
        <v>180</v>
      </c>
      <c r="N43" s="1116"/>
      <c r="O43" s="394" t="s">
        <v>179</v>
      </c>
      <c r="P43" s="394" t="s">
        <v>80</v>
      </c>
      <c r="Q43" s="394" t="s">
        <v>240</v>
      </c>
      <c r="R43" s="394" t="s">
        <v>181</v>
      </c>
      <c r="S43" s="1116" t="s">
        <v>182</v>
      </c>
      <c r="T43" s="1116"/>
      <c r="U43" s="394" t="s">
        <v>28</v>
      </c>
    </row>
    <row r="44" spans="1:25" s="126" customFormat="1" ht="28.5" customHeight="1" x14ac:dyDescent="0.3">
      <c r="A44" s="379" t="s">
        <v>62</v>
      </c>
      <c r="B44" s="78">
        <v>451</v>
      </c>
      <c r="C44" s="78">
        <v>451</v>
      </c>
      <c r="D44" s="78" t="e">
        <v>#REF!</v>
      </c>
      <c r="E44" s="78">
        <v>0</v>
      </c>
      <c r="F44" s="78">
        <v>451</v>
      </c>
      <c r="G44" s="78">
        <v>115.103167</v>
      </c>
      <c r="H44" s="83">
        <v>0.25521766518847006</v>
      </c>
      <c r="I44" s="78">
        <v>335.89683300000002</v>
      </c>
      <c r="J44" s="78">
        <v>115.103167</v>
      </c>
      <c r="K44" s="83">
        <v>0.25521766518847006</v>
      </c>
      <c r="L44" s="1117" t="s">
        <v>67</v>
      </c>
      <c r="M44" s="1117"/>
      <c r="N44" s="1117"/>
      <c r="O44" s="78">
        <v>0</v>
      </c>
      <c r="P44" s="413">
        <v>12.820270000000001</v>
      </c>
      <c r="Q44" s="639">
        <v>2.8426319290465633E-2</v>
      </c>
      <c r="R44" s="1117" t="s">
        <v>67</v>
      </c>
      <c r="S44" s="1117"/>
      <c r="T44" s="1117"/>
      <c r="U44" s="330">
        <v>0</v>
      </c>
    </row>
    <row r="45" spans="1:25" s="126" customFormat="1" ht="43.5" x14ac:dyDescent="0.3">
      <c r="A45" s="379" t="s">
        <v>348</v>
      </c>
      <c r="B45" s="78">
        <v>32864.694453999997</v>
      </c>
      <c r="C45" s="78">
        <v>32864.694453999997</v>
      </c>
      <c r="D45" s="78" t="e">
        <v>#REF!</v>
      </c>
      <c r="E45" s="78">
        <v>0</v>
      </c>
      <c r="F45" s="78">
        <v>32864.694453999997</v>
      </c>
      <c r="G45" s="78">
        <v>29957.885965209996</v>
      </c>
      <c r="H45" s="83">
        <v>0.91155224361332199</v>
      </c>
      <c r="I45" s="78">
        <v>2906.8084887900004</v>
      </c>
      <c r="J45" s="78">
        <v>24144.248608210004</v>
      </c>
      <c r="K45" s="83">
        <v>0.73465611073926729</v>
      </c>
      <c r="L45" s="1117" t="s">
        <v>67</v>
      </c>
      <c r="M45" s="1117" t="s">
        <v>67</v>
      </c>
      <c r="N45" s="1117" t="s">
        <v>67</v>
      </c>
      <c r="O45" s="78">
        <v>5813.6373569999923</v>
      </c>
      <c r="P45" s="413">
        <v>5210.3098008400002</v>
      </c>
      <c r="Q45" s="639">
        <v>0.15853820908430347</v>
      </c>
      <c r="R45" s="1119" t="s">
        <v>67</v>
      </c>
      <c r="S45" s="1119"/>
      <c r="T45" s="1119"/>
      <c r="U45" s="330" t="e">
        <v>#REF!</v>
      </c>
      <c r="X45" s="683"/>
      <c r="Y45" s="682"/>
    </row>
    <row r="46" spans="1:25" s="126" customFormat="1" ht="40.5" customHeight="1" x14ac:dyDescent="0.3">
      <c r="A46" s="379" t="s">
        <v>302</v>
      </c>
      <c r="B46" s="78">
        <v>52469.541624000005</v>
      </c>
      <c r="C46" s="78">
        <v>52469.541624000005</v>
      </c>
      <c r="D46" s="78" t="e">
        <v>#REF!</v>
      </c>
      <c r="E46" s="78">
        <v>0</v>
      </c>
      <c r="F46" s="78">
        <v>52469.541624000005</v>
      </c>
      <c r="G46" s="78">
        <v>51084.295778</v>
      </c>
      <c r="H46" s="83">
        <v>0.97359904807389475</v>
      </c>
      <c r="I46" s="78">
        <v>1385.2458460000053</v>
      </c>
      <c r="J46" s="78">
        <v>8829.3174049999998</v>
      </c>
      <c r="K46" s="83">
        <v>0.1682751007864989</v>
      </c>
      <c r="L46" s="1117" t="s">
        <v>67</v>
      </c>
      <c r="M46" s="1117" t="s">
        <v>67</v>
      </c>
      <c r="N46" s="1117" t="s">
        <v>67</v>
      </c>
      <c r="O46" s="78">
        <v>42254.978372999998</v>
      </c>
      <c r="P46" s="413">
        <v>8551.6366560000006</v>
      </c>
      <c r="Q46" s="639">
        <v>0.16298287332642544</v>
      </c>
      <c r="R46" s="1120" t="s">
        <v>67</v>
      </c>
      <c r="S46" s="1121"/>
      <c r="T46" s="1122"/>
      <c r="U46" s="330" t="e">
        <v>#REF!</v>
      </c>
      <c r="V46" s="673" t="e">
        <v>#REF!</v>
      </c>
    </row>
    <row r="47" spans="1:25" s="127" customFormat="1" ht="24.75" x14ac:dyDescent="0.35">
      <c r="A47" s="381" t="s">
        <v>61</v>
      </c>
      <c r="B47" s="382">
        <v>85785.236078000002</v>
      </c>
      <c r="C47" s="383">
        <v>85785.236078000002</v>
      </c>
      <c r="D47" s="384" t="e">
        <v>#REF!</v>
      </c>
      <c r="E47" s="384">
        <v>0</v>
      </c>
      <c r="F47" s="383">
        <v>85785.236078000002</v>
      </c>
      <c r="G47" s="383">
        <v>81157.284910210001</v>
      </c>
      <c r="H47" s="386">
        <v>0.94605189215097518</v>
      </c>
      <c r="I47" s="383">
        <v>4627.9511677900009</v>
      </c>
      <c r="J47" s="383">
        <v>33088.669180210003</v>
      </c>
      <c r="K47" s="387">
        <v>0.38571519637859614</v>
      </c>
      <c r="L47" s="1118" t="s">
        <v>67</v>
      </c>
      <c r="M47" s="1118"/>
      <c r="N47" s="1118"/>
      <c r="O47" s="383">
        <v>48068.61572999999</v>
      </c>
      <c r="P47" s="414">
        <v>13774.76672684</v>
      </c>
      <c r="Q47" s="396">
        <v>0.16057269708176042</v>
      </c>
      <c r="R47" s="1118" t="s">
        <v>67</v>
      </c>
      <c r="S47" s="1118"/>
      <c r="T47" s="1118"/>
      <c r="U47" s="424" t="e">
        <v>#REF!</v>
      </c>
    </row>
    <row r="48" spans="1:25" ht="21" customHeight="1" x14ac:dyDescent="0.25">
      <c r="A48" s="1126" t="s">
        <v>567</v>
      </c>
      <c r="B48" s="1126"/>
      <c r="C48" s="1126"/>
      <c r="D48" s="1126"/>
      <c r="E48" s="1126"/>
      <c r="F48" s="1126"/>
      <c r="G48" s="1126"/>
      <c r="H48" s="1126"/>
      <c r="I48" s="1126"/>
      <c r="J48" s="1126"/>
      <c r="K48" s="1126"/>
      <c r="L48" s="1126"/>
      <c r="M48" s="1126"/>
      <c r="N48" s="1126"/>
      <c r="O48" s="1126"/>
      <c r="P48" s="1126"/>
      <c r="Q48" s="1126"/>
      <c r="R48" s="326"/>
      <c r="S48" s="326"/>
      <c r="T48" s="326"/>
    </row>
    <row r="49" spans="1:21" ht="18" customHeight="1" x14ac:dyDescent="0.35">
      <c r="B49" s="98"/>
      <c r="C49" s="98"/>
      <c r="D49" s="98"/>
      <c r="E49" s="98"/>
      <c r="F49" s="329"/>
      <c r="G49" s="98"/>
      <c r="H49" s="239"/>
      <c r="I49" s="239"/>
      <c r="J49" s="98"/>
      <c r="K49" s="98"/>
      <c r="L49" s="98"/>
      <c r="M49" s="98"/>
      <c r="N49" s="98"/>
      <c r="O49" s="98"/>
      <c r="P49" s="98"/>
      <c r="Q49" s="98"/>
      <c r="R49" s="98"/>
      <c r="S49" s="98"/>
      <c r="T49" s="98"/>
      <c r="U49" s="98"/>
    </row>
    <row r="50" spans="1:21" ht="17.25" x14ac:dyDescent="0.35">
      <c r="A50" s="356" t="s">
        <v>403</v>
      </c>
      <c r="B50" s="98"/>
      <c r="C50" s="98"/>
      <c r="D50" s="98"/>
      <c r="E50" s="98"/>
      <c r="F50" s="98"/>
      <c r="G50" s="53"/>
      <c r="H50" s="239"/>
      <c r="I50" s="239"/>
      <c r="J50" s="53"/>
      <c r="K50" s="53"/>
      <c r="L50" s="53"/>
      <c r="M50" s="53"/>
      <c r="N50" s="53"/>
      <c r="O50" s="53"/>
      <c r="P50" s="53"/>
      <c r="Q50" s="53"/>
      <c r="R50" s="53"/>
      <c r="S50" s="53"/>
      <c r="T50" s="53"/>
      <c r="U50" s="53"/>
    </row>
    <row r="51" spans="1:21" ht="25.5" customHeight="1" thickBot="1" x14ac:dyDescent="0.3">
      <c r="A51" s="1123" t="s">
        <v>389</v>
      </c>
      <c r="B51" s="1124"/>
      <c r="C51" s="1124"/>
      <c r="D51" s="1124"/>
      <c r="E51" s="1124"/>
      <c r="F51" s="1124"/>
      <c r="G51" s="1124"/>
      <c r="H51" s="1124"/>
      <c r="I51" s="1124"/>
      <c r="J51" s="1124"/>
      <c r="K51" s="1124"/>
      <c r="L51" s="1124"/>
      <c r="M51" s="1124"/>
      <c r="N51" s="1124"/>
      <c r="O51" s="1124"/>
      <c r="P51" s="1124"/>
      <c r="Q51" s="1124"/>
      <c r="R51" s="1124"/>
      <c r="S51" s="1124"/>
      <c r="T51" s="1124"/>
      <c r="U51" s="1125"/>
    </row>
    <row r="52" spans="1:21" ht="46.5" customHeight="1" x14ac:dyDescent="0.25">
      <c r="A52" s="394" t="s">
        <v>64</v>
      </c>
      <c r="B52" s="394" t="s">
        <v>95</v>
      </c>
      <c r="C52" s="394" t="s">
        <v>174</v>
      </c>
      <c r="D52" s="394" t="s">
        <v>539</v>
      </c>
      <c r="E52" s="528" t="s">
        <v>98</v>
      </c>
      <c r="F52" s="528" t="s">
        <v>566</v>
      </c>
      <c r="G52" s="394" t="s">
        <v>24</v>
      </c>
      <c r="H52" s="394" t="s">
        <v>376</v>
      </c>
      <c r="I52" s="394" t="s">
        <v>42</v>
      </c>
      <c r="J52" s="394" t="s">
        <v>25</v>
      </c>
      <c r="K52" s="394" t="s">
        <v>239</v>
      </c>
      <c r="L52" s="395" t="s">
        <v>402</v>
      </c>
      <c r="M52" s="1116" t="s">
        <v>180</v>
      </c>
      <c r="N52" s="1116"/>
      <c r="O52" s="394" t="s">
        <v>179</v>
      </c>
      <c r="P52" s="394" t="s">
        <v>80</v>
      </c>
      <c r="Q52" s="394" t="s">
        <v>240</v>
      </c>
      <c r="R52" s="395" t="s">
        <v>181</v>
      </c>
      <c r="S52" s="1116" t="s">
        <v>182</v>
      </c>
      <c r="T52" s="1116"/>
      <c r="U52" s="394" t="s">
        <v>28</v>
      </c>
    </row>
    <row r="53" spans="1:21" s="125" customFormat="1" ht="84" customHeight="1" x14ac:dyDescent="0.25">
      <c r="A53" s="379" t="s">
        <v>398</v>
      </c>
      <c r="B53" s="336">
        <v>8905.6</v>
      </c>
      <c r="C53" s="336">
        <v>8905.6</v>
      </c>
      <c r="D53" s="368" t="e">
        <v>#REF!</v>
      </c>
      <c r="E53" s="368">
        <v>0</v>
      </c>
      <c r="F53" s="78">
        <v>8905.6</v>
      </c>
      <c r="G53" s="78">
        <v>0</v>
      </c>
      <c r="H53" s="83">
        <v>0</v>
      </c>
      <c r="I53" s="337">
        <v>8905.6</v>
      </c>
      <c r="J53" s="78">
        <v>0</v>
      </c>
      <c r="K53" s="83">
        <v>0</v>
      </c>
      <c r="L53" s="1136" t="s">
        <v>67</v>
      </c>
      <c r="M53" s="1136"/>
      <c r="N53" s="1136"/>
      <c r="O53" s="78">
        <v>0</v>
      </c>
      <c r="P53" s="78">
        <v>0</v>
      </c>
      <c r="Q53" s="83">
        <v>0</v>
      </c>
      <c r="R53" s="1136" t="s">
        <v>67</v>
      </c>
      <c r="S53" s="1136"/>
      <c r="T53" s="1136"/>
      <c r="U53" s="330" t="e">
        <v>#REF!</v>
      </c>
    </row>
    <row r="54" spans="1:21" s="125" customFormat="1" ht="60" customHeight="1" x14ac:dyDescent="0.25">
      <c r="A54" s="379" t="s">
        <v>40</v>
      </c>
      <c r="B54" s="336">
        <v>9067</v>
      </c>
      <c r="C54" s="336">
        <v>9067</v>
      </c>
      <c r="D54" s="336" t="e">
        <v>#REF!</v>
      </c>
      <c r="E54" s="336">
        <v>9067</v>
      </c>
      <c r="F54" s="78">
        <v>0</v>
      </c>
      <c r="G54" s="78">
        <v>0</v>
      </c>
      <c r="H54" s="83">
        <v>0</v>
      </c>
      <c r="I54" s="337">
        <v>0</v>
      </c>
      <c r="J54" s="78">
        <v>0</v>
      </c>
      <c r="K54" s="83">
        <v>0</v>
      </c>
      <c r="L54" s="1136" t="s">
        <v>67</v>
      </c>
      <c r="M54" s="1136"/>
      <c r="N54" s="1136"/>
      <c r="O54" s="78">
        <v>0</v>
      </c>
      <c r="P54" s="78">
        <v>0</v>
      </c>
      <c r="Q54" s="83">
        <v>0</v>
      </c>
      <c r="R54" s="1136" t="s">
        <v>67</v>
      </c>
      <c r="S54" s="1136"/>
      <c r="T54" s="1136"/>
      <c r="U54" s="330" t="e">
        <v>#REF!</v>
      </c>
    </row>
    <row r="55" spans="1:21" ht="24.75" x14ac:dyDescent="0.25">
      <c r="A55" s="381" t="s">
        <v>61</v>
      </c>
      <c r="B55" s="382">
        <v>17972.599999999999</v>
      </c>
      <c r="C55" s="383">
        <v>17972.599999999999</v>
      </c>
      <c r="D55" s="383" t="e">
        <v>#REF!</v>
      </c>
      <c r="E55" s="383">
        <v>9067</v>
      </c>
      <c r="F55" s="384">
        <v>8905.5999999999985</v>
      </c>
      <c r="G55" s="385">
        <v>0</v>
      </c>
      <c r="H55" s="386">
        <v>0</v>
      </c>
      <c r="I55" s="385">
        <v>8905.6</v>
      </c>
      <c r="J55" s="385">
        <v>0</v>
      </c>
      <c r="K55" s="387">
        <v>0</v>
      </c>
      <c r="L55" s="1118" t="s">
        <v>67</v>
      </c>
      <c r="M55" s="1118"/>
      <c r="N55" s="1118"/>
      <c r="O55" s="385">
        <v>0</v>
      </c>
      <c r="P55" s="384">
        <v>0</v>
      </c>
      <c r="Q55" s="387">
        <v>0</v>
      </c>
      <c r="R55" s="1118" t="s">
        <v>67</v>
      </c>
      <c r="S55" s="1118"/>
      <c r="T55" s="1118"/>
      <c r="U55" s="424" t="e">
        <v>#REF!</v>
      </c>
    </row>
    <row r="56" spans="1:21" ht="17.25" x14ac:dyDescent="0.35">
      <c r="A56" s="77" t="s">
        <v>567</v>
      </c>
      <c r="B56" s="77"/>
      <c r="C56" s="77"/>
      <c r="D56" s="77"/>
      <c r="E56" s="77"/>
      <c r="F56" s="77"/>
      <c r="G56" s="77"/>
      <c r="H56" s="238"/>
      <c r="I56" s="238"/>
      <c r="J56" s="77"/>
      <c r="K56" s="77"/>
      <c r="L56" s="77"/>
      <c r="M56" s="77"/>
      <c r="N56" s="77"/>
      <c r="O56" s="77"/>
      <c r="P56" s="77"/>
      <c r="Q56" s="77"/>
      <c r="R56" s="77"/>
      <c r="S56" s="77"/>
      <c r="T56" s="77"/>
      <c r="U56" s="77"/>
    </row>
    <row r="57" spans="1:21" ht="24.75" customHeight="1" x14ac:dyDescent="0.35">
      <c r="A57" s="77"/>
      <c r="B57" s="77"/>
      <c r="C57" s="77"/>
      <c r="D57" s="77"/>
      <c r="E57" s="77"/>
      <c r="F57" s="77"/>
      <c r="G57" s="77"/>
      <c r="H57" s="238"/>
      <c r="I57" s="238"/>
      <c r="J57" s="248"/>
      <c r="K57" s="77"/>
      <c r="L57" s="77"/>
      <c r="M57" s="77"/>
      <c r="N57" s="77"/>
      <c r="O57" s="77"/>
      <c r="P57" s="77"/>
      <c r="Q57" s="77"/>
      <c r="R57" s="77"/>
      <c r="S57" s="77"/>
      <c r="T57" s="77"/>
      <c r="U57" s="77"/>
    </row>
    <row r="58" spans="1:21" ht="25.5" hidden="1" customHeight="1" x14ac:dyDescent="0.35">
      <c r="A58" s="77"/>
      <c r="B58" s="77"/>
      <c r="C58" s="77"/>
      <c r="D58" s="77"/>
      <c r="E58" s="77"/>
      <c r="F58" s="77"/>
      <c r="G58" s="77"/>
      <c r="H58" s="238"/>
      <c r="I58" s="238"/>
      <c r="J58" s="77"/>
      <c r="K58" s="77"/>
      <c r="L58" s="77"/>
      <c r="M58" s="77"/>
      <c r="N58" s="77"/>
      <c r="O58" s="77"/>
      <c r="P58" s="77"/>
      <c r="Q58" s="77"/>
      <c r="R58" s="77"/>
      <c r="S58" s="77"/>
      <c r="T58" s="77"/>
      <c r="U58" s="77"/>
    </row>
    <row r="59" spans="1:21" ht="18" hidden="1" customHeight="1" x14ac:dyDescent="0.25">
      <c r="A59" s="45" t="s">
        <v>97</v>
      </c>
      <c r="B59" s="46">
        <v>1508956.5632849999</v>
      </c>
      <c r="C59" s="46">
        <v>1508956.5632849999</v>
      </c>
      <c r="D59" s="46" t="e">
        <v>#REF!</v>
      </c>
      <c r="E59" s="46">
        <v>324067</v>
      </c>
      <c r="F59" s="46">
        <v>1184889.5632849999</v>
      </c>
      <c r="G59" s="46">
        <v>738541.55926660006</v>
      </c>
      <c r="H59" s="46"/>
      <c r="I59" s="46">
        <v>446348.00401839992</v>
      </c>
      <c r="J59" s="46">
        <v>290520.54179948999</v>
      </c>
      <c r="K59" s="46"/>
      <c r="L59" s="46"/>
      <c r="M59" s="46"/>
      <c r="N59" s="46"/>
      <c r="O59" s="46">
        <v>0</v>
      </c>
      <c r="P59" s="46">
        <v>39766.524536930003</v>
      </c>
      <c r="R59" s="46"/>
      <c r="S59" s="46"/>
      <c r="T59" s="46"/>
    </row>
    <row r="60" spans="1:21" s="510" customFormat="1" ht="21" hidden="1" customHeight="1" x14ac:dyDescent="0.25">
      <c r="A60" s="512" t="s">
        <v>299</v>
      </c>
      <c r="B60" s="513">
        <v>1508956.326322</v>
      </c>
      <c r="C60" s="513">
        <v>1508956.326322</v>
      </c>
      <c r="D60" s="513" t="e">
        <v>#REF!</v>
      </c>
      <c r="E60" s="513">
        <v>324067</v>
      </c>
      <c r="F60" s="513">
        <v>1184889.326322</v>
      </c>
      <c r="G60" s="514">
        <v>738577.56926659984</v>
      </c>
      <c r="H60" s="515"/>
      <c r="I60" s="513">
        <v>446311.75705540017</v>
      </c>
      <c r="J60" s="513">
        <v>290520.54179948999</v>
      </c>
      <c r="K60" s="516"/>
      <c r="L60" s="517"/>
      <c r="M60" s="512"/>
      <c r="N60" s="512"/>
      <c r="O60" s="513"/>
      <c r="P60" s="513">
        <v>39766.524536929996</v>
      </c>
      <c r="Q60" s="513"/>
      <c r="R60" s="518"/>
      <c r="S60" s="519"/>
      <c r="T60" s="519"/>
      <c r="U60" s="513"/>
    </row>
    <row r="61" spans="1:21" ht="15" hidden="1" customHeight="1" x14ac:dyDescent="0.25">
      <c r="A61" s="292" t="s">
        <v>51</v>
      </c>
      <c r="B61" s="279">
        <v>0.23696299991570413</v>
      </c>
      <c r="C61" s="279">
        <v>0.23696299991570413</v>
      </c>
      <c r="D61" s="279" t="e">
        <v>#REF!</v>
      </c>
      <c r="E61" s="279">
        <v>0</v>
      </c>
      <c r="F61" s="279">
        <v>0.23696299991570413</v>
      </c>
      <c r="G61" s="511">
        <v>-36.009999999776483</v>
      </c>
      <c r="H61" s="280"/>
      <c r="I61" s="279">
        <v>36.246962999750394</v>
      </c>
      <c r="J61" s="293">
        <v>0</v>
      </c>
      <c r="K61" s="293"/>
      <c r="L61" s="279"/>
      <c r="M61" s="279"/>
      <c r="N61" s="279"/>
      <c r="O61" s="279"/>
      <c r="P61" s="293">
        <v>0</v>
      </c>
      <c r="Q61" s="294"/>
      <c r="R61" s="244"/>
      <c r="S61" s="244"/>
      <c r="T61" s="244"/>
      <c r="U61" s="294"/>
    </row>
    <row r="62" spans="1:21" ht="64.5" customHeight="1" x14ac:dyDescent="0.25">
      <c r="A62" s="55"/>
      <c r="B62" s="56"/>
      <c r="C62" s="56"/>
      <c r="D62" s="56"/>
      <c r="E62" s="56"/>
      <c r="F62" s="56"/>
      <c r="G62" s="56"/>
      <c r="H62" s="241"/>
      <c r="I62" s="241"/>
      <c r="J62" s="56"/>
      <c r="K62" s="59"/>
      <c r="L62" s="60"/>
      <c r="M62" s="57"/>
      <c r="N62" s="57"/>
      <c r="O62" s="56"/>
      <c r="P62" s="750"/>
      <c r="Q62" s="61"/>
      <c r="R62" s="57"/>
      <c r="S62" s="57"/>
      <c r="T62" s="57"/>
      <c r="U62" s="61"/>
    </row>
    <row r="63" spans="1:21" ht="64.5" customHeight="1" x14ac:dyDescent="0.25">
      <c r="A63" s="58"/>
      <c r="B63" s="62"/>
      <c r="C63" s="62"/>
      <c r="D63" s="62"/>
      <c r="E63" s="62"/>
      <c r="F63" s="46"/>
      <c r="G63" s="46"/>
      <c r="H63" s="365"/>
      <c r="I63" s="62"/>
      <c r="J63" s="62"/>
      <c r="K63" s="63"/>
      <c r="L63" s="97"/>
      <c r="M63" s="97"/>
      <c r="N63" s="97"/>
      <c r="O63" s="62"/>
      <c r="P63" s="62"/>
      <c r="Q63" s="61"/>
      <c r="R63" s="97"/>
      <c r="S63" s="97"/>
      <c r="T63" s="97"/>
      <c r="U63" s="61"/>
    </row>
    <row r="64" spans="1:21" ht="64.5" customHeight="1" x14ac:dyDescent="0.3">
      <c r="B64" s="48"/>
      <c r="G64" s="141"/>
      <c r="L64" s="47"/>
    </row>
    <row r="65" spans="1:21" ht="64.5" customHeight="1" x14ac:dyDescent="0.3">
      <c r="B65" s="49"/>
      <c r="C65" s="49"/>
      <c r="F65" s="49"/>
    </row>
    <row r="66" spans="1:21" ht="64.5" customHeight="1" x14ac:dyDescent="0.25"/>
    <row r="69" spans="1:21" ht="17.25" x14ac:dyDescent="0.35">
      <c r="A69" s="98"/>
      <c r="B69" s="98"/>
      <c r="C69" s="98"/>
      <c r="D69" s="98"/>
      <c r="E69" s="98"/>
      <c r="F69" s="98"/>
      <c r="G69" s="98"/>
      <c r="H69" s="239"/>
      <c r="I69" s="239"/>
      <c r="J69" s="98"/>
      <c r="K69" s="98"/>
      <c r="L69" s="98"/>
      <c r="M69" s="98"/>
      <c r="N69" s="98"/>
      <c r="O69" s="98"/>
      <c r="P69" s="98"/>
      <c r="Q69" s="98"/>
      <c r="R69" s="64"/>
      <c r="S69" s="65"/>
      <c r="T69" s="65"/>
      <c r="U69" s="98"/>
    </row>
    <row r="70" spans="1:21" ht="24.75" x14ac:dyDescent="0.3">
      <c r="A70" s="66"/>
      <c r="B70" s="65"/>
      <c r="C70" s="65"/>
      <c r="D70" s="66"/>
      <c r="E70" s="66"/>
      <c r="F70" s="67"/>
      <c r="G70" s="67"/>
      <c r="H70" s="240"/>
      <c r="I70" s="240"/>
      <c r="J70" s="67"/>
      <c r="K70" s="68"/>
      <c r="L70" s="68"/>
      <c r="M70" s="68"/>
      <c r="N70" s="68"/>
      <c r="O70" s="68"/>
      <c r="P70" s="68"/>
      <c r="Q70" s="69"/>
      <c r="R70" s="64"/>
      <c r="S70" s="65"/>
      <c r="T70" s="65"/>
      <c r="U70" s="69"/>
    </row>
    <row r="71" spans="1:21" ht="24.75" x14ac:dyDescent="0.3">
      <c r="A71" s="66"/>
      <c r="B71" s="65"/>
      <c r="C71" s="65"/>
      <c r="D71" s="66"/>
      <c r="E71" s="66"/>
      <c r="F71" s="70"/>
      <c r="G71" s="70"/>
      <c r="H71" s="241"/>
      <c r="I71" s="241"/>
      <c r="J71" s="70"/>
      <c r="K71" s="71"/>
      <c r="L71" s="71"/>
      <c r="M71" s="71"/>
      <c r="N71" s="71"/>
      <c r="O71" s="71"/>
      <c r="P71" s="71"/>
      <c r="Q71" s="59"/>
      <c r="R71" s="64"/>
      <c r="S71" s="65"/>
      <c r="T71" s="65"/>
      <c r="U71" s="59"/>
    </row>
    <row r="72" spans="1:21" ht="24.75" x14ac:dyDescent="0.3">
      <c r="A72" s="66"/>
      <c r="B72" s="65"/>
      <c r="C72" s="65"/>
      <c r="D72" s="66"/>
      <c r="E72" s="66"/>
      <c r="F72" s="72"/>
      <c r="G72" s="72"/>
      <c r="H72" s="243"/>
      <c r="I72" s="243"/>
      <c r="J72" s="72"/>
      <c r="K72" s="73"/>
      <c r="L72" s="73"/>
      <c r="M72" s="73"/>
      <c r="N72" s="73"/>
      <c r="O72" s="73"/>
      <c r="P72" s="73"/>
      <c r="Q72" s="61"/>
      <c r="R72" s="64"/>
      <c r="S72" s="65"/>
      <c r="T72" s="65"/>
      <c r="U72" s="61"/>
    </row>
    <row r="73" spans="1:21" ht="24.75" x14ac:dyDescent="0.3">
      <c r="A73" s="66"/>
      <c r="B73" s="65"/>
      <c r="C73" s="65"/>
      <c r="D73" s="66"/>
      <c r="E73" s="66"/>
      <c r="F73" s="67"/>
      <c r="G73" s="67"/>
      <c r="H73" s="240"/>
      <c r="I73" s="240"/>
      <c r="J73" s="67"/>
      <c r="K73" s="68"/>
      <c r="L73" s="68"/>
      <c r="M73" s="68"/>
      <c r="N73" s="68"/>
      <c r="O73" s="68"/>
      <c r="P73" s="68"/>
      <c r="Q73" s="69"/>
      <c r="R73" s="64"/>
      <c r="S73" s="65"/>
      <c r="T73" s="65"/>
      <c r="U73" s="69"/>
    </row>
    <row r="74" spans="1:21" ht="24.75" x14ac:dyDescent="0.3">
      <c r="A74" s="66"/>
      <c r="B74" s="65"/>
      <c r="C74" s="65"/>
      <c r="D74" s="66"/>
      <c r="E74" s="66"/>
      <c r="F74" s="70"/>
      <c r="G74" s="70"/>
      <c r="H74" s="241"/>
      <c r="I74" s="241"/>
      <c r="J74" s="70"/>
      <c r="K74" s="71"/>
      <c r="L74" s="71"/>
      <c r="M74" s="71"/>
      <c r="N74" s="71"/>
      <c r="O74" s="71"/>
      <c r="P74" s="71"/>
      <c r="Q74" s="59"/>
      <c r="R74" s="64"/>
      <c r="S74" s="65"/>
      <c r="T74" s="65"/>
      <c r="U74" s="59"/>
    </row>
    <row r="75" spans="1:21" ht="24.75" x14ac:dyDescent="0.3">
      <c r="A75" s="66"/>
      <c r="B75" s="65"/>
      <c r="C75" s="65"/>
      <c r="D75" s="66"/>
      <c r="E75" s="66"/>
      <c r="F75" s="70"/>
      <c r="G75" s="70"/>
      <c r="H75" s="241"/>
      <c r="I75" s="241"/>
      <c r="J75" s="70"/>
      <c r="K75" s="71"/>
      <c r="L75" s="71"/>
      <c r="M75" s="71"/>
      <c r="N75" s="71"/>
      <c r="O75" s="71"/>
      <c r="P75" s="71"/>
      <c r="Q75" s="59"/>
      <c r="R75" s="64"/>
      <c r="S75" s="65"/>
      <c r="T75" s="65"/>
      <c r="U75" s="59"/>
    </row>
    <row r="76" spans="1:21" ht="24.75" x14ac:dyDescent="0.3">
      <c r="A76" s="66"/>
      <c r="B76" s="65"/>
      <c r="C76" s="65"/>
      <c r="D76" s="66"/>
      <c r="E76" s="66"/>
      <c r="F76" s="70"/>
      <c r="G76" s="70"/>
      <c r="H76" s="241"/>
      <c r="I76" s="241"/>
      <c r="J76" s="70"/>
      <c r="K76" s="71"/>
      <c r="L76" s="71"/>
      <c r="M76" s="71"/>
      <c r="N76" s="71"/>
      <c r="O76" s="71"/>
      <c r="P76" s="71"/>
      <c r="Q76" s="59"/>
      <c r="R76" s="64"/>
      <c r="S76" s="65"/>
      <c r="T76" s="65"/>
      <c r="U76" s="59"/>
    </row>
    <row r="77" spans="1:21" ht="24.75" x14ac:dyDescent="0.3">
      <c r="A77" s="66"/>
      <c r="B77" s="65"/>
      <c r="C77" s="65"/>
      <c r="D77" s="66"/>
      <c r="E77" s="66"/>
      <c r="F77" s="70"/>
      <c r="G77" s="70"/>
      <c r="H77" s="241"/>
      <c r="I77" s="241"/>
      <c r="J77" s="70"/>
      <c r="K77" s="71"/>
      <c r="L77" s="71"/>
      <c r="M77" s="71"/>
      <c r="N77" s="71"/>
      <c r="O77" s="71"/>
      <c r="P77" s="71"/>
      <c r="Q77" s="59"/>
      <c r="R77" s="64"/>
      <c r="S77" s="65"/>
      <c r="T77" s="65"/>
      <c r="U77" s="59"/>
    </row>
    <row r="78" spans="1:21" ht="24.75" x14ac:dyDescent="0.3">
      <c r="A78" s="66"/>
      <c r="B78" s="65"/>
      <c r="C78" s="65"/>
      <c r="D78" s="66"/>
      <c r="E78" s="66"/>
      <c r="F78" s="70"/>
      <c r="G78" s="70"/>
      <c r="H78" s="241"/>
      <c r="I78" s="241"/>
      <c r="J78" s="70"/>
      <c r="K78" s="71"/>
      <c r="L78" s="71"/>
      <c r="M78" s="71"/>
      <c r="N78" s="71"/>
      <c r="O78" s="71"/>
      <c r="P78" s="71"/>
      <c r="Q78" s="59"/>
      <c r="R78" s="64"/>
      <c r="S78" s="65"/>
      <c r="T78" s="65"/>
      <c r="U78" s="59"/>
    </row>
    <row r="79" spans="1:21" ht="24.75" x14ac:dyDescent="0.3">
      <c r="A79" s="66"/>
      <c r="B79" s="65"/>
      <c r="C79" s="65"/>
      <c r="D79" s="66"/>
      <c r="E79" s="66"/>
      <c r="F79" s="72"/>
      <c r="G79" s="72"/>
      <c r="H79" s="243"/>
      <c r="I79" s="243"/>
      <c r="J79" s="72"/>
      <c r="K79" s="73"/>
      <c r="L79" s="73"/>
      <c r="M79" s="73"/>
      <c r="N79" s="73"/>
      <c r="O79" s="73"/>
      <c r="P79" s="73"/>
      <c r="Q79" s="61"/>
      <c r="R79" s="64"/>
      <c r="S79" s="65"/>
      <c r="T79" s="65"/>
      <c r="U79" s="61"/>
    </row>
    <row r="80" spans="1:21" ht="24.75" x14ac:dyDescent="0.3">
      <c r="A80" s="66"/>
      <c r="B80" s="65"/>
      <c r="C80" s="65"/>
      <c r="D80" s="66"/>
      <c r="E80" s="66"/>
      <c r="F80" s="70"/>
      <c r="G80" s="70"/>
      <c r="H80" s="241"/>
      <c r="I80" s="241"/>
      <c r="J80" s="70"/>
      <c r="K80" s="71"/>
      <c r="L80" s="71"/>
      <c r="M80" s="71"/>
      <c r="N80" s="71"/>
      <c r="O80" s="71"/>
      <c r="P80" s="71"/>
      <c r="Q80" s="59"/>
      <c r="R80" s="64"/>
      <c r="S80" s="65"/>
      <c r="T80" s="65"/>
      <c r="U80" s="59"/>
    </row>
    <row r="81" spans="1:21" ht="24.75" x14ac:dyDescent="0.3">
      <c r="A81" s="66"/>
      <c r="B81" s="65"/>
      <c r="C81" s="65"/>
      <c r="D81" s="66"/>
      <c r="E81" s="66"/>
      <c r="F81" s="70"/>
      <c r="G81" s="70"/>
      <c r="H81" s="241"/>
      <c r="I81" s="241"/>
      <c r="J81" s="70"/>
      <c r="K81" s="71"/>
      <c r="L81" s="71"/>
      <c r="M81" s="71"/>
      <c r="N81" s="71"/>
      <c r="O81" s="71"/>
      <c r="P81" s="71"/>
      <c r="Q81" s="59"/>
      <c r="R81" s="64"/>
      <c r="S81" s="65"/>
      <c r="T81" s="65"/>
      <c r="U81" s="59"/>
    </row>
    <row r="82" spans="1:21" ht="24.75" x14ac:dyDescent="0.3">
      <c r="A82" s="66"/>
      <c r="B82" s="65"/>
      <c r="C82" s="65"/>
      <c r="D82" s="66"/>
      <c r="E82" s="66"/>
      <c r="F82" s="67"/>
      <c r="G82" s="67"/>
      <c r="H82" s="240"/>
      <c r="I82" s="240"/>
      <c r="J82" s="67"/>
      <c r="K82" s="68"/>
      <c r="L82" s="68"/>
      <c r="M82" s="68"/>
      <c r="N82" s="68"/>
      <c r="O82" s="68"/>
      <c r="P82" s="68"/>
      <c r="Q82" s="69"/>
      <c r="R82" s="64"/>
      <c r="S82" s="65"/>
      <c r="T82" s="65"/>
      <c r="U82" s="69"/>
    </row>
    <row r="83" spans="1:21" ht="24.75" x14ac:dyDescent="0.3">
      <c r="A83" s="66"/>
      <c r="B83" s="65"/>
      <c r="C83" s="65"/>
      <c r="D83" s="66"/>
      <c r="E83" s="66"/>
      <c r="F83" s="70"/>
      <c r="G83" s="70"/>
      <c r="H83" s="241"/>
      <c r="I83" s="241"/>
      <c r="J83" s="70"/>
      <c r="K83" s="71"/>
      <c r="L83" s="71"/>
      <c r="M83" s="71"/>
      <c r="N83" s="71"/>
      <c r="O83" s="71"/>
      <c r="P83" s="71"/>
      <c r="Q83" s="59"/>
      <c r="R83" s="64"/>
      <c r="S83" s="65"/>
      <c r="T83" s="65"/>
      <c r="U83" s="59"/>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3" priority="34" operator="greaterThan">
      <formula>0.99</formula>
    </cfRule>
    <cfRule type="cellIs" dxfId="32" priority="35" operator="lessThan">
      <formula>0.7</formula>
    </cfRule>
    <cfRule type="cellIs" dxfId="31" priority="36" operator="between">
      <formula>0.7</formula>
      <formula>0.99</formula>
    </cfRule>
  </conditionalFormatting>
  <conditionalFormatting sqref="N24:N29">
    <cfRule type="cellIs" dxfId="30" priority="76" operator="greaterThan">
      <formula>0.99</formula>
    </cfRule>
    <cfRule type="cellIs" dxfId="29" priority="77" operator="lessThan">
      <formula>0.7</formula>
    </cfRule>
    <cfRule type="cellIs" dxfId="28" priority="78" operator="between">
      <formula>0.7</formula>
      <formula>0.99</formula>
    </cfRule>
  </conditionalFormatting>
  <conditionalFormatting sqref="N34:N37">
    <cfRule type="cellIs" dxfId="27" priority="16" operator="greaterThan">
      <formula>0.99</formula>
    </cfRule>
    <cfRule type="cellIs" dxfId="26" priority="17" operator="lessThan">
      <formula>0.7</formula>
    </cfRule>
    <cfRule type="cellIs" dxfId="25" priority="18" operator="between">
      <formula>0.7</formula>
      <formula>0.99</formula>
    </cfRule>
  </conditionalFormatting>
  <conditionalFormatting sqref="N39">
    <cfRule type="cellIs" dxfId="24" priority="7" operator="greaterThan">
      <formula>0.99</formula>
    </cfRule>
    <cfRule type="cellIs" dxfId="23" priority="8" operator="lessThan">
      <formula>0.7</formula>
    </cfRule>
    <cfRule type="cellIs" dxfId="22" priority="9" operator="between">
      <formula>0.7</formula>
      <formula>0.99</formula>
    </cfRule>
  </conditionalFormatting>
  <conditionalFormatting sqref="T8:T11 T13:T15">
    <cfRule type="cellIs" dxfId="21" priority="25" stopIfTrue="1" operator="greaterThan">
      <formula>0.99</formula>
    </cfRule>
    <cfRule type="cellIs" dxfId="20" priority="26" stopIfTrue="1" operator="lessThan">
      <formula>0.7</formula>
    </cfRule>
    <cfRule type="cellIs" dxfId="19" priority="27" stopIfTrue="1" operator="between">
      <formula>0.7</formula>
      <formula>0.99</formula>
    </cfRule>
  </conditionalFormatting>
  <conditionalFormatting sqref="T12">
    <cfRule type="cellIs" dxfId="18" priority="1" operator="greaterThan">
      <formula>0.99</formula>
    </cfRule>
    <cfRule type="cellIs" dxfId="17" priority="2" operator="lessThan">
      <formula>0.7</formula>
    </cfRule>
    <cfRule type="cellIs" dxfId="16" priority="3" operator="between">
      <formula>0.7</formula>
      <formula>0.99</formula>
    </cfRule>
  </conditionalFormatting>
  <conditionalFormatting sqref="T16:T19">
    <cfRule type="cellIs" dxfId="15" priority="37" operator="greaterThan">
      <formula>0.99</formula>
    </cfRule>
    <cfRule type="cellIs" dxfId="14" priority="38" operator="lessThan">
      <formula>0.7</formula>
    </cfRule>
    <cfRule type="cellIs" dxfId="13" priority="39" operator="between">
      <formula>0.7</formula>
      <formula>0.99</formula>
    </cfRule>
  </conditionalFormatting>
  <conditionalFormatting sqref="T24:T29">
    <cfRule type="cellIs" dxfId="12" priority="13" operator="greaterThan">
      <formula>0.99</formula>
    </cfRule>
    <cfRule type="cellIs" dxfId="11" priority="14" operator="lessThan">
      <formula>0.7</formula>
    </cfRule>
    <cfRule type="cellIs" dxfId="10" priority="15" operator="between">
      <formula>0.7</formula>
      <formula>0.99</formula>
    </cfRule>
  </conditionalFormatting>
  <conditionalFormatting sqref="T34:T37">
    <cfRule type="cellIs" dxfId="9" priority="100" operator="greaterThan">
      <formula>0.99</formula>
    </cfRule>
    <cfRule type="cellIs" dxfId="8" priority="101" operator="lessThan">
      <formula>0.7</formula>
    </cfRule>
    <cfRule type="cellIs" dxfId="7" priority="102" operator="between">
      <formula>0.7</formula>
      <formula>0.99</formula>
    </cfRule>
  </conditionalFormatting>
  <conditionalFormatting sqref="T39">
    <cfRule type="cellIs" dxfId="6" priority="10" operator="greaterThan">
      <formula>0.99</formula>
    </cfRule>
    <cfRule type="cellIs" dxfId="5" priority="11" operator="lessThan">
      <formula>0.7</formula>
    </cfRule>
    <cfRule type="cellIs" dxfId="4"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6" t="s">
        <v>0</v>
      </c>
      <c r="B1" s="86">
        <v>2024</v>
      </c>
      <c r="C1" s="87" t="s">
        <v>1</v>
      </c>
      <c r="D1" s="87" t="s">
        <v>1</v>
      </c>
      <c r="E1" s="87" t="s">
        <v>1</v>
      </c>
      <c r="F1" s="87" t="s">
        <v>1</v>
      </c>
      <c r="G1" s="87" t="s">
        <v>1</v>
      </c>
      <c r="H1" s="87" t="s">
        <v>1</v>
      </c>
      <c r="I1" s="87" t="s">
        <v>1</v>
      </c>
      <c r="J1" s="87" t="s">
        <v>1</v>
      </c>
      <c r="K1" s="87" t="s">
        <v>1</v>
      </c>
      <c r="L1" s="87" t="s">
        <v>1</v>
      </c>
      <c r="M1" s="87" t="s">
        <v>1</v>
      </c>
      <c r="N1" s="87" t="s">
        <v>1</v>
      </c>
      <c r="O1" s="87" t="s">
        <v>1</v>
      </c>
      <c r="P1" s="87" t="s">
        <v>1</v>
      </c>
      <c r="Q1" s="1137" t="s">
        <v>372</v>
      </c>
      <c r="R1" s="1137"/>
      <c r="S1" s="1137"/>
      <c r="T1" s="87" t="s">
        <v>1</v>
      </c>
      <c r="U1" s="87" t="s">
        <v>1</v>
      </c>
      <c r="V1" s="87" t="s">
        <v>1</v>
      </c>
      <c r="W1" s="87" t="s">
        <v>1</v>
      </c>
      <c r="X1" s="87" t="s">
        <v>1</v>
      </c>
      <c r="Y1" s="87" t="s">
        <v>1</v>
      </c>
      <c r="Z1" s="87" t="s">
        <v>1</v>
      </c>
      <c r="AA1" s="87" t="s">
        <v>1</v>
      </c>
    </row>
    <row r="2" spans="1:27" ht="14.25" customHeight="1" x14ac:dyDescent="0.25">
      <c r="A2" s="86" t="s">
        <v>2</v>
      </c>
      <c r="B2" s="86" t="s">
        <v>3</v>
      </c>
      <c r="C2" s="87" t="s">
        <v>1</v>
      </c>
      <c r="D2" s="87" t="s">
        <v>1</v>
      </c>
      <c r="E2" s="87" t="s">
        <v>1</v>
      </c>
      <c r="F2" s="87" t="s">
        <v>1</v>
      </c>
      <c r="G2" s="87" t="s">
        <v>1</v>
      </c>
      <c r="H2" s="87" t="s">
        <v>1</v>
      </c>
      <c r="I2" s="87" t="s">
        <v>1</v>
      </c>
      <c r="J2" s="87" t="s">
        <v>1</v>
      </c>
      <c r="K2" s="87" t="s">
        <v>1</v>
      </c>
      <c r="L2" s="87" t="s">
        <v>1</v>
      </c>
      <c r="M2" s="87" t="s">
        <v>1</v>
      </c>
      <c r="N2" s="87" t="s">
        <v>1</v>
      </c>
      <c r="O2" s="87" t="s">
        <v>1</v>
      </c>
      <c r="P2" s="87" t="s">
        <v>1</v>
      </c>
      <c r="Q2" s="87" t="s">
        <v>1</v>
      </c>
      <c r="R2" s="87" t="s">
        <v>1</v>
      </c>
      <c r="S2" s="87" t="s">
        <v>1</v>
      </c>
      <c r="T2" s="87" t="s">
        <v>1</v>
      </c>
      <c r="U2" s="87" t="s">
        <v>1</v>
      </c>
      <c r="V2" s="87" t="s">
        <v>1</v>
      </c>
      <c r="W2" s="87" t="s">
        <v>1</v>
      </c>
      <c r="X2" s="87" t="s">
        <v>1</v>
      </c>
      <c r="Y2" s="87" t="s">
        <v>1</v>
      </c>
      <c r="Z2" s="87" t="s">
        <v>1</v>
      </c>
      <c r="AA2" s="87" t="s">
        <v>1</v>
      </c>
    </row>
    <row r="3" spans="1:27" ht="20.25" customHeight="1" x14ac:dyDescent="0.25">
      <c r="A3" s="86" t="s">
        <v>4</v>
      </c>
      <c r="B3" s="274" t="e">
        <f>+#REF!</f>
        <v>#REF!</v>
      </c>
      <c r="C3" s="87" t="s">
        <v>1</v>
      </c>
      <c r="D3" s="87" t="s">
        <v>1</v>
      </c>
      <c r="E3" s="87" t="s">
        <v>1</v>
      </c>
      <c r="F3" s="87" t="s">
        <v>1</v>
      </c>
      <c r="G3" s="87" t="s">
        <v>1</v>
      </c>
      <c r="H3" s="87" t="s">
        <v>1</v>
      </c>
      <c r="I3" s="87" t="s">
        <v>1</v>
      </c>
      <c r="J3" s="87" t="s">
        <v>1</v>
      </c>
      <c r="K3" s="87" t="s">
        <v>1</v>
      </c>
      <c r="L3" s="87" t="s">
        <v>1</v>
      </c>
      <c r="M3" s="87" t="s">
        <v>1</v>
      </c>
      <c r="N3" s="87" t="s">
        <v>1</v>
      </c>
      <c r="O3" s="87" t="s">
        <v>1</v>
      </c>
      <c r="P3" s="87" t="s">
        <v>1</v>
      </c>
      <c r="Q3" s="131">
        <v>1000000</v>
      </c>
      <c r="R3" s="87" t="s">
        <v>1</v>
      </c>
      <c r="S3" s="87" t="s">
        <v>1</v>
      </c>
      <c r="T3" s="87" t="s">
        <v>1</v>
      </c>
      <c r="U3" s="87" t="s">
        <v>1</v>
      </c>
      <c r="V3" s="87" t="s">
        <v>1</v>
      </c>
      <c r="W3" s="87" t="s">
        <v>1</v>
      </c>
      <c r="X3" s="87" t="s">
        <v>1</v>
      </c>
      <c r="Y3" s="87" t="s">
        <v>1</v>
      </c>
      <c r="Z3" s="87" t="s">
        <v>1</v>
      </c>
      <c r="AA3" s="87" t="s">
        <v>1</v>
      </c>
    </row>
    <row r="4" spans="1:27" ht="37.5" customHeight="1" x14ac:dyDescent="0.25">
      <c r="A4" s="86" t="s">
        <v>5</v>
      </c>
      <c r="B4" s="86" t="s">
        <v>6</v>
      </c>
      <c r="C4" s="86" t="s">
        <v>7</v>
      </c>
      <c r="D4" s="86" t="s">
        <v>8</v>
      </c>
      <c r="E4" s="86" t="s">
        <v>9</v>
      </c>
      <c r="F4" s="86" t="s">
        <v>10</v>
      </c>
      <c r="G4" s="86" t="s">
        <v>11</v>
      </c>
      <c r="H4" s="86" t="s">
        <v>12</v>
      </c>
      <c r="I4" s="86" t="s">
        <v>13</v>
      </c>
      <c r="J4" s="86" t="s">
        <v>14</v>
      </c>
      <c r="K4" s="86" t="s">
        <v>15</v>
      </c>
      <c r="L4" s="86" t="s">
        <v>185</v>
      </c>
      <c r="M4" s="86" t="s">
        <v>16</v>
      </c>
      <c r="N4" s="86" t="s">
        <v>17</v>
      </c>
      <c r="O4" s="86" t="s">
        <v>18</v>
      </c>
      <c r="P4" s="86" t="s">
        <v>19</v>
      </c>
      <c r="Q4" s="86" t="s">
        <v>20</v>
      </c>
      <c r="R4" s="86" t="s">
        <v>21</v>
      </c>
      <c r="S4" s="86" t="s">
        <v>22</v>
      </c>
      <c r="T4" s="86" t="s">
        <v>96</v>
      </c>
      <c r="U4" s="86" t="s">
        <v>23</v>
      </c>
      <c r="V4" s="86" t="s">
        <v>24</v>
      </c>
      <c r="W4" s="86" t="s">
        <v>186</v>
      </c>
      <c r="X4" s="86" t="s">
        <v>25</v>
      </c>
      <c r="Y4" s="86" t="s">
        <v>26</v>
      </c>
      <c r="Z4" s="86" t="s">
        <v>27</v>
      </c>
      <c r="AA4" s="86" t="s">
        <v>28</v>
      </c>
    </row>
    <row r="5" spans="1:27" ht="63.75" hidden="1" customHeight="1" x14ac:dyDescent="0.25">
      <c r="A5" s="88" t="s">
        <v>58</v>
      </c>
      <c r="B5" s="89" t="s">
        <v>59</v>
      </c>
      <c r="C5" s="90" t="s">
        <v>101</v>
      </c>
      <c r="D5" s="88" t="s">
        <v>29</v>
      </c>
      <c r="E5" s="88" t="s">
        <v>187</v>
      </c>
      <c r="F5" s="88" t="s">
        <v>187</v>
      </c>
      <c r="G5" s="88" t="s">
        <v>187</v>
      </c>
      <c r="H5" s="88"/>
      <c r="I5" s="88"/>
      <c r="J5" s="88"/>
      <c r="K5" s="88"/>
      <c r="L5" s="88"/>
      <c r="M5" s="88" t="s">
        <v>30</v>
      </c>
      <c r="N5" s="88" t="s">
        <v>31</v>
      </c>
      <c r="O5" s="88" t="s">
        <v>32</v>
      </c>
      <c r="P5" s="89" t="s">
        <v>102</v>
      </c>
      <c r="Q5" s="91">
        <v>23550.499999</v>
      </c>
      <c r="R5" s="91">
        <v>9.9999999999999995E-7</v>
      </c>
      <c r="S5" s="91">
        <v>0</v>
      </c>
      <c r="T5" s="91">
        <v>23550.5</v>
      </c>
      <c r="U5" s="91">
        <v>0</v>
      </c>
      <c r="V5" s="91">
        <v>13079.841163499999</v>
      </c>
      <c r="W5" s="91">
        <v>10470.658836500001</v>
      </c>
      <c r="X5" s="91">
        <v>1484.369794</v>
      </c>
      <c r="Y5" s="91">
        <v>1444.5872139999999</v>
      </c>
      <c r="Z5" s="91">
        <v>1444.5872139999999</v>
      </c>
      <c r="AA5" s="91">
        <v>1444.5872139999999</v>
      </c>
    </row>
    <row r="6" spans="1:27" ht="63.75" hidden="1" customHeight="1" x14ac:dyDescent="0.25">
      <c r="A6" s="88" t="s">
        <v>58</v>
      </c>
      <c r="B6" s="89" t="s">
        <v>59</v>
      </c>
      <c r="C6" s="90" t="s">
        <v>103</v>
      </c>
      <c r="D6" s="88" t="s">
        <v>29</v>
      </c>
      <c r="E6" s="88" t="s">
        <v>187</v>
      </c>
      <c r="F6" s="88" t="s">
        <v>187</v>
      </c>
      <c r="G6" s="88" t="s">
        <v>188</v>
      </c>
      <c r="H6" s="88"/>
      <c r="I6" s="88"/>
      <c r="J6" s="88"/>
      <c r="K6" s="88"/>
      <c r="L6" s="88"/>
      <c r="M6" s="88" t="s">
        <v>30</v>
      </c>
      <c r="N6" s="88" t="s">
        <v>31</v>
      </c>
      <c r="O6" s="88" t="s">
        <v>32</v>
      </c>
      <c r="P6" s="89" t="s">
        <v>104</v>
      </c>
      <c r="Q6" s="91">
        <v>7317.1</v>
      </c>
      <c r="R6" s="91">
        <v>0</v>
      </c>
      <c r="S6" s="91">
        <v>0</v>
      </c>
      <c r="T6" s="91">
        <v>7317.1</v>
      </c>
      <c r="U6" s="91">
        <v>0</v>
      </c>
      <c r="V6" s="91">
        <v>760.72953199999995</v>
      </c>
      <c r="W6" s="91">
        <v>6556.3704680000001</v>
      </c>
      <c r="X6" s="91">
        <v>0</v>
      </c>
      <c r="Y6" s="91">
        <v>0</v>
      </c>
      <c r="Z6" s="91">
        <v>0</v>
      </c>
      <c r="AA6" s="91">
        <v>0</v>
      </c>
    </row>
    <row r="7" spans="1:27" ht="63.75" hidden="1" customHeight="1" x14ac:dyDescent="0.25">
      <c r="A7" s="88" t="s">
        <v>58</v>
      </c>
      <c r="B7" s="89" t="s">
        <v>59</v>
      </c>
      <c r="C7" s="90" t="s">
        <v>105</v>
      </c>
      <c r="D7" s="88" t="s">
        <v>29</v>
      </c>
      <c r="E7" s="88" t="s">
        <v>187</v>
      </c>
      <c r="F7" s="88" t="s">
        <v>187</v>
      </c>
      <c r="G7" s="88" t="s">
        <v>189</v>
      </c>
      <c r="H7" s="88"/>
      <c r="I7" s="88"/>
      <c r="J7" s="88"/>
      <c r="K7" s="88"/>
      <c r="L7" s="88"/>
      <c r="M7" s="88" t="s">
        <v>30</v>
      </c>
      <c r="N7" s="88" t="s">
        <v>31</v>
      </c>
      <c r="O7" s="88" t="s">
        <v>32</v>
      </c>
      <c r="P7" s="89" t="s">
        <v>106</v>
      </c>
      <c r="Q7" s="91">
        <v>3836.2</v>
      </c>
      <c r="R7" s="91">
        <v>0</v>
      </c>
      <c r="S7" s="91">
        <v>0</v>
      </c>
      <c r="T7" s="91">
        <v>3836.2</v>
      </c>
      <c r="U7" s="91">
        <v>0</v>
      </c>
      <c r="V7" s="91">
        <v>1963.1513445000001</v>
      </c>
      <c r="W7" s="91">
        <v>1873.0486555</v>
      </c>
      <c r="X7" s="91">
        <v>214.901128</v>
      </c>
      <c r="Y7" s="91">
        <v>162.82080999999999</v>
      </c>
      <c r="Z7" s="91">
        <v>162.82080999999999</v>
      </c>
      <c r="AA7" s="91">
        <v>162.82080999999999</v>
      </c>
    </row>
    <row r="8" spans="1:27" ht="63.75" hidden="1" customHeight="1" x14ac:dyDescent="0.25">
      <c r="A8" s="88" t="s">
        <v>58</v>
      </c>
      <c r="B8" s="89" t="s">
        <v>59</v>
      </c>
      <c r="C8" s="90" t="s">
        <v>107</v>
      </c>
      <c r="D8" s="88" t="s">
        <v>29</v>
      </c>
      <c r="E8" s="88" t="s">
        <v>188</v>
      </c>
      <c r="F8" s="88" t="s">
        <v>187</v>
      </c>
      <c r="G8" s="88"/>
      <c r="H8" s="88"/>
      <c r="I8" s="88"/>
      <c r="J8" s="88"/>
      <c r="K8" s="88"/>
      <c r="L8" s="88"/>
      <c r="M8" s="88" t="s">
        <v>30</v>
      </c>
      <c r="N8" s="88" t="s">
        <v>31</v>
      </c>
      <c r="O8" s="88" t="s">
        <v>32</v>
      </c>
      <c r="P8" s="89" t="s">
        <v>108</v>
      </c>
      <c r="Q8" s="91">
        <v>20.2</v>
      </c>
      <c r="R8" s="91">
        <v>7</v>
      </c>
      <c r="S8" s="91">
        <v>7</v>
      </c>
      <c r="T8" s="91">
        <v>20.2</v>
      </c>
      <c r="U8" s="91">
        <v>0</v>
      </c>
      <c r="V8" s="91">
        <v>20.2</v>
      </c>
      <c r="W8" s="91">
        <v>0</v>
      </c>
      <c r="X8" s="91">
        <v>0</v>
      </c>
      <c r="Y8" s="91">
        <v>0</v>
      </c>
      <c r="Z8" s="91">
        <v>0</v>
      </c>
      <c r="AA8" s="91">
        <v>0</v>
      </c>
    </row>
    <row r="9" spans="1:27" ht="63.75" hidden="1" customHeight="1" x14ac:dyDescent="0.25">
      <c r="A9" s="88" t="s">
        <v>58</v>
      </c>
      <c r="B9" s="89" t="s">
        <v>59</v>
      </c>
      <c r="C9" s="90" t="s">
        <v>109</v>
      </c>
      <c r="D9" s="88" t="s">
        <v>29</v>
      </c>
      <c r="E9" s="88" t="s">
        <v>188</v>
      </c>
      <c r="F9" s="88" t="s">
        <v>188</v>
      </c>
      <c r="G9" s="88"/>
      <c r="H9" s="88"/>
      <c r="I9" s="88"/>
      <c r="J9" s="88"/>
      <c r="K9" s="88"/>
      <c r="L9" s="88"/>
      <c r="M9" s="88" t="s">
        <v>30</v>
      </c>
      <c r="N9" s="88" t="s">
        <v>31</v>
      </c>
      <c r="O9" s="88" t="s">
        <v>32</v>
      </c>
      <c r="P9" s="89" t="s">
        <v>110</v>
      </c>
      <c r="Q9" s="91">
        <v>7599.3999990000002</v>
      </c>
      <c r="R9" s="91">
        <v>19.000001000000001</v>
      </c>
      <c r="S9" s="91">
        <v>19</v>
      </c>
      <c r="T9" s="91">
        <v>7599.4</v>
      </c>
      <c r="U9" s="91">
        <v>0</v>
      </c>
      <c r="V9" s="91">
        <v>5966.0640716300004</v>
      </c>
      <c r="W9" s="91">
        <v>1633.3359283699999</v>
      </c>
      <c r="X9" s="91">
        <v>3019.15741063</v>
      </c>
      <c r="Y9" s="91">
        <v>449.402264</v>
      </c>
      <c r="Z9" s="91">
        <v>449.402264</v>
      </c>
      <c r="AA9" s="91">
        <v>432</v>
      </c>
    </row>
    <row r="10" spans="1:27" ht="63.75" hidden="1" customHeight="1" x14ac:dyDescent="0.25">
      <c r="A10" s="88" t="s">
        <v>58</v>
      </c>
      <c r="B10" s="89" t="s">
        <v>59</v>
      </c>
      <c r="C10" s="90" t="s">
        <v>112</v>
      </c>
      <c r="D10" s="88" t="s">
        <v>29</v>
      </c>
      <c r="E10" s="88" t="s">
        <v>189</v>
      </c>
      <c r="F10" s="88" t="s">
        <v>189</v>
      </c>
      <c r="G10" s="88" t="s">
        <v>187</v>
      </c>
      <c r="H10" s="88" t="s">
        <v>190</v>
      </c>
      <c r="I10" s="88"/>
      <c r="J10" s="88"/>
      <c r="K10" s="88"/>
      <c r="L10" s="88"/>
      <c r="M10" s="88" t="s">
        <v>30</v>
      </c>
      <c r="N10" s="88" t="s">
        <v>31</v>
      </c>
      <c r="O10" s="88" t="s">
        <v>32</v>
      </c>
      <c r="P10" s="89" t="s">
        <v>33</v>
      </c>
      <c r="Q10" s="91">
        <v>554.1</v>
      </c>
      <c r="R10" s="91">
        <v>0</v>
      </c>
      <c r="S10" s="91">
        <v>0</v>
      </c>
      <c r="T10" s="91">
        <v>554.1</v>
      </c>
      <c r="U10" s="91">
        <v>0</v>
      </c>
      <c r="V10" s="91">
        <v>373.097734</v>
      </c>
      <c r="W10" s="91">
        <v>181.00226599999999</v>
      </c>
      <c r="X10" s="91">
        <v>190.7534</v>
      </c>
      <c r="Y10" s="91">
        <v>0</v>
      </c>
      <c r="Z10" s="91">
        <v>0</v>
      </c>
      <c r="AA10" s="91">
        <v>0</v>
      </c>
    </row>
    <row r="11" spans="1:27" ht="63.75" hidden="1" customHeight="1" x14ac:dyDescent="0.25">
      <c r="A11" s="88" t="s">
        <v>58</v>
      </c>
      <c r="B11" s="89" t="s">
        <v>59</v>
      </c>
      <c r="C11" s="90" t="s">
        <v>116</v>
      </c>
      <c r="D11" s="88" t="s">
        <v>29</v>
      </c>
      <c r="E11" s="88" t="s">
        <v>189</v>
      </c>
      <c r="F11" s="88" t="s">
        <v>189</v>
      </c>
      <c r="G11" s="88" t="s">
        <v>187</v>
      </c>
      <c r="H11" s="88" t="s">
        <v>192</v>
      </c>
      <c r="I11" s="88"/>
      <c r="J11" s="88"/>
      <c r="K11" s="88"/>
      <c r="L11" s="88"/>
      <c r="M11" s="88" t="s">
        <v>30</v>
      </c>
      <c r="N11" s="88" t="s">
        <v>31</v>
      </c>
      <c r="O11" s="88" t="s">
        <v>32</v>
      </c>
      <c r="P11" s="89" t="s">
        <v>36</v>
      </c>
      <c r="Q11" s="91">
        <v>6604.4</v>
      </c>
      <c r="R11" s="91">
        <v>0</v>
      </c>
      <c r="S11" s="91">
        <v>0</v>
      </c>
      <c r="T11" s="91">
        <v>6604.4</v>
      </c>
      <c r="U11" s="91">
        <v>0</v>
      </c>
      <c r="V11" s="91">
        <v>2165.4143779999999</v>
      </c>
      <c r="W11" s="91">
        <v>4438.9856220000001</v>
      </c>
      <c r="X11" s="91">
        <v>802.63182600000005</v>
      </c>
      <c r="Y11" s="91">
        <v>0</v>
      </c>
      <c r="Z11" s="91">
        <v>0</v>
      </c>
      <c r="AA11" s="91">
        <v>0</v>
      </c>
    </row>
    <row r="12" spans="1:27" ht="63.75" hidden="1" customHeight="1" x14ac:dyDescent="0.25">
      <c r="A12" s="88" t="s">
        <v>58</v>
      </c>
      <c r="B12" s="89" t="s">
        <v>59</v>
      </c>
      <c r="C12" s="90" t="s">
        <v>304</v>
      </c>
      <c r="D12" s="88" t="s">
        <v>29</v>
      </c>
      <c r="E12" s="88" t="s">
        <v>189</v>
      </c>
      <c r="F12" s="88" t="s">
        <v>189</v>
      </c>
      <c r="G12" s="88" t="s">
        <v>187</v>
      </c>
      <c r="H12" s="88" t="s">
        <v>305</v>
      </c>
      <c r="I12" s="88"/>
      <c r="J12" s="88"/>
      <c r="K12" s="88"/>
      <c r="L12" s="88"/>
      <c r="M12" s="88" t="s">
        <v>30</v>
      </c>
      <c r="N12" s="88" t="s">
        <v>31</v>
      </c>
      <c r="O12" s="88" t="s">
        <v>32</v>
      </c>
      <c r="P12" s="89" t="s">
        <v>306</v>
      </c>
      <c r="Q12" s="91">
        <v>1400</v>
      </c>
      <c r="R12" s="91">
        <v>0</v>
      </c>
      <c r="S12" s="91">
        <v>0</v>
      </c>
      <c r="T12" s="91">
        <v>1400</v>
      </c>
      <c r="U12" s="91">
        <v>0</v>
      </c>
      <c r="V12" s="91">
        <v>1167.040197</v>
      </c>
      <c r="W12" s="91">
        <v>232.95980299999999</v>
      </c>
      <c r="X12" s="91">
        <v>277.34826299999997</v>
      </c>
      <c r="Y12" s="91">
        <v>0</v>
      </c>
      <c r="Z12" s="91">
        <v>0</v>
      </c>
      <c r="AA12" s="91">
        <v>0</v>
      </c>
    </row>
    <row r="13" spans="1:27" ht="63.75" hidden="1" customHeight="1" x14ac:dyDescent="0.25">
      <c r="A13" s="88" t="s">
        <v>58</v>
      </c>
      <c r="B13" s="89" t="s">
        <v>59</v>
      </c>
      <c r="C13" s="90" t="s">
        <v>120</v>
      </c>
      <c r="D13" s="88" t="s">
        <v>29</v>
      </c>
      <c r="E13" s="88" t="s">
        <v>189</v>
      </c>
      <c r="F13" s="88" t="s">
        <v>189</v>
      </c>
      <c r="G13" s="88" t="s">
        <v>188</v>
      </c>
      <c r="H13" s="88" t="s">
        <v>194</v>
      </c>
      <c r="I13" s="88"/>
      <c r="J13" s="88"/>
      <c r="K13" s="88"/>
      <c r="L13" s="88"/>
      <c r="M13" s="88" t="s">
        <v>30</v>
      </c>
      <c r="N13" s="88" t="s">
        <v>31</v>
      </c>
      <c r="O13" s="88" t="s">
        <v>32</v>
      </c>
      <c r="P13" s="89" t="s">
        <v>121</v>
      </c>
      <c r="Q13" s="91">
        <v>5735.9</v>
      </c>
      <c r="R13" s="91">
        <v>0</v>
      </c>
      <c r="S13" s="91">
        <v>0</v>
      </c>
      <c r="T13" s="91">
        <v>5735.9</v>
      </c>
      <c r="U13" s="91">
        <v>0</v>
      </c>
      <c r="V13" s="91">
        <v>0</v>
      </c>
      <c r="W13" s="91">
        <v>5735.9</v>
      </c>
      <c r="X13" s="91">
        <v>0</v>
      </c>
      <c r="Y13" s="91">
        <v>0</v>
      </c>
      <c r="Z13" s="91">
        <v>0</v>
      </c>
      <c r="AA13" s="91">
        <v>0</v>
      </c>
    </row>
    <row r="14" spans="1:27" ht="63.75" hidden="1" customHeight="1" x14ac:dyDescent="0.25">
      <c r="A14" s="88" t="s">
        <v>58</v>
      </c>
      <c r="B14" s="89" t="s">
        <v>59</v>
      </c>
      <c r="C14" s="90" t="s">
        <v>122</v>
      </c>
      <c r="D14" s="88" t="s">
        <v>29</v>
      </c>
      <c r="E14" s="88" t="s">
        <v>189</v>
      </c>
      <c r="F14" s="88" t="s">
        <v>189</v>
      </c>
      <c r="G14" s="88" t="s">
        <v>188</v>
      </c>
      <c r="H14" s="88" t="s">
        <v>195</v>
      </c>
      <c r="I14" s="88"/>
      <c r="J14" s="88"/>
      <c r="K14" s="88"/>
      <c r="L14" s="88"/>
      <c r="M14" s="88" t="s">
        <v>30</v>
      </c>
      <c r="N14" s="88" t="s">
        <v>31</v>
      </c>
      <c r="O14" s="88" t="s">
        <v>32</v>
      </c>
      <c r="P14" s="89" t="s">
        <v>123</v>
      </c>
      <c r="Q14" s="91">
        <v>4082.1</v>
      </c>
      <c r="R14" s="91">
        <v>0</v>
      </c>
      <c r="S14" s="91">
        <v>0</v>
      </c>
      <c r="T14" s="91">
        <v>4082.1</v>
      </c>
      <c r="U14" s="91">
        <v>0</v>
      </c>
      <c r="V14" s="91">
        <v>4082.1</v>
      </c>
      <c r="W14" s="91">
        <v>0</v>
      </c>
      <c r="X14" s="91">
        <v>4082.1</v>
      </c>
      <c r="Y14" s="91">
        <v>340.17500000000001</v>
      </c>
      <c r="Z14" s="91">
        <v>340.17500000000001</v>
      </c>
      <c r="AA14" s="91">
        <v>336.88463100000001</v>
      </c>
    </row>
    <row r="15" spans="1:27" ht="63.75" hidden="1" customHeight="1" x14ac:dyDescent="0.25">
      <c r="A15" s="88" t="s">
        <v>58</v>
      </c>
      <c r="B15" s="89" t="s">
        <v>59</v>
      </c>
      <c r="C15" s="90" t="s">
        <v>124</v>
      </c>
      <c r="D15" s="88" t="s">
        <v>29</v>
      </c>
      <c r="E15" s="88" t="s">
        <v>189</v>
      </c>
      <c r="F15" s="88" t="s">
        <v>189</v>
      </c>
      <c r="G15" s="88" t="s">
        <v>188</v>
      </c>
      <c r="H15" s="88" t="s">
        <v>196</v>
      </c>
      <c r="I15" s="88"/>
      <c r="J15" s="88"/>
      <c r="K15" s="88"/>
      <c r="L15" s="88"/>
      <c r="M15" s="88" t="s">
        <v>30</v>
      </c>
      <c r="N15" s="88" t="s">
        <v>31</v>
      </c>
      <c r="O15" s="88" t="s">
        <v>32</v>
      </c>
      <c r="P15" s="89" t="s">
        <v>125</v>
      </c>
      <c r="Q15" s="91">
        <v>2900.4</v>
      </c>
      <c r="R15" s="91">
        <v>0</v>
      </c>
      <c r="S15" s="91">
        <v>0</v>
      </c>
      <c r="T15" s="91">
        <v>2900.4</v>
      </c>
      <c r="U15" s="91">
        <v>0</v>
      </c>
      <c r="V15" s="91">
        <v>0</v>
      </c>
      <c r="W15" s="91">
        <v>2900.4</v>
      </c>
      <c r="X15" s="91">
        <v>0</v>
      </c>
      <c r="Y15" s="91">
        <v>0</v>
      </c>
      <c r="Z15" s="91">
        <v>0</v>
      </c>
      <c r="AA15" s="91">
        <v>0</v>
      </c>
    </row>
    <row r="16" spans="1:27" ht="63.75" hidden="1" customHeight="1" x14ac:dyDescent="0.25">
      <c r="A16" s="88" t="s">
        <v>58</v>
      </c>
      <c r="B16" s="89" t="s">
        <v>59</v>
      </c>
      <c r="C16" s="90" t="s">
        <v>126</v>
      </c>
      <c r="D16" s="88" t="s">
        <v>29</v>
      </c>
      <c r="E16" s="88" t="s">
        <v>189</v>
      </c>
      <c r="F16" s="88" t="s">
        <v>189</v>
      </c>
      <c r="G16" s="88" t="s">
        <v>188</v>
      </c>
      <c r="H16" s="88" t="s">
        <v>197</v>
      </c>
      <c r="I16" s="88"/>
      <c r="J16" s="88"/>
      <c r="K16" s="88"/>
      <c r="L16" s="88"/>
      <c r="M16" s="88" t="s">
        <v>30</v>
      </c>
      <c r="N16" s="88" t="s">
        <v>31</v>
      </c>
      <c r="O16" s="88" t="s">
        <v>32</v>
      </c>
      <c r="P16" s="89" t="s">
        <v>127</v>
      </c>
      <c r="Q16" s="91">
        <v>2257.8000000000002</v>
      </c>
      <c r="R16" s="91">
        <v>0</v>
      </c>
      <c r="S16" s="91">
        <v>0</v>
      </c>
      <c r="T16" s="91">
        <v>2257.8000000000002</v>
      </c>
      <c r="U16" s="91">
        <v>0</v>
      </c>
      <c r="V16" s="91">
        <v>0</v>
      </c>
      <c r="W16" s="91">
        <v>2257.8000000000002</v>
      </c>
      <c r="X16" s="91">
        <v>0</v>
      </c>
      <c r="Y16" s="91">
        <v>0</v>
      </c>
      <c r="Z16" s="91">
        <v>0</v>
      </c>
      <c r="AA16" s="91">
        <v>0</v>
      </c>
    </row>
    <row r="17" spans="1:27" ht="63.75" hidden="1" customHeight="1" x14ac:dyDescent="0.25">
      <c r="A17" s="88" t="s">
        <v>58</v>
      </c>
      <c r="B17" s="89" t="s">
        <v>59</v>
      </c>
      <c r="C17" s="90" t="s">
        <v>128</v>
      </c>
      <c r="D17" s="88" t="s">
        <v>29</v>
      </c>
      <c r="E17" s="88" t="s">
        <v>189</v>
      </c>
      <c r="F17" s="88" t="s">
        <v>189</v>
      </c>
      <c r="G17" s="88" t="s">
        <v>188</v>
      </c>
      <c r="H17" s="88" t="s">
        <v>198</v>
      </c>
      <c r="I17" s="88"/>
      <c r="J17" s="88"/>
      <c r="K17" s="88"/>
      <c r="L17" s="88"/>
      <c r="M17" s="88" t="s">
        <v>30</v>
      </c>
      <c r="N17" s="88" t="s">
        <v>31</v>
      </c>
      <c r="O17" s="88" t="s">
        <v>32</v>
      </c>
      <c r="P17" s="89" t="s">
        <v>129</v>
      </c>
      <c r="Q17" s="91">
        <v>2897</v>
      </c>
      <c r="R17" s="91">
        <v>0</v>
      </c>
      <c r="S17" s="91">
        <v>0</v>
      </c>
      <c r="T17" s="91">
        <v>2897</v>
      </c>
      <c r="U17" s="91">
        <v>0</v>
      </c>
      <c r="V17" s="91">
        <v>0</v>
      </c>
      <c r="W17" s="91">
        <v>2897</v>
      </c>
      <c r="X17" s="91">
        <v>0</v>
      </c>
      <c r="Y17" s="91">
        <v>0</v>
      </c>
      <c r="Z17" s="91">
        <v>0</v>
      </c>
      <c r="AA17" s="91">
        <v>0</v>
      </c>
    </row>
    <row r="18" spans="1:27" ht="63.75" hidden="1" customHeight="1" x14ac:dyDescent="0.25">
      <c r="A18" s="88" t="s">
        <v>58</v>
      </c>
      <c r="B18" s="89" t="s">
        <v>59</v>
      </c>
      <c r="C18" s="90" t="s">
        <v>130</v>
      </c>
      <c r="D18" s="88" t="s">
        <v>29</v>
      </c>
      <c r="E18" s="88" t="s">
        <v>189</v>
      </c>
      <c r="F18" s="88" t="s">
        <v>189</v>
      </c>
      <c r="G18" s="88" t="s">
        <v>188</v>
      </c>
      <c r="H18" s="88" t="s">
        <v>199</v>
      </c>
      <c r="I18" s="88"/>
      <c r="J18" s="88"/>
      <c r="K18" s="88"/>
      <c r="L18" s="88"/>
      <c r="M18" s="88" t="s">
        <v>30</v>
      </c>
      <c r="N18" s="88" t="s">
        <v>31</v>
      </c>
      <c r="O18" s="88" t="s">
        <v>32</v>
      </c>
      <c r="P18" s="89" t="s">
        <v>131</v>
      </c>
      <c r="Q18" s="91">
        <v>4585.3</v>
      </c>
      <c r="R18" s="91">
        <v>0</v>
      </c>
      <c r="S18" s="91">
        <v>0</v>
      </c>
      <c r="T18" s="91">
        <v>4585.3</v>
      </c>
      <c r="U18" s="91">
        <v>0</v>
      </c>
      <c r="V18" s="91">
        <v>0</v>
      </c>
      <c r="W18" s="91">
        <v>4585.3</v>
      </c>
      <c r="X18" s="91">
        <v>0</v>
      </c>
      <c r="Y18" s="91">
        <v>0</v>
      </c>
      <c r="Z18" s="91">
        <v>0</v>
      </c>
      <c r="AA18" s="91">
        <v>0</v>
      </c>
    </row>
    <row r="19" spans="1:27" s="121" customFormat="1" ht="33.75" x14ac:dyDescent="0.25">
      <c r="A19" s="138" t="s">
        <v>58</v>
      </c>
      <c r="B19" s="139" t="s">
        <v>59</v>
      </c>
      <c r="C19" s="140" t="s">
        <v>133</v>
      </c>
      <c r="D19" s="138" t="s">
        <v>29</v>
      </c>
      <c r="E19" s="138" t="s">
        <v>189</v>
      </c>
      <c r="F19" s="138" t="s">
        <v>200</v>
      </c>
      <c r="G19" s="138" t="s">
        <v>187</v>
      </c>
      <c r="H19" s="138" t="s">
        <v>201</v>
      </c>
      <c r="I19" s="138"/>
      <c r="J19" s="138"/>
      <c r="K19" s="138"/>
      <c r="L19" s="138"/>
      <c r="M19" s="138" t="s">
        <v>30</v>
      </c>
      <c r="N19" s="138" t="s">
        <v>31</v>
      </c>
      <c r="O19" s="138" t="s">
        <v>32</v>
      </c>
      <c r="P19" s="275" t="s">
        <v>323</v>
      </c>
      <c r="Q19" s="131" t="e">
        <f>+#REF!/$Q$3</f>
        <v>#REF!</v>
      </c>
      <c r="R19" s="131" t="e">
        <f>+#REF!/$Q$3</f>
        <v>#REF!</v>
      </c>
      <c r="S19" s="131" t="e">
        <f>+#REF!/$Q$3</f>
        <v>#REF!</v>
      </c>
      <c r="T19" s="131" t="e">
        <f>+#REF!/$Q$3</f>
        <v>#REF!</v>
      </c>
      <c r="U19" s="131" t="e">
        <f>+#REF!/$Q$3</f>
        <v>#REF!</v>
      </c>
      <c r="V19" s="723" t="e">
        <f>+#REF!/$Q$3</f>
        <v>#REF!</v>
      </c>
      <c r="W19" s="131" t="e">
        <f>+#REF!/$Q$3</f>
        <v>#REF!</v>
      </c>
      <c r="X19" s="131" t="e">
        <f>+#REF!/$Q$3</f>
        <v>#REF!</v>
      </c>
      <c r="Y19" s="131" t="e">
        <f>+#REF!/$Q$3</f>
        <v>#REF!</v>
      </c>
      <c r="Z19" s="131" t="e">
        <f>+#REF!/$Q$3</f>
        <v>#REF!</v>
      </c>
      <c r="AA19" s="131" t="e">
        <f>+#REF!/$Q$3</f>
        <v>#REF!</v>
      </c>
    </row>
    <row r="20" spans="1:27" ht="63.75" hidden="1" customHeight="1" x14ac:dyDescent="0.25">
      <c r="A20" s="88" t="s">
        <v>58</v>
      </c>
      <c r="B20" s="89" t="s">
        <v>59</v>
      </c>
      <c r="C20" s="90" t="s">
        <v>134</v>
      </c>
      <c r="D20" s="88" t="s">
        <v>29</v>
      </c>
      <c r="E20" s="88" t="s">
        <v>189</v>
      </c>
      <c r="F20" s="88" t="s">
        <v>202</v>
      </c>
      <c r="G20" s="88" t="s">
        <v>187</v>
      </c>
      <c r="H20" s="88" t="s">
        <v>203</v>
      </c>
      <c r="I20" s="88"/>
      <c r="J20" s="88"/>
      <c r="K20" s="88"/>
      <c r="L20" s="88"/>
      <c r="M20" s="88" t="s">
        <v>30</v>
      </c>
      <c r="N20" s="88" t="s">
        <v>31</v>
      </c>
      <c r="O20" s="88" t="s">
        <v>32</v>
      </c>
      <c r="P20" s="89" t="s">
        <v>135</v>
      </c>
      <c r="Q20" s="131">
        <v>9.9999999999999989E-277</v>
      </c>
      <c r="R20" s="131">
        <v>9.9999999999999989E-277</v>
      </c>
      <c r="S20" s="131">
        <v>9.9999999999999989E-277</v>
      </c>
      <c r="T20" s="131">
        <v>9.9999999999999989E-277</v>
      </c>
      <c r="U20" s="131">
        <v>9.9999999999999989E-277</v>
      </c>
      <c r="V20" s="131">
        <v>9.9999999999999989E-277</v>
      </c>
      <c r="W20" s="131">
        <v>9.9999999999999989E-277</v>
      </c>
      <c r="X20" s="131">
        <v>9.9999999999999989E-277</v>
      </c>
      <c r="Y20" s="131">
        <v>9.9999999999999989E-277</v>
      </c>
      <c r="Z20" s="131">
        <v>9.9999999999999989E-277</v>
      </c>
      <c r="AA20" s="131">
        <v>9.9999999999999989E-277</v>
      </c>
    </row>
    <row r="21" spans="1:27" ht="63.75" hidden="1" customHeight="1" x14ac:dyDescent="0.25">
      <c r="A21" s="88" t="s">
        <v>58</v>
      </c>
      <c r="B21" s="89" t="s">
        <v>59</v>
      </c>
      <c r="C21" s="90" t="s">
        <v>136</v>
      </c>
      <c r="D21" s="88" t="s">
        <v>29</v>
      </c>
      <c r="E21" s="88" t="s">
        <v>189</v>
      </c>
      <c r="F21" s="88" t="s">
        <v>202</v>
      </c>
      <c r="G21" s="88" t="s">
        <v>187</v>
      </c>
      <c r="H21" s="88" t="s">
        <v>201</v>
      </c>
      <c r="I21" s="88"/>
      <c r="J21" s="88"/>
      <c r="K21" s="88"/>
      <c r="L21" s="88"/>
      <c r="M21" s="88" t="s">
        <v>30</v>
      </c>
      <c r="N21" s="88" t="s">
        <v>31</v>
      </c>
      <c r="O21" s="88" t="s">
        <v>32</v>
      </c>
      <c r="P21" s="89" t="s">
        <v>137</v>
      </c>
      <c r="Q21" s="131">
        <v>9.9999999999999989E-277</v>
      </c>
      <c r="R21" s="131">
        <v>9.9999999999999989E-277</v>
      </c>
      <c r="S21" s="131">
        <v>9.9999999999999989E-277</v>
      </c>
      <c r="T21" s="131">
        <v>9.9999999999999989E-277</v>
      </c>
      <c r="U21" s="131">
        <v>9.9999999999999989E-277</v>
      </c>
      <c r="V21" s="131">
        <v>9.9999999999999989E-277</v>
      </c>
      <c r="W21" s="131">
        <v>9.9999999999999989E-277</v>
      </c>
      <c r="X21" s="131">
        <v>9.9999999999999989E-277</v>
      </c>
      <c r="Y21" s="131">
        <v>9.9999999999999989E-277</v>
      </c>
      <c r="Z21" s="131">
        <v>9.9999999999999989E-277</v>
      </c>
      <c r="AA21" s="131">
        <v>9.9999999999999989E-277</v>
      </c>
    </row>
    <row r="22" spans="1:27" ht="63.75" hidden="1" customHeight="1" x14ac:dyDescent="0.25">
      <c r="A22" s="88" t="s">
        <v>58</v>
      </c>
      <c r="B22" s="89" t="s">
        <v>59</v>
      </c>
      <c r="C22" s="90" t="s">
        <v>138</v>
      </c>
      <c r="D22" s="88" t="s">
        <v>29</v>
      </c>
      <c r="E22" s="88" t="s">
        <v>189</v>
      </c>
      <c r="F22" s="88" t="s">
        <v>202</v>
      </c>
      <c r="G22" s="88" t="s">
        <v>187</v>
      </c>
      <c r="H22" s="88" t="s">
        <v>204</v>
      </c>
      <c r="I22" s="88"/>
      <c r="J22" s="88"/>
      <c r="K22" s="88"/>
      <c r="L22" s="88"/>
      <c r="M22" s="88" t="s">
        <v>30</v>
      </c>
      <c r="N22" s="88" t="s">
        <v>31</v>
      </c>
      <c r="O22" s="88" t="s">
        <v>32</v>
      </c>
      <c r="P22" s="89" t="s">
        <v>34</v>
      </c>
      <c r="Q22" s="131">
        <v>9.9999999999999989E-277</v>
      </c>
      <c r="R22" s="131">
        <v>9.9999999999999989E-277</v>
      </c>
      <c r="S22" s="131">
        <v>9.9999999999999989E-277</v>
      </c>
      <c r="T22" s="131">
        <v>9.9999999999999989E-277</v>
      </c>
      <c r="U22" s="131">
        <v>9.9999999999999989E-277</v>
      </c>
      <c r="V22" s="131">
        <v>9.9999999999999989E-277</v>
      </c>
      <c r="W22" s="131">
        <v>9.9999999999999989E-277</v>
      </c>
      <c r="X22" s="131">
        <v>9.9999999999999989E-277</v>
      </c>
      <c r="Y22" s="131">
        <v>9.9999999999999989E-277</v>
      </c>
      <c r="Z22" s="131">
        <v>9.9999999999999989E-277</v>
      </c>
      <c r="AA22" s="131">
        <v>9.9999999999999989E-277</v>
      </c>
    </row>
    <row r="23" spans="1:27" ht="63.75" hidden="1" customHeight="1" x14ac:dyDescent="0.25">
      <c r="A23" s="88" t="s">
        <v>58</v>
      </c>
      <c r="B23" s="89" t="s">
        <v>59</v>
      </c>
      <c r="C23" s="90" t="s">
        <v>139</v>
      </c>
      <c r="D23" s="88" t="s">
        <v>29</v>
      </c>
      <c r="E23" s="88" t="s">
        <v>189</v>
      </c>
      <c r="F23" s="88" t="s">
        <v>202</v>
      </c>
      <c r="G23" s="88" t="s">
        <v>187</v>
      </c>
      <c r="H23" s="88" t="s">
        <v>194</v>
      </c>
      <c r="I23" s="88"/>
      <c r="J23" s="88"/>
      <c r="K23" s="88"/>
      <c r="L23" s="88"/>
      <c r="M23" s="88" t="s">
        <v>30</v>
      </c>
      <c r="N23" s="88" t="s">
        <v>31</v>
      </c>
      <c r="O23" s="88" t="s">
        <v>32</v>
      </c>
      <c r="P23" s="89" t="s">
        <v>37</v>
      </c>
      <c r="Q23" s="131">
        <v>9.9999999999999989E-277</v>
      </c>
      <c r="R23" s="131">
        <v>9.9999999999999989E-277</v>
      </c>
      <c r="S23" s="131">
        <v>9.9999999999999989E-277</v>
      </c>
      <c r="T23" s="131">
        <v>9.9999999999999989E-277</v>
      </c>
      <c r="U23" s="131">
        <v>9.9999999999999989E-277</v>
      </c>
      <c r="V23" s="131">
        <v>9.9999999999999989E-277</v>
      </c>
      <c r="W23" s="131">
        <v>9.9999999999999989E-277</v>
      </c>
      <c r="X23" s="131">
        <v>9.9999999999999989E-277</v>
      </c>
      <c r="Y23" s="131">
        <v>9.9999999999999989E-277</v>
      </c>
      <c r="Z23" s="131">
        <v>9.9999999999999989E-277</v>
      </c>
      <c r="AA23" s="131">
        <v>9.9999999999999989E-277</v>
      </c>
    </row>
    <row r="24" spans="1:27" ht="63.75" hidden="1" customHeight="1" x14ac:dyDescent="0.25">
      <c r="A24" s="88" t="s">
        <v>58</v>
      </c>
      <c r="B24" s="89" t="s">
        <v>59</v>
      </c>
      <c r="C24" s="90" t="s">
        <v>140</v>
      </c>
      <c r="D24" s="88" t="s">
        <v>29</v>
      </c>
      <c r="E24" s="88" t="s">
        <v>189</v>
      </c>
      <c r="F24" s="88" t="s">
        <v>31</v>
      </c>
      <c r="G24" s="88" t="s">
        <v>187</v>
      </c>
      <c r="H24" s="88" t="s">
        <v>203</v>
      </c>
      <c r="I24" s="88"/>
      <c r="J24" s="88"/>
      <c r="K24" s="88"/>
      <c r="L24" s="88"/>
      <c r="M24" s="88" t="s">
        <v>30</v>
      </c>
      <c r="N24" s="88" t="s">
        <v>31</v>
      </c>
      <c r="O24" s="88" t="s">
        <v>32</v>
      </c>
      <c r="P24" s="89" t="s">
        <v>141</v>
      </c>
      <c r="Q24" s="131">
        <v>9.9999999999999989E-277</v>
      </c>
      <c r="R24" s="131">
        <v>9.9999999999999989E-277</v>
      </c>
      <c r="S24" s="131">
        <v>9.9999999999999989E-277</v>
      </c>
      <c r="T24" s="131">
        <v>9.9999999999999989E-277</v>
      </c>
      <c r="U24" s="131">
        <v>9.9999999999999989E-277</v>
      </c>
      <c r="V24" s="131">
        <v>9.9999999999999989E-277</v>
      </c>
      <c r="W24" s="131">
        <v>9.9999999999999989E-277</v>
      </c>
      <c r="X24" s="131">
        <v>9.9999999999999989E-277</v>
      </c>
      <c r="Y24" s="131">
        <v>9.9999999999999989E-277</v>
      </c>
      <c r="Z24" s="131">
        <v>9.9999999999999989E-277</v>
      </c>
      <c r="AA24" s="131">
        <v>9.9999999999999989E-277</v>
      </c>
    </row>
    <row r="25" spans="1:27" ht="63.75" hidden="1" customHeight="1" x14ac:dyDescent="0.25">
      <c r="A25" s="88" t="s">
        <v>58</v>
      </c>
      <c r="B25" s="89" t="s">
        <v>59</v>
      </c>
      <c r="C25" s="90" t="s">
        <v>142</v>
      </c>
      <c r="D25" s="88" t="s">
        <v>29</v>
      </c>
      <c r="E25" s="88" t="s">
        <v>189</v>
      </c>
      <c r="F25" s="88" t="s">
        <v>31</v>
      </c>
      <c r="G25" s="88" t="s">
        <v>187</v>
      </c>
      <c r="H25" s="88" t="s">
        <v>206</v>
      </c>
      <c r="I25" s="88"/>
      <c r="J25" s="88"/>
      <c r="K25" s="88"/>
      <c r="L25" s="88"/>
      <c r="M25" s="88" t="s">
        <v>30</v>
      </c>
      <c r="N25" s="88" t="s">
        <v>31</v>
      </c>
      <c r="O25" s="88" t="s">
        <v>32</v>
      </c>
      <c r="P25" s="89" t="s">
        <v>143</v>
      </c>
      <c r="Q25" s="131">
        <v>9.9999999999999989E-277</v>
      </c>
      <c r="R25" s="131">
        <v>9.9999999999999989E-277</v>
      </c>
      <c r="S25" s="131">
        <v>9.9999999999999989E-277</v>
      </c>
      <c r="T25" s="131">
        <v>9.9999999999999989E-277</v>
      </c>
      <c r="U25" s="131">
        <v>9.9999999999999989E-277</v>
      </c>
      <c r="V25" s="131">
        <v>9.9999999999999989E-277</v>
      </c>
      <c r="W25" s="131">
        <v>9.9999999999999989E-277</v>
      </c>
      <c r="X25" s="131">
        <v>9.9999999999999989E-277</v>
      </c>
      <c r="Y25" s="131">
        <v>9.9999999999999989E-277</v>
      </c>
      <c r="Z25" s="131">
        <v>9.9999999999999989E-277</v>
      </c>
      <c r="AA25" s="131">
        <v>9.9999999999999989E-277</v>
      </c>
    </row>
    <row r="26" spans="1:27" ht="63.75" hidden="1" customHeight="1" x14ac:dyDescent="0.25">
      <c r="A26" s="88" t="s">
        <v>58</v>
      </c>
      <c r="B26" s="89" t="s">
        <v>59</v>
      </c>
      <c r="C26" s="90" t="s">
        <v>144</v>
      </c>
      <c r="D26" s="88" t="s">
        <v>29</v>
      </c>
      <c r="E26" s="88" t="s">
        <v>189</v>
      </c>
      <c r="F26" s="88" t="s">
        <v>205</v>
      </c>
      <c r="G26" s="88" t="s">
        <v>207</v>
      </c>
      <c r="H26" s="88" t="s">
        <v>203</v>
      </c>
      <c r="I26" s="88"/>
      <c r="J26" s="88"/>
      <c r="K26" s="88"/>
      <c r="L26" s="88"/>
      <c r="M26" s="88" t="s">
        <v>30</v>
      </c>
      <c r="N26" s="88" t="s">
        <v>31</v>
      </c>
      <c r="O26" s="88" t="s">
        <v>32</v>
      </c>
      <c r="P26" s="89" t="s">
        <v>84</v>
      </c>
      <c r="Q26" s="131">
        <v>9.9999999999999989E-277</v>
      </c>
      <c r="R26" s="131">
        <v>9.9999999999999989E-277</v>
      </c>
      <c r="S26" s="131">
        <v>9.9999999999999989E-277</v>
      </c>
      <c r="T26" s="131">
        <v>9.9999999999999989E-277</v>
      </c>
      <c r="U26" s="131">
        <v>9.9999999999999989E-277</v>
      </c>
      <c r="V26" s="131">
        <v>9.9999999999999989E-277</v>
      </c>
      <c r="W26" s="131">
        <v>9.9999999999999989E-277</v>
      </c>
      <c r="X26" s="131">
        <v>9.9999999999999989E-277</v>
      </c>
      <c r="Y26" s="131">
        <v>9.9999999999999989E-277</v>
      </c>
      <c r="Z26" s="131">
        <v>9.9999999999999989E-277</v>
      </c>
      <c r="AA26" s="131">
        <v>9.9999999999999989E-277</v>
      </c>
    </row>
    <row r="27" spans="1:27" ht="63.75" hidden="1" customHeight="1" x14ac:dyDescent="0.25">
      <c r="A27" s="88" t="s">
        <v>58</v>
      </c>
      <c r="B27" s="89" t="s">
        <v>59</v>
      </c>
      <c r="C27" s="90" t="s">
        <v>145</v>
      </c>
      <c r="D27" s="88" t="s">
        <v>29</v>
      </c>
      <c r="E27" s="88" t="s">
        <v>207</v>
      </c>
      <c r="F27" s="88" t="s">
        <v>187</v>
      </c>
      <c r="G27" s="88"/>
      <c r="H27" s="88"/>
      <c r="I27" s="88"/>
      <c r="J27" s="88"/>
      <c r="K27" s="88"/>
      <c r="L27" s="88"/>
      <c r="M27" s="88" t="s">
        <v>30</v>
      </c>
      <c r="N27" s="88" t="s">
        <v>31</v>
      </c>
      <c r="O27" s="88" t="s">
        <v>32</v>
      </c>
      <c r="P27" s="89" t="s">
        <v>146</v>
      </c>
      <c r="Q27" s="131">
        <v>9.9999999999999989E-277</v>
      </c>
      <c r="R27" s="131">
        <v>9.9999999999999989E-277</v>
      </c>
      <c r="S27" s="131">
        <v>9.9999999999999989E-277</v>
      </c>
      <c r="T27" s="131">
        <v>9.9999999999999989E-277</v>
      </c>
      <c r="U27" s="131">
        <v>9.9999999999999989E-277</v>
      </c>
      <c r="V27" s="131">
        <v>9.9999999999999989E-277</v>
      </c>
      <c r="W27" s="131">
        <v>9.9999999999999989E-277</v>
      </c>
      <c r="X27" s="131">
        <v>9.9999999999999989E-277</v>
      </c>
      <c r="Y27" s="131">
        <v>9.9999999999999989E-277</v>
      </c>
      <c r="Z27" s="131">
        <v>9.9999999999999989E-277</v>
      </c>
      <c r="AA27" s="131">
        <v>9.9999999999999989E-277</v>
      </c>
    </row>
    <row r="28" spans="1:27" ht="63.75" hidden="1" customHeight="1" x14ac:dyDescent="0.25">
      <c r="A28" s="88" t="s">
        <v>58</v>
      </c>
      <c r="B28" s="89" t="s">
        <v>59</v>
      </c>
      <c r="C28" s="90" t="s">
        <v>147</v>
      </c>
      <c r="D28" s="88" t="s">
        <v>29</v>
      </c>
      <c r="E28" s="88" t="s">
        <v>207</v>
      </c>
      <c r="F28" s="88" t="s">
        <v>200</v>
      </c>
      <c r="G28" s="88" t="s">
        <v>187</v>
      </c>
      <c r="H28" s="88"/>
      <c r="I28" s="88"/>
      <c r="J28" s="88"/>
      <c r="K28" s="88"/>
      <c r="L28" s="88"/>
      <c r="M28" s="88" t="s">
        <v>30</v>
      </c>
      <c r="N28" s="88" t="s">
        <v>205</v>
      </c>
      <c r="O28" s="88" t="s">
        <v>208</v>
      </c>
      <c r="P28" s="89" t="s">
        <v>148</v>
      </c>
      <c r="Q28" s="131">
        <v>9.9999999999999989E-277</v>
      </c>
      <c r="R28" s="131">
        <v>9.9999999999999989E-277</v>
      </c>
      <c r="S28" s="131">
        <v>9.9999999999999989E-277</v>
      </c>
      <c r="T28" s="131">
        <v>9.9999999999999989E-277</v>
      </c>
      <c r="U28" s="131">
        <v>9.9999999999999989E-277</v>
      </c>
      <c r="V28" s="131">
        <v>9.9999999999999989E-277</v>
      </c>
      <c r="W28" s="131">
        <v>9.9999999999999989E-277</v>
      </c>
      <c r="X28" s="131">
        <v>9.9999999999999989E-277</v>
      </c>
      <c r="Y28" s="131">
        <v>9.9999999999999989E-277</v>
      </c>
      <c r="Z28" s="131">
        <v>9.9999999999999989E-277</v>
      </c>
      <c r="AA28" s="131">
        <v>9.9999999999999989E-277</v>
      </c>
    </row>
    <row r="29" spans="1:27" ht="63.75" hidden="1" customHeight="1" x14ac:dyDescent="0.25">
      <c r="A29" s="88" t="s">
        <v>58</v>
      </c>
      <c r="B29" s="89" t="s">
        <v>59</v>
      </c>
      <c r="C29" s="90" t="s">
        <v>150</v>
      </c>
      <c r="D29" s="88" t="s">
        <v>209</v>
      </c>
      <c r="E29" s="88" t="s">
        <v>210</v>
      </c>
      <c r="F29" s="88" t="s">
        <v>211</v>
      </c>
      <c r="G29" s="88" t="s">
        <v>213</v>
      </c>
      <c r="H29" s="88"/>
      <c r="I29" s="88"/>
      <c r="J29" s="88"/>
      <c r="K29" s="88"/>
      <c r="L29" s="88"/>
      <c r="M29" s="88" t="s">
        <v>30</v>
      </c>
      <c r="N29" s="88" t="s">
        <v>205</v>
      </c>
      <c r="O29" s="88" t="s">
        <v>32</v>
      </c>
      <c r="P29" s="89" t="s">
        <v>151</v>
      </c>
      <c r="Q29" s="131">
        <v>9.9999999999999989E-277</v>
      </c>
      <c r="R29" s="131">
        <v>9.9999999999999989E-277</v>
      </c>
      <c r="S29" s="131">
        <v>9.9999999999999989E-277</v>
      </c>
      <c r="T29" s="131">
        <v>9.9999999999999989E-277</v>
      </c>
      <c r="U29" s="131">
        <v>9.9999999999999989E-277</v>
      </c>
      <c r="V29" s="131">
        <v>9.9999999999999989E-277</v>
      </c>
      <c r="W29" s="131">
        <v>9.9999999999999989E-277</v>
      </c>
      <c r="X29" s="131">
        <v>9.9999999999999989E-277</v>
      </c>
      <c r="Y29" s="131">
        <v>9.9999999999999989E-277</v>
      </c>
      <c r="Z29" s="131">
        <v>9.9999999999999989E-277</v>
      </c>
      <c r="AA29" s="131">
        <v>9.9999999999999989E-277</v>
      </c>
    </row>
    <row r="30" spans="1:27" ht="63.75" hidden="1" customHeight="1" x14ac:dyDescent="0.25">
      <c r="A30" s="88" t="s">
        <v>58</v>
      </c>
      <c r="B30" s="89" t="s">
        <v>59</v>
      </c>
      <c r="C30" s="90" t="s">
        <v>227</v>
      </c>
      <c r="D30" s="88" t="s">
        <v>209</v>
      </c>
      <c r="E30" s="88" t="s">
        <v>210</v>
      </c>
      <c r="F30" s="88" t="s">
        <v>211</v>
      </c>
      <c r="G30" s="88" t="s">
        <v>228</v>
      </c>
      <c r="H30" s="88"/>
      <c r="I30" s="88"/>
      <c r="J30" s="88"/>
      <c r="K30" s="88"/>
      <c r="L30" s="88"/>
      <c r="M30" s="88" t="s">
        <v>30</v>
      </c>
      <c r="N30" s="88" t="s">
        <v>205</v>
      </c>
      <c r="O30" s="88" t="s">
        <v>32</v>
      </c>
      <c r="P30" s="89" t="s">
        <v>300</v>
      </c>
      <c r="Q30" s="131">
        <v>9.9999999999999989E-277</v>
      </c>
      <c r="R30" s="131">
        <v>9.9999999999999989E-277</v>
      </c>
      <c r="S30" s="131">
        <v>9.9999999999999989E-277</v>
      </c>
      <c r="T30" s="131">
        <v>9.9999999999999989E-277</v>
      </c>
      <c r="U30" s="131">
        <v>9.9999999999999989E-277</v>
      </c>
      <c r="V30" s="131">
        <v>9.9999999999999989E-277</v>
      </c>
      <c r="W30" s="131">
        <v>9.9999999999999989E-277</v>
      </c>
      <c r="X30" s="131">
        <v>9.9999999999999989E-277</v>
      </c>
      <c r="Y30" s="131">
        <v>9.9999999999999989E-277</v>
      </c>
      <c r="Z30" s="131">
        <v>9.9999999999999989E-277</v>
      </c>
      <c r="AA30" s="131">
        <v>9.9999999999999989E-277</v>
      </c>
    </row>
    <row r="31" spans="1:27" ht="63.75" hidden="1" customHeight="1" x14ac:dyDescent="0.25">
      <c r="A31" s="88" t="s">
        <v>58</v>
      </c>
      <c r="B31" s="89" t="s">
        <v>59</v>
      </c>
      <c r="C31" s="90" t="s">
        <v>229</v>
      </c>
      <c r="D31" s="88" t="s">
        <v>209</v>
      </c>
      <c r="E31" s="88" t="s">
        <v>210</v>
      </c>
      <c r="F31" s="88" t="s">
        <v>211</v>
      </c>
      <c r="G31" s="88" t="s">
        <v>230</v>
      </c>
      <c r="H31" s="88"/>
      <c r="I31" s="88"/>
      <c r="J31" s="88"/>
      <c r="K31" s="88"/>
      <c r="L31" s="88"/>
      <c r="M31" s="88" t="s">
        <v>30</v>
      </c>
      <c r="N31" s="88" t="s">
        <v>205</v>
      </c>
      <c r="O31" s="88" t="s">
        <v>32</v>
      </c>
      <c r="P31" s="89" t="s">
        <v>231</v>
      </c>
      <c r="Q31" s="131">
        <v>9.9999999999999989E-277</v>
      </c>
      <c r="R31" s="131">
        <v>9.9999999999999989E-277</v>
      </c>
      <c r="S31" s="131">
        <v>9.9999999999999989E-277</v>
      </c>
      <c r="T31" s="131">
        <v>9.9999999999999989E-277</v>
      </c>
      <c r="U31" s="131">
        <v>9.9999999999999989E-277</v>
      </c>
      <c r="V31" s="131">
        <v>9.9999999999999989E-277</v>
      </c>
      <c r="W31" s="131">
        <v>9.9999999999999989E-277</v>
      </c>
      <c r="X31" s="131">
        <v>9.9999999999999989E-277</v>
      </c>
      <c r="Y31" s="131">
        <v>9.9999999999999989E-277</v>
      </c>
      <c r="Z31" s="131">
        <v>9.9999999999999989E-277</v>
      </c>
      <c r="AA31" s="131">
        <v>9.9999999999999989E-277</v>
      </c>
    </row>
    <row r="32" spans="1:27" ht="63.75" hidden="1" customHeight="1" x14ac:dyDescent="0.25">
      <c r="A32" s="88" t="s">
        <v>58</v>
      </c>
      <c r="B32" s="89" t="s">
        <v>59</v>
      </c>
      <c r="C32" s="90" t="s">
        <v>155</v>
      </c>
      <c r="D32" s="88" t="s">
        <v>209</v>
      </c>
      <c r="E32" s="88" t="s">
        <v>215</v>
      </c>
      <c r="F32" s="88" t="s">
        <v>211</v>
      </c>
      <c r="G32" s="88" t="s">
        <v>31</v>
      </c>
      <c r="H32" s="88"/>
      <c r="I32" s="88"/>
      <c r="J32" s="88"/>
      <c r="K32" s="88"/>
      <c r="L32" s="88"/>
      <c r="M32" s="88" t="s">
        <v>30</v>
      </c>
      <c r="N32" s="88" t="s">
        <v>191</v>
      </c>
      <c r="O32" s="88" t="s">
        <v>32</v>
      </c>
      <c r="P32" s="89" t="s">
        <v>156</v>
      </c>
      <c r="Q32" s="131">
        <v>9.9999999999999989E-277</v>
      </c>
      <c r="R32" s="131">
        <v>9.9999999999999989E-277</v>
      </c>
      <c r="S32" s="131">
        <v>9.9999999999999989E-277</v>
      </c>
      <c r="T32" s="131">
        <v>9.9999999999999989E-277</v>
      </c>
      <c r="U32" s="131">
        <v>9.9999999999999989E-277</v>
      </c>
      <c r="V32" s="131">
        <v>9.9999999999999989E-277</v>
      </c>
      <c r="W32" s="131">
        <v>9.9999999999999989E-277</v>
      </c>
      <c r="X32" s="131">
        <v>9.9999999999999989E-277</v>
      </c>
      <c r="Y32" s="131">
        <v>9.9999999999999989E-277</v>
      </c>
      <c r="Z32" s="131">
        <v>9.9999999999999989E-277</v>
      </c>
      <c r="AA32" s="131">
        <v>9.9999999999999989E-277</v>
      </c>
    </row>
    <row r="33" spans="1:27" ht="63.75" hidden="1" customHeight="1" x14ac:dyDescent="0.25">
      <c r="A33" s="88" t="s">
        <v>58</v>
      </c>
      <c r="B33" s="89" t="s">
        <v>59</v>
      </c>
      <c r="C33" s="90" t="s">
        <v>157</v>
      </c>
      <c r="D33" s="88" t="s">
        <v>209</v>
      </c>
      <c r="E33" s="88" t="s">
        <v>215</v>
      </c>
      <c r="F33" s="88" t="s">
        <v>211</v>
      </c>
      <c r="G33" s="88" t="s">
        <v>205</v>
      </c>
      <c r="H33" s="88"/>
      <c r="I33" s="88"/>
      <c r="J33" s="88"/>
      <c r="K33" s="88"/>
      <c r="L33" s="88"/>
      <c r="M33" s="88" t="s">
        <v>30</v>
      </c>
      <c r="N33" s="88" t="s">
        <v>205</v>
      </c>
      <c r="O33" s="88" t="s">
        <v>32</v>
      </c>
      <c r="P33" s="89" t="s">
        <v>158</v>
      </c>
      <c r="Q33" s="131">
        <v>9.9999999999999989E-277</v>
      </c>
      <c r="R33" s="131">
        <v>9.9999999999999989E-277</v>
      </c>
      <c r="S33" s="131">
        <v>9.9999999999999989E-277</v>
      </c>
      <c r="T33" s="131">
        <v>9.9999999999999989E-277</v>
      </c>
      <c r="U33" s="131">
        <v>9.9999999999999989E-277</v>
      </c>
      <c r="V33" s="131">
        <v>9.9999999999999989E-277</v>
      </c>
      <c r="W33" s="131">
        <v>9.9999999999999989E-277</v>
      </c>
      <c r="X33" s="131">
        <v>9.9999999999999989E-277</v>
      </c>
      <c r="Y33" s="131">
        <v>9.9999999999999989E-277</v>
      </c>
      <c r="Z33" s="131">
        <v>9.9999999999999989E-277</v>
      </c>
      <c r="AA33" s="131">
        <v>9.9999999999999989E-277</v>
      </c>
    </row>
    <row r="34" spans="1:27" ht="63.75" hidden="1" customHeight="1" x14ac:dyDescent="0.25">
      <c r="A34" s="88" t="s">
        <v>58</v>
      </c>
      <c r="B34" s="89" t="s">
        <v>59</v>
      </c>
      <c r="C34" s="90" t="s">
        <v>159</v>
      </c>
      <c r="D34" s="88" t="s">
        <v>209</v>
      </c>
      <c r="E34" s="88" t="s">
        <v>215</v>
      </c>
      <c r="F34" s="88" t="s">
        <v>211</v>
      </c>
      <c r="G34" s="88" t="s">
        <v>218</v>
      </c>
      <c r="H34" s="88"/>
      <c r="I34" s="88"/>
      <c r="J34" s="88"/>
      <c r="K34" s="88"/>
      <c r="L34" s="88"/>
      <c r="M34" s="88" t="s">
        <v>30</v>
      </c>
      <c r="N34" s="88" t="s">
        <v>191</v>
      </c>
      <c r="O34" s="88" t="s">
        <v>32</v>
      </c>
      <c r="P34" s="89" t="s">
        <v>160</v>
      </c>
      <c r="Q34" s="131">
        <v>9.9999999999999989E-277</v>
      </c>
      <c r="R34" s="131">
        <v>9.9999999999999989E-277</v>
      </c>
      <c r="S34" s="131">
        <v>9.9999999999999989E-277</v>
      </c>
      <c r="T34" s="131">
        <v>9.9999999999999989E-277</v>
      </c>
      <c r="U34" s="131">
        <v>9.9999999999999989E-277</v>
      </c>
      <c r="V34" s="131">
        <v>9.9999999999999989E-277</v>
      </c>
      <c r="W34" s="131">
        <v>9.9999999999999989E-277</v>
      </c>
      <c r="X34" s="131">
        <v>9.9999999999999989E-277</v>
      </c>
      <c r="Y34" s="131">
        <v>9.9999999999999989E-277</v>
      </c>
      <c r="Z34" s="131">
        <v>9.9999999999999989E-277</v>
      </c>
      <c r="AA34" s="131">
        <v>9.9999999999999989E-277</v>
      </c>
    </row>
    <row r="35" spans="1:27" ht="63.75" hidden="1" customHeight="1" x14ac:dyDescent="0.25">
      <c r="A35" s="88" t="s">
        <v>58</v>
      </c>
      <c r="B35" s="89" t="s">
        <v>59</v>
      </c>
      <c r="C35" s="90" t="s">
        <v>161</v>
      </c>
      <c r="D35" s="88" t="s">
        <v>209</v>
      </c>
      <c r="E35" s="88" t="s">
        <v>219</v>
      </c>
      <c r="F35" s="88" t="s">
        <v>211</v>
      </c>
      <c r="G35" s="88" t="s">
        <v>220</v>
      </c>
      <c r="H35" s="88"/>
      <c r="I35" s="88"/>
      <c r="J35" s="88"/>
      <c r="K35" s="88"/>
      <c r="L35" s="88"/>
      <c r="M35" s="88" t="s">
        <v>30</v>
      </c>
      <c r="N35" s="88" t="s">
        <v>205</v>
      </c>
      <c r="O35" s="88" t="s">
        <v>32</v>
      </c>
      <c r="P35" s="89" t="s">
        <v>162</v>
      </c>
      <c r="Q35" s="131">
        <v>9.9999999999999989E-277</v>
      </c>
      <c r="R35" s="131">
        <v>9.9999999999999989E-277</v>
      </c>
      <c r="S35" s="131">
        <v>9.9999999999999989E-277</v>
      </c>
      <c r="T35" s="131">
        <v>9.9999999999999989E-277</v>
      </c>
      <c r="U35" s="131">
        <v>9.9999999999999989E-277</v>
      </c>
      <c r="V35" s="131">
        <v>9.9999999999999989E-277</v>
      </c>
      <c r="W35" s="131">
        <v>9.9999999999999989E-277</v>
      </c>
      <c r="X35" s="131">
        <v>9.9999999999999989E-277</v>
      </c>
      <c r="Y35" s="131">
        <v>9.9999999999999989E-277</v>
      </c>
      <c r="Z35" s="131">
        <v>9.9999999999999989E-277</v>
      </c>
      <c r="AA35" s="131">
        <v>9.9999999999999989E-277</v>
      </c>
    </row>
    <row r="36" spans="1:27" ht="63.75" hidden="1" customHeight="1" x14ac:dyDescent="0.25">
      <c r="A36" s="88" t="s">
        <v>58</v>
      </c>
      <c r="B36" s="89" t="s">
        <v>59</v>
      </c>
      <c r="C36" s="90" t="s">
        <v>163</v>
      </c>
      <c r="D36" s="88" t="s">
        <v>209</v>
      </c>
      <c r="E36" s="88" t="s">
        <v>221</v>
      </c>
      <c r="F36" s="88" t="s">
        <v>211</v>
      </c>
      <c r="G36" s="88" t="s">
        <v>222</v>
      </c>
      <c r="H36" s="88"/>
      <c r="I36" s="88"/>
      <c r="J36" s="88"/>
      <c r="K36" s="88"/>
      <c r="L36" s="88"/>
      <c r="M36" s="88" t="s">
        <v>30</v>
      </c>
      <c r="N36" s="88" t="s">
        <v>205</v>
      </c>
      <c r="O36" s="88" t="s">
        <v>32</v>
      </c>
      <c r="P36" s="89" t="s">
        <v>164</v>
      </c>
      <c r="Q36" s="131">
        <v>9.9999999999999989E-277</v>
      </c>
      <c r="R36" s="131">
        <v>9.9999999999999989E-277</v>
      </c>
      <c r="S36" s="131">
        <v>9.9999999999999989E-277</v>
      </c>
      <c r="T36" s="131">
        <v>9.9999999999999989E-277</v>
      </c>
      <c r="U36" s="131">
        <v>9.9999999999999989E-277</v>
      </c>
      <c r="V36" s="131">
        <v>9.9999999999999989E-277</v>
      </c>
      <c r="W36" s="131">
        <v>9.9999999999999989E-277</v>
      </c>
      <c r="X36" s="131">
        <v>9.9999999999999989E-277</v>
      </c>
      <c r="Y36" s="131">
        <v>9.9999999999999989E-277</v>
      </c>
      <c r="Z36" s="131">
        <v>9.9999999999999989E-277</v>
      </c>
      <c r="AA36" s="131">
        <v>9.9999999999999989E-277</v>
      </c>
    </row>
    <row r="37" spans="1:27" ht="63.75" hidden="1" customHeight="1" x14ac:dyDescent="0.25">
      <c r="A37" s="88" t="s">
        <v>58</v>
      </c>
      <c r="B37" s="89" t="s">
        <v>59</v>
      </c>
      <c r="C37" s="90" t="s">
        <v>232</v>
      </c>
      <c r="D37" s="88" t="s">
        <v>209</v>
      </c>
      <c r="E37" s="88" t="s">
        <v>221</v>
      </c>
      <c r="F37" s="88" t="s">
        <v>211</v>
      </c>
      <c r="G37" s="88" t="s">
        <v>225</v>
      </c>
      <c r="H37" s="88"/>
      <c r="I37" s="88"/>
      <c r="J37" s="88"/>
      <c r="K37" s="88"/>
      <c r="L37" s="88"/>
      <c r="M37" s="88" t="s">
        <v>30</v>
      </c>
      <c r="N37" s="88" t="s">
        <v>205</v>
      </c>
      <c r="O37" s="88" t="s">
        <v>32</v>
      </c>
      <c r="P37" s="89" t="s">
        <v>233</v>
      </c>
      <c r="Q37" s="131">
        <v>9.9999999999999989E-277</v>
      </c>
      <c r="R37" s="131">
        <v>9.9999999999999989E-277</v>
      </c>
      <c r="S37" s="131">
        <v>9.9999999999999989E-277</v>
      </c>
      <c r="T37" s="131">
        <v>9.9999999999999989E-277</v>
      </c>
      <c r="U37" s="131">
        <v>9.9999999999999989E-277</v>
      </c>
      <c r="V37" s="131">
        <v>9.9999999999999989E-277</v>
      </c>
      <c r="W37" s="131">
        <v>9.9999999999999989E-277</v>
      </c>
      <c r="X37" s="131">
        <v>9.9999999999999989E-277</v>
      </c>
      <c r="Y37" s="131">
        <v>9.9999999999999989E-277</v>
      </c>
      <c r="Z37" s="131">
        <v>9.9999999999999989E-277</v>
      </c>
      <c r="AA37" s="131">
        <v>9.9999999999999989E-277</v>
      </c>
    </row>
    <row r="38" spans="1:27" ht="63.75" hidden="1" customHeight="1" x14ac:dyDescent="0.25">
      <c r="A38" s="88" t="s">
        <v>58</v>
      </c>
      <c r="B38" s="89" t="s">
        <v>59</v>
      </c>
      <c r="C38" s="90" t="s">
        <v>232</v>
      </c>
      <c r="D38" s="88" t="s">
        <v>209</v>
      </c>
      <c r="E38" s="88" t="s">
        <v>221</v>
      </c>
      <c r="F38" s="88" t="s">
        <v>211</v>
      </c>
      <c r="G38" s="88" t="s">
        <v>225</v>
      </c>
      <c r="H38" s="88"/>
      <c r="I38" s="88"/>
      <c r="J38" s="88"/>
      <c r="K38" s="88"/>
      <c r="L38" s="88"/>
      <c r="M38" s="88" t="s">
        <v>30</v>
      </c>
      <c r="N38" s="88" t="s">
        <v>191</v>
      </c>
      <c r="O38" s="88" t="s">
        <v>32</v>
      </c>
      <c r="P38" s="89" t="s">
        <v>233</v>
      </c>
      <c r="Q38" s="131">
        <v>9.9999999999999989E-277</v>
      </c>
      <c r="R38" s="131">
        <v>9.9999999999999989E-277</v>
      </c>
      <c r="S38" s="131">
        <v>9.9999999999999989E-277</v>
      </c>
      <c r="T38" s="131">
        <v>9.9999999999999989E-277</v>
      </c>
      <c r="U38" s="131">
        <v>9.9999999999999989E-277</v>
      </c>
      <c r="V38" s="131">
        <v>9.9999999999999989E-277</v>
      </c>
      <c r="W38" s="131">
        <v>9.9999999999999989E-277</v>
      </c>
      <c r="X38" s="131">
        <v>9.9999999999999989E-277</v>
      </c>
      <c r="Y38" s="131">
        <v>9.9999999999999989E-277</v>
      </c>
      <c r="Z38" s="131">
        <v>9.9999999999999989E-277</v>
      </c>
      <c r="AA38" s="131">
        <v>9.9999999999999989E-277</v>
      </c>
    </row>
    <row r="39" spans="1:27" ht="63.75" hidden="1" customHeight="1" x14ac:dyDescent="0.25">
      <c r="A39" s="88" t="s">
        <v>58</v>
      </c>
      <c r="B39" s="89" t="s">
        <v>59</v>
      </c>
      <c r="C39" s="90" t="s">
        <v>165</v>
      </c>
      <c r="D39" s="88" t="s">
        <v>209</v>
      </c>
      <c r="E39" s="88" t="s">
        <v>223</v>
      </c>
      <c r="F39" s="88" t="s">
        <v>211</v>
      </c>
      <c r="G39" s="88" t="s">
        <v>224</v>
      </c>
      <c r="H39" s="88"/>
      <c r="I39" s="88"/>
      <c r="J39" s="88"/>
      <c r="K39" s="88"/>
      <c r="L39" s="88"/>
      <c r="M39" s="88" t="s">
        <v>30</v>
      </c>
      <c r="N39" s="88" t="s">
        <v>205</v>
      </c>
      <c r="O39" s="88" t="s">
        <v>32</v>
      </c>
      <c r="P39" s="89" t="s">
        <v>166</v>
      </c>
      <c r="Q39" s="131">
        <v>9.9999999999999989E-277</v>
      </c>
      <c r="R39" s="131">
        <v>9.9999999999999989E-277</v>
      </c>
      <c r="S39" s="131">
        <v>9.9999999999999989E-277</v>
      </c>
      <c r="T39" s="131">
        <v>9.9999999999999989E-277</v>
      </c>
      <c r="U39" s="131">
        <v>9.9999999999999989E-277</v>
      </c>
      <c r="V39" s="131">
        <v>9.9999999999999989E-277</v>
      </c>
      <c r="W39" s="131">
        <v>9.9999999999999989E-277</v>
      </c>
      <c r="X39" s="131">
        <v>9.9999999999999989E-277</v>
      </c>
      <c r="Y39" s="131">
        <v>9.9999999999999989E-277</v>
      </c>
      <c r="Z39" s="131">
        <v>9.9999999999999989E-277</v>
      </c>
      <c r="AA39" s="131">
        <v>9.9999999999999989E-277</v>
      </c>
    </row>
    <row r="40" spans="1:27" ht="63.75" hidden="1" customHeight="1" x14ac:dyDescent="0.25">
      <c r="A40" s="88" t="s">
        <v>58</v>
      </c>
      <c r="B40" s="89" t="s">
        <v>59</v>
      </c>
      <c r="C40" s="90" t="s">
        <v>167</v>
      </c>
      <c r="D40" s="88" t="s">
        <v>209</v>
      </c>
      <c r="E40" s="88" t="s">
        <v>223</v>
      </c>
      <c r="F40" s="88" t="s">
        <v>211</v>
      </c>
      <c r="G40" s="88" t="s">
        <v>216</v>
      </c>
      <c r="H40" s="88"/>
      <c r="I40" s="88"/>
      <c r="J40" s="88"/>
      <c r="K40" s="88"/>
      <c r="L40" s="88"/>
      <c r="M40" s="88" t="s">
        <v>30</v>
      </c>
      <c r="N40" s="88" t="s">
        <v>205</v>
      </c>
      <c r="O40" s="88" t="s">
        <v>32</v>
      </c>
      <c r="P40" s="89" t="s">
        <v>168</v>
      </c>
      <c r="Q40" s="131">
        <v>9.9999999999999989E-277</v>
      </c>
      <c r="R40" s="131">
        <v>9.9999999999999989E-277</v>
      </c>
      <c r="S40" s="131">
        <v>9.9999999999999989E-277</v>
      </c>
      <c r="T40" s="131">
        <v>9.9999999999999989E-277</v>
      </c>
      <c r="U40" s="131">
        <v>9.9999999999999989E-277</v>
      </c>
      <c r="V40" s="131">
        <v>9.9999999999999989E-277</v>
      </c>
      <c r="W40" s="131">
        <v>9.9999999999999989E-277</v>
      </c>
      <c r="X40" s="131">
        <v>9.9999999999999989E-277</v>
      </c>
      <c r="Y40" s="131">
        <v>9.9999999999999989E-277</v>
      </c>
      <c r="Z40" s="131">
        <v>9.9999999999999989E-277</v>
      </c>
      <c r="AA40" s="131">
        <v>9.9999999999999989E-277</v>
      </c>
    </row>
    <row r="41" spans="1:27" ht="63.75" hidden="1" customHeight="1" x14ac:dyDescent="0.25">
      <c r="A41" s="88" t="s">
        <v>58</v>
      </c>
      <c r="B41" s="89" t="s">
        <v>59</v>
      </c>
      <c r="C41" s="90" t="s">
        <v>169</v>
      </c>
      <c r="D41" s="88" t="s">
        <v>209</v>
      </c>
      <c r="E41" s="88" t="s">
        <v>223</v>
      </c>
      <c r="F41" s="88" t="s">
        <v>211</v>
      </c>
      <c r="G41" s="88" t="s">
        <v>217</v>
      </c>
      <c r="H41" s="88"/>
      <c r="I41" s="88"/>
      <c r="J41" s="88"/>
      <c r="K41" s="88"/>
      <c r="L41" s="88"/>
      <c r="M41" s="88" t="s">
        <v>30</v>
      </c>
      <c r="N41" s="88" t="s">
        <v>205</v>
      </c>
      <c r="O41" s="88" t="s">
        <v>32</v>
      </c>
      <c r="P41" s="89" t="s">
        <v>170</v>
      </c>
      <c r="Q41" s="131">
        <v>9.9999999999999989E-277</v>
      </c>
      <c r="R41" s="131">
        <v>9.9999999999999989E-277</v>
      </c>
      <c r="S41" s="131">
        <v>9.9999999999999989E-277</v>
      </c>
      <c r="T41" s="131">
        <v>9.9999999999999989E-277</v>
      </c>
      <c r="U41" s="131">
        <v>9.9999999999999989E-277</v>
      </c>
      <c r="V41" s="131">
        <v>9.9999999999999989E-277</v>
      </c>
      <c r="W41" s="131">
        <v>9.9999999999999989E-277</v>
      </c>
      <c r="X41" s="131">
        <v>9.9999999999999989E-277</v>
      </c>
      <c r="Y41" s="131">
        <v>9.9999999999999989E-277</v>
      </c>
      <c r="Z41" s="131">
        <v>9.9999999999999989E-277</v>
      </c>
      <c r="AA41" s="131">
        <v>9.9999999999999989E-277</v>
      </c>
    </row>
    <row r="42" spans="1:27" ht="63.75" hidden="1" customHeight="1" x14ac:dyDescent="0.25">
      <c r="A42" s="88" t="s">
        <v>58</v>
      </c>
      <c r="B42" s="89" t="s">
        <v>59</v>
      </c>
      <c r="C42" s="90" t="s">
        <v>234</v>
      </c>
      <c r="D42" s="88" t="s">
        <v>209</v>
      </c>
      <c r="E42" s="88" t="s">
        <v>223</v>
      </c>
      <c r="F42" s="88" t="s">
        <v>211</v>
      </c>
      <c r="G42" s="88" t="s">
        <v>205</v>
      </c>
      <c r="H42" s="88"/>
      <c r="I42" s="88"/>
      <c r="J42" s="88"/>
      <c r="K42" s="88"/>
      <c r="L42" s="88"/>
      <c r="M42" s="88" t="s">
        <v>30</v>
      </c>
      <c r="N42" s="88" t="s">
        <v>205</v>
      </c>
      <c r="O42" s="88" t="s">
        <v>32</v>
      </c>
      <c r="P42" s="89" t="s">
        <v>235</v>
      </c>
      <c r="Q42" s="131">
        <v>9.9999999999999989E-277</v>
      </c>
      <c r="R42" s="131">
        <v>9.9999999999999989E-277</v>
      </c>
      <c r="S42" s="131">
        <v>9.9999999999999989E-277</v>
      </c>
      <c r="T42" s="131">
        <v>9.9999999999999989E-277</v>
      </c>
      <c r="U42" s="131">
        <v>9.9999999999999989E-277</v>
      </c>
      <c r="V42" s="131">
        <v>9.9999999999999989E-277</v>
      </c>
      <c r="W42" s="131">
        <v>9.9999999999999989E-277</v>
      </c>
      <c r="X42" s="131">
        <v>9.9999999999999989E-277</v>
      </c>
      <c r="Y42" s="131">
        <v>9.9999999999999989E-277</v>
      </c>
      <c r="Z42" s="131">
        <v>9.9999999999999989E-277</v>
      </c>
      <c r="AA42" s="131">
        <v>9.9999999999999989E-277</v>
      </c>
    </row>
    <row r="43" spans="1:27" ht="63.75" hidden="1" customHeight="1" x14ac:dyDescent="0.25">
      <c r="A43" s="88" t="s">
        <v>58</v>
      </c>
      <c r="B43" s="89" t="s">
        <v>59</v>
      </c>
      <c r="C43" s="90" t="s">
        <v>307</v>
      </c>
      <c r="D43" s="88" t="s">
        <v>209</v>
      </c>
      <c r="E43" s="88" t="s">
        <v>223</v>
      </c>
      <c r="F43" s="88" t="s">
        <v>211</v>
      </c>
      <c r="G43" s="88" t="s">
        <v>218</v>
      </c>
      <c r="H43" s="88" t="s">
        <v>1</v>
      </c>
      <c r="I43" s="88" t="s">
        <v>1</v>
      </c>
      <c r="J43" s="88" t="s">
        <v>1</v>
      </c>
      <c r="K43" s="88" t="s">
        <v>1</v>
      </c>
      <c r="L43" s="88" t="s">
        <v>1</v>
      </c>
      <c r="M43" s="88" t="s">
        <v>30</v>
      </c>
      <c r="N43" s="88" t="s">
        <v>205</v>
      </c>
      <c r="O43" s="88" t="s">
        <v>32</v>
      </c>
      <c r="P43" s="89" t="s">
        <v>308</v>
      </c>
      <c r="Q43" s="131">
        <v>9.9999999999999989E-277</v>
      </c>
      <c r="R43" s="131">
        <v>9.9999999999999989E-277</v>
      </c>
      <c r="S43" s="131">
        <v>9.9999999999999989E-277</v>
      </c>
      <c r="T43" s="131">
        <v>9.9999999999999989E-277</v>
      </c>
      <c r="U43" s="131">
        <v>9.9999999999999989E-277</v>
      </c>
      <c r="V43" s="131">
        <v>9.9999999999999989E-277</v>
      </c>
      <c r="W43" s="131">
        <v>9.9999999999999989E-277</v>
      </c>
      <c r="X43" s="131">
        <v>9.9999999999999989E-277</v>
      </c>
      <c r="Y43" s="131">
        <v>9.9999999999999989E-277</v>
      </c>
      <c r="Z43" s="131">
        <v>9.9999999999999989E-277</v>
      </c>
      <c r="AA43" s="131">
        <v>9.9999999999999989E-277</v>
      </c>
    </row>
    <row r="44" spans="1:27" s="121" customFormat="1" ht="33.75" x14ac:dyDescent="0.25">
      <c r="A44" s="138" t="s">
        <v>56</v>
      </c>
      <c r="B44" s="139" t="s">
        <v>57</v>
      </c>
      <c r="C44" s="140" t="s">
        <v>133</v>
      </c>
      <c r="D44" s="138" t="s">
        <v>29</v>
      </c>
      <c r="E44" s="138" t="s">
        <v>189</v>
      </c>
      <c r="F44" s="138" t="s">
        <v>200</v>
      </c>
      <c r="G44" s="138" t="s">
        <v>187</v>
      </c>
      <c r="H44" s="138" t="s">
        <v>201</v>
      </c>
      <c r="I44" s="138"/>
      <c r="J44" s="138"/>
      <c r="K44" s="138"/>
      <c r="L44" s="138"/>
      <c r="M44" s="138" t="s">
        <v>30</v>
      </c>
      <c r="N44" s="138" t="s">
        <v>31</v>
      </c>
      <c r="O44" s="138" t="s">
        <v>32</v>
      </c>
      <c r="P44" s="275" t="s">
        <v>323</v>
      </c>
      <c r="Q44" s="131" t="e">
        <f>+#REF!/$Q$3</f>
        <v>#REF!</v>
      </c>
      <c r="R44" s="131" t="e">
        <f>+#REF!/$Q$3</f>
        <v>#REF!</v>
      </c>
      <c r="S44" s="131" t="e">
        <f>+#REF!/$Q$3</f>
        <v>#REF!</v>
      </c>
      <c r="T44" s="131" t="e">
        <f>+#REF!/$Q$3</f>
        <v>#REF!</v>
      </c>
      <c r="U44" s="131" t="e">
        <f>+#REF!/$Q$3</f>
        <v>#REF!</v>
      </c>
      <c r="V44" s="131" t="e">
        <f>+#REF!/$Q$3</f>
        <v>#REF!</v>
      </c>
      <c r="W44" s="131" t="e">
        <f>+#REF!/$Q$3</f>
        <v>#REF!</v>
      </c>
      <c r="X44" s="131" t="e">
        <f>+#REF!/$Q$3</f>
        <v>#REF!</v>
      </c>
      <c r="Y44" s="131" t="e">
        <f>+#REF!/$Q$3</f>
        <v>#REF!</v>
      </c>
      <c r="Z44" s="131" t="e">
        <f>+#REF!/$Q$3</f>
        <v>#REF!</v>
      </c>
      <c r="AA44" s="131" t="e">
        <f>+#REF!/$Q$3</f>
        <v>#REF!</v>
      </c>
    </row>
    <row r="45" spans="1:27" s="121" customFormat="1" ht="33.75" x14ac:dyDescent="0.25">
      <c r="A45" s="135" t="s">
        <v>54</v>
      </c>
      <c r="B45" s="139" t="s">
        <v>55</v>
      </c>
      <c r="C45" s="140" t="s">
        <v>133</v>
      </c>
      <c r="D45" s="138" t="s">
        <v>29</v>
      </c>
      <c r="E45" s="138" t="s">
        <v>189</v>
      </c>
      <c r="F45" s="138" t="s">
        <v>200</v>
      </c>
      <c r="G45" s="138" t="s">
        <v>187</v>
      </c>
      <c r="H45" s="138" t="s">
        <v>201</v>
      </c>
      <c r="I45" s="138"/>
      <c r="J45" s="138"/>
      <c r="K45" s="138"/>
      <c r="L45" s="138"/>
      <c r="M45" s="138" t="s">
        <v>30</v>
      </c>
      <c r="N45" s="138" t="s">
        <v>31</v>
      </c>
      <c r="O45" s="138" t="s">
        <v>32</v>
      </c>
      <c r="P45" s="275" t="s">
        <v>323</v>
      </c>
      <c r="Q45" s="131" t="e">
        <f>+#REF!/$Q$3</f>
        <v>#REF!</v>
      </c>
      <c r="R45" s="131" t="e">
        <f>+#REF!/$Q$3</f>
        <v>#REF!</v>
      </c>
      <c r="S45" s="131" t="e">
        <f>+#REF!/$Q$3</f>
        <v>#REF!</v>
      </c>
      <c r="T45" s="131" t="e">
        <f>+#REF!/$Q$3</f>
        <v>#REF!</v>
      </c>
      <c r="U45" s="131" t="e">
        <f>+#REF!/$Q$3</f>
        <v>#REF!</v>
      </c>
      <c r="V45" s="131" t="e">
        <f>+#REF!/$Q$3</f>
        <v>#REF!</v>
      </c>
      <c r="W45" s="131" t="e">
        <f>+#REF!/$Q$3</f>
        <v>#REF!</v>
      </c>
      <c r="X45" s="131" t="e">
        <f>+#REF!/$Q$3</f>
        <v>#REF!</v>
      </c>
      <c r="Y45" s="131" t="e">
        <f>+#REF!/$Q$3</f>
        <v>#REF!</v>
      </c>
      <c r="Z45" s="131" t="e">
        <f>+#REF!/$Q$3</f>
        <v>#REF!</v>
      </c>
      <c r="AA45" s="685" t="e">
        <f>+#REF!/$Q$3</f>
        <v>#REF!</v>
      </c>
    </row>
    <row r="46" spans="1:27" s="121" customFormat="1" ht="33.75" x14ac:dyDescent="0.25">
      <c r="A46" s="138" t="s">
        <v>52</v>
      </c>
      <c r="B46" s="139" t="s">
        <v>53</v>
      </c>
      <c r="C46" s="140" t="s">
        <v>133</v>
      </c>
      <c r="D46" s="138" t="s">
        <v>29</v>
      </c>
      <c r="E46" s="138" t="s">
        <v>189</v>
      </c>
      <c r="F46" s="138" t="s">
        <v>200</v>
      </c>
      <c r="G46" s="138" t="s">
        <v>187</v>
      </c>
      <c r="H46" s="138" t="s">
        <v>201</v>
      </c>
      <c r="I46" s="138"/>
      <c r="J46" s="138"/>
      <c r="K46" s="138"/>
      <c r="L46" s="138"/>
      <c r="M46" s="138" t="s">
        <v>30</v>
      </c>
      <c r="N46" s="138" t="s">
        <v>31</v>
      </c>
      <c r="O46" s="138" t="s">
        <v>32</v>
      </c>
      <c r="P46" s="275" t="s">
        <v>323</v>
      </c>
      <c r="Q46" s="131" t="e">
        <f>+#REF!/$Q$3</f>
        <v>#REF!</v>
      </c>
      <c r="R46" s="131" t="e">
        <f>+#REF!/$Q$3</f>
        <v>#REF!</v>
      </c>
      <c r="S46" s="131" t="e">
        <f>+#REF!/$Q$3</f>
        <v>#REF!</v>
      </c>
      <c r="T46" s="131" t="e">
        <f>+#REF!/$Q$3</f>
        <v>#REF!</v>
      </c>
      <c r="U46" s="131" t="e">
        <f>+#REF!/$Q$3</f>
        <v>#REF!</v>
      </c>
      <c r="V46" s="131" t="e">
        <f>+#REF!/$Q$3</f>
        <v>#REF!</v>
      </c>
      <c r="W46" s="131" t="e">
        <f>+#REF!/$Q$3</f>
        <v>#REF!</v>
      </c>
      <c r="X46" s="131" t="e">
        <f>+#REF!/$Q$3</f>
        <v>#REF!</v>
      </c>
      <c r="Y46" s="131" t="e">
        <f>+#REF!/$Q$3</f>
        <v>#REF!</v>
      </c>
      <c r="Z46" s="131" t="e">
        <f>+#REF!/$Q$3</f>
        <v>#REF!</v>
      </c>
      <c r="AA46" s="685" t="e">
        <f>+#REF!/$Q$3</f>
        <v>#REF!</v>
      </c>
    </row>
    <row r="47" spans="1:27" ht="15" x14ac:dyDescent="0.25">
      <c r="A47" s="93" t="s">
        <v>1</v>
      </c>
      <c r="B47" s="94" t="s">
        <v>1</v>
      </c>
      <c r="C47" s="95" t="s">
        <v>1</v>
      </c>
      <c r="D47" s="93" t="s">
        <v>1</v>
      </c>
      <c r="E47" s="93" t="s">
        <v>1</v>
      </c>
      <c r="F47" s="93" t="s">
        <v>1</v>
      </c>
      <c r="G47" s="93" t="s">
        <v>1</v>
      </c>
      <c r="H47" s="93" t="s">
        <v>1</v>
      </c>
      <c r="I47" s="93" t="s">
        <v>1</v>
      </c>
      <c r="J47" s="93" t="s">
        <v>1</v>
      </c>
      <c r="K47" s="93" t="s">
        <v>1</v>
      </c>
      <c r="L47" s="93" t="s">
        <v>1</v>
      </c>
      <c r="M47" s="93" t="s">
        <v>1</v>
      </c>
      <c r="N47" s="93" t="s">
        <v>1</v>
      </c>
      <c r="O47" s="93" t="s">
        <v>1</v>
      </c>
      <c r="P47" s="94" t="s">
        <v>1</v>
      </c>
      <c r="Q47" s="131" t="e">
        <f>(((((SUM(Q5:Q46))/1000000)/1000000)/1000000)/1000000)/1000000</f>
        <v>#REF!</v>
      </c>
      <c r="R47" s="131" t="e">
        <f t="shared" ref="R47:AA47" si="0">((((((SUM(R5:R46))/1000000)/1000000)/1000000)/1000000)/1000000)/1000000</f>
        <v>#REF!</v>
      </c>
      <c r="S47" s="131" t="e">
        <f t="shared" si="0"/>
        <v>#REF!</v>
      </c>
      <c r="T47" s="131" t="e">
        <f t="shared" si="0"/>
        <v>#REF!</v>
      </c>
      <c r="U47" s="131" t="e">
        <f t="shared" si="0"/>
        <v>#REF!</v>
      </c>
      <c r="V47" s="131" t="e">
        <f t="shared" si="0"/>
        <v>#REF!</v>
      </c>
      <c r="W47" s="131" t="e">
        <f t="shared" si="0"/>
        <v>#REF!</v>
      </c>
      <c r="X47" s="131" t="e">
        <f t="shared" si="0"/>
        <v>#REF!</v>
      </c>
      <c r="Y47" s="131" t="e">
        <f t="shared" si="0"/>
        <v>#REF!</v>
      </c>
      <c r="Z47" s="131" t="e">
        <f t="shared" si="0"/>
        <v>#REF!</v>
      </c>
      <c r="AA47" s="131" t="e">
        <f t="shared" si="0"/>
        <v>#REF!</v>
      </c>
    </row>
    <row r="48" spans="1:27" ht="15" x14ac:dyDescent="0.25">
      <c r="A48" s="88" t="s">
        <v>1</v>
      </c>
      <c r="B48" s="92" t="s">
        <v>1</v>
      </c>
      <c r="C48" s="90" t="s">
        <v>1</v>
      </c>
      <c r="D48" s="88" t="s">
        <v>1</v>
      </c>
      <c r="E48" s="88" t="s">
        <v>1</v>
      </c>
      <c r="F48" s="88" t="s">
        <v>1</v>
      </c>
      <c r="G48" s="88" t="s">
        <v>1</v>
      </c>
      <c r="H48" s="88" t="s">
        <v>1</v>
      </c>
      <c r="I48" s="88" t="s">
        <v>1</v>
      </c>
      <c r="J48" s="88" t="s">
        <v>1</v>
      </c>
      <c r="K48" s="88" t="s">
        <v>1</v>
      </c>
      <c r="L48" s="88" t="s">
        <v>1</v>
      </c>
      <c r="M48" s="88" t="s">
        <v>1</v>
      </c>
      <c r="N48" s="88" t="s">
        <v>1</v>
      </c>
      <c r="O48" s="88" t="s">
        <v>1</v>
      </c>
      <c r="P48" s="89" t="s">
        <v>1</v>
      </c>
      <c r="Q48" s="131" t="s">
        <v>1</v>
      </c>
      <c r="R48" s="131" t="s">
        <v>1</v>
      </c>
      <c r="S48" s="131" t="s">
        <v>1</v>
      </c>
      <c r="T48" s="131" t="s">
        <v>1</v>
      </c>
      <c r="U48" s="131" t="s">
        <v>1</v>
      </c>
      <c r="V48" s="131" t="s">
        <v>1</v>
      </c>
      <c r="W48" s="131" t="s">
        <v>1</v>
      </c>
      <c r="X48" s="131" t="s">
        <v>1</v>
      </c>
      <c r="Y48" s="131" t="s">
        <v>1</v>
      </c>
      <c r="Z48" s="131" t="s">
        <v>1</v>
      </c>
      <c r="AA48" s="131" t="s">
        <v>1</v>
      </c>
    </row>
    <row r="49" spans="16:27" ht="20.25" hidden="1" customHeight="1" x14ac:dyDescent="0.25">
      <c r="P49" s="284" t="s">
        <v>70</v>
      </c>
      <c r="Q49" s="231" t="e">
        <f>SUBTOTAL(9,Q5:Q48)</f>
        <v>#REF!</v>
      </c>
      <c r="R49" s="231" t="e">
        <f t="shared" ref="R49:AA49" si="1">SUBTOTAL(9,R5:R48)</f>
        <v>#REF!</v>
      </c>
      <c r="S49" s="231" t="e">
        <f t="shared" si="1"/>
        <v>#REF!</v>
      </c>
      <c r="T49" s="231" t="e">
        <f>SUBTOTAL(9,T5:T48)</f>
        <v>#REF!</v>
      </c>
      <c r="U49" s="231" t="e">
        <f t="shared" si="1"/>
        <v>#REF!</v>
      </c>
      <c r="V49" s="231" t="e">
        <f>SUBTOTAL(9,V5:V48)</f>
        <v>#REF!</v>
      </c>
      <c r="W49" s="231" t="e">
        <f t="shared" si="1"/>
        <v>#REF!</v>
      </c>
      <c r="X49" s="231" t="e">
        <f t="shared" si="1"/>
        <v>#REF!</v>
      </c>
      <c r="Y49" s="231" t="e">
        <f t="shared" si="1"/>
        <v>#REF!</v>
      </c>
      <c r="Z49" s="231" t="e">
        <f t="shared" si="1"/>
        <v>#REF!</v>
      </c>
      <c r="AA49" s="231" t="e">
        <f t="shared" si="1"/>
        <v>#REF!</v>
      </c>
    </row>
    <row r="50" spans="16:27" ht="15" hidden="1" x14ac:dyDescent="0.25">
      <c r="P50" s="284" t="s">
        <v>355</v>
      </c>
      <c r="Q50" s="131" t="e">
        <f>(+#REF!)/1000000</f>
        <v>#REF!</v>
      </c>
      <c r="R50" s="131" t="e">
        <f>(+#REF!)/1000000</f>
        <v>#REF!</v>
      </c>
      <c r="S50" s="131" t="e">
        <f>(+#REF!)/1000000</f>
        <v>#REF!</v>
      </c>
      <c r="T50" s="131" t="e">
        <f>(+#REF!)/1000000</f>
        <v>#REF!</v>
      </c>
      <c r="U50" s="131" t="e">
        <f>(+#REF!)/1000000</f>
        <v>#REF!</v>
      </c>
      <c r="V50" s="131" t="e">
        <f>(+#REF!)/1000000</f>
        <v>#REF!</v>
      </c>
      <c r="W50" s="131" t="e">
        <f>(+#REF!)/1000000</f>
        <v>#REF!</v>
      </c>
      <c r="X50" s="131" t="e">
        <f>(+#REF!)/1000000</f>
        <v>#REF!</v>
      </c>
      <c r="Y50" s="131" t="e">
        <f>(+#REF!)/1000000</f>
        <v>#REF!</v>
      </c>
      <c r="Z50" s="131" t="e">
        <f>(+#REF!)/1000000</f>
        <v>#REF!</v>
      </c>
      <c r="AA50" s="131" t="e">
        <f>(+#REF!)/1000000</f>
        <v>#REF!</v>
      </c>
    </row>
    <row r="51" spans="16:27" ht="15" hidden="1" x14ac:dyDescent="0.25">
      <c r="P51" s="284" t="s">
        <v>354</v>
      </c>
      <c r="Q51" s="132" t="e">
        <f>+Q49-Q50</f>
        <v>#REF!</v>
      </c>
      <c r="R51" s="132" t="e">
        <f t="shared" ref="R51:Z51" si="2">+R49-R50</f>
        <v>#REF!</v>
      </c>
      <c r="S51" s="132" t="e">
        <f t="shared" si="2"/>
        <v>#REF!</v>
      </c>
      <c r="T51" s="132" t="e">
        <f t="shared" si="2"/>
        <v>#REF!</v>
      </c>
      <c r="U51" s="132" t="e">
        <f t="shared" si="2"/>
        <v>#REF!</v>
      </c>
      <c r="V51" s="132" t="e">
        <f t="shared" si="2"/>
        <v>#REF!</v>
      </c>
      <c r="W51" s="132" t="e">
        <f t="shared" si="2"/>
        <v>#REF!</v>
      </c>
      <c r="X51" s="132" t="e">
        <f t="shared" si="2"/>
        <v>#REF!</v>
      </c>
      <c r="Y51" s="132" t="e">
        <f t="shared" si="2"/>
        <v>#REF!</v>
      </c>
      <c r="Z51" s="132" t="e">
        <f t="shared" si="2"/>
        <v>#REF!</v>
      </c>
      <c r="AA51" s="132" t="e">
        <f>+AA49-AA50</f>
        <v>#REF!</v>
      </c>
    </row>
    <row r="52" spans="16:27" ht="63.75" customHeight="1" x14ac:dyDescent="0.25">
      <c r="Q52" s="133"/>
      <c r="R52" s="133"/>
      <c r="S52" s="133"/>
      <c r="T52" s="133"/>
      <c r="U52" s="133"/>
      <c r="V52" s="133"/>
      <c r="W52" s="133"/>
      <c r="X52" s="133"/>
      <c r="Y52" s="133"/>
      <c r="Z52" s="133"/>
      <c r="AA52" s="133"/>
    </row>
  </sheetData>
  <autoFilter ref="A4:AA48" xr:uid="{00000000-0009-0000-0000-000004000000}">
    <filterColumn colId="15">
      <colorFilter dxfId="40"/>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182"/>
      <c r="D1" s="1183"/>
      <c r="E1" s="1183"/>
      <c r="F1" s="1184"/>
      <c r="G1" s="22"/>
      <c r="H1" s="23"/>
      <c r="I1" s="24"/>
      <c r="J1" s="24"/>
      <c r="K1" s="25"/>
      <c r="L1" s="26"/>
      <c r="M1" s="26"/>
      <c r="N1" s="26"/>
      <c r="O1" s="100"/>
      <c r="P1" s="1188" t="s">
        <v>246</v>
      </c>
      <c r="Q1" s="1189"/>
      <c r="R1" s="1190"/>
      <c r="U1" s="101"/>
    </row>
    <row r="2" spans="3:21" s="19" customFormat="1" ht="19.5" customHeight="1" x14ac:dyDescent="0.2">
      <c r="C2" s="1185"/>
      <c r="D2" s="1186"/>
      <c r="E2" s="1186"/>
      <c r="F2" s="1187"/>
      <c r="H2" s="1191" t="s">
        <v>247</v>
      </c>
      <c r="I2" s="1192"/>
      <c r="J2" s="1192"/>
      <c r="K2" s="1192"/>
      <c r="L2" s="1192"/>
      <c r="M2" s="1192"/>
      <c r="N2" s="1192"/>
      <c r="O2" s="1193"/>
      <c r="P2" s="1194" t="s">
        <v>248</v>
      </c>
      <c r="Q2" s="1195"/>
      <c r="R2" s="1196"/>
      <c r="U2" s="101"/>
    </row>
    <row r="3" spans="3:21" s="19" customFormat="1" ht="24" customHeight="1" x14ac:dyDescent="0.2">
      <c r="C3" s="1185"/>
      <c r="D3" s="1186"/>
      <c r="E3" s="1186"/>
      <c r="F3" s="1187"/>
      <c r="H3" s="1191" t="s">
        <v>249</v>
      </c>
      <c r="I3" s="1192"/>
      <c r="J3" s="1192"/>
      <c r="K3" s="1192"/>
      <c r="L3" s="1192"/>
      <c r="M3" s="1192"/>
      <c r="N3" s="1192"/>
      <c r="O3" s="1193"/>
      <c r="P3" s="1194"/>
      <c r="Q3" s="1195"/>
      <c r="R3" s="1196"/>
      <c r="U3" s="101"/>
    </row>
    <row r="4" spans="3:21" s="19" customFormat="1" ht="15" customHeight="1" x14ac:dyDescent="0.2">
      <c r="C4" s="1185"/>
      <c r="D4" s="1186"/>
      <c r="E4" s="1186"/>
      <c r="F4" s="1187"/>
      <c r="H4" s="1191" t="s">
        <v>250</v>
      </c>
      <c r="I4" s="1192"/>
      <c r="J4" s="1192"/>
      <c r="K4" s="1192"/>
      <c r="L4" s="1192"/>
      <c r="M4" s="1192"/>
      <c r="N4" s="1192"/>
      <c r="O4" s="1193"/>
      <c r="P4" s="1194" t="s">
        <v>251</v>
      </c>
      <c r="Q4" s="1195"/>
      <c r="R4" s="1196"/>
      <c r="U4" s="101"/>
    </row>
    <row r="5" spans="3:21" s="19" customFormat="1" ht="15" customHeight="1" x14ac:dyDescent="0.2">
      <c r="C5" s="1185"/>
      <c r="D5" s="1186"/>
      <c r="E5" s="1186"/>
      <c r="F5" s="1187"/>
      <c r="H5" s="1191" t="s">
        <v>252</v>
      </c>
      <c r="I5" s="1192"/>
      <c r="J5" s="1192"/>
      <c r="K5" s="1192"/>
      <c r="L5" s="1192"/>
      <c r="M5" s="1192"/>
      <c r="N5" s="1192"/>
      <c r="O5" s="1193"/>
      <c r="P5" s="1194"/>
      <c r="Q5" s="1195"/>
      <c r="R5" s="1196"/>
      <c r="U5" s="101"/>
    </row>
    <row r="6" spans="3:21" s="19" customFormat="1" ht="15" customHeight="1" x14ac:dyDescent="0.2">
      <c r="C6" s="1185"/>
      <c r="D6" s="1186"/>
      <c r="E6" s="1186"/>
      <c r="F6" s="1187"/>
      <c r="H6" s="1191" t="s">
        <v>253</v>
      </c>
      <c r="I6" s="1192"/>
      <c r="J6" s="1192"/>
      <c r="K6" s="1192"/>
      <c r="L6" s="1192"/>
      <c r="M6" s="1192"/>
      <c r="N6" s="1192"/>
      <c r="O6" s="1193"/>
      <c r="P6" s="1194"/>
      <c r="Q6" s="1195"/>
      <c r="R6" s="1196"/>
      <c r="U6" s="101"/>
    </row>
    <row r="7" spans="3:21" s="19" customFormat="1" ht="16.5" customHeight="1" thickBot="1" x14ac:dyDescent="0.25">
      <c r="C7" s="1185"/>
      <c r="D7" s="1186"/>
      <c r="E7" s="1186"/>
      <c r="F7" s="1187"/>
      <c r="H7" s="43">
        <v>1000000</v>
      </c>
      <c r="I7" s="27"/>
      <c r="J7" s="27"/>
      <c r="K7" s="28"/>
      <c r="L7" s="27"/>
      <c r="M7" s="27"/>
      <c r="N7" s="27"/>
      <c r="O7" s="29">
        <v>1000000</v>
      </c>
      <c r="P7" s="1197"/>
      <c r="Q7" s="1198"/>
      <c r="R7" s="1199"/>
      <c r="U7" s="101"/>
    </row>
    <row r="8" spans="3:21" s="19" customFormat="1" ht="16.5" customHeight="1" thickBot="1" x14ac:dyDescent="0.25">
      <c r="C8" s="1200" t="s">
        <v>254</v>
      </c>
      <c r="D8" s="1201"/>
      <c r="E8" s="1201"/>
      <c r="F8" s="1202"/>
      <c r="G8" s="22"/>
      <c r="H8" s="1203" t="s">
        <v>433</v>
      </c>
      <c r="I8" s="1204"/>
      <c r="J8" s="1204"/>
      <c r="K8" s="1204"/>
      <c r="L8" s="1204"/>
      <c r="M8" s="1204"/>
      <c r="N8" s="1204"/>
      <c r="O8" s="1204"/>
      <c r="P8" s="1204"/>
      <c r="Q8" s="1204"/>
      <c r="R8" s="1205"/>
      <c r="U8" s="101"/>
    </row>
    <row r="9" spans="3:21" s="19" customFormat="1" ht="26.25" customHeight="1" thickBot="1" x14ac:dyDescent="0.25">
      <c r="C9" s="1206" t="s">
        <v>255</v>
      </c>
      <c r="D9" s="1207"/>
      <c r="E9" s="1207"/>
      <c r="F9" s="1207"/>
      <c r="G9" s="1207"/>
      <c r="H9" s="1207"/>
      <c r="I9" s="1207"/>
      <c r="J9" s="1207"/>
      <c r="K9" s="1207"/>
      <c r="L9" s="1207"/>
      <c r="M9" s="1207"/>
      <c r="N9" s="1207"/>
      <c r="O9" s="1207"/>
      <c r="P9" s="1207"/>
      <c r="Q9" s="1207"/>
      <c r="R9" s="1208"/>
      <c r="U9" s="101"/>
    </row>
    <row r="10" spans="3:21" s="19" customFormat="1" ht="48" customHeight="1" thickBot="1" x14ac:dyDescent="0.25">
      <c r="C10" s="214" t="s">
        <v>19</v>
      </c>
      <c r="D10" s="215" t="s">
        <v>285</v>
      </c>
      <c r="E10" s="369" t="s">
        <v>20</v>
      </c>
      <c r="F10" s="216" t="s">
        <v>96</v>
      </c>
      <c r="G10" s="216" t="s">
        <v>256</v>
      </c>
      <c r="H10" s="216" t="s">
        <v>24</v>
      </c>
      <c r="I10" s="216" t="s">
        <v>257</v>
      </c>
      <c r="J10" s="216" t="s">
        <v>22</v>
      </c>
      <c r="K10" s="216" t="s">
        <v>258</v>
      </c>
      <c r="L10" s="217" t="s">
        <v>25</v>
      </c>
      <c r="M10" s="217" t="s">
        <v>259</v>
      </c>
      <c r="N10" s="217" t="s">
        <v>260</v>
      </c>
      <c r="O10" s="218" t="s">
        <v>261</v>
      </c>
      <c r="P10" s="218" t="s">
        <v>262</v>
      </c>
      <c r="Q10" s="218" t="s">
        <v>263</v>
      </c>
      <c r="R10" s="219" t="s">
        <v>264</v>
      </c>
      <c r="U10" s="101"/>
    </row>
    <row r="11" spans="3:21" s="19" customFormat="1" ht="36" customHeight="1" x14ac:dyDescent="0.2">
      <c r="C11" s="143" t="s">
        <v>46</v>
      </c>
      <c r="D11" s="566"/>
      <c r="E11" s="566"/>
      <c r="F11" s="567"/>
      <c r="G11" s="568"/>
      <c r="H11" s="567"/>
      <c r="I11" s="567"/>
      <c r="J11" s="567"/>
      <c r="K11" s="567"/>
      <c r="L11" s="567"/>
      <c r="M11" s="569"/>
      <c r="N11" s="570"/>
      <c r="O11" s="571"/>
      <c r="P11" s="572"/>
      <c r="Q11" s="572"/>
      <c r="R11" s="571"/>
      <c r="S11" s="19">
        <v>1000000</v>
      </c>
      <c r="U11" s="101"/>
    </row>
    <row r="12" spans="3:21" s="19" customFormat="1" ht="45.75" customHeight="1" x14ac:dyDescent="0.2">
      <c r="C12" s="1211" t="s">
        <v>171</v>
      </c>
      <c r="D12" s="565" t="s">
        <v>270</v>
      </c>
      <c r="E12" s="415">
        <v>0</v>
      </c>
      <c r="F12" s="415">
        <v>0</v>
      </c>
      <c r="G12" s="415">
        <v>0</v>
      </c>
      <c r="H12" s="415">
        <v>0</v>
      </c>
      <c r="I12" s="313"/>
      <c r="J12" s="313"/>
      <c r="K12" s="43">
        <f>+F12-H12</f>
        <v>0</v>
      </c>
      <c r="L12" s="700">
        <v>0</v>
      </c>
      <c r="M12" s="314"/>
      <c r="N12" s="314"/>
      <c r="O12" s="315">
        <f>+IF(ISERROR(L12/F12),0,L12/F12)</f>
        <v>0</v>
      </c>
      <c r="P12" s="192">
        <f>+F12-L12</f>
        <v>0</v>
      </c>
      <c r="Q12" s="192">
        <v>0</v>
      </c>
      <c r="R12" s="320">
        <f>+IF(ISERROR(Q12/F12),0,Q12/F12)</f>
        <v>0</v>
      </c>
      <c r="U12" s="101"/>
    </row>
    <row r="13" spans="3:21" s="19" customFormat="1" ht="45.75" customHeight="1" x14ac:dyDescent="0.2">
      <c r="C13" s="1212"/>
      <c r="D13" s="565" t="s">
        <v>286</v>
      </c>
      <c r="E13" s="415">
        <v>0</v>
      </c>
      <c r="F13" s="415">
        <v>0</v>
      </c>
      <c r="G13" s="415">
        <v>0</v>
      </c>
      <c r="H13" s="415">
        <v>0</v>
      </c>
      <c r="I13" s="313"/>
      <c r="J13" s="313"/>
      <c r="K13" s="43">
        <f t="shared" ref="K13:K16" si="0">+F13-H13</f>
        <v>0</v>
      </c>
      <c r="L13" s="700">
        <v>0</v>
      </c>
      <c r="M13" s="314"/>
      <c r="N13" s="314"/>
      <c r="O13" s="315">
        <f>+IF(ISERROR(L13/F13),0,L13/F13)</f>
        <v>0</v>
      </c>
      <c r="P13" s="192">
        <f>+F13-L13</f>
        <v>0</v>
      </c>
      <c r="Q13" s="192">
        <v>0</v>
      </c>
      <c r="R13" s="320">
        <f>+IF(ISERROR(Q13/F13),0,Q13/F13)</f>
        <v>0</v>
      </c>
      <c r="U13" s="101"/>
    </row>
    <row r="14" spans="3:21" s="19" customFormat="1" ht="45.75" customHeight="1" x14ac:dyDescent="0.2">
      <c r="C14" s="1213"/>
      <c r="D14" s="565" t="s">
        <v>183</v>
      </c>
      <c r="E14" s="313">
        <v>0</v>
      </c>
      <c r="F14" s="415">
        <v>0</v>
      </c>
      <c r="G14" s="415">
        <v>0</v>
      </c>
      <c r="H14" s="415">
        <v>0</v>
      </c>
      <c r="I14" s="313"/>
      <c r="J14" s="313"/>
      <c r="K14" s="43">
        <f t="shared" si="0"/>
        <v>0</v>
      </c>
      <c r="L14" s="700">
        <v>0</v>
      </c>
      <c r="M14" s="314"/>
      <c r="N14" s="314"/>
      <c r="O14" s="315">
        <f>+IF(ISERROR(L14/F14),0,L14/F14)</f>
        <v>0</v>
      </c>
      <c r="P14" s="192">
        <v>0</v>
      </c>
      <c r="Q14" s="192">
        <v>0</v>
      </c>
      <c r="R14" s="320">
        <f>+IF(ISERROR(Q14/F14),0,Q14/F14)</f>
        <v>0</v>
      </c>
      <c r="U14" s="101"/>
    </row>
    <row r="15" spans="3:21" s="19" customFormat="1" ht="38.25" customHeight="1" x14ac:dyDescent="0.2">
      <c r="C15" s="102" t="s">
        <v>68</v>
      </c>
      <c r="D15" s="564"/>
      <c r="E15" s="317">
        <v>0</v>
      </c>
      <c r="F15" s="317">
        <v>0</v>
      </c>
      <c r="G15" s="316">
        <v>0</v>
      </c>
      <c r="H15" s="317"/>
      <c r="I15" s="317"/>
      <c r="J15" s="317"/>
      <c r="K15" s="43">
        <f t="shared" si="0"/>
        <v>0</v>
      </c>
      <c r="L15" s="700">
        <v>0</v>
      </c>
      <c r="M15" s="318"/>
      <c r="N15" s="319"/>
      <c r="O15" s="320"/>
      <c r="P15" s="313"/>
      <c r="Q15" s="313">
        <v>0</v>
      </c>
      <c r="R15" s="320"/>
      <c r="U15" s="101"/>
    </row>
    <row r="16" spans="3:21" s="19" customFormat="1" ht="54" customHeight="1" thickBot="1" x14ac:dyDescent="0.25">
      <c r="C16" s="44" t="s">
        <v>265</v>
      </c>
      <c r="D16" s="558"/>
      <c r="E16" s="559">
        <v>0</v>
      </c>
      <c r="F16" s="559">
        <f>+F12+F13+F14</f>
        <v>0</v>
      </c>
      <c r="G16" s="559">
        <f>+G12+G13+G14</f>
        <v>0</v>
      </c>
      <c r="H16" s="559">
        <f>+H12+H13+H14</f>
        <v>0</v>
      </c>
      <c r="I16" s="559"/>
      <c r="J16" s="559"/>
      <c r="K16" s="43">
        <f t="shared" si="0"/>
        <v>0</v>
      </c>
      <c r="L16" s="701">
        <f t="shared" ref="L16" si="1">SUM(L12:L15)</f>
        <v>0</v>
      </c>
      <c r="M16" s="560"/>
      <c r="N16" s="560"/>
      <c r="O16" s="561">
        <f>+IF(ISERROR(L16/F16),0,L16/F16)</f>
        <v>0</v>
      </c>
      <c r="P16" s="562" t="s">
        <v>532</v>
      </c>
      <c r="Q16" s="562">
        <v>0</v>
      </c>
      <c r="R16" s="563">
        <v>0</v>
      </c>
      <c r="U16" s="101"/>
    </row>
    <row r="17" spans="3:25" s="19" customFormat="1" ht="5.25" hidden="1" customHeight="1" x14ac:dyDescent="0.2">
      <c r="C17" s="196" t="s">
        <v>265</v>
      </c>
      <c r="D17" s="197"/>
      <c r="E17" s="197"/>
      <c r="F17" s="198">
        <v>0</v>
      </c>
      <c r="G17" s="198">
        <v>248847.70388248999</v>
      </c>
      <c r="H17" s="199">
        <v>0</v>
      </c>
      <c r="I17" s="200">
        <v>0</v>
      </c>
      <c r="J17" s="200" t="e">
        <f>SUMIF([3]base!$G$5:$AD$76,"C",[3]base!$V$5:$V$76)</f>
        <v>#VALUE!</v>
      </c>
      <c r="K17" s="199">
        <f>(+F17-(I17+H17))/1000000</f>
        <v>0</v>
      </c>
      <c r="L17" s="200">
        <f>+L12+L13</f>
        <v>0</v>
      </c>
      <c r="M17" s="201">
        <f>+L17-Q17</f>
        <v>0</v>
      </c>
      <c r="N17" s="202" t="e">
        <f>+M17/(F17-I17)</f>
        <v>#DIV/0!</v>
      </c>
      <c r="O17" s="203">
        <v>0</v>
      </c>
      <c r="P17" s="204">
        <v>0</v>
      </c>
      <c r="Q17" s="205">
        <f>+Q12</f>
        <v>0</v>
      </c>
      <c r="R17" s="206">
        <v>0</v>
      </c>
      <c r="U17" s="101"/>
    </row>
    <row r="18" spans="3:25" s="7" customFormat="1" ht="41.25" customHeight="1" thickBot="1" x14ac:dyDescent="0.25">
      <c r="C18" s="1209" t="s">
        <v>70</v>
      </c>
      <c r="D18" s="1210"/>
      <c r="E18" s="207">
        <f>+E16</f>
        <v>0</v>
      </c>
      <c r="F18" s="207">
        <f>+F16</f>
        <v>0</v>
      </c>
      <c r="G18" s="207">
        <f>+G12+G13+G14</f>
        <v>0</v>
      </c>
      <c r="H18" s="207">
        <f>+H16</f>
        <v>0</v>
      </c>
      <c r="I18" s="207">
        <f>+I12+I13+I14</f>
        <v>0</v>
      </c>
      <c r="J18" s="207">
        <f>+J12+J13+J14</f>
        <v>0</v>
      </c>
      <c r="K18" s="207">
        <f>+K12+K13+K14</f>
        <v>0</v>
      </c>
      <c r="L18" s="207">
        <f>+L12+L13+L14</f>
        <v>0</v>
      </c>
      <c r="M18" s="208">
        <f>+L18-Q18</f>
        <v>0</v>
      </c>
      <c r="N18" s="245" t="e">
        <f>+M18/(F18-I18)</f>
        <v>#DIV/0!</v>
      </c>
      <c r="O18" s="209">
        <f>+IF(ISERROR(L18/F18),0,L18/F18)</f>
        <v>0</v>
      </c>
      <c r="P18" s="210">
        <f>+P12+P13+P14</f>
        <v>0</v>
      </c>
      <c r="Q18" s="211">
        <f>+Q12+Q13+Q14</f>
        <v>0</v>
      </c>
      <c r="R18" s="212">
        <f>+IF(ISERROR(Q18/F18),0,Q18/F18)</f>
        <v>0</v>
      </c>
      <c r="T18" s="19"/>
      <c r="U18" s="103"/>
    </row>
    <row r="19" spans="3:25" s="7" customFormat="1" ht="23.25" customHeight="1" x14ac:dyDescent="0.2">
      <c r="C19" s="30"/>
      <c r="D19" s="278">
        <v>1000000</v>
      </c>
      <c r="E19" s="278"/>
      <c r="F19" s="213"/>
      <c r="G19" s="31"/>
      <c r="H19" s="104"/>
      <c r="I19" s="104"/>
      <c r="J19" s="31"/>
      <c r="K19" s="31"/>
      <c r="L19" s="104"/>
      <c r="M19" s="104"/>
      <c r="N19" s="105"/>
      <c r="O19" s="32"/>
      <c r="P19" s="106"/>
      <c r="Q19" s="107"/>
      <c r="R19" s="33"/>
      <c r="T19" s="19"/>
      <c r="U19" s="103"/>
    </row>
    <row r="20" spans="3:25" s="7" customFormat="1" ht="23.25" customHeight="1" x14ac:dyDescent="0.25">
      <c r="C20" s="1165"/>
      <c r="D20" s="1165"/>
      <c r="E20" s="1165"/>
      <c r="F20" s="1165"/>
      <c r="G20" s="1165"/>
      <c r="H20" s="1165"/>
      <c r="I20" s="1165"/>
      <c r="J20" s="1165"/>
      <c r="K20" s="1165"/>
      <c r="L20" s="1165"/>
      <c r="M20" s="1165"/>
      <c r="N20" s="1165"/>
      <c r="O20" s="1165"/>
      <c r="P20" s="1165"/>
      <c r="Q20" s="1165"/>
      <c r="R20" s="33"/>
      <c r="T20" s="19"/>
      <c r="U20" s="108"/>
      <c r="V20" s="109"/>
    </row>
    <row r="21" spans="3:25" s="7" customFormat="1" ht="49.5" customHeight="1" x14ac:dyDescent="0.25">
      <c r="C21" s="1181"/>
      <c r="D21" s="1181"/>
      <c r="E21" s="1181"/>
      <c r="F21" s="1181"/>
      <c r="G21" s="1181"/>
      <c r="H21" s="1181"/>
      <c r="I21" s="1181"/>
      <c r="J21" s="1181"/>
      <c r="K21" s="1181"/>
      <c r="L21" s="1181"/>
      <c r="M21" s="1181"/>
      <c r="N21" s="1181"/>
      <c r="O21" s="1181"/>
      <c r="P21" s="1181"/>
      <c r="Q21" s="1181"/>
      <c r="R21" s="1181"/>
      <c r="T21" s="19"/>
      <c r="U21" s="108"/>
      <c r="V21" s="109"/>
    </row>
    <row r="22" spans="3:25" s="7" customFormat="1" ht="54.75" customHeight="1" x14ac:dyDescent="0.25">
      <c r="C22" s="1165"/>
      <c r="D22" s="1165"/>
      <c r="E22" s="1165"/>
      <c r="F22" s="1165"/>
      <c r="G22" s="1165"/>
      <c r="H22" s="1165"/>
      <c r="I22" s="1165"/>
      <c r="J22" s="1165"/>
      <c r="K22" s="1165"/>
      <c r="L22" s="1165"/>
      <c r="M22" s="1165"/>
      <c r="N22" s="1165"/>
      <c r="O22" s="1165"/>
      <c r="P22" s="1165"/>
      <c r="Q22" s="1165"/>
      <c r="R22" s="33"/>
      <c r="T22" s="19"/>
      <c r="U22" s="108"/>
      <c r="V22" s="109"/>
    </row>
    <row r="23" spans="3:25" s="7" customFormat="1" ht="31.5" customHeight="1" x14ac:dyDescent="0.25">
      <c r="C23" s="1165"/>
      <c r="D23" s="1165"/>
      <c r="E23" s="1165"/>
      <c r="F23" s="1165"/>
      <c r="G23" s="1165"/>
      <c r="H23" s="1165"/>
      <c r="I23" s="1165"/>
      <c r="J23" s="1165"/>
      <c r="K23" s="1165"/>
      <c r="L23" s="1165"/>
      <c r="M23" s="1165"/>
      <c r="N23" s="1165"/>
      <c r="O23" s="1165"/>
      <c r="P23" s="1165"/>
      <c r="Q23" s="1165"/>
      <c r="R23" s="1165"/>
      <c r="T23" s="19"/>
      <c r="U23" s="108"/>
      <c r="V23" s="109"/>
    </row>
    <row r="24" spans="3:25" s="7" customFormat="1" ht="38.25" hidden="1" customHeight="1" x14ac:dyDescent="0.25">
      <c r="T24" s="19"/>
      <c r="U24" s="108"/>
      <c r="V24" s="109"/>
    </row>
    <row r="25" spans="3:25" s="7" customFormat="1" ht="31.5" hidden="1" customHeight="1" thickBot="1" x14ac:dyDescent="0.3">
      <c r="C25" s="7" t="s">
        <v>266</v>
      </c>
      <c r="K25" s="34"/>
      <c r="M25" s="42"/>
      <c r="N25" s="42"/>
      <c r="O25" s="42"/>
      <c r="P25" s="42"/>
      <c r="Q25" s="42"/>
      <c r="R25" s="42"/>
      <c r="T25" s="19"/>
      <c r="U25" s="108"/>
      <c r="V25" s="109"/>
    </row>
    <row r="26" spans="3:25" s="7" customFormat="1" ht="31.5" hidden="1" customHeight="1" x14ac:dyDescent="0.2">
      <c r="C26" s="1166" t="s">
        <v>267</v>
      </c>
      <c r="D26" s="1167"/>
      <c r="E26" s="1167"/>
      <c r="F26" s="1168"/>
      <c r="G26" s="13"/>
      <c r="H26" s="1169" t="s">
        <v>268</v>
      </c>
      <c r="I26" s="1170"/>
      <c r="J26" s="1170"/>
      <c r="K26" s="1171"/>
      <c r="L26" s="1171"/>
      <c r="M26" s="1171"/>
      <c r="N26" s="1171"/>
      <c r="O26" s="1171"/>
      <c r="P26" s="1172"/>
      <c r="Q26" s="14" t="s">
        <v>269</v>
      </c>
      <c r="R26" s="42"/>
      <c r="U26" s="103"/>
    </row>
    <row r="27" spans="3:25" s="7" customFormat="1" ht="15.75" hidden="1" x14ac:dyDescent="0.25">
      <c r="C27" s="1157" t="s">
        <v>270</v>
      </c>
      <c r="D27" s="1158"/>
      <c r="E27" s="1158"/>
      <c r="F27" s="1159"/>
      <c r="G27" s="15"/>
      <c r="H27" s="1173" t="s">
        <v>271</v>
      </c>
      <c r="I27" s="1174"/>
      <c r="J27" s="1174"/>
      <c r="K27" s="1175"/>
      <c r="L27" s="1175"/>
      <c r="M27" s="1175"/>
      <c r="N27" s="1175"/>
      <c r="O27" s="1175"/>
      <c r="P27" s="1176"/>
      <c r="Q27" s="110">
        <v>1000000000</v>
      </c>
      <c r="R27" s="42"/>
      <c r="T27" s="111"/>
      <c r="U27" s="108"/>
      <c r="V27" s="109"/>
      <c r="Y27" s="35"/>
    </row>
    <row r="28" spans="3:25" s="7" customFormat="1" ht="15.75" hidden="1" x14ac:dyDescent="0.25">
      <c r="C28" s="1160"/>
      <c r="D28" s="1161"/>
      <c r="E28" s="1161"/>
      <c r="F28" s="1162"/>
      <c r="G28" s="16"/>
      <c r="H28" s="1177" t="s">
        <v>151</v>
      </c>
      <c r="I28" s="1178"/>
      <c r="J28" s="1178"/>
      <c r="K28" s="1179"/>
      <c r="L28" s="1179"/>
      <c r="M28" s="1179"/>
      <c r="N28" s="1179"/>
      <c r="O28" s="1179"/>
      <c r="P28" s="1180"/>
      <c r="Q28" s="112">
        <v>3605000000</v>
      </c>
      <c r="R28" s="42"/>
      <c r="T28" s="111"/>
      <c r="U28" s="108"/>
      <c r="V28" s="109"/>
      <c r="Y28" s="35"/>
    </row>
    <row r="29" spans="3:25" s="7" customFormat="1" ht="15.75" hidden="1" x14ac:dyDescent="0.25">
      <c r="C29" s="1160"/>
      <c r="D29" s="1161"/>
      <c r="E29" s="1161"/>
      <c r="F29" s="1162"/>
      <c r="G29" s="16"/>
      <c r="H29" s="1144" t="s">
        <v>272</v>
      </c>
      <c r="I29" s="1145"/>
      <c r="J29" s="1145"/>
      <c r="K29" s="1146"/>
      <c r="L29" s="1146"/>
      <c r="M29" s="1146"/>
      <c r="N29" s="1146"/>
      <c r="O29" s="1146"/>
      <c r="P29" s="1147"/>
      <c r="Q29" s="113">
        <v>300000000</v>
      </c>
      <c r="R29" s="42"/>
      <c r="T29" s="111"/>
      <c r="U29" s="108"/>
      <c r="V29" s="109"/>
      <c r="Y29" s="35"/>
    </row>
    <row r="30" spans="3:25" s="7" customFormat="1" ht="15.75" hidden="1" x14ac:dyDescent="0.25">
      <c r="C30" s="1160" t="s">
        <v>273</v>
      </c>
      <c r="D30" s="1161"/>
      <c r="E30" s="1161"/>
      <c r="F30" s="1162"/>
      <c r="G30" s="17"/>
      <c r="H30" s="1144" t="s">
        <v>164</v>
      </c>
      <c r="I30" s="1145"/>
      <c r="J30" s="1145"/>
      <c r="K30" s="1146"/>
      <c r="L30" s="1146"/>
      <c r="M30" s="1146"/>
      <c r="N30" s="1146"/>
      <c r="O30" s="1146"/>
      <c r="P30" s="1147"/>
      <c r="Q30" s="112">
        <v>200000000</v>
      </c>
      <c r="R30" s="42"/>
      <c r="T30" s="111"/>
      <c r="U30" s="108"/>
      <c r="V30" s="109"/>
      <c r="Y30" s="35"/>
    </row>
    <row r="31" spans="3:25" s="7" customFormat="1" hidden="1" x14ac:dyDescent="0.25">
      <c r="C31" s="1160" t="s">
        <v>274</v>
      </c>
      <c r="D31" s="1161"/>
      <c r="E31" s="1161"/>
      <c r="F31" s="1162"/>
      <c r="G31" s="16"/>
      <c r="H31" s="1144" t="s">
        <v>275</v>
      </c>
      <c r="I31" s="1145"/>
      <c r="J31" s="1145"/>
      <c r="K31" s="1146"/>
      <c r="L31" s="1146"/>
      <c r="M31" s="1146"/>
      <c r="N31" s="1146"/>
      <c r="O31" s="1146"/>
      <c r="P31" s="1147"/>
      <c r="Q31" s="113">
        <v>300000000</v>
      </c>
      <c r="T31" s="111"/>
      <c r="U31" s="108"/>
      <c r="V31" s="109"/>
      <c r="Y31" s="35"/>
    </row>
    <row r="32" spans="3:25" s="7" customFormat="1" hidden="1" x14ac:dyDescent="0.25">
      <c r="C32" s="1160"/>
      <c r="D32" s="1161"/>
      <c r="E32" s="1161"/>
      <c r="F32" s="1162"/>
      <c r="G32" s="16"/>
      <c r="H32" s="1144" t="s">
        <v>276</v>
      </c>
      <c r="I32" s="1145"/>
      <c r="J32" s="1145"/>
      <c r="K32" s="1146"/>
      <c r="L32" s="1146"/>
      <c r="M32" s="1146"/>
      <c r="N32" s="1146"/>
      <c r="O32" s="1146"/>
      <c r="P32" s="1147"/>
      <c r="Q32" s="113">
        <v>2200000000</v>
      </c>
      <c r="R32" s="19"/>
      <c r="T32" s="111"/>
      <c r="U32" s="108"/>
      <c r="V32" s="109"/>
      <c r="Y32" s="35"/>
    </row>
    <row r="33" spans="3:25" s="7" customFormat="1" hidden="1" x14ac:dyDescent="0.25">
      <c r="C33" s="1160" t="s">
        <v>277</v>
      </c>
      <c r="D33" s="1161"/>
      <c r="E33" s="1161"/>
      <c r="F33" s="1162"/>
      <c r="G33" s="16"/>
      <c r="H33" s="1144" t="s">
        <v>152</v>
      </c>
      <c r="I33" s="1145"/>
      <c r="J33" s="1145"/>
      <c r="K33" s="1146"/>
      <c r="L33" s="1146"/>
      <c r="M33" s="1146"/>
      <c r="N33" s="1146"/>
      <c r="O33" s="1146"/>
      <c r="P33" s="1147"/>
      <c r="Q33" s="113">
        <v>1160000000</v>
      </c>
      <c r="R33" s="19"/>
      <c r="T33" s="111"/>
      <c r="U33" s="108"/>
      <c r="V33" s="109"/>
      <c r="Y33" s="35"/>
    </row>
    <row r="34" spans="3:25" s="7" customFormat="1" hidden="1" x14ac:dyDescent="0.25">
      <c r="C34" s="1160"/>
      <c r="D34" s="1161"/>
      <c r="E34" s="1161"/>
      <c r="F34" s="1162"/>
      <c r="G34" s="16"/>
      <c r="H34" s="1144" t="s">
        <v>149</v>
      </c>
      <c r="I34" s="1145"/>
      <c r="J34" s="1145"/>
      <c r="K34" s="1146"/>
      <c r="L34" s="1146"/>
      <c r="M34" s="1146"/>
      <c r="N34" s="1146"/>
      <c r="O34" s="1146"/>
      <c r="P34" s="1147"/>
      <c r="Q34" s="113">
        <v>30461434</v>
      </c>
      <c r="R34" s="19"/>
      <c r="T34" s="111"/>
      <c r="U34" s="108"/>
      <c r="V34" s="109"/>
      <c r="Y34" s="35"/>
    </row>
    <row r="35" spans="3:25" s="7" customFormat="1" hidden="1" x14ac:dyDescent="0.25">
      <c r="C35" s="1138" t="s">
        <v>278</v>
      </c>
      <c r="D35" s="1138"/>
      <c r="E35" s="1138"/>
      <c r="F35" s="1139"/>
      <c r="G35" s="18"/>
      <c r="H35" s="1144" t="s">
        <v>158</v>
      </c>
      <c r="I35" s="1145"/>
      <c r="J35" s="1145"/>
      <c r="K35" s="1146"/>
      <c r="L35" s="1146"/>
      <c r="M35" s="1146"/>
      <c r="N35" s="1146"/>
      <c r="O35" s="1146"/>
      <c r="P35" s="1147"/>
      <c r="Q35" s="113">
        <v>1962993187</v>
      </c>
      <c r="R35" s="36"/>
      <c r="T35" s="111"/>
      <c r="U35" s="108"/>
      <c r="V35" s="109"/>
      <c r="Y35" s="35"/>
    </row>
    <row r="36" spans="3:25" s="7" customFormat="1" hidden="1" x14ac:dyDescent="0.25">
      <c r="C36" s="1140"/>
      <c r="D36" s="1140"/>
      <c r="E36" s="1140"/>
      <c r="F36" s="1141"/>
      <c r="G36" s="18"/>
      <c r="H36" s="1144" t="s">
        <v>160</v>
      </c>
      <c r="I36" s="1145"/>
      <c r="J36" s="1145"/>
      <c r="K36" s="1146"/>
      <c r="L36" s="1146"/>
      <c r="M36" s="1146"/>
      <c r="N36" s="1146"/>
      <c r="O36" s="1146"/>
      <c r="P36" s="1147"/>
      <c r="Q36" s="113">
        <v>300000000</v>
      </c>
      <c r="R36" s="36"/>
      <c r="T36" s="111"/>
      <c r="U36" s="108"/>
      <c r="V36" s="109"/>
      <c r="Y36" s="35"/>
    </row>
    <row r="37" spans="3:25" s="7" customFormat="1" ht="15.75" hidden="1" thickBot="1" x14ac:dyDescent="0.3">
      <c r="C37" s="1142"/>
      <c r="D37" s="1142"/>
      <c r="E37" s="1142"/>
      <c r="F37" s="1143"/>
      <c r="G37" s="37"/>
      <c r="H37" s="1148" t="s">
        <v>154</v>
      </c>
      <c r="I37" s="1149"/>
      <c r="J37" s="1149"/>
      <c r="K37" s="1150"/>
      <c r="L37" s="1150"/>
      <c r="M37" s="1150"/>
      <c r="N37" s="1150"/>
      <c r="O37" s="1150"/>
      <c r="P37" s="1151"/>
      <c r="Q37" s="113">
        <v>311484467</v>
      </c>
      <c r="R37" s="36"/>
      <c r="T37" s="111"/>
      <c r="U37" s="108"/>
      <c r="V37" s="109"/>
      <c r="Y37" s="35"/>
    </row>
    <row r="38" spans="3:25" s="7" customFormat="1" hidden="1" x14ac:dyDescent="0.25">
      <c r="C38" s="1152" t="s">
        <v>279</v>
      </c>
      <c r="D38" s="1152"/>
      <c r="E38" s="1152"/>
      <c r="F38" s="1152"/>
      <c r="G38" s="37"/>
      <c r="H38" s="1144" t="s">
        <v>153</v>
      </c>
      <c r="I38" s="1145"/>
      <c r="J38" s="1145"/>
      <c r="K38" s="1146"/>
      <c r="L38" s="1146"/>
      <c r="M38" s="1146"/>
      <c r="N38" s="1146"/>
      <c r="O38" s="1146"/>
      <c r="P38" s="1147"/>
      <c r="Q38" s="113">
        <v>31685384000</v>
      </c>
      <c r="R38" s="36"/>
      <c r="T38" s="111"/>
      <c r="U38" s="108"/>
      <c r="V38" s="109"/>
      <c r="Y38" s="35"/>
    </row>
    <row r="39" spans="3:25" s="7" customFormat="1" ht="27" hidden="1" customHeight="1" x14ac:dyDescent="0.25">
      <c r="C39" s="1157" t="s">
        <v>280</v>
      </c>
      <c r="D39" s="1158"/>
      <c r="E39" s="1158"/>
      <c r="F39" s="1159"/>
      <c r="G39" s="17"/>
      <c r="H39" s="1144" t="s">
        <v>156</v>
      </c>
      <c r="I39" s="1145"/>
      <c r="J39" s="1145"/>
      <c r="K39" s="1146"/>
      <c r="L39" s="1146"/>
      <c r="M39" s="1146"/>
      <c r="N39" s="1146"/>
      <c r="O39" s="1146"/>
      <c r="P39" s="1147"/>
      <c r="Q39" s="113">
        <v>5004999999</v>
      </c>
      <c r="R39" s="19"/>
      <c r="T39" s="111"/>
      <c r="U39" s="108"/>
      <c r="V39" s="109"/>
      <c r="Y39" s="35"/>
    </row>
    <row r="40" spans="3:25" s="7" customFormat="1" hidden="1" x14ac:dyDescent="0.25">
      <c r="C40" s="1160" t="s">
        <v>183</v>
      </c>
      <c r="D40" s="1161"/>
      <c r="E40" s="1161"/>
      <c r="F40" s="1162"/>
      <c r="G40" s="17"/>
      <c r="H40" s="1144" t="s">
        <v>170</v>
      </c>
      <c r="I40" s="1145"/>
      <c r="J40" s="1145"/>
      <c r="K40" s="1146"/>
      <c r="L40" s="1146"/>
      <c r="M40" s="1146"/>
      <c r="N40" s="1146"/>
      <c r="O40" s="1146"/>
      <c r="P40" s="1147"/>
      <c r="Q40" s="113">
        <v>2120000000</v>
      </c>
      <c r="R40" s="19"/>
      <c r="T40" s="111"/>
      <c r="U40" s="111"/>
      <c r="V40" s="111"/>
      <c r="W40" s="111"/>
      <c r="Y40" s="35"/>
    </row>
    <row r="41" spans="3:25" s="7" customFormat="1" ht="12.75" hidden="1" customHeight="1" x14ac:dyDescent="0.25">
      <c r="C41" s="1163" t="s">
        <v>281</v>
      </c>
      <c r="D41" s="1164"/>
      <c r="E41" s="1164"/>
      <c r="F41" s="1152"/>
      <c r="G41" s="18"/>
      <c r="H41" s="1144" t="s">
        <v>166</v>
      </c>
      <c r="I41" s="1145"/>
      <c r="J41" s="1145"/>
      <c r="K41" s="1146"/>
      <c r="L41" s="1146"/>
      <c r="M41" s="1146"/>
      <c r="N41" s="1146"/>
      <c r="O41" s="1146"/>
      <c r="P41" s="1147"/>
      <c r="Q41" s="113">
        <v>4000000000</v>
      </c>
      <c r="R41" s="19"/>
      <c r="T41" s="111"/>
      <c r="U41" s="111"/>
      <c r="V41" s="111"/>
      <c r="W41" s="111"/>
      <c r="Y41" s="35"/>
    </row>
    <row r="42" spans="3:25" s="7" customFormat="1" ht="28.5" hidden="1" customHeight="1" thickBot="1" x14ac:dyDescent="0.3">
      <c r="C42" s="1163"/>
      <c r="D42" s="1164"/>
      <c r="E42" s="1164"/>
      <c r="F42" s="1152"/>
      <c r="G42" s="18"/>
      <c r="H42" s="1144" t="s">
        <v>168</v>
      </c>
      <c r="I42" s="1145"/>
      <c r="J42" s="1145"/>
      <c r="K42" s="1146"/>
      <c r="L42" s="1146"/>
      <c r="M42" s="1146"/>
      <c r="N42" s="1146"/>
      <c r="O42" s="1146"/>
      <c r="P42" s="1147"/>
      <c r="Q42" s="113">
        <v>3000000000</v>
      </c>
      <c r="R42" s="19"/>
      <c r="T42" s="111"/>
      <c r="U42" s="111"/>
      <c r="V42" s="111"/>
      <c r="W42" s="111"/>
      <c r="Y42" s="35"/>
    </row>
    <row r="43" spans="3:25" s="7" customFormat="1" ht="31.5" hidden="1" customHeight="1" x14ac:dyDescent="0.25">
      <c r="C43" s="1153" t="s">
        <v>61</v>
      </c>
      <c r="D43" s="1154"/>
      <c r="E43" s="1154"/>
      <c r="F43" s="1155"/>
      <c r="G43" s="1155"/>
      <c r="H43" s="1156"/>
      <c r="I43" s="1156"/>
      <c r="J43" s="1156"/>
      <c r="K43" s="1156"/>
      <c r="L43" s="1156"/>
      <c r="M43" s="1156"/>
      <c r="N43" s="1156"/>
      <c r="O43" s="1156"/>
      <c r="P43" s="1156"/>
      <c r="Q43" s="38">
        <f>SUM(Q27:Q42)</f>
        <v>57180323087</v>
      </c>
      <c r="R43" s="96"/>
      <c r="T43" s="114"/>
      <c r="U43" s="115"/>
      <c r="V43" s="116"/>
    </row>
    <row r="44" spans="3:25" s="7" customFormat="1" ht="31.5" hidden="1" customHeight="1" x14ac:dyDescent="0.2">
      <c r="C44" s="42"/>
      <c r="D44" s="42"/>
      <c r="E44" s="42"/>
      <c r="F44" s="42"/>
      <c r="G44" s="42"/>
      <c r="H44" s="42"/>
      <c r="I44" s="42"/>
      <c r="J44" s="42"/>
      <c r="K44" s="42"/>
      <c r="L44" s="42"/>
      <c r="M44" s="42"/>
      <c r="N44" s="42"/>
      <c r="O44" s="42"/>
      <c r="P44" s="42"/>
      <c r="Q44" s="42"/>
      <c r="R44" s="42"/>
      <c r="U44" s="103"/>
    </row>
    <row r="45" spans="3:25" s="19" customFormat="1" ht="12.75" hidden="1" x14ac:dyDescent="0.2">
      <c r="R45" s="96"/>
      <c r="U45" s="117"/>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6"/>
      <c r="U46" s="117"/>
    </row>
    <row r="47" spans="3:25" s="19" customFormat="1" ht="12.75" hidden="1" x14ac:dyDescent="0.2">
      <c r="F47" s="118" t="e">
        <f>(#REF!+'[4]VICE REL. POLÍTICAS'!E10+'[4]DESPACHO DEL MINISTRO '!E10+'[4]SECRE. GENERAL'!E10)-F18</f>
        <v>#REF!</v>
      </c>
      <c r="G47" s="11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20" t="e">
        <f>+('[4]SECRE. GENERAL'!L10+'[4]DESPACHO DEL MINISTRO '!L10+'[4]VICE REL. POLÍTICAS'!L10+#REF!)-#REF!</f>
        <v>#REF!</v>
      </c>
      <c r="Q47" s="36" t="e">
        <f>+(#REF!+'[4]VICE REL. POLÍTICAS'!M10+'[4]DESPACHO DEL MINISTRO '!M10+'[4]SECRE. GENERAL'!M10)-#REF!</f>
        <v>#REF!</v>
      </c>
      <c r="R47" s="35"/>
      <c r="U47" s="117"/>
    </row>
    <row r="48" spans="3:25" s="19" customFormat="1" ht="12.75" hidden="1" x14ac:dyDescent="0.2">
      <c r="F48" s="39"/>
      <c r="R48" s="96"/>
      <c r="U48" s="117"/>
    </row>
    <row r="49" spans="9:21" s="19" customFormat="1" ht="12.75" hidden="1" x14ac:dyDescent="0.2">
      <c r="R49" s="96"/>
      <c r="U49" s="11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C12" sqref="C12:C13"/>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214" t="s">
        <v>50</v>
      </c>
      <c r="C3" s="1215"/>
      <c r="D3" s="1215"/>
      <c r="E3" s="1215"/>
      <c r="F3" s="1215"/>
      <c r="G3" s="1215"/>
      <c r="H3" s="1215"/>
      <c r="I3" s="1215"/>
      <c r="J3" s="1215"/>
      <c r="K3" s="1215"/>
      <c r="L3" s="1215"/>
      <c r="M3" s="1215"/>
    </row>
    <row r="4" spans="2:13" ht="42" customHeight="1" thickBot="1" x14ac:dyDescent="0.3">
      <c r="B4" s="285" t="s">
        <v>64</v>
      </c>
      <c r="C4" s="260" t="s">
        <v>94</v>
      </c>
      <c r="D4" s="260" t="s">
        <v>41</v>
      </c>
      <c r="E4" s="260" t="s">
        <v>98</v>
      </c>
      <c r="F4" s="260" t="s">
        <v>99</v>
      </c>
      <c r="G4" s="260" t="s">
        <v>24</v>
      </c>
      <c r="H4" s="260" t="s">
        <v>376</v>
      </c>
      <c r="I4" s="260" t="s">
        <v>42</v>
      </c>
      <c r="J4" s="260" t="s">
        <v>25</v>
      </c>
      <c r="K4" s="260" t="s">
        <v>66</v>
      </c>
      <c r="L4" s="260" t="s">
        <v>80</v>
      </c>
      <c r="M4" s="260" t="s">
        <v>44</v>
      </c>
    </row>
    <row r="5" spans="2:13" ht="23.25" customHeight="1" x14ac:dyDescent="0.25">
      <c r="B5" s="225" t="s">
        <v>46</v>
      </c>
      <c r="C5" s="226" t="e">
        <f>+#REF!</f>
        <v>#REF!</v>
      </c>
      <c r="D5" s="227" t="e">
        <f>+#REF!</f>
        <v>#REF!</v>
      </c>
      <c r="E5" s="228" t="e">
        <f>+#REF!</f>
        <v>#REF!</v>
      </c>
      <c r="F5" s="227" t="e">
        <f>+#REF!</f>
        <v>#REF!</v>
      </c>
      <c r="G5" s="230" t="e">
        <f>+#REF!</f>
        <v>#REF!</v>
      </c>
      <c r="H5" s="261" t="e">
        <f>+G5/F5</f>
        <v>#REF!</v>
      </c>
      <c r="I5" s="227" t="e">
        <f>+F5-G5</f>
        <v>#REF!</v>
      </c>
      <c r="J5" s="227" t="e">
        <f>+#REF!</f>
        <v>#REF!</v>
      </c>
      <c r="K5" s="229" t="e">
        <f t="shared" ref="K5:K14" si="0">+J5/F5</f>
        <v>#REF!</v>
      </c>
      <c r="L5" s="230" t="e">
        <f>+#REF!</f>
        <v>#REF!</v>
      </c>
      <c r="M5" s="229">
        <f>+IF(ISERROR(L5/F5),0,L5/F5)</f>
        <v>0</v>
      </c>
    </row>
    <row r="6" spans="2:13" ht="25.5" customHeight="1" x14ac:dyDescent="0.25">
      <c r="B6" s="144" t="s">
        <v>171</v>
      </c>
      <c r="C6" s="75" t="e">
        <f>+#REF!</f>
        <v>#REF!</v>
      </c>
      <c r="D6" s="220" t="e">
        <f>+#REF!</f>
        <v>#REF!</v>
      </c>
      <c r="E6" s="221" t="e">
        <f>+#REF!</f>
        <v>#REF!</v>
      </c>
      <c r="F6" s="220" t="e">
        <f>+#REF!</f>
        <v>#REF!</v>
      </c>
      <c r="G6" s="223" t="e">
        <f>+#REF!</f>
        <v>#REF!</v>
      </c>
      <c r="H6" s="224" t="e">
        <f t="shared" ref="H6:H18" si="1">+G6/F6</f>
        <v>#REF!</v>
      </c>
      <c r="I6" s="220" t="e">
        <f t="shared" ref="I6:I18" si="2">+F6-G6</f>
        <v>#REF!</v>
      </c>
      <c r="J6" s="220" t="e">
        <f>+#REF!</f>
        <v>#REF!</v>
      </c>
      <c r="K6" s="222" t="e">
        <f t="shared" si="0"/>
        <v>#REF!</v>
      </c>
      <c r="L6" s="223" t="e">
        <f>+#REF!</f>
        <v>#REF!</v>
      </c>
      <c r="M6" s="222">
        <f t="shared" ref="M6:M17" si="3">+IF(ISERROR(L6/F6),0,L6/F6)</f>
        <v>0</v>
      </c>
    </row>
    <row r="7" spans="2:13" ht="27" customHeight="1" x14ac:dyDescent="0.25">
      <c r="B7" s="144" t="s">
        <v>68</v>
      </c>
      <c r="C7" s="75" t="e">
        <f>+#REF!</f>
        <v>#REF!</v>
      </c>
      <c r="D7" s="220" t="e">
        <f>+#REF!</f>
        <v>#REF!</v>
      </c>
      <c r="E7" s="221" t="e">
        <f>+#REF!</f>
        <v>#REF!</v>
      </c>
      <c r="F7" s="220" t="e">
        <f>+#REF!</f>
        <v>#REF!</v>
      </c>
      <c r="G7" s="223" t="e">
        <f>+#REF!</f>
        <v>#REF!</v>
      </c>
      <c r="H7" s="224" t="e">
        <f t="shared" si="1"/>
        <v>#REF!</v>
      </c>
      <c r="I7" s="220" t="e">
        <f t="shared" si="2"/>
        <v>#REF!</v>
      </c>
      <c r="J7" s="220" t="e">
        <f>+#REF!</f>
        <v>#REF!</v>
      </c>
      <c r="K7" s="222" t="e">
        <f t="shared" si="0"/>
        <v>#REF!</v>
      </c>
      <c r="L7" s="223" t="e">
        <f>+#REF!</f>
        <v>#REF!</v>
      </c>
      <c r="M7" s="222">
        <f t="shared" si="3"/>
        <v>0</v>
      </c>
    </row>
    <row r="8" spans="2:13" ht="40.5" customHeight="1" x14ac:dyDescent="0.25">
      <c r="B8" s="144" t="e">
        <f>+#REF!</f>
        <v>#REF!</v>
      </c>
      <c r="C8" s="75" t="e">
        <f>+#REF!</f>
        <v>#REF!</v>
      </c>
      <c r="D8" s="220" t="e">
        <f>+#REF!</f>
        <v>#REF!</v>
      </c>
      <c r="E8" s="221" t="e">
        <f>+#REF!</f>
        <v>#REF!</v>
      </c>
      <c r="F8" s="220" t="e">
        <f>+#REF!</f>
        <v>#REF!</v>
      </c>
      <c r="G8" s="223" t="e">
        <f>+#REF!</f>
        <v>#REF!</v>
      </c>
      <c r="H8" s="224" t="e">
        <f t="shared" si="1"/>
        <v>#REF!</v>
      </c>
      <c r="I8" s="220" t="e">
        <f t="shared" si="2"/>
        <v>#REF!</v>
      </c>
      <c r="J8" s="220" t="e">
        <f>+#REF!</f>
        <v>#REF!</v>
      </c>
      <c r="K8" s="222" t="e">
        <f t="shared" si="0"/>
        <v>#REF!</v>
      </c>
      <c r="L8" s="223" t="e">
        <f>+#REF!</f>
        <v>#REF!</v>
      </c>
      <c r="M8" s="222">
        <f t="shared" si="3"/>
        <v>0</v>
      </c>
    </row>
    <row r="9" spans="2:13" ht="42.75" customHeight="1" x14ac:dyDescent="0.25">
      <c r="B9" s="144" t="s">
        <v>172</v>
      </c>
      <c r="C9" s="75" t="e">
        <f>+#REF!</f>
        <v>#REF!</v>
      </c>
      <c r="D9" s="220" t="e">
        <f>+#REF!</f>
        <v>#REF!</v>
      </c>
      <c r="E9" s="221" t="e">
        <f>+#REF!</f>
        <v>#REF!</v>
      </c>
      <c r="F9" s="220" t="e">
        <f>+#REF!</f>
        <v>#REF!</v>
      </c>
      <c r="G9" s="223" t="e">
        <f>+#REF!</f>
        <v>#REF!</v>
      </c>
      <c r="H9" s="224" t="e">
        <f t="shared" si="1"/>
        <v>#REF!</v>
      </c>
      <c r="I9" s="220" t="e">
        <f t="shared" si="2"/>
        <v>#REF!</v>
      </c>
      <c r="J9" s="220" t="e">
        <f>+#REF!</f>
        <v>#REF!</v>
      </c>
      <c r="K9" s="222" t="e">
        <f t="shared" si="0"/>
        <v>#REF!</v>
      </c>
      <c r="L9" s="223" t="e">
        <f>+#REF!</f>
        <v>#REF!</v>
      </c>
      <c r="M9" s="222">
        <f t="shared" si="3"/>
        <v>0</v>
      </c>
    </row>
    <row r="10" spans="2:13" ht="42.75" customHeight="1" x14ac:dyDescent="0.25">
      <c r="B10" s="144" t="s">
        <v>395</v>
      </c>
      <c r="C10" s="75" t="e">
        <f>+#REF!</f>
        <v>#REF!</v>
      </c>
      <c r="D10" s="220" t="e">
        <f>+#REF!</f>
        <v>#REF!</v>
      </c>
      <c r="E10" s="221" t="e">
        <f>+#REF!</f>
        <v>#REF!</v>
      </c>
      <c r="F10" s="220" t="e">
        <f>+#REF!</f>
        <v>#REF!</v>
      </c>
      <c r="G10" s="223" t="e">
        <f>+#REF!</f>
        <v>#REF!</v>
      </c>
      <c r="H10" s="224" t="e">
        <f t="shared" ref="H10:H11" si="4">+G10/F10</f>
        <v>#REF!</v>
      </c>
      <c r="I10" s="220" t="e">
        <f t="shared" ref="I10:I11" si="5">+F10-G10</f>
        <v>#REF!</v>
      </c>
      <c r="J10" s="220" t="e">
        <f>+#REF!</f>
        <v>#REF!</v>
      </c>
      <c r="K10" s="222" t="e">
        <f t="shared" ref="K10:K11" si="6">+J10/F10</f>
        <v>#REF!</v>
      </c>
      <c r="L10" s="223" t="e">
        <f>+#REF!</f>
        <v>#REF!</v>
      </c>
      <c r="M10" s="222">
        <f t="shared" si="3"/>
        <v>0</v>
      </c>
    </row>
    <row r="11" spans="2:13" ht="42.75" customHeight="1" x14ac:dyDescent="0.25">
      <c r="B11" s="144" t="s">
        <v>424</v>
      </c>
      <c r="C11" s="75" t="e">
        <f>+#REF!</f>
        <v>#REF!</v>
      </c>
      <c r="D11" s="220" t="e">
        <f>+#REF!</f>
        <v>#REF!</v>
      </c>
      <c r="E11" s="221" t="e">
        <f>+#REF!</f>
        <v>#REF!</v>
      </c>
      <c r="F11" s="220" t="e">
        <f>+#REF!</f>
        <v>#REF!</v>
      </c>
      <c r="G11" s="223" t="e">
        <f>+#REF!</f>
        <v>#REF!</v>
      </c>
      <c r="H11" s="224" t="e">
        <f t="shared" si="4"/>
        <v>#REF!</v>
      </c>
      <c r="I11" s="220" t="e">
        <f t="shared" si="5"/>
        <v>#REF!</v>
      </c>
      <c r="J11" s="220" t="e">
        <f>+#REF!</f>
        <v>#REF!</v>
      </c>
      <c r="K11" s="222" t="e">
        <f t="shared" si="6"/>
        <v>#REF!</v>
      </c>
      <c r="L11" s="223" t="e">
        <f>+#REF!</f>
        <v>#REF!</v>
      </c>
      <c r="M11" s="222">
        <f t="shared" si="3"/>
        <v>0</v>
      </c>
    </row>
    <row r="12" spans="2:13" ht="28.5" customHeight="1" x14ac:dyDescent="0.25">
      <c r="B12" s="297" t="s">
        <v>85</v>
      </c>
      <c r="C12" s="298" t="e">
        <f>SUM(C5:C11)</f>
        <v>#REF!</v>
      </c>
      <c r="D12" s="298" t="e">
        <f>SUM(D5:D11)</f>
        <v>#REF!</v>
      </c>
      <c r="E12" s="298" t="e">
        <f>SUM(E5:E11)</f>
        <v>#REF!</v>
      </c>
      <c r="F12" s="298" t="e">
        <f>SUM(F5:F11)</f>
        <v>#REF!</v>
      </c>
      <c r="G12" s="298" t="e">
        <f>SUM(G5:G11)</f>
        <v>#REF!</v>
      </c>
      <c r="H12" s="299" t="e">
        <f t="shared" si="1"/>
        <v>#REF!</v>
      </c>
      <c r="I12" s="300" t="e">
        <f>SUM(I5:I11)</f>
        <v>#REF!</v>
      </c>
      <c r="J12" s="300" t="e">
        <f>SUM(J5:J11)</f>
        <v>#REF!</v>
      </c>
      <c r="K12" s="299" t="e">
        <f t="shared" si="0"/>
        <v>#REF!</v>
      </c>
      <c r="L12" s="301" t="e">
        <f>SUM(L5:L11)</f>
        <v>#REF!</v>
      </c>
      <c r="M12" s="299">
        <f>+IF(ISERROR(L12/F12),0,L12/F12)</f>
        <v>0</v>
      </c>
    </row>
    <row r="13" spans="2:13" ht="21.75" customHeight="1" x14ac:dyDescent="0.25">
      <c r="B13" s="76" t="s">
        <v>48</v>
      </c>
      <c r="C13" s="75" t="e">
        <f>+#REF!</f>
        <v>#REF!</v>
      </c>
      <c r="D13" s="220" t="e">
        <f>+#REF!</f>
        <v>#REF!</v>
      </c>
      <c r="E13" s="220" t="e">
        <f>+#REF!</f>
        <v>#REF!</v>
      </c>
      <c r="F13" s="220" t="e">
        <f>+#REF!</f>
        <v>#REF!</v>
      </c>
      <c r="G13" s="223" t="e">
        <f>+#REF!</f>
        <v>#REF!</v>
      </c>
      <c r="H13" s="224" t="e">
        <f t="shared" si="1"/>
        <v>#REF!</v>
      </c>
      <c r="I13" s="220" t="e">
        <f t="shared" si="2"/>
        <v>#REF!</v>
      </c>
      <c r="J13" s="220" t="e">
        <f>+#REF!</f>
        <v>#REF!</v>
      </c>
      <c r="K13" s="224" t="e">
        <f t="shared" si="0"/>
        <v>#REF!</v>
      </c>
      <c r="L13" s="223" t="e">
        <f>+#REF!</f>
        <v>#REF!</v>
      </c>
      <c r="M13" s="224">
        <f t="shared" si="3"/>
        <v>0</v>
      </c>
    </row>
    <row r="14" spans="2:13" ht="24" customHeight="1" x14ac:dyDescent="0.25">
      <c r="B14" s="307" t="s">
        <v>82</v>
      </c>
      <c r="C14" s="308" t="e">
        <f>+C13</f>
        <v>#REF!</v>
      </c>
      <c r="D14" s="309" t="e">
        <f>+D13</f>
        <v>#REF!</v>
      </c>
      <c r="E14" s="309" t="e">
        <f>+E13</f>
        <v>#REF!</v>
      </c>
      <c r="F14" s="309" t="e">
        <f>+F13</f>
        <v>#REF!</v>
      </c>
      <c r="G14" s="310" t="e">
        <f>+G13</f>
        <v>#REF!</v>
      </c>
      <c r="H14" s="311" t="e">
        <f t="shared" si="1"/>
        <v>#REF!</v>
      </c>
      <c r="I14" s="309" t="e">
        <f t="shared" si="2"/>
        <v>#REF!</v>
      </c>
      <c r="J14" s="309" t="e">
        <f>+J13</f>
        <v>#REF!</v>
      </c>
      <c r="K14" s="311" t="e">
        <f t="shared" si="0"/>
        <v>#REF!</v>
      </c>
      <c r="L14" s="310" t="e">
        <f>+L13</f>
        <v>#REF!</v>
      </c>
      <c r="M14" s="311">
        <f t="shared" si="3"/>
        <v>0</v>
      </c>
    </row>
    <row r="15" spans="2:13" ht="33" customHeight="1" x14ac:dyDescent="0.25">
      <c r="B15" s="302" t="s">
        <v>282</v>
      </c>
      <c r="C15" s="303" t="e">
        <f>+C12+C14</f>
        <v>#REF!</v>
      </c>
      <c r="D15" s="304" t="e">
        <f>+D12+D14</f>
        <v>#REF!</v>
      </c>
      <c r="E15" s="304" t="e">
        <f>+E12+E14</f>
        <v>#REF!</v>
      </c>
      <c r="F15" s="304" t="e">
        <f>+F12+F14</f>
        <v>#REF!</v>
      </c>
      <c r="G15" s="305" t="e">
        <f>+G12+G14</f>
        <v>#REF!</v>
      </c>
      <c r="H15" s="306" t="e">
        <f t="shared" si="1"/>
        <v>#REF!</v>
      </c>
      <c r="I15" s="304" t="e">
        <f t="shared" si="2"/>
        <v>#REF!</v>
      </c>
      <c r="J15" s="304" t="e">
        <f>+J12+J14</f>
        <v>#REF!</v>
      </c>
      <c r="K15" s="306" t="e">
        <f>+J15/F15</f>
        <v>#REF!</v>
      </c>
      <c r="L15" s="305" t="e">
        <f>+L12+L14</f>
        <v>#REF!</v>
      </c>
      <c r="M15" s="306">
        <f t="shared" si="3"/>
        <v>0</v>
      </c>
    </row>
    <row r="16" spans="2:13" ht="35.25" customHeight="1" x14ac:dyDescent="0.25">
      <c r="B16" s="249" t="s">
        <v>284</v>
      </c>
      <c r="C16" s="250">
        <f>+'CONSOLIDADO '!B17</f>
        <v>0</v>
      </c>
      <c r="D16" s="251">
        <f>+'CONSOLIDADO '!F18</f>
        <v>0</v>
      </c>
      <c r="E16" s="251">
        <v>0</v>
      </c>
      <c r="F16" s="252">
        <f>+D16-E16</f>
        <v>0</v>
      </c>
      <c r="G16" s="251">
        <f>+'CONSOLIDADO '!G17</f>
        <v>0</v>
      </c>
      <c r="H16" s="253">
        <f>+IF(ISERROR(G16/F16),0,G16/F16)</f>
        <v>0</v>
      </c>
      <c r="I16" s="252">
        <f t="shared" si="2"/>
        <v>0</v>
      </c>
      <c r="J16" s="252">
        <f>+'CONSOLIDADO '!J18</f>
        <v>0</v>
      </c>
      <c r="K16" s="253">
        <f>+IF(ISERROR(J16/D16),0,J16/D16)</f>
        <v>0</v>
      </c>
      <c r="L16" s="251">
        <f>+'CONSOLIDADO '!M18</f>
        <v>0</v>
      </c>
      <c r="M16" s="253">
        <f t="shared" si="3"/>
        <v>0</v>
      </c>
    </row>
    <row r="17" spans="2:13" ht="20.25" customHeight="1" thickBot="1" x14ac:dyDescent="0.3">
      <c r="B17" s="307" t="s">
        <v>283</v>
      </c>
      <c r="C17" s="308">
        <f>+C16</f>
        <v>0</v>
      </c>
      <c r="D17" s="309">
        <f t="shared" ref="D17:J17" si="7">+D16</f>
        <v>0</v>
      </c>
      <c r="E17" s="309">
        <f t="shared" si="7"/>
        <v>0</v>
      </c>
      <c r="F17" s="309">
        <f t="shared" si="7"/>
        <v>0</v>
      </c>
      <c r="G17" s="310">
        <f>+G16</f>
        <v>0</v>
      </c>
      <c r="H17" s="311">
        <f>+IF(ISERROR(G17/F17),0,G17/F17)</f>
        <v>0</v>
      </c>
      <c r="I17" s="309">
        <f t="shared" si="2"/>
        <v>0</v>
      </c>
      <c r="J17" s="309">
        <f t="shared" si="7"/>
        <v>0</v>
      </c>
      <c r="K17" s="311">
        <f>+IF(ISERROR(J17/D17),0,J17/D17)</f>
        <v>0</v>
      </c>
      <c r="L17" s="310">
        <f>+L16</f>
        <v>0</v>
      </c>
      <c r="M17" s="311">
        <f t="shared" si="3"/>
        <v>0</v>
      </c>
    </row>
    <row r="18" spans="2:13" ht="24.75" customHeight="1" thickBot="1" x14ac:dyDescent="0.3">
      <c r="B18" s="262" t="s">
        <v>288</v>
      </c>
      <c r="C18" s="263" t="e">
        <f>+C15+C17</f>
        <v>#REF!</v>
      </c>
      <c r="D18" s="264" t="e">
        <f t="shared" ref="D18:J18" si="8">+D15+D17</f>
        <v>#REF!</v>
      </c>
      <c r="E18" s="264" t="e">
        <f t="shared" si="8"/>
        <v>#REF!</v>
      </c>
      <c r="F18" s="264" t="e">
        <f t="shared" si="8"/>
        <v>#REF!</v>
      </c>
      <c r="G18" s="265" t="e">
        <f>+G15+G17</f>
        <v>#REF!</v>
      </c>
      <c r="H18" s="266" t="e">
        <f t="shared" si="1"/>
        <v>#REF!</v>
      </c>
      <c r="I18" s="264" t="e">
        <f t="shared" si="2"/>
        <v>#REF!</v>
      </c>
      <c r="J18" s="264" t="e">
        <f t="shared" si="8"/>
        <v>#REF!</v>
      </c>
      <c r="K18" s="266" t="e">
        <f>+J18/F18</f>
        <v>#REF!</v>
      </c>
      <c r="L18" s="265" t="e">
        <f>+L15+L17</f>
        <v>#REF!</v>
      </c>
      <c r="M18" s="266">
        <f>+IF(ISERROR(L18/F18),0,L18/F18)</f>
        <v>0</v>
      </c>
    </row>
    <row r="21" spans="2:13" x14ac:dyDescent="0.25">
      <c r="C21" s="256"/>
      <c r="E21" s="246"/>
    </row>
    <row r="22" spans="2:13" x14ac:dyDescent="0.25">
      <c r="C22" s="289"/>
      <c r="L22" s="41"/>
    </row>
    <row r="23" spans="2:13" x14ac:dyDescent="0.25">
      <c r="E23" s="246"/>
      <c r="L23" s="8"/>
    </row>
    <row r="25" spans="2:13" x14ac:dyDescent="0.25">
      <c r="E25" s="246"/>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216"/>
      <c r="B1" s="1216"/>
      <c r="C1" s="1216"/>
      <c r="D1" s="1216"/>
      <c r="E1" s="1216"/>
      <c r="F1" s="1216"/>
      <c r="G1" s="1216"/>
      <c r="H1" s="1216"/>
      <c r="I1" s="1216"/>
      <c r="J1" s="1216"/>
      <c r="K1" s="1216"/>
      <c r="L1" s="1216"/>
      <c r="M1" s="1216"/>
      <c r="N1" s="1216"/>
      <c r="O1" s="1216"/>
    </row>
    <row r="2" spans="1:17" ht="29.25" customHeight="1" x14ac:dyDescent="0.25">
      <c r="A2" s="1223" t="str">
        <f>+'POR DIRECCIONES'!A4:P4</f>
        <v>31 de marzo de 2025</v>
      </c>
      <c r="B2" s="1224"/>
      <c r="C2" s="1224"/>
      <c r="D2" s="1224"/>
      <c r="E2" s="1224"/>
      <c r="F2" s="1224"/>
      <c r="G2" s="1224"/>
      <c r="H2" s="1224"/>
      <c r="I2" s="1224"/>
      <c r="J2" s="1224"/>
      <c r="K2" s="1224"/>
      <c r="L2" s="1225"/>
    </row>
    <row r="3" spans="1:17" ht="15" customHeight="1" x14ac:dyDescent="0.25">
      <c r="A3" s="1226" t="s">
        <v>428</v>
      </c>
      <c r="B3" s="1227"/>
      <c r="C3" s="1227"/>
      <c r="D3" s="1227"/>
      <c r="E3" s="1227"/>
      <c r="F3" s="1227"/>
      <c r="G3" s="1227"/>
      <c r="H3" s="1227"/>
      <c r="I3" s="1227"/>
      <c r="J3" s="1227"/>
      <c r="K3" s="1227"/>
      <c r="L3" s="1228"/>
    </row>
    <row r="4" spans="1:17" ht="15" customHeight="1" x14ac:dyDescent="0.25">
      <c r="A4" s="1229"/>
      <c r="B4" s="1230"/>
      <c r="C4" s="1230"/>
      <c r="D4" s="1230"/>
      <c r="E4" s="1230"/>
      <c r="F4" s="1230"/>
      <c r="G4" s="1230"/>
      <c r="H4" s="1230"/>
      <c r="I4" s="1230"/>
      <c r="J4" s="1230"/>
      <c r="K4" s="1230"/>
      <c r="L4" s="1231"/>
    </row>
    <row r="5" spans="1:17" ht="39" customHeight="1" x14ac:dyDescent="0.25">
      <c r="A5" s="388"/>
      <c r="J5" s="242"/>
      <c r="K5" s="242"/>
      <c r="L5" s="389"/>
    </row>
    <row r="6" spans="1:17" ht="45.75" customHeight="1" x14ac:dyDescent="0.25">
      <c r="A6" s="1217" t="s">
        <v>327</v>
      </c>
      <c r="B6" s="1218"/>
      <c r="C6" s="1218"/>
      <c r="D6" s="1218"/>
      <c r="E6" s="1218"/>
      <c r="F6" s="1218"/>
      <c r="G6" s="1218"/>
      <c r="H6" s="1218"/>
      <c r="I6" s="1218"/>
      <c r="J6" s="1218"/>
      <c r="K6" s="1218"/>
      <c r="L6" s="1219"/>
      <c r="Q6" s="123"/>
    </row>
    <row r="7" spans="1:17" ht="23.25" customHeight="1" x14ac:dyDescent="0.25">
      <c r="A7" s="1217" t="s">
        <v>328</v>
      </c>
      <c r="B7" s="1218"/>
      <c r="C7" s="1218"/>
      <c r="D7" s="1218"/>
      <c r="E7" s="1218"/>
      <c r="F7" s="1218"/>
      <c r="G7" s="1218"/>
      <c r="H7" s="1218"/>
      <c r="I7" s="1218"/>
      <c r="J7" s="1218"/>
      <c r="K7" s="1218"/>
      <c r="L7" s="1219"/>
      <c r="Q7" s="123"/>
    </row>
    <row r="8" spans="1:17" ht="129" customHeight="1" x14ac:dyDescent="0.25">
      <c r="A8" s="1217" t="s">
        <v>329</v>
      </c>
      <c r="B8" s="1218"/>
      <c r="C8" s="1218"/>
      <c r="D8" s="1218"/>
      <c r="E8" s="1218"/>
      <c r="F8" s="1218"/>
      <c r="G8" s="1218"/>
      <c r="H8" s="1218"/>
      <c r="I8" s="1218"/>
      <c r="J8" s="1218"/>
      <c r="K8" s="1218"/>
      <c r="L8" s="1219"/>
    </row>
    <row r="9" spans="1:17" ht="125.25" customHeight="1" x14ac:dyDescent="0.25">
      <c r="A9" s="1217" t="s">
        <v>330</v>
      </c>
      <c r="B9" s="1218"/>
      <c r="C9" s="1218"/>
      <c r="D9" s="1218"/>
      <c r="E9" s="1218"/>
      <c r="F9" s="1218"/>
      <c r="G9" s="1218"/>
      <c r="H9" s="1218"/>
      <c r="I9" s="1218"/>
      <c r="J9" s="1218"/>
      <c r="K9" s="1218"/>
      <c r="L9" s="1219"/>
    </row>
    <row r="10" spans="1:17" ht="69.75" customHeight="1" x14ac:dyDescent="0.25">
      <c r="A10" s="1217" t="s">
        <v>331</v>
      </c>
      <c r="B10" s="1218"/>
      <c r="C10" s="1218"/>
      <c r="D10" s="1218"/>
      <c r="E10" s="1218"/>
      <c r="F10" s="1218"/>
      <c r="G10" s="1218"/>
      <c r="H10" s="1218"/>
      <c r="I10" s="1218"/>
      <c r="J10" s="1218"/>
      <c r="K10" s="1218"/>
      <c r="L10" s="1219"/>
    </row>
    <row r="11" spans="1:17" ht="42" customHeight="1" x14ac:dyDescent="0.25">
      <c r="A11" s="1217" t="s">
        <v>429</v>
      </c>
      <c r="B11" s="1218"/>
      <c r="C11" s="1218"/>
      <c r="D11" s="1218"/>
      <c r="E11" s="1218"/>
      <c r="F11" s="1218"/>
      <c r="G11" s="1218"/>
      <c r="H11" s="1218"/>
      <c r="I11" s="1218"/>
      <c r="J11" s="1218"/>
      <c r="K11" s="1218"/>
      <c r="L11" s="1219"/>
    </row>
    <row r="12" spans="1:17" ht="71.25" customHeight="1" x14ac:dyDescent="0.25">
      <c r="A12" s="1217" t="s">
        <v>332</v>
      </c>
      <c r="B12" s="1218"/>
      <c r="C12" s="1218"/>
      <c r="D12" s="1218"/>
      <c r="E12" s="1218"/>
      <c r="F12" s="1218"/>
      <c r="G12" s="1218"/>
      <c r="H12" s="1218"/>
      <c r="I12" s="1218"/>
      <c r="J12" s="1218"/>
      <c r="K12" s="1218"/>
      <c r="L12" s="1219"/>
    </row>
    <row r="13" spans="1:17" ht="69" customHeight="1" x14ac:dyDescent="0.25">
      <c r="A13" s="1220" t="s">
        <v>333</v>
      </c>
      <c r="B13" s="1221"/>
      <c r="C13" s="1221"/>
      <c r="D13" s="1221"/>
      <c r="E13" s="1221"/>
      <c r="F13" s="1221"/>
      <c r="G13" s="1221"/>
      <c r="H13" s="1221"/>
      <c r="I13" s="1221"/>
      <c r="J13" s="1221"/>
      <c r="K13" s="1221"/>
      <c r="L13" s="1222"/>
    </row>
    <row r="14" spans="1:17" hidden="1" x14ac:dyDescent="0.25">
      <c r="A14" t="s">
        <v>430</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7"/>
      <c r="F40" s="247"/>
      <c r="G40" s="247"/>
      <c r="H40" s="247"/>
    </row>
    <row r="41" spans="5:8" x14ac:dyDescent="0.25">
      <c r="E41" s="247"/>
      <c r="F41" s="247"/>
      <c r="G41" s="247"/>
      <c r="H41" s="247"/>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232" t="s">
        <v>100</v>
      </c>
      <c r="E2" s="1232"/>
      <c r="F2" s="1232" t="s">
        <v>244</v>
      </c>
      <c r="G2" s="1232"/>
      <c r="H2" s="1233" t="s">
        <v>291</v>
      </c>
      <c r="I2" s="1234"/>
      <c r="J2" s="1234"/>
    </row>
    <row r="3" spans="1:10" ht="25.5" customHeight="1" thickBot="1" x14ac:dyDescent="0.3">
      <c r="A3" s="283" t="s">
        <v>245</v>
      </c>
      <c r="D3" s="136" t="s">
        <v>243</v>
      </c>
      <c r="E3" s="11" t="s">
        <v>242</v>
      </c>
      <c r="F3" s="136" t="s">
        <v>243</v>
      </c>
      <c r="G3" s="11" t="s">
        <v>242</v>
      </c>
    </row>
    <row r="4" spans="1:10" x14ac:dyDescent="0.2">
      <c r="B4" s="10" t="s">
        <v>226</v>
      </c>
      <c r="C4" s="282">
        <v>861993</v>
      </c>
      <c r="D4" s="281">
        <v>0</v>
      </c>
      <c r="E4" s="12">
        <v>0.1</v>
      </c>
      <c r="F4" s="281">
        <v>0</v>
      </c>
      <c r="G4" s="12">
        <v>0</v>
      </c>
      <c r="J4" s="21"/>
    </row>
    <row r="5" spans="1:10" x14ac:dyDescent="0.2">
      <c r="B5" s="10" t="s">
        <v>241</v>
      </c>
      <c r="C5" s="282">
        <v>863051.66122291004</v>
      </c>
      <c r="D5" s="281">
        <v>0.2</v>
      </c>
      <c r="E5" s="12">
        <v>0.5</v>
      </c>
      <c r="F5" s="281">
        <v>0.2</v>
      </c>
      <c r="G5" s="12">
        <v>1.0639230827073756E-2</v>
      </c>
      <c r="J5" s="21"/>
    </row>
    <row r="6" spans="1:10" x14ac:dyDescent="0.2">
      <c r="B6" s="10"/>
      <c r="C6" s="282"/>
      <c r="D6" s="281"/>
      <c r="E6" s="12"/>
      <c r="F6" s="281"/>
      <c r="G6" s="12"/>
      <c r="J6" s="21"/>
    </row>
    <row r="7" spans="1:10" x14ac:dyDescent="0.2">
      <c r="B7" s="10"/>
      <c r="C7" s="282"/>
      <c r="D7" s="281"/>
      <c r="E7" s="12"/>
      <c r="F7" s="281"/>
      <c r="G7" s="12"/>
    </row>
    <row r="8" spans="1:10" x14ac:dyDescent="0.2">
      <c r="B8" s="10"/>
      <c r="C8" s="282"/>
      <c r="D8" s="281"/>
      <c r="E8" s="237"/>
      <c r="F8" s="281"/>
      <c r="G8" s="237"/>
      <c r="H8" s="40"/>
    </row>
    <row r="9" spans="1:10" x14ac:dyDescent="0.2">
      <c r="B9" s="10"/>
      <c r="C9" s="282"/>
      <c r="D9" s="281"/>
      <c r="E9" s="12"/>
      <c r="F9" s="281"/>
      <c r="G9" s="12"/>
      <c r="H9" s="40"/>
    </row>
    <row r="10" spans="1:10" x14ac:dyDescent="0.2">
      <c r="B10" s="10"/>
      <c r="C10" s="282"/>
      <c r="D10" s="281"/>
      <c r="E10" s="12"/>
      <c r="F10" s="281"/>
      <c r="G10" s="12"/>
    </row>
    <row r="11" spans="1:10" x14ac:dyDescent="0.2">
      <c r="B11" s="10"/>
      <c r="C11" s="282"/>
      <c r="D11" s="281"/>
      <c r="E11" s="12"/>
      <c r="F11" s="281"/>
      <c r="G11" s="12"/>
    </row>
    <row r="12" spans="1:10" x14ac:dyDescent="0.2">
      <c r="B12" s="10"/>
      <c r="C12" s="282"/>
      <c r="D12" s="281"/>
      <c r="E12" s="12"/>
      <c r="F12" s="281"/>
      <c r="G12" s="12"/>
      <c r="J12" s="142"/>
    </row>
    <row r="13" spans="1:10" x14ac:dyDescent="0.2">
      <c r="B13" s="10"/>
      <c r="C13" s="282"/>
      <c r="D13" s="281"/>
      <c r="E13" s="12"/>
      <c r="F13" s="281"/>
      <c r="G13" s="12"/>
      <c r="H13" s="40"/>
    </row>
    <row r="14" spans="1:10" ht="12" customHeight="1" x14ac:dyDescent="0.2">
      <c r="B14" s="10"/>
      <c r="C14" s="282"/>
      <c r="D14" s="281"/>
      <c r="E14" s="12"/>
      <c r="F14" s="281"/>
      <c r="G14" s="12"/>
    </row>
    <row r="15" spans="1:10" ht="15" x14ac:dyDescent="0.2">
      <c r="B15" s="10"/>
      <c r="C15" s="282"/>
      <c r="D15" s="281"/>
      <c r="E15" s="12"/>
      <c r="F15" s="281"/>
      <c r="G15" s="255"/>
    </row>
    <row r="16" spans="1:10" x14ac:dyDescent="0.2">
      <c r="C16" s="40"/>
      <c r="J16" s="137" t="s">
        <v>244</v>
      </c>
    </row>
    <row r="17" spans="1:16" ht="15.75" customHeight="1" x14ac:dyDescent="0.2"/>
    <row r="18" spans="1:16" ht="15.75" customHeight="1" x14ac:dyDescent="0.2">
      <c r="J18" s="509" t="s">
        <v>244</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232" t="s">
        <v>100</v>
      </c>
      <c r="E27" s="1232"/>
      <c r="F27" s="1232" t="s">
        <v>244</v>
      </c>
      <c r="G27" s="1232"/>
    </row>
    <row r="28" spans="1:16" ht="15.75" thickBot="1" x14ac:dyDescent="0.3">
      <c r="A28" s="283" t="s">
        <v>411</v>
      </c>
      <c r="D28" s="136" t="s">
        <v>243</v>
      </c>
      <c r="E28" s="11" t="s">
        <v>242</v>
      </c>
      <c r="F28" s="136" t="s">
        <v>243</v>
      </c>
      <c r="G28" s="11" t="s">
        <v>242</v>
      </c>
    </row>
    <row r="29" spans="1:16" ht="15" x14ac:dyDescent="0.25">
      <c r="B29" s="10" t="s">
        <v>226</v>
      </c>
      <c r="C29" s="282">
        <v>208122</v>
      </c>
      <c r="D29" s="281">
        <v>0.38</v>
      </c>
      <c r="E29" s="12">
        <v>0.03</v>
      </c>
      <c r="F29" s="281">
        <v>0</v>
      </c>
      <c r="G29" s="12">
        <v>0</v>
      </c>
      <c r="H29" s="321" t="s">
        <v>410</v>
      </c>
      <c r="I29" s="322"/>
      <c r="J29" s="322"/>
      <c r="K29" s="322"/>
      <c r="L29" s="322"/>
      <c r="M29" s="322"/>
      <c r="N29" s="322"/>
      <c r="O29" s="322"/>
      <c r="P29" s="322"/>
    </row>
    <row r="30" spans="1:16" ht="15" x14ac:dyDescent="0.25">
      <c r="B30" s="10" t="s">
        <v>423</v>
      </c>
      <c r="C30" s="282">
        <v>209181.18628291003</v>
      </c>
      <c r="D30" s="281">
        <v>0.5</v>
      </c>
      <c r="E30" s="12">
        <v>0.09</v>
      </c>
      <c r="F30" s="281">
        <v>0.02</v>
      </c>
      <c r="G30" s="12">
        <v>1.3554658003028977E-2</v>
      </c>
      <c r="H30" s="321"/>
      <c r="I30" s="322"/>
      <c r="J30" s="322"/>
      <c r="K30" s="322"/>
      <c r="L30" s="322"/>
      <c r="M30" s="322"/>
      <c r="N30" s="322"/>
      <c r="O30" s="322"/>
      <c r="P30" s="322"/>
    </row>
    <row r="31" spans="1:16" ht="15" x14ac:dyDescent="0.25">
      <c r="B31" s="10"/>
      <c r="C31" s="282"/>
      <c r="D31" s="281"/>
      <c r="E31" s="12"/>
      <c r="F31" s="281"/>
      <c r="G31" s="12"/>
      <c r="H31" s="321"/>
      <c r="I31" s="322"/>
      <c r="J31" s="322"/>
      <c r="K31" s="322"/>
      <c r="L31" s="322"/>
      <c r="M31" s="322"/>
      <c r="N31" s="322"/>
      <c r="O31" s="322"/>
      <c r="P31" s="322"/>
    </row>
    <row r="32" spans="1:16" x14ac:dyDescent="0.2">
      <c r="B32" s="10"/>
      <c r="C32" s="282"/>
      <c r="D32" s="281"/>
      <c r="E32" s="12"/>
      <c r="F32" s="281"/>
      <c r="G32" s="12"/>
    </row>
    <row r="33" spans="2:9" x14ac:dyDescent="0.2">
      <c r="B33" s="10"/>
      <c r="C33" s="282"/>
      <c r="D33" s="281"/>
      <c r="E33" s="12"/>
      <c r="F33" s="281"/>
      <c r="G33" s="12"/>
    </row>
    <row r="34" spans="2:9" x14ac:dyDescent="0.2">
      <c r="B34" s="10"/>
      <c r="C34" s="282"/>
      <c r="D34" s="281"/>
      <c r="E34" s="12"/>
      <c r="F34" s="281"/>
      <c r="G34" s="12"/>
      <c r="I34" s="137"/>
    </row>
    <row r="35" spans="2:9" x14ac:dyDescent="0.2">
      <c r="B35" s="10"/>
      <c r="C35" s="282"/>
      <c r="D35" s="281"/>
      <c r="E35" s="12"/>
      <c r="F35" s="281"/>
      <c r="G35" s="12"/>
    </row>
    <row r="36" spans="2:9" x14ac:dyDescent="0.2">
      <c r="B36" s="10"/>
      <c r="C36" s="282"/>
      <c r="D36" s="281"/>
      <c r="E36" s="12"/>
      <c r="F36" s="281"/>
      <c r="G36" s="12"/>
      <c r="I36" s="40"/>
    </row>
    <row r="37" spans="2:9" x14ac:dyDescent="0.2">
      <c r="B37" s="10"/>
      <c r="C37" s="282"/>
      <c r="D37" s="281"/>
      <c r="E37" s="12"/>
      <c r="F37" s="281"/>
      <c r="G37" s="12"/>
      <c r="H37" s="40"/>
      <c r="I37" s="40"/>
    </row>
    <row r="38" spans="2:9" x14ac:dyDescent="0.2">
      <c r="B38" s="10"/>
      <c r="C38" s="282"/>
      <c r="D38" s="281"/>
      <c r="E38" s="12"/>
      <c r="F38" s="281"/>
      <c r="G38" s="12"/>
    </row>
    <row r="39" spans="2:9" x14ac:dyDescent="0.2">
      <c r="B39" s="10"/>
      <c r="C39" s="282"/>
      <c r="D39" s="281"/>
      <c r="E39" s="12"/>
      <c r="F39" s="281"/>
      <c r="G39" s="12"/>
    </row>
    <row r="40" spans="2:9" x14ac:dyDescent="0.2">
      <c r="B40" s="10"/>
      <c r="C40" s="282"/>
      <c r="D40" s="281"/>
      <c r="E40" s="12"/>
      <c r="F40" s="281"/>
      <c r="G40" s="12"/>
    </row>
    <row r="41" spans="2:9" x14ac:dyDescent="0.2">
      <c r="B41" s="10"/>
      <c r="C41" s="282"/>
      <c r="D41" s="281"/>
      <c r="E41" s="12"/>
      <c r="F41" s="281"/>
      <c r="G41" s="12"/>
    </row>
    <row r="42" spans="2:9" x14ac:dyDescent="0.2">
      <c r="B42" s="10"/>
      <c r="C42" s="282"/>
      <c r="D42" s="281"/>
      <c r="E42" s="12"/>
      <c r="F42" s="281"/>
      <c r="G42" s="12"/>
    </row>
    <row r="43" spans="2:9" ht="15.75" customHeight="1" x14ac:dyDescent="0.2">
      <c r="B43" s="10"/>
      <c r="C43" s="282"/>
      <c r="D43" s="281"/>
      <c r="E43" s="255"/>
      <c r="F43" s="281"/>
      <c r="G43" s="255"/>
    </row>
    <row r="44" spans="2:9" ht="5.25" customHeight="1" x14ac:dyDescent="0.2"/>
    <row r="45" spans="2:9" x14ac:dyDescent="0.2">
      <c r="C45" s="40"/>
    </row>
    <row r="58" spans="1:12" ht="15" customHeight="1" thickBot="1" x14ac:dyDescent="0.25">
      <c r="C58" s="20"/>
      <c r="D58" s="1232" t="s">
        <v>100</v>
      </c>
      <c r="E58" s="1232"/>
      <c r="F58" s="1232" t="s">
        <v>244</v>
      </c>
      <c r="G58" s="1232"/>
    </row>
    <row r="59" spans="1:12" ht="15.75" thickBot="1" x14ac:dyDescent="0.3">
      <c r="A59" s="283" t="s">
        <v>412</v>
      </c>
      <c r="D59" s="136" t="s">
        <v>243</v>
      </c>
      <c r="E59" s="11" t="s">
        <v>242</v>
      </c>
      <c r="F59" s="136" t="s">
        <v>243</v>
      </c>
      <c r="G59" s="11" t="s">
        <v>242</v>
      </c>
    </row>
    <row r="60" spans="1:12" ht="15" x14ac:dyDescent="0.25">
      <c r="B60" s="10" t="s">
        <v>226</v>
      </c>
      <c r="C60" s="282">
        <v>537791</v>
      </c>
      <c r="D60" s="281">
        <v>0.38</v>
      </c>
      <c r="E60" s="12">
        <f>+'[5]CONSOLIDADO '!J21</f>
        <v>0.9249200078204346</v>
      </c>
      <c r="F60" s="281">
        <v>0</v>
      </c>
      <c r="G60" s="12">
        <f>+'[5]ALERTAS DIRECCIONES'!P27</f>
        <v>0.48251737703203379</v>
      </c>
      <c r="H60" s="321" t="s">
        <v>409</v>
      </c>
      <c r="I60" s="322"/>
      <c r="J60" s="322"/>
      <c r="K60" s="322"/>
      <c r="L60" s="137"/>
    </row>
    <row r="61" spans="1:12" ht="15" x14ac:dyDescent="0.25">
      <c r="B61" s="10" t="s">
        <v>423</v>
      </c>
      <c r="C61" s="282">
        <v>537791</v>
      </c>
      <c r="D61" s="281">
        <v>0.5</v>
      </c>
      <c r="E61" s="12">
        <v>0.53554127002633001</v>
      </c>
      <c r="F61" s="281">
        <v>0.02</v>
      </c>
      <c r="G61" s="371">
        <v>4.4816979959852307E-3</v>
      </c>
      <c r="H61" s="321"/>
      <c r="I61" s="322"/>
      <c r="J61" s="322"/>
      <c r="K61" s="322"/>
      <c r="L61" s="137"/>
    </row>
    <row r="62" spans="1:12" ht="15" x14ac:dyDescent="0.25">
      <c r="B62" s="10" t="s">
        <v>425</v>
      </c>
      <c r="C62" s="282"/>
      <c r="D62" s="281"/>
      <c r="E62" s="12"/>
      <c r="F62" s="281"/>
      <c r="G62" s="371"/>
      <c r="H62" s="321"/>
      <c r="I62" s="322"/>
      <c r="J62" s="322"/>
      <c r="K62" s="322"/>
      <c r="L62" s="137"/>
    </row>
    <row r="63" spans="1:12" x14ac:dyDescent="0.2">
      <c r="B63" s="10" t="s">
        <v>426</v>
      </c>
      <c r="C63" s="282"/>
      <c r="D63" s="281"/>
      <c r="E63" s="12"/>
      <c r="F63" s="281"/>
      <c r="G63" s="12"/>
      <c r="H63" s="40"/>
    </row>
    <row r="64" spans="1:12" x14ac:dyDescent="0.2">
      <c r="B64" s="10" t="s">
        <v>427</v>
      </c>
      <c r="C64" s="282"/>
      <c r="D64" s="281"/>
      <c r="E64" s="12"/>
      <c r="F64" s="281"/>
      <c r="G64" s="12"/>
    </row>
    <row r="65" spans="1:7" x14ac:dyDescent="0.2">
      <c r="B65" s="10" t="s">
        <v>287</v>
      </c>
      <c r="C65" s="282"/>
      <c r="D65" s="281"/>
      <c r="E65" s="12"/>
      <c r="F65" s="281"/>
      <c r="G65" s="12"/>
    </row>
    <row r="66" spans="1:7" x14ac:dyDescent="0.2">
      <c r="A66" s="40"/>
      <c r="B66" s="10" t="s">
        <v>289</v>
      </c>
      <c r="C66" s="282"/>
      <c r="D66" s="281"/>
      <c r="E66" s="12"/>
      <c r="F66" s="281"/>
      <c r="G66" s="12"/>
    </row>
    <row r="67" spans="1:7" x14ac:dyDescent="0.2">
      <c r="B67" s="10" t="s">
        <v>431</v>
      </c>
      <c r="C67" s="282"/>
      <c r="D67" s="281"/>
      <c r="E67" s="12"/>
      <c r="F67" s="281"/>
      <c r="G67" s="12"/>
    </row>
    <row r="68" spans="1:7" x14ac:dyDescent="0.2">
      <c r="B68" s="10" t="s">
        <v>432</v>
      </c>
      <c r="C68" s="282"/>
      <c r="D68" s="281"/>
      <c r="E68" s="12"/>
      <c r="F68" s="281"/>
      <c r="G68" s="12"/>
    </row>
    <row r="69" spans="1:7" x14ac:dyDescent="0.2">
      <c r="B69" s="10" t="s">
        <v>297</v>
      </c>
      <c r="C69" s="282"/>
      <c r="D69" s="281"/>
      <c r="E69" s="12"/>
      <c r="F69" s="281"/>
      <c r="G69" s="12"/>
    </row>
    <row r="70" spans="1:7" x14ac:dyDescent="0.2">
      <c r="B70" s="10" t="s">
        <v>298</v>
      </c>
      <c r="C70" s="282"/>
      <c r="D70" s="281"/>
      <c r="E70" s="12"/>
      <c r="F70" s="281"/>
      <c r="G70" s="12"/>
    </row>
    <row r="71" spans="1:7" x14ac:dyDescent="0.2">
      <c r="B71" s="10" t="s">
        <v>413</v>
      </c>
      <c r="C71" s="282"/>
      <c r="D71" s="281"/>
      <c r="E71" s="12"/>
      <c r="F71" s="281"/>
      <c r="G71" s="12"/>
    </row>
    <row r="72" spans="1:7" x14ac:dyDescent="0.2">
      <c r="B72" s="10"/>
      <c r="C72" s="282"/>
      <c r="D72" s="281"/>
      <c r="E72" s="12"/>
      <c r="F72" s="281"/>
      <c r="G72" s="12"/>
    </row>
    <row r="73" spans="1:7" x14ac:dyDescent="0.2">
      <c r="B73" s="10"/>
      <c r="C73" s="282"/>
      <c r="D73" s="281"/>
      <c r="E73" s="12"/>
      <c r="F73" s="281"/>
      <c r="G73" s="12"/>
    </row>
    <row r="74" spans="1:7" ht="15" x14ac:dyDescent="0.2">
      <c r="B74" s="10"/>
      <c r="C74" s="282"/>
      <c r="D74" s="281"/>
      <c r="E74" s="255"/>
      <c r="F74" s="281"/>
      <c r="G74" s="255"/>
    </row>
    <row r="77" spans="1:7" ht="15" x14ac:dyDescent="0.25">
      <c r="C77" s="324"/>
    </row>
    <row r="92" spans="2:14" x14ac:dyDescent="0.2">
      <c r="C92" s="9" t="s">
        <v>73</v>
      </c>
    </row>
    <row r="94" spans="2:14" ht="20.25" customHeight="1" x14ac:dyDescent="0.2">
      <c r="B94" s="426" t="s">
        <v>353</v>
      </c>
      <c r="C94" s="427" t="s">
        <v>393</v>
      </c>
      <c r="D94" s="427" t="s">
        <v>394</v>
      </c>
      <c r="E94" s="427"/>
      <c r="F94" s="427"/>
      <c r="G94" s="427"/>
      <c r="H94" s="427"/>
      <c r="I94" s="427"/>
      <c r="J94" s="427"/>
      <c r="K94" s="427"/>
      <c r="L94" s="427"/>
      <c r="M94" s="427"/>
      <c r="N94" s="521" t="s">
        <v>413</v>
      </c>
    </row>
    <row r="95" spans="2:14" ht="15.75" customHeight="1" x14ac:dyDescent="0.2">
      <c r="B95" s="428" t="s">
        <v>184</v>
      </c>
      <c r="C95" s="323">
        <v>0.38</v>
      </c>
      <c r="D95" s="323">
        <v>0.5</v>
      </c>
      <c r="E95" s="323"/>
      <c r="F95" s="323"/>
      <c r="G95" s="323"/>
      <c r="H95" s="323"/>
      <c r="I95" s="323"/>
      <c r="J95" s="323"/>
      <c r="K95" s="323"/>
      <c r="L95" s="323"/>
      <c r="M95" s="323"/>
      <c r="N95" s="124"/>
    </row>
    <row r="96" spans="2:14" ht="15.75" customHeight="1" x14ac:dyDescent="0.2">
      <c r="B96" s="637"/>
      <c r="C96" s="358"/>
      <c r="D96" s="358"/>
      <c r="E96" s="358"/>
      <c r="F96" s="359"/>
      <c r="G96" s="359"/>
      <c r="H96" s="359"/>
      <c r="I96" s="359"/>
      <c r="J96" s="359"/>
      <c r="K96" s="359"/>
      <c r="L96" s="359"/>
      <c r="M96" s="359"/>
    </row>
    <row r="97" spans="2:14" x14ac:dyDescent="0.2">
      <c r="C97" s="9" t="s">
        <v>404</v>
      </c>
    </row>
    <row r="99" spans="2:14" ht="15" x14ac:dyDescent="0.2">
      <c r="B99" s="426" t="s">
        <v>353</v>
      </c>
      <c r="C99" s="427" t="s">
        <v>393</v>
      </c>
      <c r="D99" s="427" t="s">
        <v>394</v>
      </c>
      <c r="E99" s="427" t="s">
        <v>390</v>
      </c>
      <c r="F99" s="427" t="s">
        <v>391</v>
      </c>
      <c r="G99" s="427" t="s">
        <v>292</v>
      </c>
      <c r="H99" s="427" t="s">
        <v>293</v>
      </c>
      <c r="I99" s="427" t="s">
        <v>294</v>
      </c>
      <c r="J99" s="427" t="s">
        <v>295</v>
      </c>
      <c r="K99" s="427" t="s">
        <v>296</v>
      </c>
      <c r="L99" s="427" t="s">
        <v>297</v>
      </c>
      <c r="M99" s="427" t="s">
        <v>298</v>
      </c>
      <c r="N99" s="521" t="s">
        <v>413</v>
      </c>
    </row>
    <row r="100" spans="2:14" ht="15" x14ac:dyDescent="0.2">
      <c r="B100" s="428" t="s">
        <v>184</v>
      </c>
      <c r="C100" s="323">
        <v>0</v>
      </c>
      <c r="D100" s="323">
        <v>0.02</v>
      </c>
      <c r="E100" s="323"/>
      <c r="F100" s="323"/>
      <c r="G100" s="323"/>
      <c r="H100" s="323"/>
      <c r="I100" s="323"/>
      <c r="J100" s="323"/>
      <c r="K100" s="323"/>
      <c r="L100" s="323"/>
      <c r="M100" s="323"/>
      <c r="N100" s="12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02F94-5BAD-4CB9-87B8-BF82D0A4D982}">
  <ds:schemaRef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c5d639e7-08af-42bc-b232-172a9ace2326"/>
    <ds:schemaRef ds:uri="http://www.w3.org/XML/1998/namespace"/>
    <ds:schemaRef ds:uri="http://schemas.microsoft.com/office/2006/documentManagement/types"/>
    <ds:schemaRef ds:uri="8757c181-039b-4fd3-b5b4-f193ecef8269"/>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2025-04-11T16:57:58Z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