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/>
  <mc:AlternateContent xmlns:mc="http://schemas.openxmlformats.org/markup-compatibility/2006">
    <mc:Choice Requires="x15">
      <x15ac:absPath xmlns:x15ac="http://schemas.microsoft.com/office/spreadsheetml/2010/11/ac" url="C:\Users\henry.pineda\Desktop\4 REPORTES 2025\EJECUCION 2025\APROPIACION\"/>
    </mc:Choice>
  </mc:AlternateContent>
  <xr:revisionPtr revIDLastSave="0" documentId="13_ncr:1_{A6BEB312-22B7-43CA-9B33-C093D9AE850E}" xr6:coauthVersionLast="36" xr6:coauthVersionMax="36" xr10:uidLastSave="{00000000-0000-0000-0000-000000000000}"/>
  <bookViews>
    <workbookView xWindow="0" yWindow="0" windowWidth="28800" windowHeight="11925" xr2:uid="{97D2CB40-A28E-4F22-AF7A-090F37B8B367}"/>
  </bookViews>
  <sheets>
    <sheet name="MININTERIOR" sheetId="5" r:id="rId1"/>
  </sheets>
  <externalReferences>
    <externalReference r:id="rId2"/>
    <externalReference r:id="rId3"/>
  </externalReferences>
  <definedNames>
    <definedName name="_xlnm._FilterDatabase" localSheetId="0" hidden="1">MININTERIOR!$A$6:$CG$125</definedName>
    <definedName name="año">[1]Listas!$M$2:$M$8</definedName>
    <definedName name="_xlnm.Print_Area" localSheetId="0">MININTERIOR!$A$1:$L$150</definedName>
    <definedName name="Cuenta">[1]Listas!$I$2:$I$5</definedName>
    <definedName name="Despacho">[1]Listas!$E$2:$E$4</definedName>
    <definedName name="dia">[1]Listas!$L$2:$L$34</definedName>
    <definedName name="entidad">[1]Listas!$A$2:$A$35</definedName>
    <definedName name="Fecha">[2]Listas!$L$2:$L$13</definedName>
    <definedName name="Mes">[1]Listas!$G$2:$G$13</definedName>
    <definedName name="Sumar?">[1]Listas!$F$2:$F$3</definedName>
    <definedName name="Tipo_gasto">[1]Listas!$D$2:$D$3</definedName>
    <definedName name="_xlnm.Print_Titles" localSheetId="0">MININTERIOR!$6:$6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4" i="5" l="1"/>
  <c r="F113" i="5"/>
  <c r="F14" i="5"/>
  <c r="F106" i="5"/>
  <c r="F105" i="5" s="1"/>
  <c r="F92" i="5"/>
  <c r="F91" i="5" s="1"/>
  <c r="F75" i="5"/>
  <c r="F74" i="5" s="1"/>
  <c r="F134" i="5"/>
  <c r="F52" i="5"/>
  <c r="E52" i="5"/>
  <c r="F54" i="5"/>
  <c r="F51" i="5" s="1"/>
  <c r="E54" i="5"/>
  <c r="E51" i="5" s="1"/>
  <c r="J50" i="5"/>
  <c r="I50" i="5"/>
  <c r="J55" i="5"/>
  <c r="I55" i="5"/>
  <c r="H55" i="5"/>
  <c r="J53" i="5"/>
  <c r="J52" i="5" s="1"/>
  <c r="K50" i="5" l="1"/>
  <c r="F153" i="5"/>
  <c r="I105" i="5"/>
  <c r="J105" i="5"/>
  <c r="F59" i="5"/>
  <c r="F58" i="5" s="1"/>
  <c r="G59" i="5"/>
  <c r="G58" i="5" s="1"/>
  <c r="G54" i="5"/>
  <c r="G27" i="5"/>
  <c r="G92" i="5"/>
  <c r="G91" i="5" s="1"/>
  <c r="G106" i="5"/>
  <c r="G105" i="5" s="1"/>
  <c r="F128" i="5"/>
  <c r="F148" i="5" s="1"/>
  <c r="F157" i="5" s="1"/>
  <c r="G128" i="5"/>
  <c r="G148" i="5" s="1"/>
  <c r="F129" i="5"/>
  <c r="G129" i="5"/>
  <c r="G147" i="5"/>
  <c r="G109" i="5"/>
  <c r="G108" i="5" s="1"/>
  <c r="G75" i="5"/>
  <c r="G74" i="5"/>
  <c r="G52" i="5"/>
  <c r="G49" i="5"/>
  <c r="G48" i="5" s="1"/>
  <c r="G42" i="5"/>
  <c r="G41" i="5" s="1"/>
  <c r="G39" i="5"/>
  <c r="G38" i="5" s="1"/>
  <c r="G34" i="5"/>
  <c r="G18" i="5"/>
  <c r="F70" i="5"/>
  <c r="F69" i="5" s="1"/>
  <c r="G70" i="5"/>
  <c r="G69" i="5" s="1"/>
  <c r="F66" i="5"/>
  <c r="F65" i="5" s="1"/>
  <c r="F64" i="5" s="1"/>
  <c r="G16" i="5"/>
  <c r="G114" i="5" s="1"/>
  <c r="G14" i="5"/>
  <c r="G113" i="5" s="1"/>
  <c r="G127" i="5" l="1"/>
  <c r="G51" i="5"/>
  <c r="F57" i="5"/>
  <c r="F127" i="5"/>
  <c r="G73" i="5"/>
  <c r="G72" i="5" s="1"/>
  <c r="G149" i="5"/>
  <c r="G66" i="5"/>
  <c r="G65" i="5" s="1"/>
  <c r="G64" i="5" s="1"/>
  <c r="G57" i="5" s="1"/>
  <c r="G134" i="5"/>
  <c r="G135" i="5"/>
  <c r="G154" i="5" s="1"/>
  <c r="F136" i="5"/>
  <c r="I136" i="5" s="1"/>
  <c r="G136" i="5"/>
  <c r="G155" i="5" l="1"/>
  <c r="G153" i="5"/>
  <c r="I134" i="5"/>
  <c r="G138" i="5"/>
  <c r="G157" i="5" s="1"/>
  <c r="J15" i="5"/>
  <c r="J14" i="5" s="1"/>
  <c r="I15" i="5"/>
  <c r="K15" i="5" l="1"/>
  <c r="K14" i="5"/>
  <c r="J153" i="5"/>
  <c r="I153" i="5"/>
  <c r="M75" i="5"/>
  <c r="K134" i="5" l="1"/>
  <c r="E92" i="5"/>
  <c r="E75" i="5" l="1"/>
  <c r="E109" i="5"/>
  <c r="J84" i="5"/>
  <c r="J85" i="5"/>
  <c r="J86" i="5"/>
  <c r="J87" i="5"/>
  <c r="J88" i="5"/>
  <c r="J89" i="5"/>
  <c r="J90" i="5"/>
  <c r="I84" i="5"/>
  <c r="I85" i="5"/>
  <c r="I86" i="5"/>
  <c r="I87" i="5"/>
  <c r="I88" i="5"/>
  <c r="I89" i="5"/>
  <c r="I90" i="5"/>
  <c r="H88" i="5"/>
  <c r="H89" i="5"/>
  <c r="H90" i="5"/>
  <c r="H85" i="5"/>
  <c r="H86" i="5"/>
  <c r="H87" i="5"/>
  <c r="H84" i="5"/>
  <c r="K86" i="5" l="1"/>
  <c r="K85" i="5"/>
  <c r="K89" i="5"/>
  <c r="K87" i="5"/>
  <c r="K90" i="5"/>
  <c r="K84" i="5"/>
  <c r="K88" i="5"/>
  <c r="E114" i="5"/>
  <c r="E59" i="5"/>
  <c r="E58" i="5" s="1"/>
  <c r="E42" i="5"/>
  <c r="E34" i="5"/>
  <c r="E27" i="5"/>
  <c r="E18" i="5"/>
  <c r="E10" i="5"/>
  <c r="E133" i="5" s="1"/>
  <c r="L84" i="5" l="1"/>
  <c r="L87" i="5"/>
  <c r="L90" i="5"/>
  <c r="L89" i="5"/>
  <c r="L85" i="5"/>
  <c r="L88" i="5"/>
  <c r="L86" i="5"/>
  <c r="M144" i="5"/>
  <c r="H144" i="5"/>
  <c r="M129" i="5" l="1"/>
  <c r="M128" i="5" s="1"/>
  <c r="M148" i="5" s="1"/>
  <c r="M114" i="5"/>
  <c r="M113" i="5" s="1"/>
  <c r="M109" i="5"/>
  <c r="M108" i="5" s="1"/>
  <c r="M106" i="5"/>
  <c r="M105" i="5" s="1"/>
  <c r="M92" i="5"/>
  <c r="M91" i="5" s="1"/>
  <c r="M74" i="5"/>
  <c r="M70" i="5"/>
  <c r="M69" i="5" s="1"/>
  <c r="M146" i="5" s="1"/>
  <c r="M66" i="5"/>
  <c r="M65" i="5" s="1"/>
  <c r="M64" i="5" s="1"/>
  <c r="M145" i="5" s="1"/>
  <c r="M59" i="5"/>
  <c r="M58" i="5" s="1"/>
  <c r="M143" i="5" s="1"/>
  <c r="M54" i="5"/>
  <c r="M52" i="5"/>
  <c r="M49" i="5"/>
  <c r="M48" i="5" s="1"/>
  <c r="M42" i="5"/>
  <c r="M41" i="5" s="1"/>
  <c r="M39" i="5"/>
  <c r="M38" i="5" s="1"/>
  <c r="M34" i="5"/>
  <c r="M27" i="5"/>
  <c r="M14" i="5"/>
  <c r="M134" i="5" s="1"/>
  <c r="M153" i="5" s="1"/>
  <c r="M10" i="5"/>
  <c r="M133" i="5" s="1"/>
  <c r="L14" i="5"/>
  <c r="L134" i="5" s="1"/>
  <c r="M51" i="5" l="1"/>
  <c r="M136" i="5" s="1"/>
  <c r="M155" i="5" s="1"/>
  <c r="M127" i="5"/>
  <c r="M152" i="5"/>
  <c r="M73" i="5"/>
  <c r="M57" i="5"/>
  <c r="M56" i="5" s="1"/>
  <c r="M147" i="5"/>
  <c r="M149" i="5" s="1"/>
  <c r="J148" i="5"/>
  <c r="I148" i="5"/>
  <c r="J136" i="5"/>
  <c r="J130" i="5"/>
  <c r="J129" i="5" s="1"/>
  <c r="J128" i="5" s="1"/>
  <c r="J127" i="5" s="1"/>
  <c r="I130" i="5"/>
  <c r="H130" i="5"/>
  <c r="J125" i="5"/>
  <c r="I125" i="5"/>
  <c r="H125" i="5"/>
  <c r="J124" i="5"/>
  <c r="I124" i="5"/>
  <c r="H124" i="5"/>
  <c r="J123" i="5"/>
  <c r="I123" i="5"/>
  <c r="H123" i="5"/>
  <c r="J122" i="5"/>
  <c r="I122" i="5"/>
  <c r="H122" i="5"/>
  <c r="J121" i="5"/>
  <c r="I121" i="5"/>
  <c r="H121" i="5"/>
  <c r="J120" i="5"/>
  <c r="I120" i="5"/>
  <c r="H120" i="5"/>
  <c r="J119" i="5"/>
  <c r="I119" i="5"/>
  <c r="H119" i="5"/>
  <c r="J118" i="5"/>
  <c r="I118" i="5"/>
  <c r="H118" i="5"/>
  <c r="J117" i="5"/>
  <c r="I117" i="5"/>
  <c r="H117" i="5"/>
  <c r="J116" i="5"/>
  <c r="I116" i="5"/>
  <c r="H116" i="5"/>
  <c r="J115" i="5"/>
  <c r="I115" i="5"/>
  <c r="H115" i="5"/>
  <c r="J111" i="5"/>
  <c r="I111" i="5"/>
  <c r="H111" i="5"/>
  <c r="J107" i="5"/>
  <c r="I107" i="5"/>
  <c r="H107" i="5"/>
  <c r="H106" i="5" s="1"/>
  <c r="H105" i="5" s="1"/>
  <c r="J104" i="5"/>
  <c r="I104" i="5"/>
  <c r="H104" i="5"/>
  <c r="J103" i="5"/>
  <c r="I103" i="5"/>
  <c r="H103" i="5"/>
  <c r="J102" i="5"/>
  <c r="I102" i="5"/>
  <c r="H102" i="5"/>
  <c r="J101" i="5"/>
  <c r="I101" i="5"/>
  <c r="H101" i="5"/>
  <c r="J100" i="5"/>
  <c r="I100" i="5"/>
  <c r="H100" i="5"/>
  <c r="J98" i="5"/>
  <c r="I98" i="5"/>
  <c r="H98" i="5"/>
  <c r="J97" i="5"/>
  <c r="I97" i="5"/>
  <c r="H97" i="5"/>
  <c r="J96" i="5"/>
  <c r="I96" i="5"/>
  <c r="H96" i="5"/>
  <c r="J93" i="5"/>
  <c r="I93" i="5"/>
  <c r="H93" i="5"/>
  <c r="J83" i="5"/>
  <c r="I83" i="5"/>
  <c r="H83" i="5"/>
  <c r="J82" i="5"/>
  <c r="I82" i="5"/>
  <c r="H82" i="5"/>
  <c r="J81" i="5"/>
  <c r="I81" i="5"/>
  <c r="H81" i="5"/>
  <c r="J80" i="5"/>
  <c r="I80" i="5"/>
  <c r="H80" i="5"/>
  <c r="J79" i="5"/>
  <c r="I79" i="5"/>
  <c r="H79" i="5"/>
  <c r="J78" i="5"/>
  <c r="I78" i="5"/>
  <c r="H78" i="5"/>
  <c r="J77" i="5"/>
  <c r="I77" i="5"/>
  <c r="H77" i="5"/>
  <c r="J76" i="5"/>
  <c r="I76" i="5"/>
  <c r="H76" i="5"/>
  <c r="J75" i="5"/>
  <c r="I75" i="5"/>
  <c r="J74" i="5"/>
  <c r="I74" i="5"/>
  <c r="J68" i="5"/>
  <c r="I68" i="5"/>
  <c r="H68" i="5"/>
  <c r="J67" i="5"/>
  <c r="I67" i="5"/>
  <c r="H67" i="5"/>
  <c r="J66" i="5"/>
  <c r="I66" i="5"/>
  <c r="J65" i="5"/>
  <c r="I65" i="5"/>
  <c r="J62" i="5"/>
  <c r="I62" i="5"/>
  <c r="H62" i="5"/>
  <c r="J61" i="5"/>
  <c r="I61" i="5"/>
  <c r="H61" i="5"/>
  <c r="J60" i="5"/>
  <c r="I60" i="5"/>
  <c r="H60" i="5"/>
  <c r="J59" i="5"/>
  <c r="I59" i="5"/>
  <c r="I53" i="5"/>
  <c r="I52" i="5" s="1"/>
  <c r="H53" i="5"/>
  <c r="H50" i="5"/>
  <c r="J47" i="5"/>
  <c r="I47" i="5"/>
  <c r="H47" i="5"/>
  <c r="J46" i="5"/>
  <c r="I46" i="5"/>
  <c r="H46" i="5"/>
  <c r="J45" i="5"/>
  <c r="I45" i="5"/>
  <c r="H45" i="5"/>
  <c r="J44" i="5"/>
  <c r="I44" i="5"/>
  <c r="H44" i="5"/>
  <c r="J43" i="5"/>
  <c r="I43" i="5"/>
  <c r="H43" i="5"/>
  <c r="J40" i="5"/>
  <c r="I40" i="5"/>
  <c r="H40" i="5"/>
  <c r="J37" i="5"/>
  <c r="I37" i="5"/>
  <c r="H37" i="5"/>
  <c r="J36" i="5"/>
  <c r="I36" i="5"/>
  <c r="H36" i="5"/>
  <c r="J35" i="5"/>
  <c r="I35" i="5"/>
  <c r="H35" i="5"/>
  <c r="J33" i="5"/>
  <c r="I33" i="5"/>
  <c r="H33" i="5"/>
  <c r="J32" i="5"/>
  <c r="I32" i="5"/>
  <c r="H32" i="5"/>
  <c r="J31" i="5"/>
  <c r="I31" i="5"/>
  <c r="H31" i="5"/>
  <c r="J30" i="5"/>
  <c r="I30" i="5"/>
  <c r="H30" i="5"/>
  <c r="J29" i="5"/>
  <c r="I29" i="5"/>
  <c r="H29" i="5"/>
  <c r="J28" i="5"/>
  <c r="I28" i="5"/>
  <c r="H28" i="5"/>
  <c r="J21" i="5"/>
  <c r="I21" i="5"/>
  <c r="H21" i="5"/>
  <c r="J20" i="5"/>
  <c r="I20" i="5"/>
  <c r="H20" i="5"/>
  <c r="J19" i="5"/>
  <c r="I19" i="5"/>
  <c r="H19" i="5"/>
  <c r="J71" i="5"/>
  <c r="J70" i="5" s="1"/>
  <c r="I71" i="5"/>
  <c r="H71" i="5"/>
  <c r="H70" i="5" s="1"/>
  <c r="H69" i="5" s="1"/>
  <c r="I14" i="5"/>
  <c r="H129" i="5" l="1"/>
  <c r="H128" i="5" s="1"/>
  <c r="H127" i="5" s="1"/>
  <c r="K121" i="5"/>
  <c r="K71" i="5"/>
  <c r="H75" i="5"/>
  <c r="H74" i="5" s="1"/>
  <c r="K125" i="5"/>
  <c r="K20" i="5"/>
  <c r="K30" i="5"/>
  <c r="K35" i="5"/>
  <c r="K43" i="5"/>
  <c r="K19" i="5"/>
  <c r="K96" i="5"/>
  <c r="M72" i="5"/>
  <c r="M138" i="5"/>
  <c r="M157" i="5" s="1"/>
  <c r="K67" i="5"/>
  <c r="K98" i="5"/>
  <c r="K102" i="5"/>
  <c r="K29" i="5"/>
  <c r="K33" i="5"/>
  <c r="K40" i="5"/>
  <c r="K46" i="5"/>
  <c r="K55" i="5"/>
  <c r="K61" i="5"/>
  <c r="K76" i="5"/>
  <c r="K79" i="5"/>
  <c r="K82" i="5"/>
  <c r="K28" i="5"/>
  <c r="K32" i="5"/>
  <c r="K37" i="5"/>
  <c r="K45" i="5"/>
  <c r="K68" i="5"/>
  <c r="K81" i="5"/>
  <c r="K36" i="5"/>
  <c r="K83" i="5"/>
  <c r="K100" i="5"/>
  <c r="K103" i="5"/>
  <c r="K111" i="5"/>
  <c r="J114" i="5"/>
  <c r="J113" i="5" s="1"/>
  <c r="K118" i="5"/>
  <c r="K122" i="5"/>
  <c r="K130" i="5"/>
  <c r="I129" i="5"/>
  <c r="I128" i="5" s="1"/>
  <c r="I127" i="5" s="1"/>
  <c r="K47" i="5"/>
  <c r="K62" i="5"/>
  <c r="K97" i="5"/>
  <c r="K101" i="5"/>
  <c r="H114" i="5"/>
  <c r="H113" i="5" s="1"/>
  <c r="K53" i="5"/>
  <c r="K78" i="5"/>
  <c r="K104" i="5"/>
  <c r="K115" i="5"/>
  <c r="I114" i="5"/>
  <c r="I113" i="5" s="1"/>
  <c r="H66" i="5"/>
  <c r="H65" i="5" s="1"/>
  <c r="H64" i="5" s="1"/>
  <c r="H145" i="5" s="1"/>
  <c r="K21" i="5"/>
  <c r="K31" i="5"/>
  <c r="K44" i="5"/>
  <c r="L50" i="5"/>
  <c r="L49" i="5" s="1"/>
  <c r="L48" i="5" s="1"/>
  <c r="K60" i="5"/>
  <c r="K77" i="5"/>
  <c r="K80" i="5"/>
  <c r="K107" i="5"/>
  <c r="K116" i="5"/>
  <c r="K120" i="5"/>
  <c r="K124" i="5"/>
  <c r="K123" i="5"/>
  <c r="K119" i="5"/>
  <c r="K117" i="5"/>
  <c r="K93" i="5"/>
  <c r="J25" i="5"/>
  <c r="I25" i="5"/>
  <c r="J24" i="5"/>
  <c r="I24" i="5"/>
  <c r="J23" i="5"/>
  <c r="I23" i="5"/>
  <c r="J22" i="5"/>
  <c r="I22" i="5"/>
  <c r="J13" i="5"/>
  <c r="I13" i="5"/>
  <c r="J12" i="5"/>
  <c r="I12" i="5"/>
  <c r="J11" i="5"/>
  <c r="I11" i="5"/>
  <c r="H52" i="5"/>
  <c r="H11" i="5"/>
  <c r="G10" i="5"/>
  <c r="F10" i="5"/>
  <c r="E144" i="5"/>
  <c r="H15" i="5"/>
  <c r="H14" i="5" s="1"/>
  <c r="H13" i="5"/>
  <c r="H12" i="5"/>
  <c r="E129" i="5"/>
  <c r="E128" i="5" s="1"/>
  <c r="K75" i="5"/>
  <c r="E91" i="5"/>
  <c r="E14" i="5"/>
  <c r="E134" i="5" s="1"/>
  <c r="F145" i="5"/>
  <c r="E70" i="5"/>
  <c r="E66" i="5"/>
  <c r="E113" i="5"/>
  <c r="F95" i="5"/>
  <c r="E108" i="5"/>
  <c r="E106" i="5"/>
  <c r="E105" i="5" s="1"/>
  <c r="J64" i="5"/>
  <c r="I64" i="5"/>
  <c r="J63" i="5"/>
  <c r="I63" i="5"/>
  <c r="F56" i="5"/>
  <c r="J54" i="5"/>
  <c r="J51" i="5" s="1"/>
  <c r="I54" i="5"/>
  <c r="I51" i="5" s="1"/>
  <c r="J49" i="5"/>
  <c r="J48" i="5" s="1"/>
  <c r="I49" i="5"/>
  <c r="I48" i="5" s="1"/>
  <c r="F49" i="5"/>
  <c r="F48" i="5" s="1"/>
  <c r="E49" i="5"/>
  <c r="E48" i="5" s="1"/>
  <c r="F42" i="5"/>
  <c r="F41" i="5" s="1"/>
  <c r="E41" i="5"/>
  <c r="F39" i="5"/>
  <c r="E39" i="5"/>
  <c r="J34" i="5"/>
  <c r="I34" i="5"/>
  <c r="F34" i="5"/>
  <c r="F27" i="5"/>
  <c r="J26" i="5"/>
  <c r="I26" i="5"/>
  <c r="H26" i="5"/>
  <c r="H25" i="5"/>
  <c r="H24" i="5"/>
  <c r="H23" i="5"/>
  <c r="H22" i="5"/>
  <c r="F18" i="5"/>
  <c r="L123" i="5" l="1"/>
  <c r="L77" i="5"/>
  <c r="L103" i="5"/>
  <c r="L45" i="5"/>
  <c r="L76" i="5"/>
  <c r="L29" i="5"/>
  <c r="L27" i="5" s="1"/>
  <c r="L96" i="5"/>
  <c r="L125" i="5"/>
  <c r="L124" i="5"/>
  <c r="L60" i="5"/>
  <c r="L100" i="5"/>
  <c r="L37" i="5"/>
  <c r="L34" i="5" s="1"/>
  <c r="L61" i="5"/>
  <c r="L102" i="5"/>
  <c r="L120" i="5"/>
  <c r="L101" i="5"/>
  <c r="L122" i="5"/>
  <c r="L83" i="5"/>
  <c r="L32" i="5"/>
  <c r="L55" i="5"/>
  <c r="L54" i="5" s="1"/>
  <c r="L98" i="5"/>
  <c r="L43" i="5"/>
  <c r="L42" i="5" s="1"/>
  <c r="L41" i="5" s="1"/>
  <c r="L71" i="5"/>
  <c r="L70" i="5" s="1"/>
  <c r="L69" i="5" s="1"/>
  <c r="L146" i="5" s="1"/>
  <c r="F133" i="5"/>
  <c r="K12" i="5"/>
  <c r="L93" i="5"/>
  <c r="L116" i="5"/>
  <c r="L44" i="5"/>
  <c r="L115" i="5"/>
  <c r="L97" i="5"/>
  <c r="L118" i="5"/>
  <c r="L36" i="5"/>
  <c r="L28" i="5"/>
  <c r="L46" i="5"/>
  <c r="L35" i="5"/>
  <c r="L121" i="5"/>
  <c r="G9" i="5"/>
  <c r="G8" i="5" s="1"/>
  <c r="G7" i="5" s="1"/>
  <c r="G133" i="5"/>
  <c r="L117" i="5"/>
  <c r="L107" i="5"/>
  <c r="L106" i="5" s="1"/>
  <c r="L105" i="5" s="1"/>
  <c r="L31" i="5"/>
  <c r="L104" i="5"/>
  <c r="L62" i="5"/>
  <c r="L81" i="5"/>
  <c r="L82" i="5"/>
  <c r="L30" i="5"/>
  <c r="E153" i="5"/>
  <c r="H134" i="5"/>
  <c r="H153" i="5" s="1"/>
  <c r="K13" i="5"/>
  <c r="L119" i="5"/>
  <c r="L80" i="5"/>
  <c r="L78" i="5"/>
  <c r="L47" i="5"/>
  <c r="L111" i="5"/>
  <c r="L68" i="5"/>
  <c r="L79" i="5"/>
  <c r="L33" i="5"/>
  <c r="L20" i="5"/>
  <c r="K22" i="5"/>
  <c r="K24" i="5"/>
  <c r="J10" i="5"/>
  <c r="L12" i="5"/>
  <c r="L114" i="5"/>
  <c r="L113" i="5" s="1"/>
  <c r="K129" i="5"/>
  <c r="K128" i="5" s="1"/>
  <c r="K127" i="5" s="1"/>
  <c r="L130" i="5"/>
  <c r="L129" i="5" s="1"/>
  <c r="L128" i="5" s="1"/>
  <c r="K52" i="5"/>
  <c r="L53" i="5"/>
  <c r="L52" i="5" s="1"/>
  <c r="L51" i="5" s="1"/>
  <c r="L136" i="5" s="1"/>
  <c r="L155" i="5" s="1"/>
  <c r="L19" i="5"/>
  <c r="K25" i="5"/>
  <c r="K39" i="5"/>
  <c r="L40" i="5"/>
  <c r="L39" i="5" s="1"/>
  <c r="L38" i="5" s="1"/>
  <c r="K66" i="5"/>
  <c r="L67" i="5"/>
  <c r="L66" i="5" s="1"/>
  <c r="L65" i="5" s="1"/>
  <c r="L64" i="5" s="1"/>
  <c r="L145" i="5" s="1"/>
  <c r="J18" i="5"/>
  <c r="K23" i="5"/>
  <c r="K106" i="5"/>
  <c r="K105" i="5" s="1"/>
  <c r="K59" i="5"/>
  <c r="K114" i="5"/>
  <c r="K113" i="5" s="1"/>
  <c r="K63" i="5"/>
  <c r="J58" i="5"/>
  <c r="J56" i="5" s="1"/>
  <c r="E148" i="5"/>
  <c r="E127" i="5"/>
  <c r="E38" i="5"/>
  <c r="E17" i="5" s="1"/>
  <c r="H39" i="5"/>
  <c r="E65" i="5"/>
  <c r="H10" i="5"/>
  <c r="J8" i="5"/>
  <c r="K11" i="5"/>
  <c r="I10" i="5"/>
  <c r="I18" i="5"/>
  <c r="I8" i="5"/>
  <c r="F38" i="5"/>
  <c r="F17" i="5" s="1"/>
  <c r="F16" i="5" s="1"/>
  <c r="J39" i="5"/>
  <c r="I39" i="5"/>
  <c r="E74" i="5"/>
  <c r="E73" i="5" s="1"/>
  <c r="L13" i="5"/>
  <c r="J145" i="5"/>
  <c r="I145" i="5"/>
  <c r="F94" i="5"/>
  <c r="J95" i="5"/>
  <c r="I95" i="5"/>
  <c r="H95" i="5"/>
  <c r="I42" i="5"/>
  <c r="I41" i="5" s="1"/>
  <c r="H146" i="5"/>
  <c r="J42" i="5"/>
  <c r="J41" i="5" s="1"/>
  <c r="K26" i="5"/>
  <c r="K49" i="5"/>
  <c r="J27" i="5"/>
  <c r="E136" i="5"/>
  <c r="H27" i="5"/>
  <c r="H49" i="5"/>
  <c r="H42" i="5"/>
  <c r="H54" i="5"/>
  <c r="H51" i="5" s="1"/>
  <c r="H18" i="5"/>
  <c r="H34" i="5"/>
  <c r="I27" i="5"/>
  <c r="I70" i="5"/>
  <c r="I69" i="5" s="1"/>
  <c r="I58" i="5" s="1"/>
  <c r="I56" i="5" s="1"/>
  <c r="E69" i="5"/>
  <c r="E146" i="5" s="1"/>
  <c r="L75" i="5" l="1"/>
  <c r="L74" i="5" s="1"/>
  <c r="L25" i="5"/>
  <c r="L24" i="5"/>
  <c r="I133" i="5"/>
  <c r="H133" i="5"/>
  <c r="J133" i="5"/>
  <c r="L22" i="5"/>
  <c r="E155" i="5"/>
  <c r="H136" i="5"/>
  <c r="H155" i="5" s="1"/>
  <c r="K48" i="5"/>
  <c r="E72" i="5"/>
  <c r="E138" i="5"/>
  <c r="K65" i="5"/>
  <c r="L26" i="5"/>
  <c r="K10" i="5"/>
  <c r="L59" i="5"/>
  <c r="L58" i="5" s="1"/>
  <c r="K38" i="5"/>
  <c r="G152" i="5"/>
  <c r="G156" i="5" s="1"/>
  <c r="G158" i="5" s="1"/>
  <c r="G137" i="5"/>
  <c r="F114" i="5"/>
  <c r="F135" i="5"/>
  <c r="F137" i="5" s="1"/>
  <c r="L23" i="5"/>
  <c r="F9" i="5"/>
  <c r="E16" i="5"/>
  <c r="L63" i="5"/>
  <c r="L144" i="5" s="1"/>
  <c r="L153" i="5" s="1"/>
  <c r="K144" i="5"/>
  <c r="L143" i="5"/>
  <c r="K18" i="5"/>
  <c r="L11" i="5"/>
  <c r="L10" i="5" s="1"/>
  <c r="L148" i="5"/>
  <c r="L127" i="5"/>
  <c r="K95" i="5"/>
  <c r="K58" i="5"/>
  <c r="K70" i="5"/>
  <c r="F110" i="5"/>
  <c r="E64" i="5"/>
  <c r="K74" i="5"/>
  <c r="H148" i="5"/>
  <c r="K148" i="5"/>
  <c r="I144" i="5"/>
  <c r="H59" i="5"/>
  <c r="H58" i="5" s="1"/>
  <c r="H38" i="5"/>
  <c r="I38" i="5"/>
  <c r="I17" i="5" s="1"/>
  <c r="J38" i="5"/>
  <c r="J17" i="5" s="1"/>
  <c r="J99" i="5"/>
  <c r="H99" i="5"/>
  <c r="I99" i="5"/>
  <c r="I94" i="5"/>
  <c r="H94" i="5"/>
  <c r="J94" i="5"/>
  <c r="K27" i="5"/>
  <c r="K34" i="5"/>
  <c r="K54" i="5"/>
  <c r="F143" i="5"/>
  <c r="K42" i="5"/>
  <c r="H41" i="5"/>
  <c r="F112" i="5"/>
  <c r="H48" i="5"/>
  <c r="J9" i="5" l="1"/>
  <c r="I9" i="5"/>
  <c r="K69" i="5"/>
  <c r="K64" i="5"/>
  <c r="K143" i="5"/>
  <c r="E157" i="5"/>
  <c r="H157" i="5" s="1"/>
  <c r="L95" i="5"/>
  <c r="K153" i="5"/>
  <c r="K41" i="5"/>
  <c r="I135" i="5"/>
  <c r="I154" i="5" s="1"/>
  <c r="J135" i="5"/>
  <c r="J154" i="5" s="1"/>
  <c r="F154" i="5"/>
  <c r="F147" i="5"/>
  <c r="F152" i="5"/>
  <c r="E145" i="5"/>
  <c r="E57" i="5"/>
  <c r="E56" i="5" s="1"/>
  <c r="E9" i="5"/>
  <c r="H9" i="5" s="1"/>
  <c r="H8" i="5" s="1"/>
  <c r="E135" i="5"/>
  <c r="K51" i="5"/>
  <c r="K133" i="5"/>
  <c r="I110" i="5"/>
  <c r="F109" i="5"/>
  <c r="H17" i="5"/>
  <c r="K17" i="5"/>
  <c r="J16" i="5"/>
  <c r="H92" i="5"/>
  <c r="H91" i="5" s="1"/>
  <c r="E143" i="5"/>
  <c r="L147" i="5"/>
  <c r="L149" i="5" s="1"/>
  <c r="L57" i="5"/>
  <c r="L56" i="5" s="1"/>
  <c r="H57" i="5"/>
  <c r="H56" i="5" s="1"/>
  <c r="H143" i="5"/>
  <c r="H152" i="5" s="1"/>
  <c r="L133" i="5"/>
  <c r="H110" i="5"/>
  <c r="K57" i="5"/>
  <c r="J92" i="5"/>
  <c r="J91" i="5" s="1"/>
  <c r="I92" i="5"/>
  <c r="I91" i="5" s="1"/>
  <c r="K99" i="5"/>
  <c r="J110" i="5"/>
  <c r="K110" i="5" s="1"/>
  <c r="H112" i="5"/>
  <c r="J112" i="5"/>
  <c r="I112" i="5"/>
  <c r="I16" i="5"/>
  <c r="J143" i="5"/>
  <c r="I143" i="5"/>
  <c r="K94" i="5"/>
  <c r="I137" i="5"/>
  <c r="J137" i="5"/>
  <c r="F141" i="5"/>
  <c r="K56" i="5" l="1"/>
  <c r="K152" i="5"/>
  <c r="K145" i="5"/>
  <c r="L94" i="5"/>
  <c r="E147" i="5"/>
  <c r="E149" i="5" s="1"/>
  <c r="E152" i="5"/>
  <c r="F108" i="5"/>
  <c r="F73" i="5" s="1"/>
  <c r="J152" i="5"/>
  <c r="I152" i="5"/>
  <c r="K16" i="5"/>
  <c r="K136" i="5"/>
  <c r="K146" i="5"/>
  <c r="L99" i="5"/>
  <c r="H147" i="5"/>
  <c r="H149" i="5" s="1"/>
  <c r="H135" i="5"/>
  <c r="E154" i="5"/>
  <c r="E137" i="5"/>
  <c r="L110" i="5"/>
  <c r="E139" i="5"/>
  <c r="H109" i="5"/>
  <c r="H108" i="5" s="1"/>
  <c r="E8" i="5"/>
  <c r="L92" i="5"/>
  <c r="L91" i="5" s="1"/>
  <c r="L152" i="5"/>
  <c r="K112" i="5"/>
  <c r="I109" i="5"/>
  <c r="I108" i="5" s="1"/>
  <c r="J109" i="5"/>
  <c r="J108" i="5" s="1"/>
  <c r="K92" i="5"/>
  <c r="F155" i="5"/>
  <c r="F156" i="5" s="1"/>
  <c r="F158" i="5" s="1"/>
  <c r="J141" i="5"/>
  <c r="I141" i="5"/>
  <c r="H16" i="5"/>
  <c r="H141" i="5"/>
  <c r="F72" i="5" l="1"/>
  <c r="J72" i="5" s="1"/>
  <c r="J73" i="5"/>
  <c r="J138" i="5" s="1"/>
  <c r="I73" i="5"/>
  <c r="I138" i="5" s="1"/>
  <c r="H154" i="5"/>
  <c r="H137" i="5"/>
  <c r="K91" i="5"/>
  <c r="K147" i="5"/>
  <c r="K155" i="5"/>
  <c r="L112" i="5"/>
  <c r="L109" i="5" s="1"/>
  <c r="L108" i="5" s="1"/>
  <c r="L73" i="5" s="1"/>
  <c r="L138" i="5" s="1"/>
  <c r="L157" i="5" s="1"/>
  <c r="K135" i="5"/>
  <c r="K9" i="5"/>
  <c r="K8" i="5" s="1"/>
  <c r="E156" i="5"/>
  <c r="E158" i="5" s="1"/>
  <c r="F139" i="5"/>
  <c r="F149" i="5"/>
  <c r="I147" i="5"/>
  <c r="J147" i="5"/>
  <c r="F7" i="5"/>
  <c r="J7" i="5" s="1"/>
  <c r="I72" i="5"/>
  <c r="I7" i="5" s="1"/>
  <c r="H73" i="5"/>
  <c r="E7" i="5"/>
  <c r="K109" i="5"/>
  <c r="K108" i="5" s="1"/>
  <c r="K73" i="5" s="1"/>
  <c r="I146" i="5"/>
  <c r="I155" i="5" s="1"/>
  <c r="J146" i="5"/>
  <c r="K141" i="5"/>
  <c r="K154" i="5" l="1"/>
  <c r="K137" i="5"/>
  <c r="K149" i="5"/>
  <c r="H156" i="5"/>
  <c r="H158" i="5" s="1"/>
  <c r="H138" i="5"/>
  <c r="H139" i="5" s="1"/>
  <c r="H72" i="5"/>
  <c r="H7" i="5" s="1"/>
  <c r="K138" i="5"/>
  <c r="I157" i="5"/>
  <c r="J157" i="5"/>
  <c r="J155" i="5"/>
  <c r="J149" i="5"/>
  <c r="I149" i="5"/>
  <c r="J139" i="5"/>
  <c r="I139" i="5"/>
  <c r="L72" i="5"/>
  <c r="K72" i="5"/>
  <c r="K7" i="5" s="1"/>
  <c r="I150" i="5" l="1"/>
  <c r="J150" i="5"/>
  <c r="K139" i="5"/>
  <c r="K157" i="5"/>
  <c r="J156" i="5"/>
  <c r="I156" i="5"/>
  <c r="M18" i="5"/>
  <c r="M17" i="5" s="1"/>
  <c r="M16" i="5" s="1"/>
  <c r="L21" i="5"/>
  <c r="L18" i="5" s="1"/>
  <c r="L17" i="5" s="1"/>
  <c r="L16" i="5" s="1"/>
  <c r="J158" i="5" l="1"/>
  <c r="I158" i="5"/>
  <c r="K156" i="5"/>
  <c r="K158" i="5" s="1"/>
  <c r="M135" i="5"/>
  <c r="M9" i="5"/>
  <c r="M8" i="5" s="1"/>
  <c r="M7" i="5" s="1"/>
  <c r="L9" i="5"/>
  <c r="L8" i="5" s="1"/>
  <c r="L7" i="5" s="1"/>
  <c r="L135" i="5"/>
  <c r="L137" i="5" l="1"/>
  <c r="L139" i="5" s="1"/>
  <c r="L154" i="5"/>
  <c r="L156" i="5" s="1"/>
  <c r="L158" i="5" s="1"/>
  <c r="M154" i="5"/>
  <c r="M137" i="5"/>
  <c r="M139" i="5" s="1"/>
  <c r="M156" i="5" l="1"/>
  <c r="M158" i="5" s="1"/>
</calcChain>
</file>

<file path=xl/sharedStrings.xml><?xml version="1.0" encoding="utf-8"?>
<sst xmlns="http://schemas.openxmlformats.org/spreadsheetml/2006/main" count="367" uniqueCount="228">
  <si>
    <t xml:space="preserve"> </t>
  </si>
  <si>
    <t>Rec</t>
  </si>
  <si>
    <t>Concepto</t>
  </si>
  <si>
    <t>Apropiación Vigente</t>
  </si>
  <si>
    <t>10</t>
  </si>
  <si>
    <t>FORTALECIMIENTO A LOS PROCESOS ORGANIZATIVOS Y DE CONCERTACION DE LAS COMUNIDADES INDIGENAS, MINORIAS Y ROM</t>
  </si>
  <si>
    <t>SENTENCIAS Y CONCILIACIONES</t>
  </si>
  <si>
    <t xml:space="preserve">INTERSUBSECTORIAL GOBIERNO </t>
  </si>
  <si>
    <t>Gastos de Personal</t>
  </si>
  <si>
    <t>Transferencias Corrientes</t>
  </si>
  <si>
    <t>Total Funcionamiento</t>
  </si>
  <si>
    <t>Total Inversión</t>
  </si>
  <si>
    <t xml:space="preserve">INTERSECTORIAL GOBIERNO </t>
  </si>
  <si>
    <t>FONDO DE PROTECCIÓN DE JUSTICIA. DECRETO 1890/99 Y DECRETO 200/03</t>
  </si>
  <si>
    <t>FORTALECIMIENTO ORGANIZACIONAL DE LAS ENTIDADES RELIGIOSAS Y LAS ORGANIZACIONES BASADAS EN LA FE COMO ACTORES SOCIALES TRASCENDENTES EN EL MARCO DE LA LEY 133 DE 1994</t>
  </si>
  <si>
    <t>TRANSFERENCIAS CORRIENTES</t>
  </si>
  <si>
    <t>FORTALECIMIENTO A LA GOBERNABILIDAD TERRITORIAL PARA LA SEGURIDAD, CONVIVENCIA CIUDADANA, PAZ Y POST-CONFLICTO</t>
  </si>
  <si>
    <t>POLITICA PÚBLICA DE VICTIMAS DEL CONFLICTO ARMADO Y POSTCONFLICTO</t>
  </si>
  <si>
    <t>PARTICIPACIÓN CIUDADANA, POLÍTICA Y DIVERSIDAD DE CREENCIAS</t>
  </si>
  <si>
    <t>FORTALECIMIENTO DE LA GESTIÓN Y DIRECCIÓN  DEL SECTOR INTERIOR</t>
  </si>
  <si>
    <t>GASTOS DE PERSONAL</t>
  </si>
  <si>
    <t>PLANTA DE PERSONAL PERMANENTE</t>
  </si>
  <si>
    <t>SALARIO</t>
  </si>
  <si>
    <t>REMUNERACIONES NO CONSTITUTIVAS DE FACTOR SALARIAL</t>
  </si>
  <si>
    <t>CONTRIBUCIONES INHERENTES A LA NOMINA</t>
  </si>
  <si>
    <t>FORTALECIMIENTO INSTITUCIONAL A LOS PROCESOS ORGANIZATIVOS DE CONCERTACIÓN; GARANTÍA,PREVENCIÓN Y RESPETO DE LOS DERECHOS HUMANOS COMO FUNDAMENTOS PARA LA PAZ</t>
  </si>
  <si>
    <t>FORTALECIMIENTO DE LOS SISTEMAS INTEGRADOS DE EMERGENCIA Y SEGURIDAD SIES A NIVEL  NACIONAL</t>
  </si>
  <si>
    <t>FORTALECIMIENTO INSTITUCIONAL PARA LA IMPLEMENTACIÓN DE LA POLÍTICA PÚBLICA DE VÍCTIMAS A NIVEL  NACIONAL</t>
  </si>
  <si>
    <t>A ENTIDADES DEL GOBIERNO</t>
  </si>
  <si>
    <t>A ORGANOS DEL PGN</t>
  </si>
  <si>
    <t>PROGRAMA DE PROTECCION A PERSONAS QUE SE ENCUENTRAN EN SITUACION DE RIESGO CONTRA SU VIDA, INTEGRIDAD, SEGURIDAD O LIBERTAD, POR CAUSAS RELACIONADAS CON LA VIOLENCIA EN COLOMBIA</t>
  </si>
  <si>
    <t>FONDO NACIONAL DE SEGURIDAD Y CONVIVENCIA CIUDADANA -FONSECON</t>
  </si>
  <si>
    <t>FONDO NACIONAL PARA LA LUCHA CONTRA LA TRATA DE PERSONAS. LEY 985 DE 2005 Y DECRETO 4319 DE 2006</t>
  </si>
  <si>
    <t>FORTALECIMIENTO A LA GESTION TERRITORIAL Y BUEN GOBIERNO LOCAL</t>
  </si>
  <si>
    <t>IMPLEMENTACION LEY 985/05 SOBRE TRATA DE PERSONAS</t>
  </si>
  <si>
    <t>A ENTIDADES TERRITORIALES DISTINTAS AL SISTEMA GENERAL DE PARTICIPACIONES</t>
  </si>
  <si>
    <t>PUEBLO NUKAK MAKU (ARTÍCULO 35 DECRETO 1953 DE 2014)</t>
  </si>
  <si>
    <t>ORGANIZACIÓN Y FUNCIONAMIENTO DEPARTAMENTO DEL AMAZONAS</t>
  </si>
  <si>
    <t>ORGANIZACIÓN Y FUNCIONAMIENTO DEPARTAMENTO DEL GUAINÍA</t>
  </si>
  <si>
    <t>ORGANIZACIÓN Y FUNCIONAMIENTO DEPARTAMENTO DEL GUAVIARE</t>
  </si>
  <si>
    <t>ORGANIZACIÓN Y FUNCIONAMIENTO DEPARTAMENTO DEL VAUPÉS</t>
  </si>
  <si>
    <t>ORGANIZACIÓN Y FUNCIONAMIENTO DEPARTAMENTO DEL VICHADA</t>
  </si>
  <si>
    <t>A OTRAS ENTIDADES DEL GOBIERNO GENERAL</t>
  </si>
  <si>
    <t>FONDO PARA LA PARTICIPACION CIUDADANA Y EL FORTALECIMIENTO DE LA DEMOCRACIA. ARTICULO 96 LEY 1757 DE 2015</t>
  </si>
  <si>
    <t>PRESTACIONES DE ASISTENCIA SOCIAL</t>
  </si>
  <si>
    <t>ATENCION INTEGRAL A LA POBLACION DESPLAZADA EN CUMPLIMIENTO DE LA SENTENCIA T-025 DE 2004 (NO DE PENSIONES)</t>
  </si>
  <si>
    <t>A INSTITUCIONES SIN ÁNIMO DE LUCRO QUE SIRVEN A LOS HOGARES</t>
  </si>
  <si>
    <t>FORTALECIMIENTO DE LAS ASOCIACIONES Y LIGAS DE CONSUMIDORES (LEY 73 DE 1981 Y DECRETO 1320 DE 1982)</t>
  </si>
  <si>
    <t>FORTALECIMIENTO A LOS PROCESOS ORGANIZATIVOS Y DE CONCERTACION DE LAS COMUNIDADES NEGRAS, AFROCOLOMBIANAS, RAIZALES Y PALENQUERAS</t>
  </si>
  <si>
    <t>OTRAS ACTIVIDADES DE SERVICIOS</t>
  </si>
  <si>
    <t>GASTOS POR TRIBUTOS, MULTAS, SANCIONES E INTERESES DE MORA</t>
  </si>
  <si>
    <t>IMPUESTOS</t>
  </si>
  <si>
    <t xml:space="preserve">CONTRIBUCIONES </t>
  </si>
  <si>
    <t>CUOTA DE FISCALIZACIÓN Y AUDITAJE</t>
  </si>
  <si>
    <t>FORTALECIMIENTO INSTITUCIONAL DE LA MESA PERMANENTE DE CONCERTACION CON LOS PUEBLOS Y ORGANIZACIONES INDIGENAS - DECRETO 1397 DE 1996</t>
  </si>
  <si>
    <t>Adquisición de Bienes y Servicios</t>
  </si>
  <si>
    <t>Gastos por Tributos, Multas, Sanciones e Intereses de Mora</t>
  </si>
  <si>
    <t>ADQUISICIÓN DE BIENES Y SERVICIOS</t>
  </si>
  <si>
    <t>Creditos y/o adiciones</t>
  </si>
  <si>
    <t>16</t>
  </si>
  <si>
    <t>FORTALECIMIENTO A LA CONSULTA PREVIA. CONVENIO 169 OIT, LEY 21 DE 1991, LEY 70 DE 1993</t>
  </si>
  <si>
    <t>OTRAS TRANSFERENCIAS - DISTRIBUCIÓN PREVIO CONCEPTO DGPPN</t>
  </si>
  <si>
    <t>11</t>
  </si>
  <si>
    <t>APOYO A LAS DISPOSICIONES PARA GARANTIZAR EL PLENO EJERCICIO DE LOS DERECHOS DE LAS PERSONAS CON DISCAPACIDAD. LEY 1618 DE 2013</t>
  </si>
  <si>
    <t>DIFERENCIAS</t>
  </si>
  <si>
    <t>PAGO DE APORTES SOBRE LOS VOLUNTARIOS ACREDITADOS Y ACTIVOS DEL SUBSISTEMA NACIONAL DE PRIMERA RESPUESTA AFILIADOS AL SGRL - DECRETO 1809 DE 2020</t>
  </si>
  <si>
    <t>GASTOS POR TRIBUTOS, MULTAS, SANCIONES E INTERESE DE MORA</t>
  </si>
  <si>
    <t>CUOTA DE FISCALIZACION Y AUDITAJE</t>
  </si>
  <si>
    <t>PRESTACIONES PARA CUBRIR RIESGOS SOCIALES</t>
  </si>
  <si>
    <t>A EMPRESAS DIFERENTES DE SUBVENCIONES</t>
  </si>
  <si>
    <t xml:space="preserve">CONTRIBUCIONES  </t>
  </si>
  <si>
    <t>FORTALECIMIENTO A LA CONSULTA PREVIA. CONVENIO 169 OIT, LEY 21 DE 1991, LEY 70 DE 1994</t>
  </si>
  <si>
    <t>FORTALECIMIENTO DE LAS CAPACIDADES DE LOS ORGANISMOS DE ACCION COMUNAL PARA EL DESARROLLO DE SUS PROPOSITOS Y ATENCION DE SUS NECESIDADES EN EL MARCO DE LA LEY 2166 DE 2021 A PARTIR DEL EJERCICIO DE LA DEMOCRACIA PARTICIPATIVA   NACIONAL</t>
  </si>
  <si>
    <t>Contracreditos y/o reducciones</t>
  </si>
  <si>
    <t>Rubro</t>
  </si>
  <si>
    <t>A-01-01-01</t>
  </si>
  <si>
    <t>A-01-01-02</t>
  </si>
  <si>
    <t>A-02</t>
  </si>
  <si>
    <t>2. SEGURIDAD HUMANA Y JUSTICIA SOCIAL / A. PREVENCIÓN Y PROTECCIÓN PARA POBLACIONES VULNERABLES DESDE UN ENFOQUE DIFERENCIAL, COLECTIVO E INDIVIDUAL</t>
  </si>
  <si>
    <t>C-3701-1000-30-20106A</t>
  </si>
  <si>
    <t>C-3701-1000-32-705050</t>
  </si>
  <si>
    <t>C-3701-1000-35-705050</t>
  </si>
  <si>
    <t>C-3701-1000-36-705050</t>
  </si>
  <si>
    <t>C-3701-1000-37-705050</t>
  </si>
  <si>
    <t>C-3701-1000-39-702030</t>
  </si>
  <si>
    <t>C-3701-1000-40-53107A</t>
  </si>
  <si>
    <t>C-3701-1000-42-20113A</t>
  </si>
  <si>
    <t>7. ACTORES DIFERENCIALES PARA EL CAMBIO / 5. CONVERGENCIA REGIONAL PARA EL BIENESTAR Y BUEN VIVIR</t>
  </si>
  <si>
    <t>7. ACTORES DIFERENCIALES PARA EL CAMBIO / 3. FORTALECIMIENTO DE LA INSTITUCIONALIDAD</t>
  </si>
  <si>
    <t>5. CONVERGENCIA REGIONAL / A. DIÁLOGO, MEMORIA, CONVIVENCIA Y RECONCILIACIÓN PARA LA RECONSTRUCCIÓN DEL TEJIDO SOCIAL</t>
  </si>
  <si>
    <t>2. SEGURIDAD HUMANA Y JUSTICIA SOCIAL / A. FORTALECIMIENTO DE LA BÚSQUEDA DE PERSONAS DADAS POR DESAPARECIDAS</t>
  </si>
  <si>
    <t>FORTALECIMIENTO DE LOS PROCESOS DE GOBIERNO PROPIO DE LAS COMUNIDADES INDÍGENAS EN EL DEPARTAMENTO DEL  CAUCA</t>
  </si>
  <si>
    <t>FORTALECIMIENTO DE LA POLITICA PUBLICA DE PREVENCION DE VIOLACIONES A LOS DERECHOS A LA VIDA, INTEGRIDAD, LIBERTAD Y SEGURIDAD DE PERSONAS, GRUPOS Y COMUNIDADES EN COLOMBIA.  NACIONAL</t>
  </si>
  <si>
    <t>FORTALECIMIENTO DE LOS SISTEMAS DE GOBIERNO PROPIO Y EN LOS PROCESOS ORGANIZATIVOS DE LOS PUEBLOS Y COMUNIDADES INDÍGENAS A NIVEL   NACIONAL</t>
  </si>
  <si>
    <t>IMPLEMENTACIÓN DE ACCIONES POR PARTE DEL MINISTERIO DEL INTERIOR PARA FORTALECER LA ESTRUCTURA ORGANIZATIVA DE LAS KUMPAÑY RROM A NIVEL  NACIONAL</t>
  </si>
  <si>
    <t>FORTALECIMIENTO DE LOS SISTEMAS DE GOBIERNO PROPIO DE LOS PUEBLOS Y COMUNIDADES INDÍGENAS DE LOS PASTOS Y QUILLACINGAS DEL DEPARTAMENTO DE   NARIÑO</t>
  </si>
  <si>
    <t>FORTALECIMIENTO DE LAS GARANTÍAS PARA EL EJERCICIO DEL LIDERAZGO SOCIAL Y DEFENSA DE LOS DERECHOS HUMANOS EN EL TERRITORIO   NACIONAL</t>
  </si>
  <si>
    <t>FORTALECIMIENTO DEL DIALOGO SOCIAL NACIONAL Y REGIONAL MEDIANTE EL DESARROLLO DE ACCIONES TENDIENTES A ATENDER LAS PROBLEMÁTICAS SOCIALES EN LOS TERRITORIOS  NACIONAL</t>
  </si>
  <si>
    <t>FORTALECIMIENTO DE LA GESTIÓN DE LOS CEMENTERIOS COMO RESTITUCIÓN DE DERECHOS DE VÍCTIMAS DE DESAPARICIÓN  NACIONAL</t>
  </si>
  <si>
    <t>C-3702-1000-8-20105A</t>
  </si>
  <si>
    <t>C-3702-1000-13-20105A</t>
  </si>
  <si>
    <t>C-3702-1000-14-701020</t>
  </si>
  <si>
    <t>C-3702-1000-15-600011</t>
  </si>
  <si>
    <t>C-3702-1000-15-600012</t>
  </si>
  <si>
    <t>C-3702-1000-15-600013</t>
  </si>
  <si>
    <t>C-3702-1000-15-600014</t>
  </si>
  <si>
    <t>C-3702-1000-16-20105A</t>
  </si>
  <si>
    <t>C-3702-1000-16-20105B</t>
  </si>
  <si>
    <t>C-3702-1000-17-701040</t>
  </si>
  <si>
    <t>C-3702-1000-18-10204A</t>
  </si>
  <si>
    <t>C-3702-1000-18-53105B</t>
  </si>
  <si>
    <t>2. SEGURIDAD HUMANA Y JUSTICIA SOCIAL / A. NUEVO MODELO NACIÓN-TERRITORIO PARA LA CONVIVENCIA Y LA SEGURIDAD CIUDADANA</t>
  </si>
  <si>
    <t>7. ACTORES DIFERENCIALES PARA EL CAMBIO / 2. MUJERES EN EL CENTRO DE LA POLÍTICA DE LA VIDA Y LA PAZ</t>
  </si>
  <si>
    <t>6. PAZ TOTAL E INTEGRAL / 1. HACIA UN NUEVO CAMPO COLOMBIANO: REFORMA RURAL INTEGRAL</t>
  </si>
  <si>
    <t>6. PAZ TOTAL E INTEGRAL / 2. PARTICIPACIÓN POLÍTICA: APERTURA DEMOCRÁTICA PARA CONSTRUIR LA PAZ</t>
  </si>
  <si>
    <t>6. PAZ TOTAL E INTEGRAL / 3. FIN DEL CONFLICTO</t>
  </si>
  <si>
    <t>6. PAZ TOTAL E INTEGRAL / 4. SOLUCIÓN AL PROBLEMA DE LAS DROGAS ILÍCITAS</t>
  </si>
  <si>
    <t>2. SEGURIDAD HUMANA Y JUSTICIA SOCIAL / B. CREACIÓN DEL SISTEMA NACIONAL DE CONVIVENCIA PARA LA VIDA</t>
  </si>
  <si>
    <t>7. ACTORES DIFERENCIALES PARA EL CAMBIO / 4. POR UNA VIDA LIBRE DE VIOLENCIAS CONTRA LAS MUJERES</t>
  </si>
  <si>
    <t>1. ORDENAMIENTO DEL TERRITORIO ALREDEDOR DEL AGUA Y JUSTICIA AMBIENTAL / A. EMPODERAMIENTO DE LOS GOBIERNOS LOCALES Y SUS COMUNIDADES</t>
  </si>
  <si>
    <t>5. CONVERGENCIA REGIONAL / B. ENTIDADES PÚBLICAS TERRITORIALES Y NACIONALES FORTALECIDAS</t>
  </si>
  <si>
    <t>FORTALECIMIENTO DE LA INTEGRACIÓN DE PROCESOS, LA COORDINACIÓN DE ENTIDADES, LA  ASIGNACIÓN DE RECURSOS Y EL CONOCIMIENTO, PARA BRINDAR GARANTÍAS PARA EL GOCE EFECTIVO DEL DERECHO DE LA LIBERTAD RELIGIOSA Y DE CULTOS EN EL TERRITORIO  NACIONAL</t>
  </si>
  <si>
    <t>FORTALECIMIENTO A LAS ENTIDADES TERRITORIALES A TRAVES DE LA FINANCIACION DE INFRAESTRUCTURA PARA LA SEGURIDAD Y CONVIVENCIA CIUDADANA A NIVEL  NACIONAL</t>
  </si>
  <si>
    <t>MEJORAMIENTO DE LAS CAPACIDADES DE LAS ENTIDADES TERRITORIALES PARA TRANSVERSALIZAR EL ENFOQUE DE GÉNERO EN LA GESTIÓN DE LA CONVIVENCIA Y LA SEGURIDAD HUMANA  NACIONAL</t>
  </si>
  <si>
    <t>MEJORAMIENTO DE LA EFECTIVIDAD DE LOS PROGRAMAS E INICIATIVAS DE CONSTRUCCIÓN DE PAZ LIDERADAS POR EL MINISTERIO DEL INTERIOR A NIVEL  NACIONAL</t>
  </si>
  <si>
    <t>FORTALECIMIENTO DE LAS SOLUCIONES DE TECNOLOGIAS DE LA INFORMACIÓN QUE PERMITAN SOPORTAR LOS PLANES, PROGRAMAS Y PROYECTOS DEL MINISTERIO DEL INTERIOR DENTRO DE LA ENTIDAD Y DE CARA AL CIUDADANO A NIVEL  NACIONAL</t>
  </si>
  <si>
    <t>FORTALECIMIENTO EN LA PREVENCIÓN, PROTECCIÓN Y ASISTENCIA EN LA LUCHA CONTRA EL DELITO DE TRATA PERSONAS  NACIONAL</t>
  </si>
  <si>
    <t>FORTALECIMIENTO DE LA ARTICULACIÓN, COORDINACIÓN Y PARTICIPACIÓN DE LAS ENTIDADES TERRITORIALES, CORPORACIONES PÚBLICAS Y LÍDERES LOCALES EN LOS PROCESOS DE ORDENAMIENTO TERRITORIAL ALREDEDOR DEL AGUA Y DESCENTRALIZACIÓN.  NACIONAL</t>
  </si>
  <si>
    <t>C-3703-1000-3-703050</t>
  </si>
  <si>
    <t>7. ACTORES DIFERENCIALES PARA EL CAMBIO / 5. COLOMBIA POTENCIA MUNDIAL DE LA VIDA A PARTIR DE LA NO REPETICIÓN</t>
  </si>
  <si>
    <t>C-3704-1000-6-53106A</t>
  </si>
  <si>
    <t>C-3704-1000-7-53106A</t>
  </si>
  <si>
    <t>C-3704-1000-8-53106A</t>
  </si>
  <si>
    <t>5. CONVERGENCIA REGIONAL / A. CONDICIONES Y CAPACIDADES INSTITUCIONALES, ORGANIZATIVAS E INDIVIDUALES PARA LA PARTICIPACIÓN CIUDADANA</t>
  </si>
  <si>
    <t>MEJORAMIENTO DE LA PARTICIPACIÓN DEL CAMPESINADO EN LA FORMULACIÓN DE POLÍTICAS, PROGRAMAS Y PROYECTOS EN EL TERRITORIO  NACIONAL</t>
  </si>
  <si>
    <t>C-3799-1000-12-53105B</t>
  </si>
  <si>
    <t>C-3799-1000-15-53105B</t>
  </si>
  <si>
    <t>C-3799-1000-15-53105D</t>
  </si>
  <si>
    <t>C-3799-1000-16-53105B</t>
  </si>
  <si>
    <t>C-3799-1000-17-20104A</t>
  </si>
  <si>
    <t>C-3799-1000-17-20104B</t>
  </si>
  <si>
    <t>C-3799-1000-17-20108B</t>
  </si>
  <si>
    <t>C-3799-1000-17-53105D</t>
  </si>
  <si>
    <t>C-3799-1000-18-53105B</t>
  </si>
  <si>
    <t>C-3799-1000-19-53105B</t>
  </si>
  <si>
    <t>C-3799-1000-20-53105B</t>
  </si>
  <si>
    <t>5. CONVERGENCIA REGIONAL / D. GOBIERNO DIGITAL PARA LA GENTE</t>
  </si>
  <si>
    <t>2. SEGURIDAD HUMANA Y JUSTICIA SOCIAL / A. IMPLEMENTACIÓN DEL PROGRAMA DE DATOS BÁSICOS</t>
  </si>
  <si>
    <t>2. SEGURIDAD HUMANA Y JUSTICIA SOCIAL / B. INTEROPERABILIDAD COMO BIEN PÚBLICO DIGITAL</t>
  </si>
  <si>
    <t>2. SEGURIDAD HUMANA Y JUSTICIA SOCIAL / B. PROTECCIÓN DE LAS PERSONAS, DE LAS INFRAESTRUCTURAS DIGITALES, FORTALECIMIENTO DE LAS ENTIDADES DEL ESTADO Y GARANTÍA EN LA PRESTACIÓN DE SUS SERVICIOS EN EL ENTORNO DIGITAL</t>
  </si>
  <si>
    <t>IMPLEMENTACION DE UN SISTEMA INTEGRAL DE GESTION DE DOCUMENTOS Y ADMINISTRACION DE ARCHIVOS, EN EL MINISTERIO DEL INTERIOR,  NACIONAL</t>
  </si>
  <si>
    <t>FORTALECIMIENTO  DE LA ESTRATEGIA DE RELACIONAMIENTO CON EL CIUDADANO AMPLIANDO LA COBERTURA DEL PORTAFOLIO DE SERVICIOS DEL MINISTERIO DEL INTERIOR EN EL TERRITORIO  NACIONAL</t>
  </si>
  <si>
    <t>FORTALECIMIENTO DEL SISTEMA INTEGRADO DE GESTIÓN DEL MINISTERIO DEL INTERIOR EN EL TERRITORIO  NACIONAL</t>
  </si>
  <si>
    <t>FORTALECIMIENTO DE LAS RELACIONES ENTRE EL GOBIERNO NACIONAL Y EL CONGRESO DE LA REPÚBLICA EN LOS PROCESOS TÉCNICOS Y ADMINISTRATIVOS A NIVEL   NACIONAL</t>
  </si>
  <si>
    <t>APLICACIÓN DE UNA ESTRATEGIA INTEGRAL PARA MEJORAR LA IMPLEMENTACIÓN DE LA POLÍTICA DE GESTIÓN DEL CONOCIMIENTO Y LA INNOVACIÓN EN EL MARCO DEL MIPG DEL MINISTERIO DEL INTERIOR, PARA LA ATENCIÓN DE LOS GRUPOS DE VALOR A NIVEL   NACIONAL</t>
  </si>
  <si>
    <t>FORTALECIMIENTO DE LA ESTRATEGIA DE COMUNICACIONES INTERNA Y EXTERNA DEL MINISTERIO DEL INTERIOR  NACIONAL</t>
  </si>
  <si>
    <t>C-3799-1000-1-53106A</t>
  </si>
  <si>
    <t>A-01-01-03</t>
  </si>
  <si>
    <t>A-03-03-01-034</t>
  </si>
  <si>
    <t>A-08-04-01</t>
  </si>
  <si>
    <t>A-03-03-01-009</t>
  </si>
  <si>
    <t>A-03-03-01-032</t>
  </si>
  <si>
    <t>A-03-03-01-033</t>
  </si>
  <si>
    <t>A-03-03-01-035</t>
  </si>
  <si>
    <t>A-03-03-01-039</t>
  </si>
  <si>
    <t>A-03-03-01-053</t>
  </si>
  <si>
    <t>A-03-03-01-065</t>
  </si>
  <si>
    <t>A-03-03-01-999</t>
  </si>
  <si>
    <t>A-03-03-02-014</t>
  </si>
  <si>
    <t>A-03-03-02-024</t>
  </si>
  <si>
    <t>A-03-03-02-025</t>
  </si>
  <si>
    <t>A-03-03-02-026</t>
  </si>
  <si>
    <t>A-03-03-02-027</t>
  </si>
  <si>
    <t>A-03-03-02-028</t>
  </si>
  <si>
    <t>A-03-03-04-035</t>
  </si>
  <si>
    <t>A-03-03-04-060</t>
  </si>
  <si>
    <t>A-03-03-04-062</t>
  </si>
  <si>
    <t>A-03-04-01-012</t>
  </si>
  <si>
    <t>A-03-06-01-001</t>
  </si>
  <si>
    <t>A-03-06-01-012</t>
  </si>
  <si>
    <t>A-03-06-01-013</t>
  </si>
  <si>
    <t>A-03-06-01-014</t>
  </si>
  <si>
    <t>A-03-10</t>
  </si>
  <si>
    <t>A-03-11-08-001</t>
  </si>
  <si>
    <t>A-08-01</t>
  </si>
  <si>
    <t>FORTALECIMIENTO DE LA GESTIÓN Y DIRECCION DEL SECTOR INTERIOR</t>
  </si>
  <si>
    <t>INTERSECTORIAL GOBIERNO</t>
  </si>
  <si>
    <t>FORTALECIMIENTO DE LAS CAPACIDADES Y HABILIDADES CON QUE CUENTAN LOS GRUPOS ETNICOS, EJECUTORES E INSTITUCIONALIDAD INTERVINIENTE PARA LA PARTICIPACION ENLOS PROCESOS DE CONSULTA PREVIA NACIONAL</t>
  </si>
  <si>
    <t>C- INVERSION UNIDADES EJECUTORAS 370101 y 370102</t>
  </si>
  <si>
    <t>C-INVERSION UNIDAD EJECUTORA 370101</t>
  </si>
  <si>
    <t>C- INVERSION UNIDAD EJECUTORA 370102-DIRECCIÓN DE LA AUTORIDAD NACIONAL DE CONSULTA PREVIA</t>
  </si>
  <si>
    <t>FUNCIONAMIENTO 370101 y 370102</t>
  </si>
  <si>
    <t xml:space="preserve">FUNCIONAMIENTO </t>
  </si>
  <si>
    <t xml:space="preserve">TOTAL </t>
  </si>
  <si>
    <t>UNIDAD EJEC 370102 DIRECCION DE LA AUTORIDAD NACIONAL DE CONSULTA PREVIA</t>
  </si>
  <si>
    <t>UNIDAD EJEC 370101 MINISTERIO DEL INTERIOR</t>
  </si>
  <si>
    <t>TOTAL</t>
  </si>
  <si>
    <t>ACA SIIF GENERAL</t>
  </si>
  <si>
    <t>Sub Proyectos de Inversión</t>
  </si>
  <si>
    <t>TOTAL PRESUPUESTO MINISTERIO DEL INTERIOR</t>
  </si>
  <si>
    <t>Funcionamiento 370101 - Ministerio del Interior</t>
  </si>
  <si>
    <t>Funcionamiento 370102 -  Dirección de la Autoridad Nacional de Consulta Previa</t>
  </si>
  <si>
    <t>C-3701</t>
  </si>
  <si>
    <t>TOTAL UNIDADES EJECUTORAS 370101 y 370102</t>
  </si>
  <si>
    <t>APOYO COMITÉ INTERINSTITUCIONAL  DE ALERTAS TEMPRANAS CIAT  SENTENCIA T·025 DE 2004</t>
  </si>
  <si>
    <t>C-3701-1000-43-40070203</t>
  </si>
  <si>
    <t>C-3701-1000-44-701020</t>
  </si>
  <si>
    <t>C-3701-1000-45-40060004</t>
  </si>
  <si>
    <t>C-3701-1000-46-40070203</t>
  </si>
  <si>
    <t>C-3701-1000-47-40070505</t>
  </si>
  <si>
    <t>C-3701-1000-48-40070203</t>
  </si>
  <si>
    <t>C-3701-1000-49-40060004</t>
  </si>
  <si>
    <t>4. TRANSFORMACIÓN PRODUCTIVA, INTERNACIONALIZACIÓN Y ACCIÓN CLÍMATICA / 03. FORTALECIMIENTO DE LA INSTITUCIONALIDAD</t>
  </si>
  <si>
    <t>IMPLEMENTACIÓN DE ESTRATEGIAS PARA EL FORTALECIMIENTO DE LA CULTURA DE PAZ ESTABLE Y DURADERA EN LOS TERRITORIOS DE LOS PUEBLOS Y COMUNIDADES NEGRAS A NIVEL NACIONAL.</t>
  </si>
  <si>
    <t>FORTALECIMIENTO DE CAPACIDADES EN PROCESOS ORGANIZATIVOS PARA EL SEGUIMIENTO EFECTIVO Y GARANTIZAR EL CUMPLIMIENTO DE LOS ACUERDOS DERIVADOS DE LOS DIÁLOGOS SOCIALES CON LAS COMUNIDADES NEGRAS Y AFROCOLOMBIANAS EN LOS DEPARTAMENTOS DE   CAUCA, CHOCÓ, NARIÑO, VALLE DEL CAUCA</t>
  </si>
  <si>
    <t>4. TRANSFORMACIÓN PRODUCTIVA, INTERNACIONALIZACIÓN Y ACCIÓN CLÍMATICA / 04. LA CULTURA DE PAZ EN LA COTIDIANIDAD DE LAS POBLACIONES Y TERRITORIOS</t>
  </si>
  <si>
    <t>FORTALECIMIENTO DE LA GESTIÓN, DIÁLOGO Y PARTICIPACIÓN TERRITORIAL PARA L GARANTÍA, PROMOCIÓN Y RELACIÓN DE LOS DERECHOS HUMANOS</t>
  </si>
  <si>
    <t>4. TRANSFORMACIÓN PRODUCTIVA, INTERNACIONALIZACIÓN Y ACCIÓN CLÍMATICA / 03. FORTALECIMIENTO DE LA INSTITUCIONALIDAD - [PREVIO CONCEPTO  DNP]</t>
  </si>
  <si>
    <t>FORTALECIMIENTO DE LOS MECANISMOS PARA EL FOMENTO DEL DESARROLLO ECONÓMICO Y SOCIAL, ASÍ COMO LA PROTECCIÓN Y GARANTÍA DE LOS DERECHOS DE LAS COMUNIDADES NEGRAS, AFROCOLOMBIANAS, RAIZALES Y PALENQUERAS EN EL MARCO DE LA IMPLEMENTACIÓN DE LA LEY 70 DE 1993 EN EL TERRITORIO NACIONAL</t>
  </si>
  <si>
    <t>4. TRANSFORMACIÓN PRODUCTIVA, INTERNACIONALIZACIÓN Y ACCIÓN CLÍMATICA / 05. CONVERGENCIA REGIONAL PARA EL BIENESTAR Y BUEN VIVIR</t>
  </si>
  <si>
    <t>FORTALECIMIENTO DE LOS GOBIERNOS PROPIOS, SISTEMAS ORGANIZATIVOS Y AUTOSOSTENIBILIDAD DE LAS COMUNIDADES NEGRAS, AFROCOLOMBIANAS, RAIZALES Y PALENQUERAS</t>
  </si>
  <si>
    <t>FORTALECIMIENTO DE LOS MECANISMOS DE PROTECCIÓN DE LA GUARDIA INDÍGENA EN EL TERRITORIO NACIONAL</t>
  </si>
  <si>
    <t>FORTALECIMIENTO DE LA CAPACIDAD DE ARTICULACIÓN TERRITORIAL PARA LA INCORPORACIÓN DE ESTRATEGIAS DE CONVIVENCIA Y SEGURIDAD CIUDADANA INTEGRAL, CORRESPONSABLE, CONTEXTUALIZADA Y PREVENTIVA A NIVEL   NACIONAL</t>
  </si>
  <si>
    <t>Apropiación Inicial 2025</t>
  </si>
  <si>
    <t>C-3702</t>
  </si>
  <si>
    <t>Resolucion 336 del 10 de marzo 2025 traslado Saf</t>
  </si>
  <si>
    <t>APROPIACIÓN 31 DE MAYO 2025</t>
  </si>
  <si>
    <t>Resolucion 0909 del 25 abril 2025 adicion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</si>
</sst>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(* #,##0.00_);_(* \(#,##0.00\);_(* &quot;-&quot;??_);_(@_)"/>
    <numFmt numFmtId="167" formatCode="_-* #,##0\ _€_-;\-* #,##0\ _€_-;_-* &quot;-&quot;??\ _€_-;_-@_-"/>
    <numFmt numFmtId="168" formatCode="00"/>
    <numFmt numFmtId="169" formatCode="000"/>
    <numFmt numFmtId="170" formatCode="_-&quot;$&quot;* #,##0_-;\-&quot;$&quot;* #,##0_-;_-&quot;$&quot;* &quot;-&quot;??_-;_-@_-"/>
    <numFmt numFmtId="171" formatCode="[$-1240A]&quot;$&quot;\ #,##0.00;\-&quot;$&quot;\ #,##0.00"/>
    <numFmt numFmtId="172" formatCode="[$$-240A]\ #,##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20"/>
      <color rgb="FFC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65"/>
        <bgColor indexed="9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8" fontId="10" fillId="0" borderId="0" applyFill="0">
      <alignment horizontal="center" vertical="center" wrapText="1"/>
    </xf>
    <xf numFmtId="169" fontId="10" fillId="6" borderId="0" applyFill="0" applyProtection="0">
      <alignment horizontal="center" vertical="center"/>
    </xf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73">
    <xf numFmtId="0" fontId="0" fillId="0" borderId="0" xfId="0"/>
    <xf numFmtId="0" fontId="3" fillId="3" borderId="0" xfId="1" applyFont="1" applyFill="1"/>
    <xf numFmtId="0" fontId="5" fillId="3" borderId="0" xfId="1" applyFont="1" applyFill="1" applyAlignment="1">
      <alignment horizontal="center"/>
    </xf>
    <xf numFmtId="3" fontId="6" fillId="5" borderId="2" xfId="1" applyNumberFormat="1" applyFont="1" applyFill="1" applyBorder="1" applyAlignment="1">
      <alignment horizontal="center" vertical="center"/>
    </xf>
    <xf numFmtId="3" fontId="6" fillId="5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 applyAlignment="1">
      <alignment horizontal="center" vertical="center"/>
    </xf>
    <xf numFmtId="3" fontId="8" fillId="3" borderId="2" xfId="1" applyNumberFormat="1" applyFont="1" applyFill="1" applyBorder="1" applyAlignment="1">
      <alignment vertical="center" wrapText="1"/>
    </xf>
    <xf numFmtId="3" fontId="8" fillId="3" borderId="2" xfId="1" applyNumberFormat="1" applyFont="1" applyFill="1" applyBorder="1"/>
    <xf numFmtId="0" fontId="6" fillId="4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left" vertical="center" wrapText="1"/>
    </xf>
    <xf numFmtId="3" fontId="8" fillId="0" borderId="2" xfId="1" applyNumberFormat="1" applyFont="1" applyBorder="1" applyAlignment="1">
      <alignment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67" fontId="1" fillId="3" borderId="0" xfId="3" applyNumberFormat="1" applyFont="1" applyFill="1"/>
    <xf numFmtId="3" fontId="6" fillId="3" borderId="2" xfId="1" applyNumberFormat="1" applyFont="1" applyFill="1" applyBorder="1" applyAlignment="1">
      <alignment vertical="center" wrapText="1"/>
    </xf>
    <xf numFmtId="3" fontId="8" fillId="0" borderId="2" xfId="1" applyNumberFormat="1" applyFont="1" applyBorder="1" applyAlignment="1">
      <alignment horizontal="center" vertical="center"/>
    </xf>
    <xf numFmtId="167" fontId="3" fillId="3" borderId="0" xfId="3" applyNumberFormat="1" applyFont="1" applyFill="1" applyAlignment="1"/>
    <xf numFmtId="167" fontId="8" fillId="0" borderId="0" xfId="3" applyNumberFormat="1" applyFont="1" applyAlignment="1"/>
    <xf numFmtId="0" fontId="3" fillId="3" borderId="0" xfId="1" applyFont="1" applyFill="1" applyAlignment="1">
      <alignment horizontal="center"/>
    </xf>
    <xf numFmtId="167" fontId="8" fillId="3" borderId="2" xfId="3" applyNumberFormat="1" applyFont="1" applyFill="1" applyBorder="1" applyAlignment="1">
      <alignment horizontal="center" vertical="center"/>
    </xf>
    <xf numFmtId="165" fontId="1" fillId="3" borderId="0" xfId="3" applyFont="1" applyFill="1"/>
    <xf numFmtId="0" fontId="1" fillId="3" borderId="0" xfId="1" applyFill="1"/>
    <xf numFmtId="170" fontId="6" fillId="5" borderId="2" xfId="8" applyNumberFormat="1" applyFont="1" applyFill="1" applyBorder="1" applyAlignment="1">
      <alignment vertical="center"/>
    </xf>
    <xf numFmtId="170" fontId="6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/>
    </xf>
    <xf numFmtId="170" fontId="8" fillId="3" borderId="2" xfId="8" applyNumberFormat="1" applyFont="1" applyFill="1" applyBorder="1" applyAlignment="1">
      <alignment vertical="center" wrapText="1"/>
    </xf>
    <xf numFmtId="170" fontId="8" fillId="0" borderId="2" xfId="8" applyNumberFormat="1" applyFont="1" applyBorder="1" applyAlignment="1">
      <alignment vertical="center"/>
    </xf>
    <xf numFmtId="170" fontId="8" fillId="0" borderId="2" xfId="8" applyNumberFormat="1" applyFont="1" applyFill="1" applyBorder="1" applyAlignment="1">
      <alignment vertical="center"/>
    </xf>
    <xf numFmtId="170" fontId="6" fillId="4" borderId="2" xfId="8" applyNumberFormat="1" applyFont="1" applyFill="1" applyBorder="1" applyAlignment="1">
      <alignment vertical="center"/>
    </xf>
    <xf numFmtId="170" fontId="1" fillId="3" borderId="2" xfId="8" applyNumberFormat="1" applyFont="1" applyFill="1" applyBorder="1" applyAlignment="1">
      <alignment vertical="center"/>
    </xf>
    <xf numFmtId="170" fontId="1" fillId="0" borderId="2" xfId="8" applyNumberFormat="1" applyFont="1" applyBorder="1" applyAlignment="1">
      <alignment vertical="center"/>
    </xf>
    <xf numFmtId="170" fontId="8" fillId="0" borderId="2" xfId="8" applyNumberFormat="1" applyFont="1" applyBorder="1" applyAlignment="1"/>
    <xf numFmtId="170" fontId="9" fillId="3" borderId="4" xfId="8" applyNumberFormat="1" applyFont="1" applyFill="1" applyBorder="1" applyAlignment="1"/>
    <xf numFmtId="170" fontId="8" fillId="0" borderId="2" xfId="8" applyNumberFormat="1" applyFont="1" applyFill="1" applyBorder="1" applyAlignment="1">
      <alignment vertical="center" wrapText="1"/>
    </xf>
    <xf numFmtId="0" fontId="1" fillId="0" borderId="0" xfId="1"/>
    <xf numFmtId="0" fontId="1" fillId="3" borderId="0" xfId="1" applyFill="1" applyAlignment="1">
      <alignment horizontal="center"/>
    </xf>
    <xf numFmtId="170" fontId="9" fillId="3" borderId="10" xfId="8" applyNumberFormat="1" applyFont="1" applyFill="1" applyBorder="1" applyAlignment="1"/>
    <xf numFmtId="170" fontId="1" fillId="0" borderId="2" xfId="8" applyNumberFormat="1" applyFont="1" applyFill="1" applyBorder="1" applyAlignment="1">
      <alignment vertical="center"/>
    </xf>
    <xf numFmtId="0" fontId="3" fillId="0" borderId="0" xfId="1" applyFont="1"/>
    <xf numFmtId="167" fontId="8" fillId="0" borderId="2" xfId="3" applyNumberFormat="1" applyFont="1" applyFill="1" applyBorder="1" applyAlignment="1">
      <alignment vertical="center" wrapText="1"/>
    </xf>
    <xf numFmtId="170" fontId="8" fillId="7" borderId="2" xfId="8" applyNumberFormat="1" applyFont="1" applyFill="1" applyBorder="1" applyAlignment="1">
      <alignment vertical="center"/>
    </xf>
    <xf numFmtId="170" fontId="11" fillId="9" borderId="2" xfId="8" applyNumberFormat="1" applyFont="1" applyFill="1" applyBorder="1" applyAlignment="1"/>
    <xf numFmtId="167" fontId="1" fillId="3" borderId="0" xfId="3" applyNumberFormat="1" applyFont="1" applyFill="1" applyBorder="1"/>
    <xf numFmtId="165" fontId="1" fillId="3" borderId="0" xfId="3" applyFont="1" applyFill="1" applyBorder="1"/>
    <xf numFmtId="170" fontId="8" fillId="0" borderId="2" xfId="8" applyNumberFormat="1" applyFont="1" applyFill="1" applyBorder="1" applyAlignment="1"/>
    <xf numFmtId="3" fontId="12" fillId="12" borderId="2" xfId="1" applyNumberFormat="1" applyFont="1" applyFill="1" applyBorder="1" applyAlignment="1">
      <alignment horizontal="center" vertical="center" wrapText="1"/>
    </xf>
    <xf numFmtId="3" fontId="12" fillId="12" borderId="2" xfId="1" applyNumberFormat="1" applyFont="1" applyFill="1" applyBorder="1" applyAlignment="1">
      <alignment vertical="center" wrapText="1"/>
    </xf>
    <xf numFmtId="170" fontId="12" fillId="12" borderId="2" xfId="8" applyNumberFormat="1" applyFont="1" applyFill="1" applyBorder="1" applyAlignment="1">
      <alignment vertical="center" wrapText="1"/>
    </xf>
    <xf numFmtId="3" fontId="6" fillId="13" borderId="2" xfId="1" applyNumberFormat="1" applyFont="1" applyFill="1" applyBorder="1" applyAlignment="1">
      <alignment horizontal="center" vertical="center"/>
    </xf>
    <xf numFmtId="3" fontId="6" fillId="13" borderId="2" xfId="1" applyNumberFormat="1" applyFont="1" applyFill="1" applyBorder="1" applyAlignment="1">
      <alignment vertical="center" wrapText="1"/>
    </xf>
    <xf numFmtId="170" fontId="6" fillId="13" borderId="2" xfId="8" applyNumberFormat="1" applyFont="1" applyFill="1" applyBorder="1" applyAlignment="1">
      <alignment vertical="center"/>
    </xf>
    <xf numFmtId="3" fontId="6" fillId="13" borderId="2" xfId="1" applyNumberFormat="1" applyFont="1" applyFill="1" applyBorder="1" applyAlignment="1">
      <alignment horizontal="left" vertical="center" wrapText="1"/>
    </xf>
    <xf numFmtId="0" fontId="6" fillId="12" borderId="2" xfId="1" applyFont="1" applyFill="1" applyBorder="1"/>
    <xf numFmtId="0" fontId="6" fillId="12" borderId="2" xfId="1" applyFont="1" applyFill="1" applyBorder="1" applyAlignment="1">
      <alignment wrapText="1"/>
    </xf>
    <xf numFmtId="170" fontId="6" fillId="12" borderId="2" xfId="8" applyNumberFormat="1" applyFont="1" applyFill="1" applyBorder="1" applyAlignment="1">
      <alignment vertical="center"/>
    </xf>
    <xf numFmtId="0" fontId="6" fillId="14" borderId="2" xfId="1" applyFont="1" applyFill="1" applyBorder="1" applyAlignment="1">
      <alignment horizontal="center" vertical="center"/>
    </xf>
    <xf numFmtId="3" fontId="6" fillId="14" borderId="2" xfId="1" applyNumberFormat="1" applyFont="1" applyFill="1" applyBorder="1" applyAlignment="1">
      <alignment vertical="center" wrapText="1"/>
    </xf>
    <xf numFmtId="170" fontId="6" fillId="14" borderId="2" xfId="8" applyNumberFormat="1" applyFont="1" applyFill="1" applyBorder="1" applyAlignment="1">
      <alignment vertical="center"/>
    </xf>
    <xf numFmtId="0" fontId="3" fillId="2" borderId="0" xfId="1" applyFont="1" applyFill="1"/>
    <xf numFmtId="3" fontId="11" fillId="12" borderId="2" xfId="1" applyNumberFormat="1" applyFont="1" applyFill="1" applyBorder="1" applyAlignment="1">
      <alignment vertical="center" wrapText="1"/>
    </xf>
    <xf numFmtId="170" fontId="11" fillId="14" borderId="2" xfId="8" applyNumberFormat="1" applyFont="1" applyFill="1" applyBorder="1" applyAlignment="1"/>
    <xf numFmtId="0" fontId="1" fillId="3" borderId="0" xfId="1" applyFill="1" applyBorder="1"/>
    <xf numFmtId="165" fontId="11" fillId="14" borderId="2" xfId="3" applyFont="1" applyFill="1" applyBorder="1"/>
    <xf numFmtId="165" fontId="7" fillId="14" borderId="2" xfId="3" applyFont="1" applyFill="1" applyBorder="1"/>
    <xf numFmtId="170" fontId="8" fillId="3" borderId="2" xfId="8" applyNumberFormat="1" applyFont="1" applyFill="1" applyBorder="1" applyAlignment="1"/>
    <xf numFmtId="165" fontId="11" fillId="9" borderId="2" xfId="3" applyFont="1" applyFill="1" applyBorder="1"/>
    <xf numFmtId="3" fontId="11" fillId="9" borderId="2" xfId="1" applyNumberFormat="1" applyFont="1" applyFill="1" applyBorder="1" applyAlignment="1">
      <alignment horizontal="right" vertical="center"/>
    </xf>
    <xf numFmtId="170" fontId="11" fillId="9" borderId="2" xfId="8" applyNumberFormat="1" applyFont="1" applyFill="1" applyBorder="1" applyAlignment="1">
      <alignment vertical="center"/>
    </xf>
    <xf numFmtId="3" fontId="14" fillId="10" borderId="2" xfId="1" applyNumberFormat="1" applyFont="1" applyFill="1" applyBorder="1" applyAlignment="1">
      <alignment horizontal="center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1" fillId="7" borderId="2" xfId="1" applyNumberFormat="1" applyFont="1" applyFill="1" applyBorder="1" applyAlignment="1">
      <alignment horizontal="right" vertical="center"/>
    </xf>
    <xf numFmtId="170" fontId="11" fillId="7" borderId="2" xfId="8" applyNumberFormat="1" applyFont="1" applyFill="1" applyBorder="1" applyAlignment="1">
      <alignment vertical="center"/>
    </xf>
    <xf numFmtId="165" fontId="9" fillId="3" borderId="2" xfId="3" applyFont="1" applyFill="1" applyBorder="1" applyAlignment="1">
      <alignment horizontal="center"/>
    </xf>
    <xf numFmtId="170" fontId="9" fillId="3" borderId="2" xfId="8" applyNumberFormat="1" applyFont="1" applyFill="1" applyBorder="1" applyAlignment="1"/>
    <xf numFmtId="170" fontId="6" fillId="3" borderId="2" xfId="8" applyNumberFormat="1" applyFont="1" applyFill="1" applyBorder="1" applyAlignment="1"/>
    <xf numFmtId="170" fontId="8" fillId="8" borderId="2" xfId="8" applyNumberFormat="1" applyFont="1" applyFill="1" applyBorder="1" applyAlignment="1"/>
    <xf numFmtId="0" fontId="13" fillId="2" borderId="0" xfId="1" applyFont="1" applyFill="1" applyBorder="1" applyAlignment="1">
      <alignment horizontal="center"/>
    </xf>
    <xf numFmtId="49" fontId="1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3" fontId="17" fillId="13" borderId="2" xfId="1" applyNumberFormat="1" applyFont="1" applyFill="1" applyBorder="1" applyAlignment="1">
      <alignment horizontal="center" vertical="center" wrapText="1"/>
    </xf>
    <xf numFmtId="170" fontId="17" fillId="13" borderId="2" xfId="8" applyNumberFormat="1" applyFont="1" applyFill="1" applyBorder="1" applyAlignment="1">
      <alignment horizontal="center" vertical="center" wrapText="1"/>
    </xf>
    <xf numFmtId="3" fontId="16" fillId="10" borderId="3" xfId="1" applyNumberFormat="1" applyFont="1" applyFill="1" applyBorder="1" applyAlignment="1">
      <alignment horizontal="center" vertical="center" wrapText="1"/>
    </xf>
    <xf numFmtId="167" fontId="16" fillId="10" borderId="3" xfId="3" applyNumberFormat="1" applyFont="1" applyFill="1" applyBorder="1" applyAlignment="1">
      <alignment horizontal="center" vertical="center" wrapText="1"/>
    </xf>
    <xf numFmtId="167" fontId="16" fillId="11" borderId="3" xfId="3" applyNumberFormat="1" applyFont="1" applyFill="1" applyBorder="1" applyAlignment="1">
      <alignment horizontal="center" vertical="center" wrapText="1"/>
    </xf>
    <xf numFmtId="167" fontId="17" fillId="15" borderId="3" xfId="3" applyNumberFormat="1" applyFont="1" applyFill="1" applyBorder="1" applyAlignment="1">
      <alignment horizontal="center" vertical="center" wrapText="1"/>
    </xf>
    <xf numFmtId="3" fontId="16" fillId="10" borderId="2" xfId="1" applyNumberFormat="1" applyFont="1" applyFill="1" applyBorder="1" applyAlignment="1">
      <alignment horizontal="center" vertical="center" wrapText="1"/>
    </xf>
    <xf numFmtId="170" fontId="16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horizontal="center" vertical="center" wrapText="1"/>
    </xf>
    <xf numFmtId="170" fontId="14" fillId="10" borderId="2" xfId="8" applyNumberFormat="1" applyFont="1" applyFill="1" applyBorder="1" applyAlignment="1">
      <alignment vertical="center"/>
    </xf>
    <xf numFmtId="170" fontId="8" fillId="16" borderId="2" xfId="8" applyNumberFormat="1" applyFont="1" applyFill="1" applyBorder="1" applyAlignment="1">
      <alignment vertical="center" wrapText="1"/>
    </xf>
    <xf numFmtId="170" fontId="8" fillId="16" borderId="2" xfId="8" applyNumberFormat="1" applyFont="1" applyFill="1" applyBorder="1" applyAlignment="1">
      <alignment vertical="center"/>
    </xf>
    <xf numFmtId="3" fontId="6" fillId="12" borderId="2" xfId="1" applyNumberFormat="1" applyFont="1" applyFill="1" applyBorder="1" applyAlignment="1">
      <alignment wrapText="1"/>
    </xf>
    <xf numFmtId="3" fontId="15" fillId="7" borderId="0" xfId="1" applyNumberFormat="1" applyFont="1" applyFill="1" applyBorder="1"/>
    <xf numFmtId="165" fontId="14" fillId="7" borderId="0" xfId="3" applyFont="1" applyFill="1" applyBorder="1"/>
    <xf numFmtId="3" fontId="8" fillId="3" borderId="0" xfId="1" applyNumberFormat="1" applyFont="1" applyFill="1" applyBorder="1"/>
    <xf numFmtId="3" fontId="8" fillId="3" borderId="0" xfId="1" applyNumberFormat="1" applyFont="1" applyFill="1" applyBorder="1" applyAlignment="1"/>
    <xf numFmtId="165" fontId="7" fillId="7" borderId="0" xfId="3" applyFont="1" applyFill="1" applyBorder="1"/>
    <xf numFmtId="0" fontId="3" fillId="3" borderId="0" xfId="1" applyFont="1" applyFill="1" applyBorder="1"/>
    <xf numFmtId="3" fontId="8" fillId="3" borderId="1" xfId="1" applyNumberFormat="1" applyFont="1" applyFill="1" applyBorder="1"/>
    <xf numFmtId="170" fontId="8" fillId="0" borderId="8" xfId="8" applyNumberFormat="1" applyFont="1" applyBorder="1" applyAlignment="1"/>
    <xf numFmtId="170" fontId="11" fillId="14" borderId="8" xfId="8" applyNumberFormat="1" applyFont="1" applyFill="1" applyBorder="1" applyAlignment="1"/>
    <xf numFmtId="3" fontId="6" fillId="3" borderId="1" xfId="1" applyNumberFormat="1" applyFont="1" applyFill="1" applyBorder="1"/>
    <xf numFmtId="170" fontId="9" fillId="3" borderId="8" xfId="8" applyNumberFormat="1" applyFont="1" applyFill="1" applyBorder="1" applyAlignment="1"/>
    <xf numFmtId="170" fontId="8" fillId="8" borderId="8" xfId="8" applyNumberFormat="1" applyFont="1" applyFill="1" applyBorder="1" applyAlignment="1"/>
    <xf numFmtId="3" fontId="6" fillId="3" borderId="4" xfId="1" applyNumberFormat="1" applyFont="1" applyFill="1" applyBorder="1"/>
    <xf numFmtId="3" fontId="8" fillId="3" borderId="7" xfId="1" applyNumberFormat="1" applyFont="1" applyFill="1" applyBorder="1" applyAlignment="1">
      <alignment vertical="center"/>
    </xf>
    <xf numFmtId="3" fontId="8" fillId="3" borderId="11" xfId="1" applyNumberFormat="1" applyFont="1" applyFill="1" applyBorder="1" applyAlignment="1">
      <alignment vertical="center"/>
    </xf>
    <xf numFmtId="3" fontId="8" fillId="3" borderId="12" xfId="1" applyNumberFormat="1" applyFont="1" applyFill="1" applyBorder="1" applyAlignment="1">
      <alignment vertical="center"/>
    </xf>
    <xf numFmtId="3" fontId="19" fillId="3" borderId="1" xfId="1" applyNumberFormat="1" applyFont="1" applyFill="1" applyBorder="1"/>
    <xf numFmtId="165" fontId="20" fillId="14" borderId="1" xfId="3" applyFont="1" applyFill="1" applyBorder="1"/>
    <xf numFmtId="3" fontId="21" fillId="3" borderId="1" xfId="1" applyNumberFormat="1" applyFont="1" applyFill="1" applyBorder="1"/>
    <xf numFmtId="0" fontId="18" fillId="10" borderId="6" xfId="1" applyFont="1" applyFill="1" applyBorder="1" applyAlignment="1">
      <alignment vertical="center" wrapText="1"/>
    </xf>
    <xf numFmtId="0" fontId="16" fillId="10" borderId="6" xfId="1" applyFont="1" applyFill="1" applyBorder="1" applyAlignment="1">
      <alignment vertical="center" wrapText="1"/>
    </xf>
    <xf numFmtId="0" fontId="22" fillId="10" borderId="5" xfId="1" applyFont="1" applyFill="1" applyBorder="1" applyAlignment="1">
      <alignment vertical="center" wrapText="1"/>
    </xf>
    <xf numFmtId="0" fontId="14" fillId="10" borderId="6" xfId="1" applyFont="1" applyFill="1" applyBorder="1" applyAlignment="1">
      <alignment horizontal="center" vertical="center" wrapText="1"/>
    </xf>
    <xf numFmtId="3" fontId="8" fillId="8" borderId="2" xfId="1" applyNumberFormat="1" applyFont="1" applyFill="1" applyBorder="1" applyAlignment="1">
      <alignment vertical="center" wrapText="1"/>
    </xf>
    <xf numFmtId="167" fontId="8" fillId="8" borderId="2" xfId="3" applyNumberFormat="1" applyFont="1" applyFill="1" applyBorder="1" applyAlignment="1">
      <alignment vertical="center" wrapText="1"/>
    </xf>
    <xf numFmtId="3" fontId="8" fillId="7" borderId="2" xfId="1" applyNumberFormat="1" applyFont="1" applyFill="1" applyBorder="1" applyAlignment="1">
      <alignment vertical="center" wrapText="1"/>
    </xf>
    <xf numFmtId="0" fontId="23" fillId="0" borderId="15" xfId="0" applyNumberFormat="1" applyFont="1" applyFill="1" applyBorder="1" applyAlignment="1">
      <alignment vertical="center" wrapText="1" readingOrder="1"/>
    </xf>
    <xf numFmtId="3" fontId="12" fillId="7" borderId="2" xfId="1" applyNumberFormat="1" applyFont="1" applyFill="1" applyBorder="1" applyAlignment="1">
      <alignment horizontal="center" vertical="center"/>
    </xf>
    <xf numFmtId="3" fontId="12" fillId="8" borderId="2" xfId="1" applyNumberFormat="1" applyFont="1" applyFill="1" applyBorder="1" applyAlignment="1">
      <alignment vertical="center" wrapText="1"/>
    </xf>
    <xf numFmtId="170" fontId="12" fillId="8" borderId="2" xfId="8" applyNumberFormat="1" applyFont="1" applyFill="1" applyBorder="1" applyAlignment="1">
      <alignment vertical="center"/>
    </xf>
    <xf numFmtId="0" fontId="12" fillId="7" borderId="0" xfId="1" applyFont="1" applyFill="1"/>
    <xf numFmtId="0" fontId="12" fillId="7" borderId="2" xfId="1" applyFont="1" applyFill="1" applyBorder="1" applyAlignment="1">
      <alignment horizontal="center"/>
    </xf>
    <xf numFmtId="0" fontId="12" fillId="7" borderId="2" xfId="1" applyFont="1" applyFill="1" applyBorder="1" applyAlignment="1">
      <alignment wrapText="1"/>
    </xf>
    <xf numFmtId="170" fontId="12" fillId="7" borderId="2" xfId="8" applyNumberFormat="1" applyFont="1" applyFill="1" applyBorder="1" applyAlignment="1">
      <alignment vertical="center"/>
    </xf>
    <xf numFmtId="1" fontId="24" fillId="0" borderId="2" xfId="0" applyNumberFormat="1" applyFont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left" vertical="center" wrapText="1" readingOrder="1"/>
    </xf>
    <xf numFmtId="1" fontId="26" fillId="8" borderId="2" xfId="0" applyNumberFormat="1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left" vertical="center" wrapText="1" readingOrder="1"/>
    </xf>
    <xf numFmtId="0" fontId="27" fillId="8" borderId="2" xfId="0" applyFont="1" applyFill="1" applyBorder="1" applyAlignment="1">
      <alignment vertical="center" wrapText="1" readingOrder="1"/>
    </xf>
    <xf numFmtId="172" fontId="27" fillId="8" borderId="2" xfId="0" applyNumberFormat="1" applyFont="1" applyFill="1" applyBorder="1" applyAlignment="1">
      <alignment horizontal="right" vertical="center" wrapText="1" readingOrder="1"/>
    </xf>
    <xf numFmtId="172" fontId="27" fillId="8" borderId="2" xfId="0" applyNumberFormat="1" applyFont="1" applyFill="1" applyBorder="1" applyAlignment="1">
      <alignment horizontal="left" vertical="center" wrapText="1" readingOrder="1"/>
    </xf>
    <xf numFmtId="170" fontId="6" fillId="7" borderId="2" xfId="8" applyNumberFormat="1" applyFont="1" applyFill="1" applyBorder="1" applyAlignment="1">
      <alignment vertical="center"/>
    </xf>
    <xf numFmtId="170" fontId="1" fillId="8" borderId="2" xfId="8" applyNumberFormat="1" applyFont="1" applyFill="1" applyBorder="1" applyAlignment="1">
      <alignment vertical="center"/>
    </xf>
    <xf numFmtId="0" fontId="6" fillId="7" borderId="2" xfId="1" applyFont="1" applyFill="1" applyBorder="1" applyAlignment="1">
      <alignment horizontal="center" vertical="center"/>
    </xf>
    <xf numFmtId="3" fontId="6" fillId="7" borderId="2" xfId="1" applyNumberFormat="1" applyFont="1" applyFill="1" applyBorder="1" applyAlignment="1">
      <alignment vertical="center" wrapText="1"/>
    </xf>
    <xf numFmtId="0" fontId="1" fillId="7" borderId="0" xfId="1" applyFill="1"/>
    <xf numFmtId="170" fontId="8" fillId="8" borderId="2" xfId="8" applyNumberFormat="1" applyFont="1" applyFill="1" applyBorder="1" applyAlignment="1">
      <alignment vertical="center"/>
    </xf>
    <xf numFmtId="171" fontId="23" fillId="8" borderId="15" xfId="0" applyNumberFormat="1" applyFont="1" applyFill="1" applyBorder="1" applyAlignment="1">
      <alignment horizontal="right" vertical="center" wrapText="1" readingOrder="1"/>
    </xf>
    <xf numFmtId="170" fontId="3" fillId="0" borderId="0" xfId="1" applyNumberFormat="1" applyFont="1"/>
    <xf numFmtId="170" fontId="8" fillId="7" borderId="2" xfId="8" applyNumberFormat="1" applyFont="1" applyFill="1" applyBorder="1" applyAlignment="1">
      <alignment vertical="center" wrapText="1"/>
    </xf>
    <xf numFmtId="3" fontId="16" fillId="10" borderId="2" xfId="1" applyNumberFormat="1" applyFont="1" applyFill="1" applyBorder="1" applyAlignment="1">
      <alignment horizontal="center" vertical="center" wrapText="1"/>
    </xf>
    <xf numFmtId="167" fontId="5" fillId="2" borderId="0" xfId="3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3" fontId="11" fillId="9" borderId="2" xfId="1" applyNumberFormat="1" applyFont="1" applyFill="1" applyBorder="1" applyAlignment="1">
      <alignment horizontal="left" vertical="center"/>
    </xf>
    <xf numFmtId="3" fontId="8" fillId="0" borderId="13" xfId="1" applyNumberFormat="1" applyFont="1" applyBorder="1" applyAlignment="1">
      <alignment horizontal="center" vertical="center" wrapText="1"/>
    </xf>
    <xf numFmtId="3" fontId="8" fillId="0" borderId="14" xfId="1" applyNumberFormat="1" applyFont="1" applyBorder="1" applyAlignment="1">
      <alignment horizontal="center" vertical="center" wrapText="1"/>
    </xf>
    <xf numFmtId="3" fontId="8" fillId="0" borderId="3" xfId="1" applyNumberFormat="1" applyFont="1" applyBorder="1" applyAlignment="1">
      <alignment horizontal="center" vertical="center" wrapText="1"/>
    </xf>
    <xf numFmtId="3" fontId="8" fillId="7" borderId="2" xfId="1" applyNumberFormat="1" applyFont="1" applyFill="1" applyBorder="1" applyAlignment="1">
      <alignment horizontal="center" vertical="center" wrapText="1"/>
    </xf>
    <xf numFmtId="3" fontId="8" fillId="8" borderId="2" xfId="1" applyNumberFormat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/>
    </xf>
    <xf numFmtId="49" fontId="13" fillId="2" borderId="0" xfId="1" applyNumberFormat="1" applyFont="1" applyFill="1" applyBorder="1" applyAlignment="1">
      <alignment horizontal="center" vertical="center"/>
    </xf>
    <xf numFmtId="3" fontId="11" fillId="7" borderId="2" xfId="1" applyNumberFormat="1" applyFont="1" applyFill="1" applyBorder="1" applyAlignment="1">
      <alignment horizontal="right" vertical="center"/>
    </xf>
    <xf numFmtId="3" fontId="14" fillId="10" borderId="2" xfId="1" applyNumberFormat="1" applyFont="1" applyFill="1" applyBorder="1" applyAlignment="1">
      <alignment horizontal="left" vertical="center" wrapText="1"/>
    </xf>
    <xf numFmtId="3" fontId="6" fillId="13" borderId="2" xfId="1" applyNumberFormat="1" applyFont="1" applyFill="1" applyBorder="1" applyAlignment="1">
      <alignment horizontal="left" vertical="center"/>
    </xf>
    <xf numFmtId="3" fontId="17" fillId="13" borderId="2" xfId="1" applyNumberFormat="1" applyFont="1" applyFill="1" applyBorder="1" applyAlignment="1">
      <alignment horizontal="center" vertical="center" wrapText="1"/>
    </xf>
    <xf numFmtId="165" fontId="11" fillId="14" borderId="1" xfId="3" applyFont="1" applyFill="1" applyBorder="1"/>
    <xf numFmtId="3" fontId="6" fillId="3" borderId="9" xfId="1" applyNumberFormat="1" applyFont="1" applyFill="1" applyBorder="1"/>
    <xf numFmtId="170" fontId="6" fillId="3" borderId="4" xfId="8" applyNumberFormat="1" applyFont="1" applyFill="1" applyBorder="1" applyAlignment="1"/>
    <xf numFmtId="170" fontId="6" fillId="3" borderId="10" xfId="8" applyNumberFormat="1" applyFont="1" applyFill="1" applyBorder="1" applyAlignment="1"/>
    <xf numFmtId="3" fontId="28" fillId="3" borderId="1" xfId="1" applyNumberFormat="1" applyFont="1" applyFill="1" applyBorder="1"/>
    <xf numFmtId="3" fontId="28" fillId="3" borderId="2" xfId="1" applyNumberFormat="1" applyFont="1" applyFill="1" applyBorder="1"/>
    <xf numFmtId="165" fontId="17" fillId="14" borderId="1" xfId="3" applyFont="1" applyFill="1" applyBorder="1"/>
    <xf numFmtId="165" fontId="17" fillId="14" borderId="2" xfId="3" applyFont="1" applyFill="1" applyBorder="1"/>
    <xf numFmtId="3" fontId="9" fillId="3" borderId="1" xfId="1" applyNumberFormat="1" applyFont="1" applyFill="1" applyBorder="1"/>
    <xf numFmtId="3" fontId="9" fillId="3" borderId="2" xfId="1" applyNumberFormat="1" applyFont="1" applyFill="1" applyBorder="1"/>
    <xf numFmtId="170" fontId="19" fillId="8" borderId="2" xfId="8" applyNumberFormat="1" applyFont="1" applyFill="1" applyBorder="1" applyAlignment="1"/>
    <xf numFmtId="170" fontId="19" fillId="7" borderId="2" xfId="8" applyNumberFormat="1" applyFont="1" applyFill="1" applyBorder="1" applyAlignment="1">
      <alignment vertical="center"/>
    </xf>
    <xf numFmtId="3" fontId="8" fillId="8" borderId="2" xfId="1" applyNumberFormat="1" applyFont="1" applyFill="1" applyBorder="1" applyAlignment="1">
      <alignment horizontal="center" vertical="center"/>
    </xf>
    <xf numFmtId="3" fontId="8" fillId="7" borderId="2" xfId="1" applyNumberFormat="1" applyFont="1" applyFill="1" applyBorder="1" applyAlignment="1">
      <alignment horizontal="center" vertical="center"/>
    </xf>
  </cellXfs>
  <cellStyles count="9">
    <cellStyle name="Millares" xfId="3" builtinId="3"/>
    <cellStyle name="Millares 14" xfId="7" xr:uid="{00000000-0005-0000-0000-000001000000}"/>
    <cellStyle name="Millares 2" xfId="2" xr:uid="{00000000-0005-0000-0000-000002000000}"/>
    <cellStyle name="Moneda" xfId="8" builtinId="4"/>
    <cellStyle name="Nivel 1,2.3,5,6,9" xfId="5" xr:uid="{00000000-0005-0000-0000-000004000000}"/>
    <cellStyle name="Nivel 4" xfId="6" xr:uid="{00000000-0005-0000-0000-000005000000}"/>
    <cellStyle name="Normal" xfId="0" builtinId="0"/>
    <cellStyle name="Normal 2" xfId="1" xr:uid="{00000000-0005-0000-0000-000007000000}"/>
    <cellStyle name="Normal 2 2" xfId="4" xr:uid="{00000000-0005-0000-0000-000008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1190112</xdr:colOff>
      <xdr:row>4</xdr:row>
      <xdr:rowOff>106362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2A385F-8ADB-4BEC-A12F-C27E6E35035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227" t="20346" r="60761" b="574"/>
        <a:stretch/>
      </xdr:blipFill>
      <xdr:spPr bwMode="auto">
        <a:xfrm>
          <a:off x="47625" y="0"/>
          <a:ext cx="3039550" cy="12303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330729</xdr:colOff>
      <xdr:row>0</xdr:row>
      <xdr:rowOff>19050</xdr:rowOff>
    </xdr:from>
    <xdr:to>
      <xdr:col>13</xdr:col>
      <xdr:colOff>40708</xdr:colOff>
      <xdr:row>4</xdr:row>
      <xdr:rowOff>446087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CD0231-29CB-4706-B8A3-0E31FC827DE6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898" t="18933" r="12636" b="-21"/>
        <a:stretch/>
      </xdr:blipFill>
      <xdr:spPr bwMode="auto">
        <a:xfrm>
          <a:off x="14989704" y="19050"/>
          <a:ext cx="2707179" cy="15525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P-GMC-4M60\Users\Documents%20and%20Settings\Jospul.BANCAM\Escritorio\Documentacion%202013\1.%20Ejecucion%20Presupuestal\EJECUCION%20MINISTERIO%20DEL%20INTERIOR%20ENERO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CB12CD\NASAKIWE-Junio-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Apropiación"/>
      <sheetName val="Compromisos"/>
      <sheetName val="Graficos"/>
      <sheetName val="DIRJURIDICA"/>
      <sheetName val="INFRAESTRUCTURA"/>
      <sheetName val="GAS GEN"/>
      <sheetName val="OFISISTEMAS"/>
      <sheetName val="SECREGRAL"/>
      <sheetName val="AFROS"/>
      <sheetName val="INDIGENAS"/>
      <sheetName val="DEMOCRACIA"/>
      <sheetName val="GOBERNABI"/>
      <sheetName val="CONSULPREVIA"/>
      <sheetName val="DERHUMANOS"/>
      <sheetName val="Hoja1"/>
      <sheetName val="Reporte"/>
      <sheetName val="TOTAL"/>
    </sheetNames>
    <sheetDataSet>
      <sheetData sheetId="0">
        <row r="2">
          <cell r="A2" t="str">
            <v>DACN</v>
          </cell>
          <cell r="D2" t="str">
            <v>Inversión</v>
          </cell>
          <cell r="E2" t="str">
            <v xml:space="preserve">Vice Ministerio de Relaciones Politicas </v>
          </cell>
          <cell r="F2" t="str">
            <v>Si</v>
          </cell>
          <cell r="G2" t="str">
            <v>Ene</v>
          </cell>
          <cell r="I2" t="str">
            <v>Gastos de Personal</v>
          </cell>
          <cell r="L2">
            <v>1</v>
          </cell>
          <cell r="M2">
            <v>2010</v>
          </cell>
        </row>
        <row r="3">
          <cell r="A3" t="str">
            <v>DAI</v>
          </cell>
          <cell r="D3" t="str">
            <v>Funcionamiento</v>
          </cell>
          <cell r="E3" t="str">
            <v xml:space="preserve">Vice Ministerio para la Participacion e Igualdad de Derechos </v>
          </cell>
          <cell r="G3" t="str">
            <v>Feb</v>
          </cell>
          <cell r="I3" t="str">
            <v>Gastos Generales</v>
          </cell>
          <cell r="L3">
            <v>2</v>
          </cell>
          <cell r="M3">
            <v>2011</v>
          </cell>
        </row>
        <row r="4">
          <cell r="A4" t="str">
            <v>DDPC</v>
          </cell>
          <cell r="E4" t="str">
            <v>Secretaría General</v>
          </cell>
          <cell r="G4" t="str">
            <v>Mar</v>
          </cell>
          <cell r="I4" t="str">
            <v>Transferencias</v>
          </cell>
          <cell r="L4">
            <v>3</v>
          </cell>
          <cell r="M4">
            <v>2012</v>
          </cell>
        </row>
        <row r="5">
          <cell r="A5" t="str">
            <v>DGT</v>
          </cell>
          <cell r="G5" t="str">
            <v>Abr</v>
          </cell>
          <cell r="I5" t="str">
            <v>Inversión</v>
          </cell>
          <cell r="L5">
            <v>4</v>
          </cell>
          <cell r="M5">
            <v>2013</v>
          </cell>
        </row>
        <row r="6">
          <cell r="A6" t="str">
            <v>DHH</v>
          </cell>
          <cell r="G6" t="str">
            <v>May</v>
          </cell>
          <cell r="L6">
            <v>5</v>
          </cell>
          <cell r="M6">
            <v>2014</v>
          </cell>
        </row>
        <row r="7">
          <cell r="A7" t="str">
            <v>OAJ</v>
          </cell>
          <cell r="G7" t="str">
            <v>Jun</v>
          </cell>
          <cell r="L7">
            <v>6</v>
          </cell>
          <cell r="M7">
            <v>2015</v>
          </cell>
        </row>
        <row r="8">
          <cell r="A8" t="str">
            <v>DIN</v>
          </cell>
          <cell r="G8" t="str">
            <v>Jul</v>
          </cell>
          <cell r="L8">
            <v>7</v>
          </cell>
          <cell r="M8">
            <v>2016</v>
          </cell>
        </row>
        <row r="9">
          <cell r="A9" t="str">
            <v>FPFD</v>
          </cell>
          <cell r="G9" t="str">
            <v>Ago</v>
          </cell>
          <cell r="L9">
            <v>8</v>
          </cell>
        </row>
        <row r="10">
          <cell r="A10" t="str">
            <v>SAF</v>
          </cell>
          <cell r="G10" t="str">
            <v>Sep</v>
          </cell>
          <cell r="L10">
            <v>9</v>
          </cell>
        </row>
        <row r="11">
          <cell r="A11" t="str">
            <v>DCP</v>
          </cell>
          <cell r="G11" t="str">
            <v>Oct</v>
          </cell>
          <cell r="L11">
            <v>10</v>
          </cell>
        </row>
        <row r="12">
          <cell r="A12" t="str">
            <v>SGH</v>
          </cell>
          <cell r="G12" t="str">
            <v>Nov</v>
          </cell>
          <cell r="L12">
            <v>11</v>
          </cell>
        </row>
        <row r="13">
          <cell r="A13" t="str">
            <v>OAL</v>
          </cell>
          <cell r="G13" t="str">
            <v>Dic</v>
          </cell>
          <cell r="L13">
            <v>12</v>
          </cell>
        </row>
        <row r="14">
          <cell r="A14" t="str">
            <v>OAP</v>
          </cell>
          <cell r="L14">
            <v>13</v>
          </cell>
        </row>
        <row r="15">
          <cell r="A15" t="str">
            <v>OIP</v>
          </cell>
          <cell r="L15">
            <v>14</v>
          </cell>
        </row>
        <row r="16">
          <cell r="A16" t="str">
            <v>OCI</v>
          </cell>
          <cell r="L16">
            <v>15</v>
          </cell>
        </row>
        <row r="17">
          <cell r="A17" t="str">
            <v>SECGRAL</v>
          </cell>
          <cell r="L17">
            <v>16</v>
          </cell>
        </row>
        <row r="18">
          <cell r="A18" t="str">
            <v>IMPRENTA</v>
          </cell>
          <cell r="L18">
            <v>17</v>
          </cell>
        </row>
        <row r="19">
          <cell r="A19" t="str">
            <v>NASAKIWE</v>
          </cell>
          <cell r="L19">
            <v>18</v>
          </cell>
        </row>
        <row r="20">
          <cell r="L20">
            <v>19</v>
          </cell>
        </row>
        <row r="21">
          <cell r="L21">
            <v>20</v>
          </cell>
        </row>
        <row r="23">
          <cell r="L23">
            <v>21</v>
          </cell>
        </row>
        <row r="24">
          <cell r="L24">
            <v>22</v>
          </cell>
        </row>
        <row r="25">
          <cell r="L25">
            <v>23</v>
          </cell>
        </row>
        <row r="26">
          <cell r="L26">
            <v>24</v>
          </cell>
        </row>
        <row r="27">
          <cell r="L27">
            <v>25</v>
          </cell>
        </row>
        <row r="28">
          <cell r="L28">
            <v>26</v>
          </cell>
        </row>
        <row r="30">
          <cell r="L30">
            <v>27</v>
          </cell>
        </row>
        <row r="31">
          <cell r="L31">
            <v>28</v>
          </cell>
        </row>
        <row r="32">
          <cell r="L32">
            <v>29</v>
          </cell>
        </row>
        <row r="33">
          <cell r="L33">
            <v>30</v>
          </cell>
        </row>
        <row r="34">
          <cell r="L34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Dependencia o entidad"/>
    </sheetNames>
    <sheetDataSet>
      <sheetData sheetId="0">
        <row r="2">
          <cell r="L2">
            <v>40209</v>
          </cell>
        </row>
        <row r="3">
          <cell r="L3">
            <v>40237</v>
          </cell>
        </row>
        <row r="4">
          <cell r="L4">
            <v>40268</v>
          </cell>
        </row>
        <row r="5">
          <cell r="L5">
            <v>40298</v>
          </cell>
        </row>
        <row r="6">
          <cell r="L6">
            <v>40329</v>
          </cell>
        </row>
        <row r="7">
          <cell r="L7">
            <v>40359</v>
          </cell>
        </row>
        <row r="8">
          <cell r="L8">
            <v>40390</v>
          </cell>
        </row>
        <row r="9">
          <cell r="L9">
            <v>40421</v>
          </cell>
        </row>
        <row r="10">
          <cell r="L10">
            <v>40451</v>
          </cell>
        </row>
        <row r="11">
          <cell r="L11">
            <v>40482</v>
          </cell>
        </row>
        <row r="12">
          <cell r="L12">
            <v>40512</v>
          </cell>
        </row>
        <row r="13">
          <cell r="L13">
            <v>40543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tha eElena Blanco Barrera" id="{48391D4A-4CF7-4F14-B5EF-45003B6C4218}" userId="039abb95b287fa81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B0E1-E9D2-4C8C-AA77-F8F3BE969B4A}">
  <dimension ref="A1:CG164"/>
  <sheetViews>
    <sheetView tabSelected="1" topLeftCell="F6" zoomScaleNormal="100" workbookViewId="0">
      <pane ySplit="1" topLeftCell="A13" activePane="bottomLeft" state="frozen"/>
      <selection activeCell="A6" sqref="A6"/>
      <selection pane="bottomLeft" activeCell="L6" sqref="L1:M1048576"/>
    </sheetView>
  </sheetViews>
  <sheetFormatPr baseColWidth="10" defaultRowHeight="12.75" x14ac:dyDescent="0.2"/>
  <cols>
    <col min="1" max="1" width="22.7109375" style="1" customWidth="1"/>
    <col min="2" max="2" width="5.7109375" style="1" customWidth="1"/>
    <col min="3" max="3" width="20.140625" style="1" customWidth="1"/>
    <col min="4" max="4" width="26.5703125" style="1" customWidth="1"/>
    <col min="5" max="6" width="29" style="16" customWidth="1"/>
    <col min="7" max="7" width="20" style="17" customWidth="1"/>
    <col min="8" max="8" width="30.140625" style="38" customWidth="1"/>
    <col min="9" max="9" width="24.7109375" style="38" customWidth="1"/>
    <col min="10" max="10" width="21.5703125" style="38" customWidth="1"/>
    <col min="11" max="11" width="23.42578125" style="38" bestFit="1" customWidth="1"/>
    <col min="12" max="12" width="17.7109375" style="16" hidden="1" customWidth="1"/>
    <col min="13" max="13" width="27" style="16" hidden="1" customWidth="1"/>
    <col min="14" max="16384" width="11.42578125" style="1"/>
  </cols>
  <sheetData>
    <row r="1" spans="1:13" x14ac:dyDescent="0.2">
      <c r="A1" s="58"/>
      <c r="B1" s="58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ht="26.25" x14ac:dyDescent="0.4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76"/>
      <c r="M2" s="76"/>
    </row>
    <row r="3" spans="1:13" ht="26.25" x14ac:dyDescent="0.2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77"/>
      <c r="M3" s="77"/>
    </row>
    <row r="4" spans="1:13" ht="23.25" x14ac:dyDescent="0.2">
      <c r="A4" s="78"/>
      <c r="B4" s="78"/>
      <c r="C4" s="145" t="s">
        <v>226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</row>
    <row r="5" spans="1:13" s="2" customFormat="1" ht="62.25" customHeight="1" x14ac:dyDescent="0.2">
      <c r="A5" s="79"/>
      <c r="B5" s="79"/>
      <c r="C5" s="144" t="s">
        <v>0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</row>
    <row r="6" spans="1:13" s="18" customFormat="1" ht="117" customHeight="1" x14ac:dyDescent="0.2">
      <c r="A6" s="82" t="s">
        <v>74</v>
      </c>
      <c r="B6" s="82" t="s">
        <v>1</v>
      </c>
      <c r="C6" s="82" t="s">
        <v>2</v>
      </c>
      <c r="D6" s="82" t="s">
        <v>198</v>
      </c>
      <c r="E6" s="83" t="s">
        <v>223</v>
      </c>
      <c r="F6" s="83" t="s">
        <v>225</v>
      </c>
      <c r="G6" s="83" t="s">
        <v>227</v>
      </c>
      <c r="H6" s="83" t="s">
        <v>3</v>
      </c>
      <c r="I6" s="84" t="s">
        <v>58</v>
      </c>
      <c r="J6" s="84" t="s">
        <v>73</v>
      </c>
      <c r="K6" s="84" t="s">
        <v>3</v>
      </c>
      <c r="L6" s="85" t="s">
        <v>64</v>
      </c>
      <c r="M6" s="85" t="s">
        <v>197</v>
      </c>
    </row>
    <row r="7" spans="1:13" s="18" customFormat="1" ht="33.75" customHeight="1" x14ac:dyDescent="0.2">
      <c r="A7" s="143" t="s">
        <v>199</v>
      </c>
      <c r="B7" s="143"/>
      <c r="C7" s="143"/>
      <c r="D7" s="86"/>
      <c r="E7" s="87">
        <f>+E8+E72</f>
        <v>1508956326322</v>
      </c>
      <c r="F7" s="87">
        <f>+F8+F72</f>
        <v>-36010000</v>
      </c>
      <c r="G7" s="87">
        <f>+G8+G72</f>
        <v>0</v>
      </c>
      <c r="H7" s="87">
        <f>+H8+H72</f>
        <v>1520956326322</v>
      </c>
      <c r="I7" s="87">
        <f>+I8+I72</f>
        <v>0</v>
      </c>
      <c r="J7" s="87">
        <f>SUMIF(F7:G7,"&lt;0")*(-1)</f>
        <v>36010000</v>
      </c>
      <c r="K7" s="87">
        <f>+K8+K72</f>
        <v>1520956326322</v>
      </c>
      <c r="L7" s="87">
        <f>+L8+L72</f>
        <v>0</v>
      </c>
      <c r="M7" s="87">
        <f>+M8+M72</f>
        <v>1520956326322</v>
      </c>
    </row>
    <row r="8" spans="1:13" s="18" customFormat="1" ht="22.5" customHeight="1" x14ac:dyDescent="0.2">
      <c r="A8" s="158" t="s">
        <v>191</v>
      </c>
      <c r="B8" s="158"/>
      <c r="C8" s="158"/>
      <c r="D8" s="80"/>
      <c r="E8" s="81">
        <f>+E9+E56</f>
        <v>1111333500000</v>
      </c>
      <c r="F8" s="81"/>
      <c r="G8" s="81">
        <f>+G9+G56</f>
        <v>0</v>
      </c>
      <c r="H8" s="81">
        <f>+H9+H56</f>
        <v>1123333500000</v>
      </c>
      <c r="I8" s="81">
        <f>SUMIF(F8:G8,"&gt;0")</f>
        <v>0</v>
      </c>
      <c r="J8" s="81">
        <f>SUMIF(F8:G8,"&lt;0")*(-1)</f>
        <v>0</v>
      </c>
      <c r="K8" s="81">
        <f>+K9+K56</f>
        <v>1123333500000</v>
      </c>
      <c r="L8" s="81">
        <f>+L9+L56</f>
        <v>0</v>
      </c>
      <c r="M8" s="81">
        <f>+M9+M56</f>
        <v>1123333500000</v>
      </c>
    </row>
    <row r="9" spans="1:13" s="18" customFormat="1" ht="28.5" customHeight="1" x14ac:dyDescent="0.2">
      <c r="A9" s="143" t="s">
        <v>200</v>
      </c>
      <c r="B9" s="143"/>
      <c r="C9" s="143"/>
      <c r="D9" s="86"/>
      <c r="E9" s="87">
        <f>+E10+E14+E16+E51</f>
        <v>1016961200000</v>
      </c>
      <c r="F9" s="87">
        <f>+F10+F14+F16+F51</f>
        <v>0</v>
      </c>
      <c r="G9" s="87">
        <f>+G10+G14+G16+G52+G54</f>
        <v>0</v>
      </c>
      <c r="H9" s="87">
        <f>SUM(E9:G9)</f>
        <v>1016961200000</v>
      </c>
      <c r="I9" s="87">
        <f>SUMIF(F9:G9,"&gt;0")</f>
        <v>0</v>
      </c>
      <c r="J9" s="87">
        <f>SUMIF(F9:G9,"&lt;0")*(-1)</f>
        <v>0</v>
      </c>
      <c r="K9" s="87">
        <f>+K10+K14+K16+K52+K54</f>
        <v>1016961200000</v>
      </c>
      <c r="L9" s="87">
        <f>+L10+L14+L16+L52+L54</f>
        <v>0</v>
      </c>
      <c r="M9" s="87">
        <f>+M10+M14+M16+M52+M54</f>
        <v>1016961200000</v>
      </c>
    </row>
    <row r="10" spans="1:13" s="21" customFormat="1" ht="20.25" customHeight="1" x14ac:dyDescent="0.2">
      <c r="A10" s="45"/>
      <c r="B10" s="45"/>
      <c r="C10" s="59" t="s">
        <v>20</v>
      </c>
      <c r="D10" s="46"/>
      <c r="E10" s="47">
        <f>+E11+E12+E13</f>
        <v>50522400000</v>
      </c>
      <c r="F10" s="47">
        <f>+F11+F12+F13</f>
        <v>0</v>
      </c>
      <c r="G10" s="47">
        <f>+G11+G12+G13</f>
        <v>0</v>
      </c>
      <c r="H10" s="47">
        <f>SUM(E10:G10)</f>
        <v>50522400000</v>
      </c>
      <c r="I10" s="47">
        <f>+I11+I12+I13</f>
        <v>0</v>
      </c>
      <c r="J10" s="47">
        <f>+J11+J12+J13</f>
        <v>0</v>
      </c>
      <c r="K10" s="47">
        <f>+K11+K12+K13</f>
        <v>50522400000</v>
      </c>
      <c r="L10" s="47">
        <f>+L11+L12+L13</f>
        <v>0</v>
      </c>
      <c r="M10" s="47">
        <f>+M11+M12+M13</f>
        <v>50522400000</v>
      </c>
    </row>
    <row r="11" spans="1:13" s="21" customFormat="1" x14ac:dyDescent="0.2">
      <c r="A11" s="5" t="s">
        <v>75</v>
      </c>
      <c r="B11" s="5" t="s">
        <v>4</v>
      </c>
      <c r="C11" s="14" t="s">
        <v>22</v>
      </c>
      <c r="D11" s="14"/>
      <c r="E11" s="134">
        <v>33196500000</v>
      </c>
      <c r="F11" s="23"/>
      <c r="G11" s="23"/>
      <c r="H11" s="23">
        <f>SUM(E11:G11)</f>
        <v>33196500000</v>
      </c>
      <c r="I11" s="23">
        <f>SUMIF(F11:G11,"&gt;0")</f>
        <v>0</v>
      </c>
      <c r="J11" s="23">
        <f>SUMIF(F11:G11,"&lt;0")*(-1)</f>
        <v>0</v>
      </c>
      <c r="K11" s="23">
        <f>+E11+I11-J11</f>
        <v>33196500000</v>
      </c>
      <c r="L11" s="23">
        <f>+K11-M11</f>
        <v>0</v>
      </c>
      <c r="M11" s="23">
        <v>33196500000</v>
      </c>
    </row>
    <row r="12" spans="1:13" s="21" customFormat="1" ht="38.25" x14ac:dyDescent="0.2">
      <c r="A12" s="5" t="s">
        <v>76</v>
      </c>
      <c r="B12" s="5" t="s">
        <v>4</v>
      </c>
      <c r="C12" s="14" t="s">
        <v>24</v>
      </c>
      <c r="D12" s="14"/>
      <c r="E12" s="134">
        <v>11810400000</v>
      </c>
      <c r="F12" s="23"/>
      <c r="G12" s="23"/>
      <c r="H12" s="23">
        <f>SUM(E12:G12)</f>
        <v>11810400000</v>
      </c>
      <c r="I12" s="23">
        <f>SUMIF(F12:G12,"&gt;0")</f>
        <v>0</v>
      </c>
      <c r="J12" s="23">
        <f>SUMIF(F12:G12,"&lt;0")*(-1)</f>
        <v>0</v>
      </c>
      <c r="K12" s="23">
        <f>+E12+I12-J12</f>
        <v>11810400000</v>
      </c>
      <c r="L12" s="23">
        <f t="shared" ref="L12:L13" si="0">+K12-M12</f>
        <v>0</v>
      </c>
      <c r="M12" s="23">
        <v>11810400000</v>
      </c>
    </row>
    <row r="13" spans="1:13" s="21" customFormat="1" ht="51" x14ac:dyDescent="0.2">
      <c r="A13" s="5" t="s">
        <v>157</v>
      </c>
      <c r="B13" s="5" t="s">
        <v>4</v>
      </c>
      <c r="C13" s="14" t="s">
        <v>23</v>
      </c>
      <c r="D13" s="14"/>
      <c r="E13" s="134">
        <v>5515500000</v>
      </c>
      <c r="F13" s="23"/>
      <c r="G13" s="23"/>
      <c r="H13" s="23">
        <f>SUM(E13:G13)</f>
        <v>5515500000</v>
      </c>
      <c r="I13" s="23">
        <f>SUMIF(F13:G13,"&gt;0")</f>
        <v>0</v>
      </c>
      <c r="J13" s="23">
        <f>SUMIF(F13:G13,"&lt;0")*(-1)</f>
        <v>0</v>
      </c>
      <c r="K13" s="23">
        <f>+E13+I13-J13</f>
        <v>5515500000</v>
      </c>
      <c r="L13" s="23">
        <f t="shared" si="0"/>
        <v>0</v>
      </c>
      <c r="M13" s="23">
        <v>5515500000</v>
      </c>
    </row>
    <row r="14" spans="1:13" s="21" customFormat="1" ht="30.75" customHeight="1" x14ac:dyDescent="0.2">
      <c r="A14" s="45"/>
      <c r="B14" s="45"/>
      <c r="C14" s="59" t="s">
        <v>57</v>
      </c>
      <c r="D14" s="59"/>
      <c r="E14" s="47">
        <f t="shared" ref="E14:M14" si="1">+E15</f>
        <v>8778100000</v>
      </c>
      <c r="F14" s="47">
        <f>+F15</f>
        <v>-36010000</v>
      </c>
      <c r="G14" s="47">
        <f t="shared" si="1"/>
        <v>0</v>
      </c>
      <c r="H14" s="47">
        <f t="shared" si="1"/>
        <v>8742090000</v>
      </c>
      <c r="I14" s="47">
        <f t="shared" si="1"/>
        <v>0</v>
      </c>
      <c r="J14" s="47">
        <f>+J15</f>
        <v>36010000</v>
      </c>
      <c r="K14" s="47">
        <f>+K15</f>
        <v>8742090000</v>
      </c>
      <c r="L14" s="47">
        <f t="shared" si="1"/>
        <v>0</v>
      </c>
      <c r="M14" s="47">
        <f t="shared" si="1"/>
        <v>8742090000</v>
      </c>
    </row>
    <row r="15" spans="1:13" s="21" customFormat="1" ht="38.25" x14ac:dyDescent="0.2">
      <c r="A15" s="172" t="s">
        <v>77</v>
      </c>
      <c r="B15" s="5" t="s">
        <v>4</v>
      </c>
      <c r="C15" s="14" t="s">
        <v>57</v>
      </c>
      <c r="D15" s="14"/>
      <c r="E15" s="134">
        <v>8778100000</v>
      </c>
      <c r="F15" s="23">
        <v>-36010000</v>
      </c>
      <c r="G15" s="23"/>
      <c r="H15" s="23">
        <f>SUM(E15:G15)</f>
        <v>8742090000</v>
      </c>
      <c r="I15" s="23">
        <f>SUMIF(F15:G15,"&gt;0")</f>
        <v>0</v>
      </c>
      <c r="J15" s="23">
        <f>SUMIF(F15:G15,"&lt;0")*(-1)</f>
        <v>36010000</v>
      </c>
      <c r="K15" s="23">
        <f>+E15+I15-J15</f>
        <v>8742090000</v>
      </c>
      <c r="L15" s="23">
        <v>0</v>
      </c>
      <c r="M15" s="23">
        <v>8742090000</v>
      </c>
    </row>
    <row r="16" spans="1:13" s="21" customFormat="1" ht="16.5" customHeight="1" x14ac:dyDescent="0.2">
      <c r="A16" s="52"/>
      <c r="B16" s="52"/>
      <c r="C16" s="53" t="s">
        <v>15</v>
      </c>
      <c r="D16" s="53"/>
      <c r="E16" s="54">
        <f>+E17</f>
        <v>954614700000</v>
      </c>
      <c r="F16" s="54">
        <f t="shared" ref="F16:G16" si="2">+F17</f>
        <v>0</v>
      </c>
      <c r="G16" s="54">
        <f t="shared" si="2"/>
        <v>0</v>
      </c>
      <c r="H16" s="54">
        <f>+H17</f>
        <v>954614700000</v>
      </c>
      <c r="I16" s="54">
        <f t="shared" ref="I16:J16" si="3">+I17</f>
        <v>0</v>
      </c>
      <c r="J16" s="54">
        <f t="shared" si="3"/>
        <v>0</v>
      </c>
      <c r="K16" s="54">
        <f>+K17</f>
        <v>954614700000</v>
      </c>
      <c r="L16" s="54">
        <f>+L17</f>
        <v>0</v>
      </c>
      <c r="M16" s="54">
        <f>+M17</f>
        <v>954614700000</v>
      </c>
    </row>
    <row r="17" spans="1:85" s="138" customFormat="1" ht="18" customHeight="1" x14ac:dyDescent="0.2">
      <c r="A17" s="136"/>
      <c r="B17" s="136"/>
      <c r="C17" s="137" t="s">
        <v>28</v>
      </c>
      <c r="D17" s="137"/>
      <c r="E17" s="134">
        <f>+E18+E27+E34+E38+E41+E48</f>
        <v>954614700000</v>
      </c>
      <c r="F17" s="134">
        <f t="shared" ref="F17" si="4">+F18+F27+F34+F38+F41+F47+F48</f>
        <v>0</v>
      </c>
      <c r="G17" s="134"/>
      <c r="H17" s="134">
        <f>+H18+H27+H34+H38+H41+H47+H48</f>
        <v>954614700000</v>
      </c>
      <c r="I17" s="134">
        <f t="shared" ref="I17:J17" si="5">+I18+I27+I34+I38+I41+I47+I48</f>
        <v>0</v>
      </c>
      <c r="J17" s="134">
        <f t="shared" si="5"/>
        <v>0</v>
      </c>
      <c r="K17" s="134">
        <f>+K18+K27+K34+K38+K41+K47+K48</f>
        <v>954614700000</v>
      </c>
      <c r="L17" s="134">
        <f>+L18+L27+L34+L38+L41+L47+L48</f>
        <v>0</v>
      </c>
      <c r="M17" s="134">
        <f>+M18+M27+M34+M38+M41+M47+M48</f>
        <v>954614700000</v>
      </c>
    </row>
    <row r="18" spans="1:85" s="21" customFormat="1" ht="30.75" customHeight="1" x14ac:dyDescent="0.2">
      <c r="A18" s="48"/>
      <c r="B18" s="48"/>
      <c r="C18" s="49" t="s">
        <v>29</v>
      </c>
      <c r="D18" s="49"/>
      <c r="E18" s="50">
        <f>SUM(E19:E26)</f>
        <v>661955700000</v>
      </c>
      <c r="F18" s="50">
        <f t="shared" ref="F18:G18" si="6">SUM(F19:F26)</f>
        <v>0</v>
      </c>
      <c r="G18" s="50">
        <f t="shared" si="6"/>
        <v>0</v>
      </c>
      <c r="H18" s="50">
        <f t="shared" ref="H18:J18" si="7">SUM(H19:H26)</f>
        <v>661955700000</v>
      </c>
      <c r="I18" s="50">
        <f t="shared" si="7"/>
        <v>0</v>
      </c>
      <c r="J18" s="50">
        <f t="shared" si="7"/>
        <v>0</v>
      </c>
      <c r="K18" s="50">
        <f>SUM(K19:K26)</f>
        <v>661955700000</v>
      </c>
      <c r="L18" s="50">
        <f>SUM(L19:L26)</f>
        <v>0</v>
      </c>
      <c r="M18" s="50">
        <f>SUM(M19:M26)</f>
        <v>661955700000</v>
      </c>
    </row>
    <row r="19" spans="1:85" s="21" customFormat="1" ht="57" customHeight="1" x14ac:dyDescent="0.2">
      <c r="A19" s="5" t="s">
        <v>160</v>
      </c>
      <c r="B19" s="5" t="s">
        <v>4</v>
      </c>
      <c r="C19" s="116" t="s">
        <v>30</v>
      </c>
      <c r="D19" s="10"/>
      <c r="E19" s="135">
        <v>8287800000</v>
      </c>
      <c r="F19" s="24">
        <v>0</v>
      </c>
      <c r="G19" s="24"/>
      <c r="H19" s="25">
        <f t="shared" ref="H19:H26" si="8">SUM(E19:G19)</f>
        <v>8287800000</v>
      </c>
      <c r="I19" s="26">
        <f t="shared" ref="I19:I26" si="9">SUMIF(F19:G19,"&gt;0")</f>
        <v>0</v>
      </c>
      <c r="J19" s="26">
        <f t="shared" ref="J19:J26" si="10">SUMIF(F19:G19,"&lt;0")*(-1)</f>
        <v>0</v>
      </c>
      <c r="K19" s="26">
        <f t="shared" ref="K19:K26" si="11">+E19+I19-J19</f>
        <v>8287800000</v>
      </c>
      <c r="L19" s="37">
        <f t="shared" ref="L19:L25" si="12">+K19-M19</f>
        <v>0</v>
      </c>
      <c r="M19" s="37">
        <v>8287800000</v>
      </c>
    </row>
    <row r="20" spans="1:85" s="21" customFormat="1" ht="63.75" x14ac:dyDescent="0.2">
      <c r="A20" s="5" t="s">
        <v>161</v>
      </c>
      <c r="B20" s="5" t="s">
        <v>59</v>
      </c>
      <c r="C20" s="117" t="s">
        <v>31</v>
      </c>
      <c r="D20" s="10"/>
      <c r="E20" s="135">
        <v>615899600000</v>
      </c>
      <c r="F20" s="24">
        <v>0</v>
      </c>
      <c r="G20" s="24"/>
      <c r="H20" s="25">
        <f t="shared" si="8"/>
        <v>615899600000</v>
      </c>
      <c r="I20" s="26">
        <f t="shared" si="9"/>
        <v>0</v>
      </c>
      <c r="J20" s="26">
        <f t="shared" si="10"/>
        <v>0</v>
      </c>
      <c r="K20" s="26">
        <f t="shared" si="11"/>
        <v>615899600000</v>
      </c>
      <c r="L20" s="37">
        <f t="shared" si="12"/>
        <v>0</v>
      </c>
      <c r="M20" s="37">
        <v>615899600000</v>
      </c>
    </row>
    <row r="21" spans="1:85" s="13" customFormat="1" ht="89.25" x14ac:dyDescent="0.2">
      <c r="A21" s="19" t="s">
        <v>162</v>
      </c>
      <c r="B21" s="5">
        <v>10</v>
      </c>
      <c r="C21" s="117" t="s">
        <v>32</v>
      </c>
      <c r="D21" s="39"/>
      <c r="E21" s="135">
        <v>7373900000</v>
      </c>
      <c r="F21" s="24">
        <v>0</v>
      </c>
      <c r="G21" s="24"/>
      <c r="H21" s="25">
        <f t="shared" si="8"/>
        <v>7373900000</v>
      </c>
      <c r="I21" s="26">
        <f t="shared" si="9"/>
        <v>0</v>
      </c>
      <c r="J21" s="26">
        <f t="shared" si="10"/>
        <v>0</v>
      </c>
      <c r="K21" s="26">
        <f t="shared" si="11"/>
        <v>7373900000</v>
      </c>
      <c r="L21" s="37">
        <f t="shared" si="12"/>
        <v>0</v>
      </c>
      <c r="M21" s="37">
        <v>7373900000</v>
      </c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</row>
    <row r="22" spans="1:85" s="21" customFormat="1" ht="63.75" x14ac:dyDescent="0.2">
      <c r="A22" s="5" t="s">
        <v>163</v>
      </c>
      <c r="B22" s="5" t="s">
        <v>4</v>
      </c>
      <c r="C22" s="116" t="s">
        <v>33</v>
      </c>
      <c r="D22" s="10"/>
      <c r="E22" s="135">
        <v>15000000000</v>
      </c>
      <c r="F22" s="24">
        <v>0</v>
      </c>
      <c r="G22" s="24"/>
      <c r="H22" s="25">
        <f t="shared" si="8"/>
        <v>15000000000</v>
      </c>
      <c r="I22" s="26">
        <f t="shared" si="9"/>
        <v>0</v>
      </c>
      <c r="J22" s="26">
        <f t="shared" si="10"/>
        <v>0</v>
      </c>
      <c r="K22" s="26">
        <f t="shared" si="11"/>
        <v>15000000000</v>
      </c>
      <c r="L22" s="37">
        <f t="shared" si="12"/>
        <v>0</v>
      </c>
      <c r="M22" s="37">
        <v>15000000000</v>
      </c>
    </row>
    <row r="23" spans="1:85" s="21" customFormat="1" ht="51" x14ac:dyDescent="0.2">
      <c r="A23" s="5" t="s">
        <v>164</v>
      </c>
      <c r="B23" s="5" t="s">
        <v>4</v>
      </c>
      <c r="C23" s="116" t="s">
        <v>34</v>
      </c>
      <c r="D23" s="10"/>
      <c r="E23" s="135">
        <v>2836100000</v>
      </c>
      <c r="F23" s="24">
        <v>0</v>
      </c>
      <c r="G23" s="24"/>
      <c r="H23" s="25">
        <f t="shared" si="8"/>
        <v>2836100000</v>
      </c>
      <c r="I23" s="26">
        <f t="shared" si="9"/>
        <v>0</v>
      </c>
      <c r="J23" s="26">
        <f t="shared" si="10"/>
        <v>0</v>
      </c>
      <c r="K23" s="26">
        <f t="shared" si="11"/>
        <v>2836100000</v>
      </c>
      <c r="L23" s="37">
        <f t="shared" si="12"/>
        <v>0</v>
      </c>
      <c r="M23" s="37">
        <v>2836100000</v>
      </c>
    </row>
    <row r="24" spans="1:85" s="21" customFormat="1" ht="50.25" customHeight="1" x14ac:dyDescent="0.2">
      <c r="A24" s="5" t="s">
        <v>165</v>
      </c>
      <c r="B24" s="5" t="s">
        <v>4</v>
      </c>
      <c r="C24" s="116" t="s">
        <v>13</v>
      </c>
      <c r="D24" s="10"/>
      <c r="E24" s="135">
        <v>872000000</v>
      </c>
      <c r="F24" s="24">
        <v>0</v>
      </c>
      <c r="G24" s="24"/>
      <c r="H24" s="25">
        <f t="shared" si="8"/>
        <v>872000000</v>
      </c>
      <c r="I24" s="26">
        <f t="shared" si="9"/>
        <v>0</v>
      </c>
      <c r="J24" s="26">
        <f t="shared" si="10"/>
        <v>0</v>
      </c>
      <c r="K24" s="26">
        <f t="shared" si="11"/>
        <v>872000000</v>
      </c>
      <c r="L24" s="37">
        <f t="shared" si="12"/>
        <v>0</v>
      </c>
      <c r="M24" s="37">
        <v>872000000</v>
      </c>
    </row>
    <row r="25" spans="1:85" s="21" customFormat="1" ht="99" customHeight="1" x14ac:dyDescent="0.2">
      <c r="A25" s="5" t="s">
        <v>166</v>
      </c>
      <c r="B25" s="5" t="s">
        <v>4</v>
      </c>
      <c r="C25" s="116" t="s">
        <v>63</v>
      </c>
      <c r="D25" s="10"/>
      <c r="E25" s="135">
        <v>2619300000</v>
      </c>
      <c r="F25" s="24">
        <v>0</v>
      </c>
      <c r="G25" s="24"/>
      <c r="H25" s="25">
        <f t="shared" si="8"/>
        <v>2619300000</v>
      </c>
      <c r="I25" s="26">
        <f t="shared" si="9"/>
        <v>0</v>
      </c>
      <c r="J25" s="26">
        <f t="shared" si="10"/>
        <v>0</v>
      </c>
      <c r="K25" s="30">
        <f t="shared" si="11"/>
        <v>2619300000</v>
      </c>
      <c r="L25" s="37">
        <f t="shared" si="12"/>
        <v>0</v>
      </c>
      <c r="M25" s="37">
        <v>2619300000</v>
      </c>
    </row>
    <row r="26" spans="1:85" s="21" customFormat="1" ht="63.75" x14ac:dyDescent="0.2">
      <c r="A26" s="5" t="s">
        <v>167</v>
      </c>
      <c r="B26" s="5" t="s">
        <v>4</v>
      </c>
      <c r="C26" s="116" t="s">
        <v>61</v>
      </c>
      <c r="D26" s="10"/>
      <c r="E26" s="135">
        <v>9067000000</v>
      </c>
      <c r="F26" s="24">
        <v>0</v>
      </c>
      <c r="G26" s="24"/>
      <c r="H26" s="25">
        <f t="shared" si="8"/>
        <v>9067000000</v>
      </c>
      <c r="I26" s="26">
        <f t="shared" si="9"/>
        <v>0</v>
      </c>
      <c r="J26" s="26">
        <f t="shared" si="10"/>
        <v>0</v>
      </c>
      <c r="K26" s="30">
        <f t="shared" si="11"/>
        <v>9067000000</v>
      </c>
      <c r="L26" s="37">
        <f>+K26-M26</f>
        <v>0</v>
      </c>
      <c r="M26" s="37">
        <v>9067000000</v>
      </c>
    </row>
    <row r="27" spans="1:85" s="21" customFormat="1" ht="76.5" x14ac:dyDescent="0.2">
      <c r="A27" s="48"/>
      <c r="B27" s="48"/>
      <c r="C27" s="51" t="s">
        <v>35</v>
      </c>
      <c r="D27" s="51"/>
      <c r="E27" s="50">
        <f>SUM(E28:E33)</f>
        <v>27485600000</v>
      </c>
      <c r="F27" s="50">
        <f t="shared" ref="F27:G27" si="13">SUM(F28:F33)</f>
        <v>0</v>
      </c>
      <c r="G27" s="50">
        <f t="shared" si="13"/>
        <v>0</v>
      </c>
      <c r="H27" s="50">
        <f>SUM(H28:H33)</f>
        <v>27485600000</v>
      </c>
      <c r="I27" s="50">
        <f t="shared" ref="I27:K27" si="14">SUM(I28:I33)</f>
        <v>0</v>
      </c>
      <c r="J27" s="50">
        <f t="shared" si="14"/>
        <v>0</v>
      </c>
      <c r="K27" s="50">
        <f t="shared" si="14"/>
        <v>27485600000</v>
      </c>
      <c r="L27" s="50">
        <f>SUM(L28:L33)</f>
        <v>0</v>
      </c>
      <c r="M27" s="50">
        <f>SUM(M28:M33)</f>
        <v>27485600000</v>
      </c>
    </row>
    <row r="28" spans="1:85" s="21" customFormat="1" ht="51" x14ac:dyDescent="0.2">
      <c r="A28" s="5" t="s">
        <v>168</v>
      </c>
      <c r="B28" s="5" t="s">
        <v>4</v>
      </c>
      <c r="C28" s="116" t="s">
        <v>36</v>
      </c>
      <c r="D28" s="10"/>
      <c r="E28" s="139">
        <v>7221500000</v>
      </c>
      <c r="F28" s="24">
        <v>0</v>
      </c>
      <c r="G28" s="24"/>
      <c r="H28" s="25">
        <f t="shared" ref="H28:H33" si="15">SUM(E28:G28)</f>
        <v>7221500000</v>
      </c>
      <c r="I28" s="26">
        <f t="shared" ref="I28:I33" si="16">SUMIF(F28:G28,"&gt;0")</f>
        <v>0</v>
      </c>
      <c r="J28" s="26">
        <f t="shared" ref="J28:J33" si="17">SUMIF(F28:G28,"&lt;0")*(-1)</f>
        <v>0</v>
      </c>
      <c r="K28" s="26">
        <f t="shared" ref="K28:K33" si="18">+E28+I28-J28</f>
        <v>7221500000</v>
      </c>
      <c r="L28" s="27">
        <f t="shared" ref="L28:L33" si="19">+K28-M28</f>
        <v>0</v>
      </c>
      <c r="M28" s="27">
        <v>7221500000</v>
      </c>
    </row>
    <row r="29" spans="1:85" s="21" customFormat="1" ht="51" x14ac:dyDescent="0.2">
      <c r="A29" s="5" t="s">
        <v>169</v>
      </c>
      <c r="B29" s="5" t="s">
        <v>4</v>
      </c>
      <c r="C29" s="116" t="s">
        <v>37</v>
      </c>
      <c r="D29" s="10"/>
      <c r="E29" s="139">
        <v>4946200000</v>
      </c>
      <c r="F29" s="24">
        <v>0</v>
      </c>
      <c r="G29" s="24"/>
      <c r="H29" s="25">
        <f t="shared" si="15"/>
        <v>4946200000</v>
      </c>
      <c r="I29" s="26">
        <f t="shared" si="16"/>
        <v>0</v>
      </c>
      <c r="J29" s="26">
        <f t="shared" si="17"/>
        <v>0</v>
      </c>
      <c r="K29" s="26">
        <f t="shared" si="18"/>
        <v>4946200000</v>
      </c>
      <c r="L29" s="27">
        <f t="shared" si="19"/>
        <v>0</v>
      </c>
      <c r="M29" s="27">
        <v>4946200000</v>
      </c>
    </row>
    <row r="30" spans="1:85" s="21" customFormat="1" ht="51" x14ac:dyDescent="0.2">
      <c r="A30" s="5" t="s">
        <v>170</v>
      </c>
      <c r="B30" s="5" t="s">
        <v>4</v>
      </c>
      <c r="C30" s="116" t="s">
        <v>38</v>
      </c>
      <c r="D30" s="10"/>
      <c r="E30" s="139">
        <v>3514700000</v>
      </c>
      <c r="F30" s="24">
        <v>0</v>
      </c>
      <c r="G30" s="24"/>
      <c r="H30" s="25">
        <f t="shared" si="15"/>
        <v>3514700000</v>
      </c>
      <c r="I30" s="26">
        <f t="shared" si="16"/>
        <v>0</v>
      </c>
      <c r="J30" s="26">
        <f t="shared" si="17"/>
        <v>0</v>
      </c>
      <c r="K30" s="26">
        <f t="shared" si="18"/>
        <v>3514700000</v>
      </c>
      <c r="L30" s="27">
        <f t="shared" si="19"/>
        <v>0</v>
      </c>
      <c r="M30" s="27">
        <v>3514700000</v>
      </c>
    </row>
    <row r="31" spans="1:85" s="21" customFormat="1" ht="51" x14ac:dyDescent="0.2">
      <c r="A31" s="5" t="s">
        <v>171</v>
      </c>
      <c r="B31" s="5" t="s">
        <v>4</v>
      </c>
      <c r="C31" s="116" t="s">
        <v>39</v>
      </c>
      <c r="D31" s="10"/>
      <c r="E31" s="139">
        <v>2735900000</v>
      </c>
      <c r="F31" s="24">
        <v>0</v>
      </c>
      <c r="G31" s="24"/>
      <c r="H31" s="25">
        <f t="shared" si="15"/>
        <v>2735900000</v>
      </c>
      <c r="I31" s="26">
        <f t="shared" si="16"/>
        <v>0</v>
      </c>
      <c r="J31" s="26">
        <f t="shared" si="17"/>
        <v>0</v>
      </c>
      <c r="K31" s="26">
        <f t="shared" si="18"/>
        <v>2735900000</v>
      </c>
      <c r="L31" s="27">
        <f t="shared" si="19"/>
        <v>0</v>
      </c>
      <c r="M31" s="27">
        <v>2735900000</v>
      </c>
    </row>
    <row r="32" spans="1:85" s="21" customFormat="1" ht="51" x14ac:dyDescent="0.2">
      <c r="A32" s="5" t="s">
        <v>172</v>
      </c>
      <c r="B32" s="5" t="s">
        <v>4</v>
      </c>
      <c r="C32" s="116" t="s">
        <v>40</v>
      </c>
      <c r="D32" s="10"/>
      <c r="E32" s="139">
        <v>3511200000</v>
      </c>
      <c r="F32" s="24">
        <v>0</v>
      </c>
      <c r="G32" s="24"/>
      <c r="H32" s="25">
        <f t="shared" si="15"/>
        <v>3511200000</v>
      </c>
      <c r="I32" s="26">
        <f t="shared" si="16"/>
        <v>0</v>
      </c>
      <c r="J32" s="26">
        <f t="shared" si="17"/>
        <v>0</v>
      </c>
      <c r="K32" s="26">
        <f t="shared" si="18"/>
        <v>3511200000</v>
      </c>
      <c r="L32" s="27">
        <f t="shared" si="19"/>
        <v>0</v>
      </c>
      <c r="M32" s="27">
        <v>3511200000</v>
      </c>
    </row>
    <row r="33" spans="1:13" s="21" customFormat="1" ht="51" x14ac:dyDescent="0.2">
      <c r="A33" s="5" t="s">
        <v>173</v>
      </c>
      <c r="B33" s="5" t="s">
        <v>4</v>
      </c>
      <c r="C33" s="116" t="s">
        <v>41</v>
      </c>
      <c r="D33" s="10"/>
      <c r="E33" s="139">
        <v>5556100000</v>
      </c>
      <c r="F33" s="24">
        <v>0</v>
      </c>
      <c r="G33" s="24"/>
      <c r="H33" s="25">
        <f t="shared" si="15"/>
        <v>5556100000</v>
      </c>
      <c r="I33" s="26">
        <f t="shared" si="16"/>
        <v>0</v>
      </c>
      <c r="J33" s="26">
        <f t="shared" si="17"/>
        <v>0</v>
      </c>
      <c r="K33" s="26">
        <f t="shared" si="18"/>
        <v>5556100000</v>
      </c>
      <c r="L33" s="27">
        <f t="shared" si="19"/>
        <v>0</v>
      </c>
      <c r="M33" s="27">
        <v>5556100000</v>
      </c>
    </row>
    <row r="34" spans="1:13" s="21" customFormat="1" ht="51" x14ac:dyDescent="0.2">
      <c r="A34" s="48"/>
      <c r="B34" s="48"/>
      <c r="C34" s="51" t="s">
        <v>42</v>
      </c>
      <c r="D34" s="51"/>
      <c r="E34" s="50">
        <f>+E35+E36+E37</f>
        <v>86352000000</v>
      </c>
      <c r="F34" s="50">
        <f t="shared" ref="F34:G34" si="20">+F35+F36+F37</f>
        <v>0</v>
      </c>
      <c r="G34" s="50">
        <f t="shared" si="20"/>
        <v>0</v>
      </c>
      <c r="H34" s="50">
        <f>SUM(H35:H37)</f>
        <v>86352000000</v>
      </c>
      <c r="I34" s="50">
        <f t="shared" ref="I34:J34" si="21">SUM(I35:I35)</f>
        <v>0</v>
      </c>
      <c r="J34" s="50">
        <f t="shared" si="21"/>
        <v>0</v>
      </c>
      <c r="K34" s="50">
        <f>SUM(K35:K37)</f>
        <v>86352000000</v>
      </c>
      <c r="L34" s="50">
        <f>+L35+L36+L37</f>
        <v>0</v>
      </c>
      <c r="M34" s="50">
        <f>+M35+M36+M37</f>
        <v>86352000000</v>
      </c>
    </row>
    <row r="35" spans="1:13" s="21" customFormat="1" ht="89.25" x14ac:dyDescent="0.2">
      <c r="A35" s="5" t="s">
        <v>174</v>
      </c>
      <c r="B35" s="5" t="s">
        <v>4</v>
      </c>
      <c r="C35" s="116" t="s">
        <v>43</v>
      </c>
      <c r="D35" s="10"/>
      <c r="E35" s="139">
        <v>74100000000</v>
      </c>
      <c r="F35" s="24">
        <v>0</v>
      </c>
      <c r="G35" s="24"/>
      <c r="H35" s="25">
        <f t="shared" ref="H35:H40" si="22">SUM(E35:G35)</f>
        <v>74100000000</v>
      </c>
      <c r="I35" s="26">
        <f t="shared" ref="I35:I40" si="23">SUMIF(F35:G35,"&gt;0")</f>
        <v>0</v>
      </c>
      <c r="J35" s="26">
        <f t="shared" ref="J35:J40" si="24">SUMIF(F35:G35,"&lt;0")*(-1)</f>
        <v>0</v>
      </c>
      <c r="K35" s="26">
        <f>+E35+I35-J35</f>
        <v>74100000000</v>
      </c>
      <c r="L35" s="27">
        <f t="shared" ref="L35:L37" si="25">+K35-M35</f>
        <v>0</v>
      </c>
      <c r="M35" s="27">
        <v>74100000000</v>
      </c>
    </row>
    <row r="36" spans="1:13" s="21" customFormat="1" ht="153" x14ac:dyDescent="0.2">
      <c r="A36" s="5" t="s">
        <v>175</v>
      </c>
      <c r="B36" s="5" t="s">
        <v>4</v>
      </c>
      <c r="C36" s="116" t="s">
        <v>65</v>
      </c>
      <c r="D36" s="10"/>
      <c r="E36" s="139">
        <v>8905600000</v>
      </c>
      <c r="F36" s="24">
        <v>0</v>
      </c>
      <c r="G36" s="24"/>
      <c r="H36" s="25">
        <f t="shared" si="22"/>
        <v>8905600000</v>
      </c>
      <c r="I36" s="26">
        <f t="shared" si="23"/>
        <v>0</v>
      </c>
      <c r="J36" s="26">
        <f t="shared" si="24"/>
        <v>0</v>
      </c>
      <c r="K36" s="26">
        <f>+E36+I36-J36</f>
        <v>8905600000</v>
      </c>
      <c r="L36" s="27">
        <f t="shared" si="25"/>
        <v>0</v>
      </c>
      <c r="M36" s="27">
        <v>8905600000</v>
      </c>
    </row>
    <row r="37" spans="1:13" s="21" customFormat="1" ht="76.5" x14ac:dyDescent="0.2">
      <c r="A37" s="5" t="s">
        <v>176</v>
      </c>
      <c r="B37" s="5">
        <v>10</v>
      </c>
      <c r="C37" s="116" t="s">
        <v>204</v>
      </c>
      <c r="D37" s="10"/>
      <c r="E37" s="139">
        <v>3346400000</v>
      </c>
      <c r="F37" s="24">
        <v>0</v>
      </c>
      <c r="G37" s="24"/>
      <c r="H37" s="25">
        <f t="shared" si="22"/>
        <v>3346400000</v>
      </c>
      <c r="I37" s="26">
        <f t="shared" si="23"/>
        <v>0</v>
      </c>
      <c r="J37" s="26">
        <f t="shared" si="24"/>
        <v>0</v>
      </c>
      <c r="K37" s="26">
        <f>+E37+I37-J37</f>
        <v>3346400000</v>
      </c>
      <c r="L37" s="27">
        <f t="shared" si="25"/>
        <v>0</v>
      </c>
      <c r="M37" s="27">
        <v>3346400000</v>
      </c>
    </row>
    <row r="38" spans="1:13" s="21" customFormat="1" ht="37.5" customHeight="1" x14ac:dyDescent="0.2">
      <c r="A38" s="52"/>
      <c r="B38" s="52"/>
      <c r="C38" s="53" t="s">
        <v>68</v>
      </c>
      <c r="D38" s="53"/>
      <c r="E38" s="54">
        <f>E39</f>
        <v>46847000000</v>
      </c>
      <c r="F38" s="54">
        <f t="shared" ref="F38:G38" si="26">F39</f>
        <v>0</v>
      </c>
      <c r="G38" s="54">
        <f t="shared" si="26"/>
        <v>0</v>
      </c>
      <c r="H38" s="54">
        <f t="shared" si="22"/>
        <v>46847000000</v>
      </c>
      <c r="I38" s="54">
        <f t="shared" si="23"/>
        <v>0</v>
      </c>
      <c r="J38" s="54">
        <f t="shared" si="24"/>
        <v>0</v>
      </c>
      <c r="K38" s="54">
        <f>K39</f>
        <v>46847000000</v>
      </c>
      <c r="L38" s="54">
        <f>L39</f>
        <v>0</v>
      </c>
      <c r="M38" s="54">
        <f>M39</f>
        <v>46847000000</v>
      </c>
    </row>
    <row r="39" spans="1:13" s="21" customFormat="1" ht="37.5" customHeight="1" x14ac:dyDescent="0.2">
      <c r="A39" s="55"/>
      <c r="B39" s="55"/>
      <c r="C39" s="56" t="s">
        <v>44</v>
      </c>
      <c r="D39" s="56"/>
      <c r="E39" s="57">
        <f>SUM(E40)</f>
        <v>46847000000</v>
      </c>
      <c r="F39" s="57">
        <f t="shared" ref="F39:G39" si="27">SUM(F40)</f>
        <v>0</v>
      </c>
      <c r="G39" s="57">
        <f t="shared" si="27"/>
        <v>0</v>
      </c>
      <c r="H39" s="57">
        <f t="shared" si="22"/>
        <v>46847000000</v>
      </c>
      <c r="I39" s="57">
        <f t="shared" si="23"/>
        <v>0</v>
      </c>
      <c r="J39" s="57">
        <f t="shared" si="24"/>
        <v>0</v>
      </c>
      <c r="K39" s="57">
        <f>SUM(K40)</f>
        <v>46847000000</v>
      </c>
      <c r="L39" s="57">
        <f>SUM(L40)</f>
        <v>0</v>
      </c>
      <c r="M39" s="57">
        <f>SUM(M40)</f>
        <v>46847000000</v>
      </c>
    </row>
    <row r="40" spans="1:13" s="21" customFormat="1" ht="89.25" x14ac:dyDescent="0.2">
      <c r="A40" s="5" t="s">
        <v>177</v>
      </c>
      <c r="B40" s="5" t="s">
        <v>4</v>
      </c>
      <c r="C40" s="10" t="s">
        <v>45</v>
      </c>
      <c r="D40" s="10"/>
      <c r="E40" s="139">
        <v>46847000000</v>
      </c>
      <c r="F40" s="24">
        <v>0</v>
      </c>
      <c r="G40" s="24"/>
      <c r="H40" s="25">
        <f t="shared" si="22"/>
        <v>46847000000</v>
      </c>
      <c r="I40" s="26">
        <f t="shared" si="23"/>
        <v>0</v>
      </c>
      <c r="J40" s="26">
        <f t="shared" si="24"/>
        <v>0</v>
      </c>
      <c r="K40" s="26">
        <f>+E40+I40-J40</f>
        <v>46847000000</v>
      </c>
      <c r="L40" s="27">
        <f>+K40-M40</f>
        <v>0</v>
      </c>
      <c r="M40" s="27">
        <v>46847000000</v>
      </c>
    </row>
    <row r="41" spans="1:13" s="21" customFormat="1" ht="51" x14ac:dyDescent="0.2">
      <c r="A41" s="52"/>
      <c r="B41" s="52"/>
      <c r="C41" s="53" t="s">
        <v>46</v>
      </c>
      <c r="D41" s="53"/>
      <c r="E41" s="54">
        <f t="shared" ref="E41:G41" si="28">+E42</f>
        <v>130148400000</v>
      </c>
      <c r="F41" s="54">
        <f t="shared" si="28"/>
        <v>0</v>
      </c>
      <c r="G41" s="54">
        <f t="shared" si="28"/>
        <v>0</v>
      </c>
      <c r="H41" s="54">
        <f t="shared" ref="H41:M41" si="29">+H42</f>
        <v>126605500000</v>
      </c>
      <c r="I41" s="54">
        <f t="shared" si="29"/>
        <v>0</v>
      </c>
      <c r="J41" s="54">
        <f t="shared" si="29"/>
        <v>0</v>
      </c>
      <c r="K41" s="54">
        <f t="shared" si="29"/>
        <v>126605500000</v>
      </c>
      <c r="L41" s="54">
        <f t="shared" si="29"/>
        <v>0</v>
      </c>
      <c r="M41" s="54">
        <f t="shared" si="29"/>
        <v>126605500000</v>
      </c>
    </row>
    <row r="42" spans="1:13" s="21" customFormat="1" ht="51" x14ac:dyDescent="0.2">
      <c r="A42" s="55"/>
      <c r="B42" s="55"/>
      <c r="C42" s="56" t="s">
        <v>46</v>
      </c>
      <c r="D42" s="56"/>
      <c r="E42" s="57">
        <f>SUM(E43:E47)</f>
        <v>130148400000</v>
      </c>
      <c r="F42" s="57">
        <f t="shared" ref="F42:G42" si="30">SUM(F43:F46)</f>
        <v>0</v>
      </c>
      <c r="G42" s="57">
        <f t="shared" si="30"/>
        <v>0</v>
      </c>
      <c r="H42" s="57">
        <f t="shared" ref="H42:M42" si="31">SUM(H43:H46)</f>
        <v>126605500000</v>
      </c>
      <c r="I42" s="57">
        <f t="shared" si="31"/>
        <v>0</v>
      </c>
      <c r="J42" s="57">
        <f t="shared" si="31"/>
        <v>0</v>
      </c>
      <c r="K42" s="57">
        <f t="shared" si="31"/>
        <v>126605500000</v>
      </c>
      <c r="L42" s="57">
        <f t="shared" si="31"/>
        <v>0</v>
      </c>
      <c r="M42" s="57">
        <f t="shared" si="31"/>
        <v>126605500000</v>
      </c>
    </row>
    <row r="43" spans="1:13" s="21" customFormat="1" ht="38.25" customHeight="1" x14ac:dyDescent="0.2">
      <c r="A43" s="5" t="s">
        <v>178</v>
      </c>
      <c r="B43" s="5" t="s">
        <v>4</v>
      </c>
      <c r="C43" s="10" t="s">
        <v>47</v>
      </c>
      <c r="D43" s="10"/>
      <c r="E43" s="40">
        <v>1114100000</v>
      </c>
      <c r="F43" s="24">
        <v>0</v>
      </c>
      <c r="G43" s="24"/>
      <c r="H43" s="25">
        <f>SUM(E43:G43)</f>
        <v>1114100000</v>
      </c>
      <c r="I43" s="26">
        <f>SUMIF(F43:G43,"&gt;0")</f>
        <v>0</v>
      </c>
      <c r="J43" s="26">
        <f>SUMIF(F43:G43,"&lt;0")*(-1)</f>
        <v>0</v>
      </c>
      <c r="K43" s="26">
        <f>+E43+I43-J43</f>
        <v>1114100000</v>
      </c>
      <c r="L43" s="24">
        <f t="shared" ref="L43:L46" si="32">+K43-M43</f>
        <v>0</v>
      </c>
      <c r="M43" s="24">
        <v>1114100000</v>
      </c>
    </row>
    <row r="44" spans="1:13" s="21" customFormat="1" ht="49.5" customHeight="1" x14ac:dyDescent="0.2">
      <c r="A44" s="5" t="s">
        <v>179</v>
      </c>
      <c r="B44" s="5" t="s">
        <v>4</v>
      </c>
      <c r="C44" s="10" t="s">
        <v>48</v>
      </c>
      <c r="D44" s="10"/>
      <c r="E44" s="40">
        <v>29017500000</v>
      </c>
      <c r="F44" s="24">
        <v>0</v>
      </c>
      <c r="G44" s="24"/>
      <c r="H44" s="25">
        <f>SUM(E44:G44)</f>
        <v>29017500000</v>
      </c>
      <c r="I44" s="26">
        <f>SUMIF(F44:G44,"&gt;0")</f>
        <v>0</v>
      </c>
      <c r="J44" s="26">
        <f>SUMIF(F44:G44,"&lt;0")*(-1)</f>
        <v>0</v>
      </c>
      <c r="K44" s="26">
        <f>+E44+I44-J44</f>
        <v>29017500000</v>
      </c>
      <c r="L44" s="24">
        <f t="shared" si="32"/>
        <v>0</v>
      </c>
      <c r="M44" s="24">
        <v>29017500000</v>
      </c>
    </row>
    <row r="45" spans="1:13" s="34" customFormat="1" ht="102" x14ac:dyDescent="0.2">
      <c r="A45" s="15" t="s">
        <v>180</v>
      </c>
      <c r="B45" s="15">
        <v>10</v>
      </c>
      <c r="C45" s="10" t="s">
        <v>5</v>
      </c>
      <c r="D45" s="10"/>
      <c r="E45" s="139">
        <v>87055300000</v>
      </c>
      <c r="F45" s="24">
        <v>0</v>
      </c>
      <c r="G45" s="24"/>
      <c r="H45" s="33">
        <f>SUM(E45:G45)</f>
        <v>87055300000</v>
      </c>
      <c r="I45" s="27">
        <f>SUMIF(F45:G45,"&gt;0")</f>
        <v>0</v>
      </c>
      <c r="J45" s="27">
        <f>SUMIF(F45:G45,"&lt;0")*(-1)</f>
        <v>0</v>
      </c>
      <c r="K45" s="27">
        <f>+E45+I45-J45</f>
        <v>87055300000</v>
      </c>
      <c r="L45" s="27">
        <f t="shared" si="32"/>
        <v>0</v>
      </c>
      <c r="M45" s="27">
        <v>87055300000</v>
      </c>
    </row>
    <row r="46" spans="1:13" s="21" customFormat="1" ht="127.5" x14ac:dyDescent="0.2">
      <c r="A46" s="5" t="s">
        <v>181</v>
      </c>
      <c r="B46" s="5" t="s">
        <v>4</v>
      </c>
      <c r="C46" s="10" t="s">
        <v>54</v>
      </c>
      <c r="D46" s="10"/>
      <c r="E46" s="40">
        <v>9418600000</v>
      </c>
      <c r="F46" s="24">
        <v>0</v>
      </c>
      <c r="G46" s="24"/>
      <c r="H46" s="25">
        <f>SUM(E46:G46)</f>
        <v>9418600000</v>
      </c>
      <c r="I46" s="26">
        <f>SUMIF(F46:G46,"&gt;0")</f>
        <v>0</v>
      </c>
      <c r="J46" s="26">
        <f>SUMIF(F46:G46,"&lt;0")*(-1)</f>
        <v>0</v>
      </c>
      <c r="K46" s="26">
        <f>+E46+I46-J46</f>
        <v>9418600000</v>
      </c>
      <c r="L46" s="24">
        <f t="shared" si="32"/>
        <v>0</v>
      </c>
      <c r="M46" s="24">
        <v>9418600000</v>
      </c>
    </row>
    <row r="47" spans="1:13" s="21" customFormat="1" ht="25.5" x14ac:dyDescent="0.2">
      <c r="A47" s="5" t="s">
        <v>182</v>
      </c>
      <c r="B47" s="5"/>
      <c r="C47" s="10" t="s">
        <v>6</v>
      </c>
      <c r="D47" s="10"/>
      <c r="E47" s="40">
        <v>3542900000</v>
      </c>
      <c r="F47" s="24">
        <v>0</v>
      </c>
      <c r="G47" s="24"/>
      <c r="H47" s="25">
        <f>SUM(E47:G47)</f>
        <v>3542900000</v>
      </c>
      <c r="I47" s="26">
        <f>SUMIF(F47:G47,"&gt;0")</f>
        <v>0</v>
      </c>
      <c r="J47" s="26">
        <f>SUMIF(F47:G47,"&lt;0")*(-1)</f>
        <v>0</v>
      </c>
      <c r="K47" s="26">
        <f>+E47+I47-J47</f>
        <v>3542900000</v>
      </c>
      <c r="L47" s="24">
        <f>+K47-M47</f>
        <v>0</v>
      </c>
      <c r="M47" s="24">
        <v>3542900000</v>
      </c>
    </row>
    <row r="48" spans="1:13" s="21" customFormat="1" ht="38.25" x14ac:dyDescent="0.2">
      <c r="A48" s="52"/>
      <c r="B48" s="52"/>
      <c r="C48" s="53" t="s">
        <v>69</v>
      </c>
      <c r="D48" s="53"/>
      <c r="E48" s="54">
        <f t="shared" ref="E48:G49" si="33">+E49</f>
        <v>1826000000</v>
      </c>
      <c r="F48" s="54">
        <f t="shared" si="33"/>
        <v>0</v>
      </c>
      <c r="G48" s="54">
        <f t="shared" si="33"/>
        <v>0</v>
      </c>
      <c r="H48" s="54">
        <f t="shared" ref="H48:M49" si="34">+H49</f>
        <v>1826000000</v>
      </c>
      <c r="I48" s="54">
        <f>+I49</f>
        <v>0</v>
      </c>
      <c r="J48" s="54">
        <f>+J49</f>
        <v>0</v>
      </c>
      <c r="K48" s="54">
        <f>+K49</f>
        <v>1826000000</v>
      </c>
      <c r="L48" s="54">
        <f t="shared" si="34"/>
        <v>0</v>
      </c>
      <c r="M48" s="54">
        <f t="shared" si="34"/>
        <v>1826000000</v>
      </c>
    </row>
    <row r="49" spans="1:13" s="21" customFormat="1" ht="38.25" x14ac:dyDescent="0.2">
      <c r="A49" s="55"/>
      <c r="B49" s="55"/>
      <c r="C49" s="56" t="s">
        <v>49</v>
      </c>
      <c r="D49" s="56"/>
      <c r="E49" s="57">
        <f t="shared" si="33"/>
        <v>1826000000</v>
      </c>
      <c r="F49" s="57">
        <f t="shared" si="33"/>
        <v>0</v>
      </c>
      <c r="G49" s="57">
        <f t="shared" si="33"/>
        <v>0</v>
      </c>
      <c r="H49" s="57">
        <f t="shared" si="34"/>
        <v>1826000000</v>
      </c>
      <c r="I49" s="57">
        <f t="shared" si="34"/>
        <v>0</v>
      </c>
      <c r="J49" s="57">
        <f t="shared" si="34"/>
        <v>0</v>
      </c>
      <c r="K49" s="57">
        <f t="shared" si="34"/>
        <v>1826000000</v>
      </c>
      <c r="L49" s="57">
        <f t="shared" si="34"/>
        <v>0</v>
      </c>
      <c r="M49" s="57">
        <f t="shared" si="34"/>
        <v>1826000000</v>
      </c>
    </row>
    <row r="50" spans="1:13" s="21" customFormat="1" ht="140.25" x14ac:dyDescent="0.2">
      <c r="A50" s="5" t="s">
        <v>183</v>
      </c>
      <c r="B50" s="5" t="s">
        <v>4</v>
      </c>
      <c r="C50" s="10" t="s">
        <v>14</v>
      </c>
      <c r="D50" s="10"/>
      <c r="E50" s="40">
        <v>1826000000</v>
      </c>
      <c r="F50" s="24">
        <v>0</v>
      </c>
      <c r="G50" s="24"/>
      <c r="H50" s="25">
        <f>SUM(E50:G50)</f>
        <v>1826000000</v>
      </c>
      <c r="I50" s="26">
        <f>SUMIF(F50:G50,"&gt;0")</f>
        <v>0</v>
      </c>
      <c r="J50" s="26">
        <f>SUMIF(F50:G50,"&lt;0")*(-1)</f>
        <v>0</v>
      </c>
      <c r="K50" s="26">
        <f>+E50+I50-J50</f>
        <v>1826000000</v>
      </c>
      <c r="L50" s="24">
        <f>+K50-M50</f>
        <v>0</v>
      </c>
      <c r="M50" s="24">
        <v>1826000000</v>
      </c>
    </row>
    <row r="51" spans="1:13" s="21" customFormat="1" ht="63.75" x14ac:dyDescent="0.2">
      <c r="A51" s="52"/>
      <c r="B51" s="52"/>
      <c r="C51" s="116" t="s">
        <v>50</v>
      </c>
      <c r="D51" s="53"/>
      <c r="E51" s="54">
        <f>+E52+E54</f>
        <v>3046000000</v>
      </c>
      <c r="F51" s="54">
        <f>+F52+F54</f>
        <v>36010000</v>
      </c>
      <c r="G51" s="54">
        <f>+G52+G54</f>
        <v>0</v>
      </c>
      <c r="H51" s="54">
        <f t="shared" ref="H51" si="35">+H52+H54</f>
        <v>3082010000</v>
      </c>
      <c r="I51" s="54">
        <f>+I52+I54</f>
        <v>36010000</v>
      </c>
      <c r="J51" s="54">
        <f>+J52+J54</f>
        <v>0</v>
      </c>
      <c r="K51" s="54">
        <f>+K52+K54</f>
        <v>3082010000</v>
      </c>
      <c r="L51" s="54">
        <f>+L52+L54</f>
        <v>0</v>
      </c>
      <c r="M51" s="54">
        <f>+M52+M54</f>
        <v>3082010000</v>
      </c>
    </row>
    <row r="52" spans="1:13" s="21" customFormat="1" x14ac:dyDescent="0.2">
      <c r="A52" s="55"/>
      <c r="B52" s="55" t="s">
        <v>4</v>
      </c>
      <c r="C52" s="10" t="s">
        <v>51</v>
      </c>
      <c r="D52" s="56"/>
      <c r="E52" s="57">
        <f>+E53</f>
        <v>176200000</v>
      </c>
      <c r="F52" s="57">
        <f>+F53</f>
        <v>36010000</v>
      </c>
      <c r="G52" s="57">
        <f>+G53</f>
        <v>0</v>
      </c>
      <c r="H52" s="57">
        <f>+H53</f>
        <v>212210000</v>
      </c>
      <c r="I52" s="57">
        <f>+I53</f>
        <v>36010000</v>
      </c>
      <c r="J52" s="57">
        <f>+J53</f>
        <v>0</v>
      </c>
      <c r="K52" s="57">
        <f>+K53</f>
        <v>212210000</v>
      </c>
      <c r="L52" s="57">
        <f>+L53</f>
        <v>0</v>
      </c>
      <c r="M52" s="57">
        <f>+M53</f>
        <v>212210000</v>
      </c>
    </row>
    <row r="53" spans="1:13" s="34" customFormat="1" x14ac:dyDescent="0.2">
      <c r="A53" s="171" t="s">
        <v>184</v>
      </c>
      <c r="B53" s="15">
        <v>10</v>
      </c>
      <c r="C53" s="10" t="s">
        <v>51</v>
      </c>
      <c r="D53" s="10"/>
      <c r="E53" s="139">
        <v>176200000</v>
      </c>
      <c r="F53" s="139">
        <v>36010000</v>
      </c>
      <c r="G53" s="27"/>
      <c r="H53" s="33">
        <f>SUM(E53:G53)</f>
        <v>212210000</v>
      </c>
      <c r="I53" s="27">
        <f>SUMIF(F53:G53,"&gt;0")</f>
        <v>36010000</v>
      </c>
      <c r="J53" s="27">
        <f>SUMIF(F53:G53,"&lt;0")*(-1)</f>
        <v>0</v>
      </c>
      <c r="K53" s="27">
        <f>+E53+I53-J53</f>
        <v>212210000</v>
      </c>
      <c r="L53" s="27">
        <f>+K53-M53</f>
        <v>0</v>
      </c>
      <c r="M53" s="27">
        <v>212210000</v>
      </c>
    </row>
    <row r="54" spans="1:13" s="21" customFormat="1" x14ac:dyDescent="0.2">
      <c r="A54" s="48"/>
      <c r="B54" s="48"/>
      <c r="C54" s="10" t="s">
        <v>52</v>
      </c>
      <c r="D54" s="49"/>
      <c r="E54" s="50">
        <f>+E55</f>
        <v>2869800000</v>
      </c>
      <c r="F54" s="50">
        <f>+F55</f>
        <v>0</v>
      </c>
      <c r="G54" s="50">
        <f t="shared" ref="G54" si="36">+G55</f>
        <v>0</v>
      </c>
      <c r="H54" s="50">
        <f t="shared" ref="H54:J54" si="37">+H55</f>
        <v>2869800000</v>
      </c>
      <c r="I54" s="50">
        <f t="shared" si="37"/>
        <v>0</v>
      </c>
      <c r="J54" s="50">
        <f t="shared" si="37"/>
        <v>0</v>
      </c>
      <c r="K54" s="50">
        <f>+K55</f>
        <v>2869800000</v>
      </c>
      <c r="L54" s="50">
        <f>+L55</f>
        <v>0</v>
      </c>
      <c r="M54" s="50">
        <f>+M55</f>
        <v>2869800000</v>
      </c>
    </row>
    <row r="55" spans="1:13" s="21" customFormat="1" ht="38.25" x14ac:dyDescent="0.2">
      <c r="A55" s="5" t="s">
        <v>159</v>
      </c>
      <c r="B55" s="5" t="s">
        <v>62</v>
      </c>
      <c r="C55" s="6" t="s">
        <v>53</v>
      </c>
      <c r="D55" s="6"/>
      <c r="E55" s="40">
        <v>2869800000</v>
      </c>
      <c r="F55" s="24"/>
      <c r="G55" s="24"/>
      <c r="H55" s="33">
        <f>SUM(E55:G55)</f>
        <v>2869800000</v>
      </c>
      <c r="I55" s="26">
        <f>SUMIF(F55:G55,"&gt;0")</f>
        <v>0</v>
      </c>
      <c r="J55" s="26">
        <f>SUMIF(F55:G55,"&lt;0")*(-1)</f>
        <v>0</v>
      </c>
      <c r="K55" s="26">
        <f>+E55+I55-J55</f>
        <v>2869800000</v>
      </c>
      <c r="L55" s="24">
        <f>+K55-M55</f>
        <v>0</v>
      </c>
      <c r="M55" s="24">
        <v>2869800000</v>
      </c>
    </row>
    <row r="56" spans="1:13" s="21" customFormat="1" ht="32.25" customHeight="1" x14ac:dyDescent="0.2">
      <c r="A56" s="156" t="s">
        <v>201</v>
      </c>
      <c r="B56" s="156"/>
      <c r="C56" s="156"/>
      <c r="D56" s="68"/>
      <c r="E56" s="88">
        <f>+E57</f>
        <v>94372300000</v>
      </c>
      <c r="F56" s="89">
        <f t="shared" ref="F56" si="38">F58</f>
        <v>0</v>
      </c>
      <c r="G56" s="89"/>
      <c r="H56" s="89">
        <f>+H57</f>
        <v>106372300000</v>
      </c>
      <c r="I56" s="89">
        <f>I58</f>
        <v>48000000000</v>
      </c>
      <c r="J56" s="89">
        <f>J58</f>
        <v>0</v>
      </c>
      <c r="K56" s="88">
        <f>+K57</f>
        <v>106372300000</v>
      </c>
      <c r="L56" s="88">
        <f>+L57</f>
        <v>0</v>
      </c>
      <c r="M56" s="88">
        <f>+M57</f>
        <v>106372300000</v>
      </c>
    </row>
    <row r="57" spans="1:13" s="21" customFormat="1" x14ac:dyDescent="0.2">
      <c r="A57" s="52"/>
      <c r="B57" s="52"/>
      <c r="C57" s="53" t="s">
        <v>192</v>
      </c>
      <c r="D57" s="53"/>
      <c r="E57" s="54">
        <f>+E58+E63+E64+E69</f>
        <v>94372300000</v>
      </c>
      <c r="F57" s="54">
        <f t="shared" ref="F57:G57" si="39">+F58+F63+F64+F69</f>
        <v>0</v>
      </c>
      <c r="G57" s="54">
        <f t="shared" si="39"/>
        <v>12000000000</v>
      </c>
      <c r="H57" s="54">
        <f>+H58+H63+H64+H69</f>
        <v>106372300000</v>
      </c>
      <c r="I57" s="54"/>
      <c r="J57" s="54"/>
      <c r="K57" s="54">
        <f>+K58+K63+K64+K69</f>
        <v>106372300000</v>
      </c>
      <c r="L57" s="54">
        <f>+L58+L63+L64+L69</f>
        <v>0</v>
      </c>
      <c r="M57" s="54">
        <f>+M58+M63+M64+M69</f>
        <v>106372300000</v>
      </c>
    </row>
    <row r="58" spans="1:13" s="21" customFormat="1" ht="25.5" x14ac:dyDescent="0.2">
      <c r="A58" s="48"/>
      <c r="B58" s="48"/>
      <c r="C58" s="49" t="s">
        <v>20</v>
      </c>
      <c r="D58" s="49"/>
      <c r="E58" s="50">
        <f>+E59</f>
        <v>10080200000</v>
      </c>
      <c r="F58" s="50">
        <f t="shared" ref="F58:G58" si="40">+F59</f>
        <v>0</v>
      </c>
      <c r="G58" s="50">
        <f t="shared" si="40"/>
        <v>0</v>
      </c>
      <c r="H58" s="50">
        <f>+H59</f>
        <v>10080200000</v>
      </c>
      <c r="I58" s="50">
        <f t="shared" ref="I58:J58" si="41">SUM(I59:I69)</f>
        <v>48000000000</v>
      </c>
      <c r="J58" s="50">
        <f t="shared" si="41"/>
        <v>0</v>
      </c>
      <c r="K58" s="50">
        <f>+K59</f>
        <v>10080200000</v>
      </c>
      <c r="L58" s="50">
        <f>+L59</f>
        <v>0</v>
      </c>
      <c r="M58" s="50">
        <f>+M59</f>
        <v>10080200000</v>
      </c>
    </row>
    <row r="59" spans="1:13" s="21" customFormat="1" ht="21" customHeight="1" x14ac:dyDescent="0.2">
      <c r="A59" s="48"/>
      <c r="B59" s="48" t="s">
        <v>4</v>
      </c>
      <c r="C59" s="49" t="s">
        <v>21</v>
      </c>
      <c r="D59" s="49"/>
      <c r="E59" s="90">
        <f>+E60+E61+E62</f>
        <v>10080200000</v>
      </c>
      <c r="F59" s="90">
        <f t="shared" ref="F59:G59" si="42">+F60+F61+F62</f>
        <v>0</v>
      </c>
      <c r="G59" s="90">
        <f t="shared" si="42"/>
        <v>0</v>
      </c>
      <c r="H59" s="90">
        <f>SUM(E59:G59)</f>
        <v>10080200000</v>
      </c>
      <c r="I59" s="91">
        <f t="shared" ref="I59:I68" si="43">SUMIF(F59:G59,"&gt;0")</f>
        <v>0</v>
      </c>
      <c r="J59" s="91">
        <f t="shared" ref="J59:J68" si="44">SUMIF(F59:G59,"&lt;0")*(-1)</f>
        <v>0</v>
      </c>
      <c r="K59" s="90">
        <f>+K60+K61+K62</f>
        <v>10080200000</v>
      </c>
      <c r="L59" s="90">
        <f t="shared" ref="L59:L61" si="45">+K59-M59</f>
        <v>0</v>
      </c>
      <c r="M59" s="90">
        <f>+M60+M61+M62</f>
        <v>10080200000</v>
      </c>
    </row>
    <row r="60" spans="1:13" s="21" customFormat="1" x14ac:dyDescent="0.2">
      <c r="A60" s="5" t="s">
        <v>75</v>
      </c>
      <c r="B60" s="5" t="s">
        <v>4</v>
      </c>
      <c r="C60" s="10" t="s">
        <v>22</v>
      </c>
      <c r="D60" s="10"/>
      <c r="E60" s="135">
        <v>6514200000</v>
      </c>
      <c r="F60" s="24">
        <v>0</v>
      </c>
      <c r="G60" s="24"/>
      <c r="H60" s="33">
        <f>SUM(E60:G60)</f>
        <v>6514200000</v>
      </c>
      <c r="I60" s="26">
        <f t="shared" si="43"/>
        <v>0</v>
      </c>
      <c r="J60" s="26">
        <f t="shared" si="44"/>
        <v>0</v>
      </c>
      <c r="K60" s="26">
        <f>+E60+I60-J60</f>
        <v>6514200000</v>
      </c>
      <c r="L60" s="30">
        <f t="shared" si="45"/>
        <v>0</v>
      </c>
      <c r="M60" s="30">
        <v>6514200000</v>
      </c>
    </row>
    <row r="61" spans="1:13" s="21" customFormat="1" ht="38.25" x14ac:dyDescent="0.2">
      <c r="A61" s="5" t="s">
        <v>76</v>
      </c>
      <c r="B61" s="5" t="s">
        <v>4</v>
      </c>
      <c r="C61" s="10" t="s">
        <v>24</v>
      </c>
      <c r="D61" s="10"/>
      <c r="E61" s="135">
        <v>2490400000</v>
      </c>
      <c r="F61" s="24">
        <v>0</v>
      </c>
      <c r="G61" s="24"/>
      <c r="H61" s="33">
        <f>SUM(E61:G61)</f>
        <v>2490400000</v>
      </c>
      <c r="I61" s="26">
        <f t="shared" si="43"/>
        <v>0</v>
      </c>
      <c r="J61" s="26">
        <f t="shared" si="44"/>
        <v>0</v>
      </c>
      <c r="K61" s="26">
        <f>+E61+I61-J61</f>
        <v>2490400000</v>
      </c>
      <c r="L61" s="30">
        <f t="shared" si="45"/>
        <v>0</v>
      </c>
      <c r="M61" s="30">
        <v>2490400000</v>
      </c>
    </row>
    <row r="62" spans="1:13" s="21" customFormat="1" ht="51" x14ac:dyDescent="0.2">
      <c r="A62" s="5" t="s">
        <v>157</v>
      </c>
      <c r="B62" s="5" t="s">
        <v>4</v>
      </c>
      <c r="C62" s="10" t="s">
        <v>23</v>
      </c>
      <c r="D62" s="10"/>
      <c r="E62" s="135">
        <v>1075600000</v>
      </c>
      <c r="F62" s="24">
        <v>0</v>
      </c>
      <c r="G62" s="24"/>
      <c r="H62" s="33">
        <f>SUM(E62:G62)</f>
        <v>1075600000</v>
      </c>
      <c r="I62" s="26">
        <f t="shared" si="43"/>
        <v>0</v>
      </c>
      <c r="J62" s="26">
        <f t="shared" si="44"/>
        <v>0</v>
      </c>
      <c r="K62" s="26">
        <f>+E62+I62-J62</f>
        <v>1075600000</v>
      </c>
      <c r="L62" s="30">
        <f>+K62-M62</f>
        <v>0</v>
      </c>
      <c r="M62" s="30">
        <v>1075600000</v>
      </c>
    </row>
    <row r="63" spans="1:13" s="123" customFormat="1" ht="38.25" x14ac:dyDescent="0.2">
      <c r="A63" s="124" t="s">
        <v>77</v>
      </c>
      <c r="B63" s="124" t="s">
        <v>4</v>
      </c>
      <c r="C63" s="125" t="s">
        <v>57</v>
      </c>
      <c r="D63" s="125"/>
      <c r="E63" s="126">
        <v>4729200000</v>
      </c>
      <c r="F63" s="126">
        <v>0</v>
      </c>
      <c r="G63" s="126"/>
      <c r="H63" s="126">
        <v>4729200000</v>
      </c>
      <c r="I63" s="126">
        <f t="shared" si="43"/>
        <v>0</v>
      </c>
      <c r="J63" s="126">
        <f t="shared" si="44"/>
        <v>0</v>
      </c>
      <c r="K63" s="126">
        <f>+E63+I63-J63</f>
        <v>4729200000</v>
      </c>
      <c r="L63" s="126">
        <f>+K63-M63</f>
        <v>0</v>
      </c>
      <c r="M63" s="126">
        <v>4729200000</v>
      </c>
    </row>
    <row r="64" spans="1:13" s="21" customFormat="1" ht="25.5" x14ac:dyDescent="0.2">
      <c r="A64" s="48"/>
      <c r="B64" s="48"/>
      <c r="C64" s="49" t="s">
        <v>15</v>
      </c>
      <c r="D64" s="49"/>
      <c r="E64" s="50">
        <f t="shared" ref="E64:H65" si="46">+E65</f>
        <v>79468800000</v>
      </c>
      <c r="F64" s="50">
        <f t="shared" si="46"/>
        <v>0</v>
      </c>
      <c r="G64" s="50">
        <f t="shared" si="46"/>
        <v>12000000000</v>
      </c>
      <c r="H64" s="50">
        <f t="shared" si="46"/>
        <v>91468800000</v>
      </c>
      <c r="I64" s="50">
        <f t="shared" si="43"/>
        <v>12000000000</v>
      </c>
      <c r="J64" s="50">
        <f t="shared" si="44"/>
        <v>0</v>
      </c>
      <c r="K64" s="50">
        <f t="shared" ref="K64:M65" si="47">+K65</f>
        <v>91468800000</v>
      </c>
      <c r="L64" s="50">
        <f t="shared" si="47"/>
        <v>0</v>
      </c>
      <c r="M64" s="50">
        <f t="shared" si="47"/>
        <v>91468800000</v>
      </c>
    </row>
    <row r="65" spans="1:13" s="21" customFormat="1" ht="25.5" x14ac:dyDescent="0.2">
      <c r="A65" s="3"/>
      <c r="B65" s="3"/>
      <c r="C65" s="4" t="s">
        <v>28</v>
      </c>
      <c r="D65" s="4"/>
      <c r="E65" s="22">
        <f t="shared" si="46"/>
        <v>79468800000</v>
      </c>
      <c r="F65" s="22">
        <f t="shared" si="46"/>
        <v>0</v>
      </c>
      <c r="G65" s="22">
        <f t="shared" si="46"/>
        <v>12000000000</v>
      </c>
      <c r="H65" s="22">
        <f t="shared" si="46"/>
        <v>91468800000</v>
      </c>
      <c r="I65" s="22">
        <f t="shared" si="43"/>
        <v>12000000000</v>
      </c>
      <c r="J65" s="22">
        <f t="shared" si="44"/>
        <v>0</v>
      </c>
      <c r="K65" s="22">
        <f t="shared" si="47"/>
        <v>91468800000</v>
      </c>
      <c r="L65" s="22">
        <f t="shared" si="47"/>
        <v>0</v>
      </c>
      <c r="M65" s="22">
        <f t="shared" si="47"/>
        <v>91468800000</v>
      </c>
    </row>
    <row r="66" spans="1:13" s="21" customFormat="1" ht="25.5" x14ac:dyDescent="0.2">
      <c r="A66" s="3"/>
      <c r="B66" s="3"/>
      <c r="C66" s="4" t="s">
        <v>29</v>
      </c>
      <c r="D66" s="4"/>
      <c r="E66" s="22">
        <f>+E67+E68</f>
        <v>79468800000</v>
      </c>
      <c r="F66" s="22">
        <f>+F67+F68</f>
        <v>0</v>
      </c>
      <c r="G66" s="22">
        <f>+G67+G68</f>
        <v>12000000000</v>
      </c>
      <c r="H66" s="22">
        <f>+H67+H68</f>
        <v>91468800000</v>
      </c>
      <c r="I66" s="22">
        <f t="shared" si="43"/>
        <v>12000000000</v>
      </c>
      <c r="J66" s="22">
        <f t="shared" si="44"/>
        <v>0</v>
      </c>
      <c r="K66" s="22">
        <f>+K67+K68</f>
        <v>91468800000</v>
      </c>
      <c r="L66" s="22">
        <f>+L67+L68</f>
        <v>0</v>
      </c>
      <c r="M66" s="22">
        <f>+M67+M68</f>
        <v>91468800000</v>
      </c>
    </row>
    <row r="67" spans="1:13" s="21" customFormat="1" ht="63.75" x14ac:dyDescent="0.2">
      <c r="A67" s="5" t="s">
        <v>158</v>
      </c>
      <c r="B67" s="5">
        <v>10</v>
      </c>
      <c r="C67" s="10" t="s">
        <v>60</v>
      </c>
      <c r="D67" s="10"/>
      <c r="E67" s="135">
        <v>67468800000</v>
      </c>
      <c r="F67" s="27"/>
      <c r="G67" s="27">
        <v>12000000000</v>
      </c>
      <c r="H67" s="33">
        <f>SUM(E67:G67)</f>
        <v>79468800000</v>
      </c>
      <c r="I67" s="27">
        <f t="shared" si="43"/>
        <v>12000000000</v>
      </c>
      <c r="J67" s="27">
        <f t="shared" si="44"/>
        <v>0</v>
      </c>
      <c r="K67" s="27">
        <f>+E67+I67-J67</f>
        <v>79468800000</v>
      </c>
      <c r="L67" s="30">
        <f t="shared" ref="L67:L68" si="48">+K67-M67</f>
        <v>0</v>
      </c>
      <c r="M67" s="30">
        <v>79468800000</v>
      </c>
    </row>
    <row r="68" spans="1:13" s="21" customFormat="1" ht="63.75" x14ac:dyDescent="0.2">
      <c r="A68" s="5" t="s">
        <v>158</v>
      </c>
      <c r="B68" s="5">
        <v>11</v>
      </c>
      <c r="C68" s="10" t="s">
        <v>71</v>
      </c>
      <c r="D68" s="10"/>
      <c r="E68" s="135">
        <v>12000000000</v>
      </c>
      <c r="F68" s="24">
        <v>0</v>
      </c>
      <c r="G68" s="24"/>
      <c r="H68" s="33">
        <f>SUM(E68:G68)</f>
        <v>12000000000</v>
      </c>
      <c r="I68" s="26">
        <f t="shared" si="43"/>
        <v>0</v>
      </c>
      <c r="J68" s="26">
        <f t="shared" si="44"/>
        <v>0</v>
      </c>
      <c r="K68" s="26">
        <f>+E68+I68-J68</f>
        <v>12000000000</v>
      </c>
      <c r="L68" s="30">
        <f t="shared" si="48"/>
        <v>0</v>
      </c>
      <c r="M68" s="30">
        <v>12000000000</v>
      </c>
    </row>
    <row r="69" spans="1:13" s="21" customFormat="1" ht="51" x14ac:dyDescent="0.2">
      <c r="A69" s="52"/>
      <c r="B69" s="52"/>
      <c r="C69" s="53" t="s">
        <v>66</v>
      </c>
      <c r="D69" s="53"/>
      <c r="E69" s="54">
        <f>+E70</f>
        <v>94100000</v>
      </c>
      <c r="F69" s="54">
        <f t="shared" ref="F69:G70" si="49">+F70</f>
        <v>0</v>
      </c>
      <c r="G69" s="54">
        <f t="shared" si="49"/>
        <v>0</v>
      </c>
      <c r="H69" s="54">
        <f>+H70</f>
        <v>94100000</v>
      </c>
      <c r="I69" s="54">
        <f>+I70</f>
        <v>0</v>
      </c>
      <c r="J69" s="54"/>
      <c r="K69" s="54">
        <f>+K70</f>
        <v>94100000</v>
      </c>
      <c r="L69" s="54">
        <f>+L70</f>
        <v>0</v>
      </c>
      <c r="M69" s="54">
        <f>+M70</f>
        <v>94100000</v>
      </c>
    </row>
    <row r="70" spans="1:13" s="21" customFormat="1" x14ac:dyDescent="0.2">
      <c r="A70" s="48"/>
      <c r="B70" s="48"/>
      <c r="C70" s="49" t="s">
        <v>70</v>
      </c>
      <c r="D70" s="49"/>
      <c r="E70" s="50">
        <f>+E71</f>
        <v>94100000</v>
      </c>
      <c r="F70" s="50">
        <f t="shared" si="49"/>
        <v>0</v>
      </c>
      <c r="G70" s="50">
        <f t="shared" si="49"/>
        <v>0</v>
      </c>
      <c r="H70" s="50">
        <f>+H71</f>
        <v>94100000</v>
      </c>
      <c r="I70" s="50">
        <f t="shared" ref="I70" si="50">+I71</f>
        <v>0</v>
      </c>
      <c r="J70" s="50">
        <f>+J71</f>
        <v>0</v>
      </c>
      <c r="K70" s="50">
        <f>+E70+I70-J70</f>
        <v>94100000</v>
      </c>
      <c r="L70" s="50">
        <f>+L71</f>
        <v>0</v>
      </c>
      <c r="M70" s="50">
        <f>+M71</f>
        <v>94100000</v>
      </c>
    </row>
    <row r="71" spans="1:13" s="123" customFormat="1" ht="38.25" x14ac:dyDescent="0.2">
      <c r="A71" s="120" t="s">
        <v>159</v>
      </c>
      <c r="B71" s="120">
        <v>11</v>
      </c>
      <c r="C71" s="121" t="s">
        <v>67</v>
      </c>
      <c r="D71" s="121"/>
      <c r="E71" s="122">
        <v>94100000</v>
      </c>
      <c r="F71" s="122"/>
      <c r="G71" s="122"/>
      <c r="H71" s="122">
        <f>SUM(E71:G71)</f>
        <v>94100000</v>
      </c>
      <c r="I71" s="122">
        <f t="shared" ref="I71:I90" si="51">SUMIF(F71:G71,"&gt;0")</f>
        <v>0</v>
      </c>
      <c r="J71" s="122">
        <f t="shared" ref="J71:J90" si="52">SUMIF(F71:G71,"&lt;0")*(-1)</f>
        <v>0</v>
      </c>
      <c r="K71" s="26">
        <f>+E71+I71-J71</f>
        <v>94100000</v>
      </c>
      <c r="L71" s="30">
        <f t="shared" ref="L71" si="53">+K71-M71</f>
        <v>0</v>
      </c>
      <c r="M71" s="122">
        <v>94100000</v>
      </c>
    </row>
    <row r="72" spans="1:13" s="21" customFormat="1" ht="19.5" customHeight="1" x14ac:dyDescent="0.2">
      <c r="A72" s="157" t="s">
        <v>188</v>
      </c>
      <c r="B72" s="157"/>
      <c r="C72" s="157"/>
      <c r="D72" s="49"/>
      <c r="E72" s="50">
        <f>+E73+E130</f>
        <v>397622826322</v>
      </c>
      <c r="F72" s="50">
        <f>+F73+F130</f>
        <v>-36010000</v>
      </c>
      <c r="G72" s="50">
        <f t="shared" ref="G72" si="54">+G73+G130</f>
        <v>0</v>
      </c>
      <c r="H72" s="49">
        <f>+H73+H130</f>
        <v>397622826322</v>
      </c>
      <c r="I72" s="50">
        <f t="shared" si="51"/>
        <v>0</v>
      </c>
      <c r="J72" s="49">
        <f>SUMIF(F72:G72,"&lt;0")*(-1)</f>
        <v>36010000</v>
      </c>
      <c r="K72" s="50">
        <f>+K73+K130</f>
        <v>397622826322</v>
      </c>
      <c r="L72" s="50">
        <f>+L73+L130</f>
        <v>0</v>
      </c>
      <c r="M72" s="50">
        <f>+M73+M130</f>
        <v>397622826322</v>
      </c>
    </row>
    <row r="73" spans="1:13" s="21" customFormat="1" ht="19.5" customHeight="1" x14ac:dyDescent="0.2">
      <c r="A73" s="69" t="s">
        <v>189</v>
      </c>
      <c r="B73" s="69"/>
      <c r="C73" s="69"/>
      <c r="D73" s="49"/>
      <c r="E73" s="50">
        <f>+E74+E91+E105+E108+E113</f>
        <v>394622826322</v>
      </c>
      <c r="F73" s="50">
        <f>+F74+F91+F105+F108+F113</f>
        <v>-36010000</v>
      </c>
      <c r="G73" s="50">
        <f t="shared" ref="G73" si="55">+G74+G91+G105+G108+G113</f>
        <v>0</v>
      </c>
      <c r="H73" s="49">
        <f>+H74+H91+H105+H108+H113</f>
        <v>394622826322</v>
      </c>
      <c r="I73" s="50">
        <f t="shared" si="51"/>
        <v>0</v>
      </c>
      <c r="J73" s="49">
        <f>SUMIF(F73:G73,"&lt;0")*(-1)</f>
        <v>36010000</v>
      </c>
      <c r="K73" s="50">
        <f>+K74+K91+K105+K108+K113</f>
        <v>394622826322</v>
      </c>
      <c r="L73" s="50">
        <f>+L74+L91+L105+L108+L113</f>
        <v>0</v>
      </c>
      <c r="M73" s="50">
        <f>+M74+M91+M105+M108+M113</f>
        <v>394622826322</v>
      </c>
    </row>
    <row r="74" spans="1:13" s="21" customFormat="1" ht="140.25" x14ac:dyDescent="0.2">
      <c r="A74" s="52" t="s">
        <v>202</v>
      </c>
      <c r="B74" s="52"/>
      <c r="C74" s="53" t="s">
        <v>25</v>
      </c>
      <c r="D74" s="53"/>
      <c r="E74" s="54">
        <f>E75</f>
        <v>226821554800</v>
      </c>
      <c r="F74" s="54">
        <f>F75</f>
        <v>0</v>
      </c>
      <c r="G74" s="54">
        <f t="shared" ref="G74" si="56">G75</f>
        <v>0</v>
      </c>
      <c r="H74" s="92">
        <f>H75</f>
        <v>226821554800</v>
      </c>
      <c r="I74" s="54">
        <f t="shared" si="51"/>
        <v>0</v>
      </c>
      <c r="J74" s="53">
        <f t="shared" si="52"/>
        <v>0</v>
      </c>
      <c r="K74" s="54">
        <f t="shared" ref="K74:K90" si="57">+E74+I74-J74</f>
        <v>226821554800</v>
      </c>
      <c r="L74" s="54">
        <f>L75</f>
        <v>0</v>
      </c>
      <c r="M74" s="54">
        <f>M75</f>
        <v>226821554800</v>
      </c>
    </row>
    <row r="75" spans="1:13" s="21" customFormat="1" ht="25.5" x14ac:dyDescent="0.2">
      <c r="A75" s="55"/>
      <c r="B75" s="55"/>
      <c r="C75" s="56" t="s">
        <v>7</v>
      </c>
      <c r="D75" s="56"/>
      <c r="E75" s="57">
        <f>SUM(E76:E90)</f>
        <v>226821554800</v>
      </c>
      <c r="F75" s="57">
        <f>SUM(F76:F90)</f>
        <v>0</v>
      </c>
      <c r="G75" s="57">
        <f t="shared" ref="G75" si="58">SUM(G76:G90)</f>
        <v>0</v>
      </c>
      <c r="H75" s="56">
        <f>SUM(H76:H90)</f>
        <v>226821554800</v>
      </c>
      <c r="I75" s="57">
        <f t="shared" si="51"/>
        <v>0</v>
      </c>
      <c r="J75" s="56">
        <f t="shared" si="52"/>
        <v>0</v>
      </c>
      <c r="K75" s="57">
        <f t="shared" si="57"/>
        <v>226821554800</v>
      </c>
      <c r="L75" s="57">
        <f>SUM(L76:L83)</f>
        <v>0</v>
      </c>
      <c r="M75" s="57">
        <f>SUM(M76:M90)</f>
        <v>226821554800</v>
      </c>
    </row>
    <row r="76" spans="1:13" s="21" customFormat="1" ht="87.75" customHeight="1" x14ac:dyDescent="0.2">
      <c r="A76" s="11" t="s">
        <v>79</v>
      </c>
      <c r="B76" s="11" t="s">
        <v>4</v>
      </c>
      <c r="C76" s="10" t="s">
        <v>92</v>
      </c>
      <c r="D76" s="6" t="s">
        <v>78</v>
      </c>
      <c r="E76" s="139">
        <v>17000000000</v>
      </c>
      <c r="F76" s="24"/>
      <c r="G76" s="24"/>
      <c r="H76" s="33">
        <f t="shared" ref="H76:H90" si="59">SUM(E76:G76)</f>
        <v>17000000000</v>
      </c>
      <c r="I76" s="26">
        <f t="shared" si="51"/>
        <v>0</v>
      </c>
      <c r="J76" s="26">
        <f t="shared" si="52"/>
        <v>0</v>
      </c>
      <c r="K76" s="24">
        <f t="shared" si="57"/>
        <v>17000000000</v>
      </c>
      <c r="L76" s="27">
        <f t="shared" ref="L76:L90" si="60">+K76-M76</f>
        <v>0</v>
      </c>
      <c r="M76" s="27">
        <v>17000000000</v>
      </c>
    </row>
    <row r="77" spans="1:13" s="21" customFormat="1" ht="63.75" customHeight="1" x14ac:dyDescent="0.2">
      <c r="A77" s="11" t="s">
        <v>80</v>
      </c>
      <c r="B77" s="11" t="s">
        <v>4</v>
      </c>
      <c r="C77" s="10" t="s">
        <v>91</v>
      </c>
      <c r="D77" s="6" t="s">
        <v>87</v>
      </c>
      <c r="E77" s="139">
        <v>48500000000</v>
      </c>
      <c r="F77" s="24"/>
      <c r="G77" s="24"/>
      <c r="H77" s="33">
        <f t="shared" si="59"/>
        <v>48500000000</v>
      </c>
      <c r="I77" s="26">
        <f t="shared" si="51"/>
        <v>0</v>
      </c>
      <c r="J77" s="26">
        <f t="shared" si="52"/>
        <v>0</v>
      </c>
      <c r="K77" s="24">
        <f t="shared" si="57"/>
        <v>48500000000</v>
      </c>
      <c r="L77" s="27">
        <f t="shared" si="60"/>
        <v>0</v>
      </c>
      <c r="M77" s="27">
        <v>48500000000</v>
      </c>
    </row>
    <row r="78" spans="1:13" s="21" customFormat="1" ht="63.75" customHeight="1" x14ac:dyDescent="0.2">
      <c r="A78" s="11" t="s">
        <v>81</v>
      </c>
      <c r="B78" s="11" t="s">
        <v>4</v>
      </c>
      <c r="C78" s="10" t="s">
        <v>93</v>
      </c>
      <c r="D78" s="6" t="s">
        <v>87</v>
      </c>
      <c r="E78" s="135">
        <v>50000000000</v>
      </c>
      <c r="F78" s="24"/>
      <c r="G78" s="24"/>
      <c r="H78" s="33">
        <f t="shared" si="59"/>
        <v>50000000000</v>
      </c>
      <c r="I78" s="26">
        <f t="shared" si="51"/>
        <v>0</v>
      </c>
      <c r="J78" s="26">
        <f t="shared" si="52"/>
        <v>0</v>
      </c>
      <c r="K78" s="24">
        <f t="shared" si="57"/>
        <v>50000000000</v>
      </c>
      <c r="L78" s="37">
        <f t="shared" si="60"/>
        <v>0</v>
      </c>
      <c r="M78" s="37">
        <v>50000000000</v>
      </c>
    </row>
    <row r="79" spans="1:13" s="21" customFormat="1" ht="102" customHeight="1" x14ac:dyDescent="0.2">
      <c r="A79" s="11" t="s">
        <v>82</v>
      </c>
      <c r="B79" s="11" t="s">
        <v>4</v>
      </c>
      <c r="C79" s="10" t="s">
        <v>94</v>
      </c>
      <c r="D79" s="6" t="s">
        <v>87</v>
      </c>
      <c r="E79" s="139">
        <v>722000000</v>
      </c>
      <c r="F79" s="24"/>
      <c r="G79" s="24"/>
      <c r="H79" s="33">
        <f t="shared" si="59"/>
        <v>722000000</v>
      </c>
      <c r="I79" s="26">
        <f t="shared" si="51"/>
        <v>0</v>
      </c>
      <c r="J79" s="26">
        <f t="shared" si="52"/>
        <v>0</v>
      </c>
      <c r="K79" s="24">
        <f t="shared" si="57"/>
        <v>722000000</v>
      </c>
      <c r="L79" s="27">
        <f t="shared" si="60"/>
        <v>0</v>
      </c>
      <c r="M79" s="27">
        <v>722000000</v>
      </c>
    </row>
    <row r="80" spans="1:13" s="21" customFormat="1" ht="102" customHeight="1" x14ac:dyDescent="0.2">
      <c r="A80" s="11" t="s">
        <v>83</v>
      </c>
      <c r="B80" s="11" t="s">
        <v>4</v>
      </c>
      <c r="C80" s="10" t="s">
        <v>95</v>
      </c>
      <c r="D80" s="10" t="s">
        <v>87</v>
      </c>
      <c r="E80" s="139">
        <v>28000000000</v>
      </c>
      <c r="F80" s="24"/>
      <c r="G80" s="24"/>
      <c r="H80" s="33">
        <f t="shared" si="59"/>
        <v>28000000000</v>
      </c>
      <c r="I80" s="26">
        <f t="shared" si="51"/>
        <v>0</v>
      </c>
      <c r="J80" s="26">
        <f t="shared" si="52"/>
        <v>0</v>
      </c>
      <c r="K80" s="24">
        <f t="shared" si="57"/>
        <v>28000000000</v>
      </c>
      <c r="L80" s="27">
        <f t="shared" si="60"/>
        <v>0</v>
      </c>
      <c r="M80" s="27">
        <v>28000000000</v>
      </c>
    </row>
    <row r="81" spans="1:13" s="21" customFormat="1" ht="102" customHeight="1" x14ac:dyDescent="0.2">
      <c r="A81" s="11" t="s">
        <v>84</v>
      </c>
      <c r="B81" s="11" t="s">
        <v>4</v>
      </c>
      <c r="C81" s="10" t="s">
        <v>96</v>
      </c>
      <c r="D81" s="6" t="s">
        <v>88</v>
      </c>
      <c r="E81" s="139">
        <v>7000000000</v>
      </c>
      <c r="F81" s="24">
        <v>0</v>
      </c>
      <c r="G81" s="24"/>
      <c r="H81" s="33">
        <f t="shared" si="59"/>
        <v>7000000000</v>
      </c>
      <c r="I81" s="26">
        <f t="shared" si="51"/>
        <v>0</v>
      </c>
      <c r="J81" s="26">
        <f t="shared" si="52"/>
        <v>0</v>
      </c>
      <c r="K81" s="24">
        <f t="shared" si="57"/>
        <v>7000000000</v>
      </c>
      <c r="L81" s="27">
        <f t="shared" si="60"/>
        <v>0</v>
      </c>
      <c r="M81" s="27">
        <v>7000000000</v>
      </c>
    </row>
    <row r="82" spans="1:13" s="21" customFormat="1" ht="165.75" x14ac:dyDescent="0.2">
      <c r="A82" s="11" t="s">
        <v>85</v>
      </c>
      <c r="B82" s="11" t="s">
        <v>4</v>
      </c>
      <c r="C82" s="10" t="s">
        <v>97</v>
      </c>
      <c r="D82" s="10" t="s">
        <v>89</v>
      </c>
      <c r="E82" s="139">
        <v>34899554800</v>
      </c>
      <c r="F82" s="24">
        <v>0</v>
      </c>
      <c r="G82" s="24"/>
      <c r="H82" s="33">
        <f t="shared" si="59"/>
        <v>34899554800</v>
      </c>
      <c r="I82" s="26">
        <f t="shared" si="51"/>
        <v>0</v>
      </c>
      <c r="J82" s="26">
        <f t="shared" si="52"/>
        <v>0</v>
      </c>
      <c r="K82" s="24">
        <f t="shared" si="57"/>
        <v>34899554800</v>
      </c>
      <c r="L82" s="27">
        <f t="shared" si="60"/>
        <v>0</v>
      </c>
      <c r="M82" s="27">
        <v>34899554800</v>
      </c>
    </row>
    <row r="83" spans="1:13" s="21" customFormat="1" ht="102" customHeight="1" x14ac:dyDescent="0.2">
      <c r="A83" s="11" t="s">
        <v>86</v>
      </c>
      <c r="B83" s="11" t="s">
        <v>4</v>
      </c>
      <c r="C83" s="10" t="s">
        <v>98</v>
      </c>
      <c r="D83" s="10" t="s">
        <v>90</v>
      </c>
      <c r="E83" s="139">
        <v>2700000000</v>
      </c>
      <c r="F83" s="24"/>
      <c r="G83" s="24"/>
      <c r="H83" s="25">
        <f t="shared" si="59"/>
        <v>2700000000</v>
      </c>
      <c r="I83" s="26">
        <f t="shared" si="51"/>
        <v>0</v>
      </c>
      <c r="J83" s="26">
        <f t="shared" si="52"/>
        <v>0</v>
      </c>
      <c r="K83" s="24">
        <f t="shared" si="57"/>
        <v>2700000000</v>
      </c>
      <c r="L83" s="27">
        <f t="shared" si="60"/>
        <v>0</v>
      </c>
      <c r="M83" s="27">
        <v>2700000000</v>
      </c>
    </row>
    <row r="84" spans="1:13" s="21" customFormat="1" ht="102" customHeight="1" x14ac:dyDescent="0.2">
      <c r="A84" s="119" t="s">
        <v>205</v>
      </c>
      <c r="B84" s="11">
        <v>10</v>
      </c>
      <c r="C84" s="128" t="s">
        <v>213</v>
      </c>
      <c r="D84" s="127" t="s">
        <v>212</v>
      </c>
      <c r="E84" s="140">
        <v>2000000000</v>
      </c>
      <c r="F84" s="24"/>
      <c r="G84" s="24"/>
      <c r="H84" s="25">
        <f t="shared" si="59"/>
        <v>2000000000</v>
      </c>
      <c r="I84" s="26">
        <f t="shared" si="51"/>
        <v>0</v>
      </c>
      <c r="J84" s="26">
        <f t="shared" si="52"/>
        <v>0</v>
      </c>
      <c r="K84" s="24">
        <f t="shared" si="57"/>
        <v>2000000000</v>
      </c>
      <c r="L84" s="27">
        <f t="shared" si="60"/>
        <v>0</v>
      </c>
      <c r="M84" s="27">
        <v>2000000000</v>
      </c>
    </row>
    <row r="85" spans="1:13" s="21" customFormat="1" ht="102" customHeight="1" x14ac:dyDescent="0.2">
      <c r="A85" s="119" t="s">
        <v>206</v>
      </c>
      <c r="B85" s="11">
        <v>10</v>
      </c>
      <c r="C85" s="128" t="s">
        <v>214</v>
      </c>
      <c r="D85" s="129" t="s">
        <v>112</v>
      </c>
      <c r="E85" s="140">
        <v>1000000000</v>
      </c>
      <c r="F85" s="24"/>
      <c r="G85" s="24"/>
      <c r="H85" s="25">
        <f t="shared" si="59"/>
        <v>1000000000</v>
      </c>
      <c r="I85" s="26">
        <f t="shared" si="51"/>
        <v>0</v>
      </c>
      <c r="J85" s="26">
        <f t="shared" si="52"/>
        <v>0</v>
      </c>
      <c r="K85" s="24">
        <f t="shared" si="57"/>
        <v>1000000000</v>
      </c>
      <c r="L85" s="27">
        <f t="shared" si="60"/>
        <v>0</v>
      </c>
      <c r="M85" s="27">
        <v>1000000000</v>
      </c>
    </row>
    <row r="86" spans="1:13" s="21" customFormat="1" ht="102" customHeight="1" x14ac:dyDescent="0.2">
      <c r="A86" s="119" t="s">
        <v>207</v>
      </c>
      <c r="B86" s="11">
        <v>10</v>
      </c>
      <c r="C86" s="128" t="s">
        <v>214</v>
      </c>
      <c r="D86" s="130" t="s">
        <v>215</v>
      </c>
      <c r="E86" s="140">
        <v>5000000000</v>
      </c>
      <c r="F86" s="24"/>
      <c r="G86" s="24"/>
      <c r="H86" s="25">
        <f t="shared" si="59"/>
        <v>5000000000</v>
      </c>
      <c r="I86" s="26">
        <f t="shared" si="51"/>
        <v>0</v>
      </c>
      <c r="J86" s="26">
        <f t="shared" si="52"/>
        <v>0</v>
      </c>
      <c r="K86" s="24">
        <f t="shared" si="57"/>
        <v>5000000000</v>
      </c>
      <c r="L86" s="27">
        <f t="shared" si="60"/>
        <v>0</v>
      </c>
      <c r="M86" s="27">
        <v>5000000000</v>
      </c>
    </row>
    <row r="87" spans="1:13" s="21" customFormat="1" ht="102" customHeight="1" x14ac:dyDescent="0.2">
      <c r="A87" s="119" t="s">
        <v>208</v>
      </c>
      <c r="B87" s="11">
        <v>10</v>
      </c>
      <c r="C87" s="131" t="s">
        <v>216</v>
      </c>
      <c r="D87" s="132" t="s">
        <v>217</v>
      </c>
      <c r="E87" s="140">
        <v>10000000000</v>
      </c>
      <c r="F87" s="24"/>
      <c r="G87" s="24"/>
      <c r="H87" s="25">
        <f t="shared" si="59"/>
        <v>10000000000</v>
      </c>
      <c r="I87" s="26">
        <f t="shared" si="51"/>
        <v>0</v>
      </c>
      <c r="J87" s="26">
        <f t="shared" si="52"/>
        <v>0</v>
      </c>
      <c r="K87" s="24">
        <f t="shared" si="57"/>
        <v>10000000000</v>
      </c>
      <c r="L87" s="27">
        <f t="shared" si="60"/>
        <v>0</v>
      </c>
      <c r="M87" s="27">
        <v>10000000000</v>
      </c>
    </row>
    <row r="88" spans="1:13" s="21" customFormat="1" ht="102" customHeight="1" x14ac:dyDescent="0.2">
      <c r="A88" s="119" t="s">
        <v>209</v>
      </c>
      <c r="B88" s="11">
        <v>10</v>
      </c>
      <c r="C88" s="128" t="s">
        <v>218</v>
      </c>
      <c r="D88" s="130" t="s">
        <v>219</v>
      </c>
      <c r="E88" s="140">
        <v>1000000000</v>
      </c>
      <c r="F88" s="24"/>
      <c r="G88" s="24"/>
      <c r="H88" s="25">
        <f t="shared" si="59"/>
        <v>1000000000</v>
      </c>
      <c r="I88" s="26">
        <f t="shared" si="51"/>
        <v>0</v>
      </c>
      <c r="J88" s="26">
        <f t="shared" si="52"/>
        <v>0</v>
      </c>
      <c r="K88" s="24">
        <f t="shared" si="57"/>
        <v>1000000000</v>
      </c>
      <c r="L88" s="27">
        <f t="shared" si="60"/>
        <v>0</v>
      </c>
      <c r="M88" s="27">
        <v>1000000000</v>
      </c>
    </row>
    <row r="89" spans="1:13" s="21" customFormat="1" ht="102" customHeight="1" x14ac:dyDescent="0.2">
      <c r="A89" s="119" t="s">
        <v>210</v>
      </c>
      <c r="B89" s="11">
        <v>10</v>
      </c>
      <c r="C89" s="128" t="s">
        <v>220</v>
      </c>
      <c r="D89" s="133" t="s">
        <v>212</v>
      </c>
      <c r="E89" s="140">
        <v>18000000000</v>
      </c>
      <c r="F89" s="24"/>
      <c r="G89" s="24"/>
      <c r="H89" s="25">
        <f t="shared" si="59"/>
        <v>18000000000</v>
      </c>
      <c r="I89" s="26">
        <f t="shared" si="51"/>
        <v>0</v>
      </c>
      <c r="J89" s="26">
        <f t="shared" si="52"/>
        <v>0</v>
      </c>
      <c r="K89" s="24">
        <f t="shared" si="57"/>
        <v>18000000000</v>
      </c>
      <c r="L89" s="27">
        <f t="shared" si="60"/>
        <v>0</v>
      </c>
      <c r="M89" s="27">
        <v>18000000000</v>
      </c>
    </row>
    <row r="90" spans="1:13" s="21" customFormat="1" ht="102" customHeight="1" x14ac:dyDescent="0.2">
      <c r="A90" s="119" t="s">
        <v>211</v>
      </c>
      <c r="B90" s="11">
        <v>10</v>
      </c>
      <c r="C90" s="128" t="s">
        <v>221</v>
      </c>
      <c r="D90" s="130" t="s">
        <v>215</v>
      </c>
      <c r="E90" s="140">
        <v>1000000000</v>
      </c>
      <c r="F90" s="24"/>
      <c r="G90" s="24"/>
      <c r="H90" s="25">
        <f t="shared" si="59"/>
        <v>1000000000</v>
      </c>
      <c r="I90" s="26">
        <f t="shared" si="51"/>
        <v>0</v>
      </c>
      <c r="J90" s="26">
        <f t="shared" si="52"/>
        <v>0</v>
      </c>
      <c r="K90" s="24">
        <f t="shared" si="57"/>
        <v>1000000000</v>
      </c>
      <c r="L90" s="27">
        <f t="shared" si="60"/>
        <v>0</v>
      </c>
      <c r="M90" s="27">
        <v>1000000000</v>
      </c>
    </row>
    <row r="91" spans="1:13" s="21" customFormat="1" ht="102" x14ac:dyDescent="0.2">
      <c r="A91" s="52" t="s">
        <v>224</v>
      </c>
      <c r="B91" s="52"/>
      <c r="C91" s="53" t="s">
        <v>16</v>
      </c>
      <c r="D91" s="53"/>
      <c r="E91" s="54">
        <f>+E92</f>
        <v>127100445200</v>
      </c>
      <c r="F91" s="54">
        <f>+F92</f>
        <v>0</v>
      </c>
      <c r="G91" s="54">
        <f t="shared" ref="E91:J105" si="61">+G92</f>
        <v>0</v>
      </c>
      <c r="H91" s="54">
        <f>+H92</f>
        <v>127100445200</v>
      </c>
      <c r="I91" s="54">
        <f t="shared" ref="I91:K91" si="62">+I92</f>
        <v>0</v>
      </c>
      <c r="J91" s="54">
        <f t="shared" si="62"/>
        <v>0</v>
      </c>
      <c r="K91" s="54">
        <f t="shared" si="62"/>
        <v>127100445200</v>
      </c>
      <c r="L91" s="54">
        <f>+L92</f>
        <v>0</v>
      </c>
      <c r="M91" s="54">
        <f>+M92</f>
        <v>127100445200</v>
      </c>
    </row>
    <row r="92" spans="1:13" s="21" customFormat="1" ht="25.5" x14ac:dyDescent="0.2">
      <c r="A92" s="55"/>
      <c r="B92" s="55"/>
      <c r="C92" s="56" t="s">
        <v>7</v>
      </c>
      <c r="D92" s="56"/>
      <c r="E92" s="57">
        <f>SUM(E93:E104)</f>
        <v>127100445200</v>
      </c>
      <c r="F92" s="57">
        <f>SUM(F93:F93)</f>
        <v>0</v>
      </c>
      <c r="G92" s="57">
        <f t="shared" ref="E92:H106" si="63">SUM(G93:G93)</f>
        <v>0</v>
      </c>
      <c r="H92" s="57">
        <f t="shared" ref="H92:M92" si="64">SUM(H93:H104)</f>
        <v>127100445200</v>
      </c>
      <c r="I92" s="57">
        <f t="shared" si="64"/>
        <v>0</v>
      </c>
      <c r="J92" s="57">
        <f t="shared" si="64"/>
        <v>0</v>
      </c>
      <c r="K92" s="57">
        <f t="shared" si="64"/>
        <v>127100445200</v>
      </c>
      <c r="L92" s="57">
        <f t="shared" si="64"/>
        <v>0</v>
      </c>
      <c r="M92" s="57">
        <f t="shared" si="64"/>
        <v>127100445200</v>
      </c>
    </row>
    <row r="93" spans="1:13" s="34" customFormat="1" ht="76.5" x14ac:dyDescent="0.2">
      <c r="A93" s="11" t="s">
        <v>99</v>
      </c>
      <c r="B93" s="11" t="s">
        <v>59</v>
      </c>
      <c r="C93" s="10" t="s">
        <v>26</v>
      </c>
      <c r="D93" s="6" t="s">
        <v>111</v>
      </c>
      <c r="E93" s="40">
        <v>50000000000</v>
      </c>
      <c r="F93" s="24">
        <v>0</v>
      </c>
      <c r="G93" s="24"/>
      <c r="H93" s="24">
        <f t="shared" ref="H93:H104" si="65">SUM(E93:G93)</f>
        <v>50000000000</v>
      </c>
      <c r="I93" s="24">
        <f t="shared" ref="I93:I104" si="66">SUMIF(F93:G93,"&gt;0")</f>
        <v>0</v>
      </c>
      <c r="J93" s="24">
        <f t="shared" ref="J93:J104" si="67">SUMIF(F93:G93,"&lt;0")*(-1)</f>
        <v>0</v>
      </c>
      <c r="K93" s="24">
        <f t="shared" ref="K93:K104" si="68">+E93+I93-J93</f>
        <v>50000000000</v>
      </c>
      <c r="L93" s="24">
        <f t="shared" ref="L93:L104" si="69">+K93-M93</f>
        <v>0</v>
      </c>
      <c r="M93" s="24">
        <v>50000000000</v>
      </c>
    </row>
    <row r="94" spans="1:13" s="21" customFormat="1" ht="140.25" x14ac:dyDescent="0.2">
      <c r="A94" s="11" t="s">
        <v>100</v>
      </c>
      <c r="B94" s="11" t="s">
        <v>59</v>
      </c>
      <c r="C94" s="10" t="s">
        <v>122</v>
      </c>
      <c r="D94" s="6" t="s">
        <v>111</v>
      </c>
      <c r="E94" s="40">
        <v>21100445200</v>
      </c>
      <c r="F94" s="24">
        <f t="shared" ref="E94:M108" si="70">+F95</f>
        <v>0</v>
      </c>
      <c r="G94" s="24"/>
      <c r="H94" s="24">
        <f t="shared" si="65"/>
        <v>21100445200</v>
      </c>
      <c r="I94" s="24">
        <f t="shared" si="66"/>
        <v>0</v>
      </c>
      <c r="J94" s="24">
        <f t="shared" si="67"/>
        <v>0</v>
      </c>
      <c r="K94" s="24">
        <f t="shared" si="68"/>
        <v>21100445200</v>
      </c>
      <c r="L94" s="24">
        <f t="shared" si="69"/>
        <v>0</v>
      </c>
      <c r="M94" s="24">
        <v>21100445200</v>
      </c>
    </row>
    <row r="95" spans="1:13" s="21" customFormat="1" ht="153" x14ac:dyDescent="0.2">
      <c r="A95" s="11" t="s">
        <v>101</v>
      </c>
      <c r="B95" s="11" t="s">
        <v>4</v>
      </c>
      <c r="C95" s="10" t="s">
        <v>123</v>
      </c>
      <c r="D95" s="6" t="s">
        <v>112</v>
      </c>
      <c r="E95" s="40">
        <v>3000000000</v>
      </c>
      <c r="F95" s="24">
        <f>SUM(F96:F98)</f>
        <v>0</v>
      </c>
      <c r="G95" s="24"/>
      <c r="H95" s="24">
        <f t="shared" si="65"/>
        <v>3000000000</v>
      </c>
      <c r="I95" s="24">
        <f t="shared" si="66"/>
        <v>0</v>
      </c>
      <c r="J95" s="24">
        <f t="shared" si="67"/>
        <v>0</v>
      </c>
      <c r="K95" s="24">
        <f t="shared" si="68"/>
        <v>3000000000</v>
      </c>
      <c r="L95" s="24">
        <f t="shared" si="69"/>
        <v>0</v>
      </c>
      <c r="M95" s="24">
        <v>3000000000</v>
      </c>
    </row>
    <row r="96" spans="1:13" s="34" customFormat="1" ht="114.75" customHeight="1" x14ac:dyDescent="0.2">
      <c r="A96" s="11" t="s">
        <v>102</v>
      </c>
      <c r="B96" s="11" t="s">
        <v>4</v>
      </c>
      <c r="C96" s="148" t="s">
        <v>124</v>
      </c>
      <c r="D96" s="6" t="s">
        <v>113</v>
      </c>
      <c r="E96" s="40">
        <v>2000000000</v>
      </c>
      <c r="F96" s="24">
        <v>0</v>
      </c>
      <c r="G96" s="24"/>
      <c r="H96" s="24">
        <f t="shared" si="65"/>
        <v>2000000000</v>
      </c>
      <c r="I96" s="24">
        <f t="shared" si="66"/>
        <v>0</v>
      </c>
      <c r="J96" s="24">
        <f t="shared" si="67"/>
        <v>0</v>
      </c>
      <c r="K96" s="24">
        <f t="shared" si="68"/>
        <v>2000000000</v>
      </c>
      <c r="L96" s="24">
        <f t="shared" si="69"/>
        <v>0</v>
      </c>
      <c r="M96" s="24">
        <v>2000000000</v>
      </c>
    </row>
    <row r="97" spans="1:13" s="34" customFormat="1" ht="90.75" customHeight="1" x14ac:dyDescent="0.2">
      <c r="A97" s="11" t="s">
        <v>103</v>
      </c>
      <c r="B97" s="11" t="s">
        <v>4</v>
      </c>
      <c r="C97" s="149"/>
      <c r="D97" s="6" t="s">
        <v>114</v>
      </c>
      <c r="E97" s="40">
        <v>2000000000</v>
      </c>
      <c r="F97" s="30"/>
      <c r="G97" s="30"/>
      <c r="H97" s="33">
        <f t="shared" si="65"/>
        <v>2000000000</v>
      </c>
      <c r="I97" s="26">
        <f t="shared" si="66"/>
        <v>0</v>
      </c>
      <c r="J97" s="26">
        <f t="shared" si="67"/>
        <v>0</v>
      </c>
      <c r="K97" s="29">
        <f t="shared" si="68"/>
        <v>2000000000</v>
      </c>
      <c r="L97" s="24">
        <f t="shared" si="69"/>
        <v>0</v>
      </c>
      <c r="M97" s="24">
        <v>2000000000</v>
      </c>
    </row>
    <row r="98" spans="1:13" s="34" customFormat="1" ht="90.75" customHeight="1" x14ac:dyDescent="0.2">
      <c r="A98" s="11" t="s">
        <v>104</v>
      </c>
      <c r="B98" s="11" t="s">
        <v>4</v>
      </c>
      <c r="C98" s="149"/>
      <c r="D98" s="6" t="s">
        <v>115</v>
      </c>
      <c r="E98" s="40">
        <v>2000000000</v>
      </c>
      <c r="F98" s="30"/>
      <c r="G98" s="30"/>
      <c r="H98" s="33">
        <f t="shared" si="65"/>
        <v>2000000000</v>
      </c>
      <c r="I98" s="26">
        <f t="shared" si="66"/>
        <v>0</v>
      </c>
      <c r="J98" s="26">
        <f t="shared" si="67"/>
        <v>0</v>
      </c>
      <c r="K98" s="29">
        <f t="shared" si="68"/>
        <v>2000000000</v>
      </c>
      <c r="L98" s="24">
        <f t="shared" si="69"/>
        <v>0</v>
      </c>
      <c r="M98" s="24">
        <v>2000000000</v>
      </c>
    </row>
    <row r="99" spans="1:13" s="21" customFormat="1" ht="51" x14ac:dyDescent="0.2">
      <c r="A99" s="11" t="s">
        <v>105</v>
      </c>
      <c r="B99" s="11" t="s">
        <v>4</v>
      </c>
      <c r="C99" s="150"/>
      <c r="D99" s="6" t="s">
        <v>116</v>
      </c>
      <c r="E99" s="40">
        <v>2000000000</v>
      </c>
      <c r="F99" s="24"/>
      <c r="G99" s="24"/>
      <c r="H99" s="24">
        <f t="shared" si="65"/>
        <v>2000000000</v>
      </c>
      <c r="I99" s="24">
        <f t="shared" si="66"/>
        <v>0</v>
      </c>
      <c r="J99" s="24">
        <f t="shared" si="67"/>
        <v>0</v>
      </c>
      <c r="K99" s="24">
        <f t="shared" si="68"/>
        <v>2000000000</v>
      </c>
      <c r="L99" s="24">
        <f t="shared" si="69"/>
        <v>0</v>
      </c>
      <c r="M99" s="24">
        <v>2000000000</v>
      </c>
    </row>
    <row r="100" spans="1:13" s="34" customFormat="1" ht="76.5" x14ac:dyDescent="0.2">
      <c r="A100" s="11" t="s">
        <v>106</v>
      </c>
      <c r="B100" s="11" t="s">
        <v>59</v>
      </c>
      <c r="C100" s="151" t="s">
        <v>222</v>
      </c>
      <c r="D100" s="6" t="s">
        <v>111</v>
      </c>
      <c r="E100" s="40">
        <v>20000000000</v>
      </c>
      <c r="F100" s="26">
        <v>0</v>
      </c>
      <c r="G100" s="26"/>
      <c r="H100" s="33">
        <f t="shared" si="65"/>
        <v>20000000000</v>
      </c>
      <c r="I100" s="26">
        <f t="shared" si="66"/>
        <v>0</v>
      </c>
      <c r="J100" s="26">
        <f t="shared" si="67"/>
        <v>0</v>
      </c>
      <c r="K100" s="24">
        <f t="shared" si="68"/>
        <v>20000000000</v>
      </c>
      <c r="L100" s="24">
        <f t="shared" si="69"/>
        <v>0</v>
      </c>
      <c r="M100" s="24">
        <v>20000000000</v>
      </c>
    </row>
    <row r="101" spans="1:13" s="34" customFormat="1" ht="89.25" customHeight="1" x14ac:dyDescent="0.2">
      <c r="A101" s="11" t="s">
        <v>107</v>
      </c>
      <c r="B101" s="11" t="s">
        <v>59</v>
      </c>
      <c r="C101" s="151"/>
      <c r="D101" s="6" t="s">
        <v>117</v>
      </c>
      <c r="E101" s="40">
        <v>20000000000</v>
      </c>
      <c r="F101" s="26"/>
      <c r="G101" s="26"/>
      <c r="H101" s="33">
        <f t="shared" si="65"/>
        <v>20000000000</v>
      </c>
      <c r="I101" s="26">
        <f t="shared" si="66"/>
        <v>0</v>
      </c>
      <c r="J101" s="26">
        <f t="shared" si="67"/>
        <v>0</v>
      </c>
      <c r="K101" s="24">
        <f t="shared" si="68"/>
        <v>20000000000</v>
      </c>
      <c r="L101" s="24">
        <f t="shared" si="69"/>
        <v>0</v>
      </c>
      <c r="M101" s="24">
        <v>20000000000</v>
      </c>
    </row>
    <row r="102" spans="1:13" s="34" customFormat="1" ht="102" x14ac:dyDescent="0.2">
      <c r="A102" s="11" t="s">
        <v>108</v>
      </c>
      <c r="B102" s="11" t="s">
        <v>4</v>
      </c>
      <c r="C102" s="118" t="s">
        <v>126</v>
      </c>
      <c r="D102" s="6" t="s">
        <v>118</v>
      </c>
      <c r="E102" s="40">
        <v>1000000000</v>
      </c>
      <c r="F102" s="26"/>
      <c r="G102" s="26"/>
      <c r="H102" s="33">
        <f t="shared" si="65"/>
        <v>1000000000</v>
      </c>
      <c r="I102" s="26">
        <f t="shared" si="66"/>
        <v>0</v>
      </c>
      <c r="J102" s="26">
        <f t="shared" si="67"/>
        <v>0</v>
      </c>
      <c r="K102" s="24">
        <f t="shared" si="68"/>
        <v>1000000000</v>
      </c>
      <c r="L102" s="24">
        <f t="shared" si="69"/>
        <v>0</v>
      </c>
      <c r="M102" s="24">
        <v>1000000000</v>
      </c>
    </row>
    <row r="103" spans="1:13" s="34" customFormat="1" ht="102" customHeight="1" x14ac:dyDescent="0.2">
      <c r="A103" s="11" t="s">
        <v>109</v>
      </c>
      <c r="B103" s="11" t="s">
        <v>4</v>
      </c>
      <c r="C103" s="151" t="s">
        <v>127</v>
      </c>
      <c r="D103" s="6" t="s">
        <v>119</v>
      </c>
      <c r="E103" s="40">
        <v>2000000000</v>
      </c>
      <c r="F103" s="26"/>
      <c r="G103" s="26"/>
      <c r="H103" s="33">
        <f t="shared" si="65"/>
        <v>2000000000</v>
      </c>
      <c r="I103" s="26">
        <f t="shared" si="66"/>
        <v>0</v>
      </c>
      <c r="J103" s="26">
        <f t="shared" si="67"/>
        <v>0</v>
      </c>
      <c r="K103" s="24">
        <f t="shared" si="68"/>
        <v>2000000000</v>
      </c>
      <c r="L103" s="24">
        <f t="shared" si="69"/>
        <v>0</v>
      </c>
      <c r="M103" s="24">
        <v>2000000000</v>
      </c>
    </row>
    <row r="104" spans="1:13" s="34" customFormat="1" ht="102" customHeight="1" x14ac:dyDescent="0.2">
      <c r="A104" s="11" t="s">
        <v>110</v>
      </c>
      <c r="B104" s="11" t="s">
        <v>4</v>
      </c>
      <c r="C104" s="151"/>
      <c r="D104" s="6" t="s">
        <v>120</v>
      </c>
      <c r="E104" s="40">
        <v>2000000000</v>
      </c>
      <c r="F104" s="26"/>
      <c r="G104" s="26"/>
      <c r="H104" s="33">
        <f t="shared" si="65"/>
        <v>2000000000</v>
      </c>
      <c r="I104" s="26">
        <f t="shared" si="66"/>
        <v>0</v>
      </c>
      <c r="J104" s="26">
        <f t="shared" si="67"/>
        <v>0</v>
      </c>
      <c r="K104" s="24">
        <f t="shared" si="68"/>
        <v>2000000000</v>
      </c>
      <c r="L104" s="24">
        <f t="shared" si="69"/>
        <v>0</v>
      </c>
      <c r="M104" s="24">
        <v>2000000000</v>
      </c>
    </row>
    <row r="105" spans="1:13" s="34" customFormat="1" ht="63.75" x14ac:dyDescent="0.2">
      <c r="A105" s="52">
        <v>3703</v>
      </c>
      <c r="B105" s="52"/>
      <c r="C105" s="53" t="s">
        <v>17</v>
      </c>
      <c r="D105" s="53"/>
      <c r="E105" s="54">
        <f t="shared" si="61"/>
        <v>2700000000</v>
      </c>
      <c r="F105" s="54">
        <f>+F106</f>
        <v>0</v>
      </c>
      <c r="G105" s="54">
        <f t="shared" si="61"/>
        <v>0</v>
      </c>
      <c r="H105" s="54">
        <f t="shared" si="61"/>
        <v>2700000000</v>
      </c>
      <c r="I105" s="54">
        <f t="shared" si="61"/>
        <v>0</v>
      </c>
      <c r="J105" s="54">
        <f t="shared" si="61"/>
        <v>0</v>
      </c>
      <c r="K105" s="54">
        <f t="shared" ref="K105:M105" si="71">+K106</f>
        <v>2700000000</v>
      </c>
      <c r="L105" s="54">
        <f t="shared" si="71"/>
        <v>0</v>
      </c>
      <c r="M105" s="54">
        <f t="shared" si="71"/>
        <v>2700000000</v>
      </c>
    </row>
    <row r="106" spans="1:13" s="34" customFormat="1" ht="102" customHeight="1" x14ac:dyDescent="0.2">
      <c r="A106" s="55"/>
      <c r="B106" s="55"/>
      <c r="C106" s="56" t="s">
        <v>12</v>
      </c>
      <c r="D106" s="56"/>
      <c r="E106" s="57">
        <f t="shared" si="63"/>
        <v>2700000000</v>
      </c>
      <c r="F106" s="57">
        <f>SUM(F107:F107)</f>
        <v>0</v>
      </c>
      <c r="G106" s="57">
        <f t="shared" si="63"/>
        <v>0</v>
      </c>
      <c r="H106" s="57">
        <f t="shared" si="63"/>
        <v>2700000000</v>
      </c>
      <c r="I106" s="57"/>
      <c r="J106" s="57"/>
      <c r="K106" s="57">
        <f t="shared" ref="K106:M106" si="72">SUM(K107:K107)</f>
        <v>2700000000</v>
      </c>
      <c r="L106" s="57">
        <f t="shared" si="72"/>
        <v>0</v>
      </c>
      <c r="M106" s="57">
        <f t="shared" si="72"/>
        <v>2700000000</v>
      </c>
    </row>
    <row r="107" spans="1:13" s="34" customFormat="1" ht="102" x14ac:dyDescent="0.2">
      <c r="A107" s="12" t="s">
        <v>128</v>
      </c>
      <c r="B107" s="12">
        <v>10</v>
      </c>
      <c r="C107" s="116" t="s">
        <v>27</v>
      </c>
      <c r="D107" s="10" t="s">
        <v>129</v>
      </c>
      <c r="E107" s="139">
        <v>2700000000</v>
      </c>
      <c r="F107" s="26"/>
      <c r="G107" s="26"/>
      <c r="H107" s="33">
        <f>SUM(E107:G107)</f>
        <v>2700000000</v>
      </c>
      <c r="I107" s="26">
        <f>SUMIF(F107:G107,"&gt;0")</f>
        <v>0</v>
      </c>
      <c r="J107" s="26">
        <f>SUMIF(F107:G107,"&lt;0")*(-1)</f>
        <v>0</v>
      </c>
      <c r="K107" s="24">
        <f>+E107+I107-J107</f>
        <v>2700000000</v>
      </c>
      <c r="L107" s="26">
        <f t="shared" ref="L107" si="73">+K107-M107</f>
        <v>0</v>
      </c>
      <c r="M107" s="26">
        <v>2700000000</v>
      </c>
    </row>
    <row r="108" spans="1:13" s="34" customFormat="1" ht="63.75" x14ac:dyDescent="0.2">
      <c r="A108" s="52">
        <v>3704</v>
      </c>
      <c r="B108" s="52"/>
      <c r="C108" s="53" t="s">
        <v>18</v>
      </c>
      <c r="D108" s="53"/>
      <c r="E108" s="54">
        <f t="shared" si="70"/>
        <v>22000000000</v>
      </c>
      <c r="F108" s="54">
        <f>+F109</f>
        <v>0</v>
      </c>
      <c r="G108" s="54">
        <f t="shared" si="70"/>
        <v>0</v>
      </c>
      <c r="H108" s="54">
        <f t="shared" si="70"/>
        <v>22000000000</v>
      </c>
      <c r="I108" s="54">
        <f t="shared" si="70"/>
        <v>0</v>
      </c>
      <c r="J108" s="54">
        <f t="shared" si="70"/>
        <v>0</v>
      </c>
      <c r="K108" s="54">
        <f t="shared" si="70"/>
        <v>22000000000</v>
      </c>
      <c r="L108" s="54">
        <f t="shared" si="70"/>
        <v>0</v>
      </c>
      <c r="M108" s="54">
        <f t="shared" si="70"/>
        <v>22000000000</v>
      </c>
    </row>
    <row r="109" spans="1:13" s="34" customFormat="1" ht="25.5" x14ac:dyDescent="0.2">
      <c r="A109" s="55"/>
      <c r="B109" s="55"/>
      <c r="C109" s="56" t="s">
        <v>12</v>
      </c>
      <c r="D109" s="56"/>
      <c r="E109" s="57">
        <f>SUM(E110:E112)</f>
        <v>22000000000</v>
      </c>
      <c r="F109" s="57">
        <f t="shared" ref="F109:G109" si="74">SUM(F110:F112)</f>
        <v>0</v>
      </c>
      <c r="G109" s="57">
        <f t="shared" si="74"/>
        <v>0</v>
      </c>
      <c r="H109" s="57">
        <f t="shared" ref="H109:K109" si="75">SUM(H110:H112)</f>
        <v>22000000000</v>
      </c>
      <c r="I109" s="57">
        <f t="shared" si="75"/>
        <v>0</v>
      </c>
      <c r="J109" s="57">
        <f t="shared" si="75"/>
        <v>0</v>
      </c>
      <c r="K109" s="57">
        <f t="shared" si="75"/>
        <v>22000000000</v>
      </c>
      <c r="L109" s="57">
        <f>SUM(L110:L112)</f>
        <v>0</v>
      </c>
      <c r="M109" s="57">
        <f>SUM(M110:M112)</f>
        <v>22000000000</v>
      </c>
    </row>
    <row r="110" spans="1:13" s="21" customFormat="1" ht="216.75" x14ac:dyDescent="0.2">
      <c r="A110" s="12" t="s">
        <v>130</v>
      </c>
      <c r="B110" s="12" t="s">
        <v>4</v>
      </c>
      <c r="C110" s="116" t="s">
        <v>72</v>
      </c>
      <c r="D110" s="10" t="s">
        <v>133</v>
      </c>
      <c r="E110" s="140">
        <v>18000000000</v>
      </c>
      <c r="F110" s="30">
        <f>F56+F70+F91+F94+F99</f>
        <v>0</v>
      </c>
      <c r="G110" s="30"/>
      <c r="H110" s="30">
        <f>SUM(E110:G110)</f>
        <v>18000000000</v>
      </c>
      <c r="I110" s="30">
        <f>SUMIF(F110:G110,"&gt;0")</f>
        <v>0</v>
      </c>
      <c r="J110" s="30">
        <f>SUMIF(F110:G110,"&lt;0")*(-1)</f>
        <v>0</v>
      </c>
      <c r="K110" s="30">
        <f>+E110+I110-J110</f>
        <v>18000000000</v>
      </c>
      <c r="L110" s="30">
        <f t="shared" ref="L110:L112" si="76">+K110-M110</f>
        <v>0</v>
      </c>
      <c r="M110" s="30">
        <v>18000000000</v>
      </c>
    </row>
    <row r="111" spans="1:13" s="21" customFormat="1" ht="127.5" x14ac:dyDescent="0.2">
      <c r="A111" s="12" t="s">
        <v>131</v>
      </c>
      <c r="B111" s="12" t="s">
        <v>4</v>
      </c>
      <c r="C111" s="116" t="s">
        <v>134</v>
      </c>
      <c r="D111" s="10" t="s">
        <v>133</v>
      </c>
      <c r="E111" s="135">
        <v>2000000000</v>
      </c>
      <c r="F111" s="64"/>
      <c r="G111" s="64"/>
      <c r="H111" s="64">
        <f>SUM(E111:G111)</f>
        <v>2000000000</v>
      </c>
      <c r="I111" s="31">
        <f>SUMIF(F111:G111,"&gt;0")</f>
        <v>0</v>
      </c>
      <c r="J111" s="31">
        <f>SUMIF(F111:G111,"&lt;0")*(-1)</f>
        <v>0</v>
      </c>
      <c r="K111" s="26">
        <f>+E111+I111-J111</f>
        <v>2000000000</v>
      </c>
      <c r="L111" s="30">
        <f t="shared" si="76"/>
        <v>0</v>
      </c>
      <c r="M111" s="30">
        <v>2000000000</v>
      </c>
    </row>
    <row r="112" spans="1:13" s="21" customFormat="1" ht="216.75" x14ac:dyDescent="0.2">
      <c r="A112" s="12" t="s">
        <v>132</v>
      </c>
      <c r="B112" s="12" t="s">
        <v>4</v>
      </c>
      <c r="C112" s="116" t="s">
        <v>121</v>
      </c>
      <c r="D112" s="10" t="s">
        <v>133</v>
      </c>
      <c r="E112" s="135">
        <v>2000000000</v>
      </c>
      <c r="F112" s="31">
        <f>+F10</f>
        <v>0</v>
      </c>
      <c r="G112" s="31"/>
      <c r="H112" s="44">
        <f>SUM(E112:G112)</f>
        <v>2000000000</v>
      </c>
      <c r="I112" s="31">
        <f>SUMIF(F112:G112,"&gt;0")</f>
        <v>0</v>
      </c>
      <c r="J112" s="31">
        <f>SUMIF(F112:G112,"&lt;0")*(-1)</f>
        <v>0</v>
      </c>
      <c r="K112" s="26">
        <f>+E112+I112-J112</f>
        <v>2000000000</v>
      </c>
      <c r="L112" s="30">
        <f t="shared" si="76"/>
        <v>0</v>
      </c>
      <c r="M112" s="30">
        <v>2000000000</v>
      </c>
    </row>
    <row r="113" spans="1:85" s="21" customFormat="1" ht="51" x14ac:dyDescent="0.2">
      <c r="A113" s="52">
        <v>3799</v>
      </c>
      <c r="B113" s="52"/>
      <c r="C113" s="53" t="s">
        <v>19</v>
      </c>
      <c r="D113" s="53"/>
      <c r="E113" s="54">
        <f t="shared" ref="E113:M113" si="77">+E114</f>
        <v>16000826322</v>
      </c>
      <c r="F113" s="54">
        <f>+F14</f>
        <v>-36010000</v>
      </c>
      <c r="G113" s="54">
        <f>+G14</f>
        <v>0</v>
      </c>
      <c r="H113" s="54">
        <f t="shared" si="77"/>
        <v>16000826322</v>
      </c>
      <c r="I113" s="54">
        <f t="shared" si="77"/>
        <v>0</v>
      </c>
      <c r="J113" s="54">
        <f t="shared" si="77"/>
        <v>0</v>
      </c>
      <c r="K113" s="54">
        <f t="shared" si="77"/>
        <v>16000826322</v>
      </c>
      <c r="L113" s="54">
        <f t="shared" si="77"/>
        <v>0</v>
      </c>
      <c r="M113" s="54">
        <f t="shared" si="77"/>
        <v>16000826322</v>
      </c>
    </row>
    <row r="114" spans="1:85" s="21" customFormat="1" ht="25.5" x14ac:dyDescent="0.2">
      <c r="A114" s="55"/>
      <c r="B114" s="55"/>
      <c r="C114" s="56" t="s">
        <v>12</v>
      </c>
      <c r="D114" s="56"/>
      <c r="E114" s="57">
        <f>SUM(E115:E125)</f>
        <v>16000826322</v>
      </c>
      <c r="F114" s="57">
        <f>+F16</f>
        <v>0</v>
      </c>
      <c r="G114" s="57">
        <f>+G16</f>
        <v>0</v>
      </c>
      <c r="H114" s="57">
        <f t="shared" ref="H114:K114" si="78">SUM(H115:H125)</f>
        <v>16000826322</v>
      </c>
      <c r="I114" s="57">
        <f t="shared" si="78"/>
        <v>0</v>
      </c>
      <c r="J114" s="57">
        <f t="shared" si="78"/>
        <v>0</v>
      </c>
      <c r="K114" s="57">
        <f t="shared" si="78"/>
        <v>16000826322</v>
      </c>
      <c r="L114" s="57">
        <f>SUM(L115:L125)</f>
        <v>0</v>
      </c>
      <c r="M114" s="57">
        <f>SUM(M115:M125)</f>
        <v>16000826322</v>
      </c>
    </row>
    <row r="115" spans="1:85" s="21" customFormat="1" ht="127.5" x14ac:dyDescent="0.2">
      <c r="A115" s="12" t="s">
        <v>135</v>
      </c>
      <c r="B115" s="12" t="s">
        <v>4</v>
      </c>
      <c r="C115" s="116" t="s">
        <v>150</v>
      </c>
      <c r="D115" s="10" t="s">
        <v>120</v>
      </c>
      <c r="E115" s="139">
        <v>3000000000</v>
      </c>
      <c r="F115" s="31"/>
      <c r="G115" s="31"/>
      <c r="H115" s="26">
        <f t="shared" ref="H115:H125" si="79">SUM(E115:G115)</f>
        <v>3000000000</v>
      </c>
      <c r="I115" s="31">
        <f t="shared" ref="I115:I125" si="80">SUMIF(F115:G115,"&gt;0")</f>
        <v>0</v>
      </c>
      <c r="J115" s="31">
        <f t="shared" ref="J115:J125" si="81">SUMIF(F115:G115,"&lt;0")*(-1)</f>
        <v>0</v>
      </c>
      <c r="K115" s="26">
        <f t="shared" ref="K115:K125" si="82">+E115+I115-J115</f>
        <v>3000000000</v>
      </c>
      <c r="L115" s="26">
        <f t="shared" ref="L115:L125" si="83">+K115-M115</f>
        <v>0</v>
      </c>
      <c r="M115" s="26">
        <v>3000000000</v>
      </c>
    </row>
    <row r="116" spans="1:85" s="20" customFormat="1" ht="63.75" x14ac:dyDescent="0.2">
      <c r="A116" s="12" t="s">
        <v>136</v>
      </c>
      <c r="B116" s="12" t="s">
        <v>4</v>
      </c>
      <c r="C116" s="152" t="s">
        <v>151</v>
      </c>
      <c r="D116" s="10" t="s">
        <v>120</v>
      </c>
      <c r="E116" s="139">
        <v>500000000</v>
      </c>
      <c r="F116" s="26"/>
      <c r="G116" s="26"/>
      <c r="H116" s="26">
        <f t="shared" si="79"/>
        <v>500000000</v>
      </c>
      <c r="I116" s="26">
        <f t="shared" si="80"/>
        <v>0</v>
      </c>
      <c r="J116" s="26">
        <f t="shared" si="81"/>
        <v>0</v>
      </c>
      <c r="K116" s="26">
        <f t="shared" si="82"/>
        <v>500000000</v>
      </c>
      <c r="L116" s="26">
        <f t="shared" si="83"/>
        <v>0</v>
      </c>
      <c r="M116" s="26">
        <v>500000000</v>
      </c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</row>
    <row r="117" spans="1:85" s="20" customFormat="1" ht="38.25" x14ac:dyDescent="0.2">
      <c r="A117" s="12" t="s">
        <v>137</v>
      </c>
      <c r="B117" s="12" t="s">
        <v>4</v>
      </c>
      <c r="C117" s="152"/>
      <c r="D117" s="10" t="s">
        <v>146</v>
      </c>
      <c r="E117" s="139">
        <v>500000000</v>
      </c>
      <c r="F117" s="26"/>
      <c r="G117" s="26"/>
      <c r="H117" s="26">
        <f t="shared" si="79"/>
        <v>500000000</v>
      </c>
      <c r="I117" s="26">
        <f t="shared" si="80"/>
        <v>0</v>
      </c>
      <c r="J117" s="26">
        <f t="shared" si="81"/>
        <v>0</v>
      </c>
      <c r="K117" s="26">
        <f t="shared" si="82"/>
        <v>500000000</v>
      </c>
      <c r="L117" s="26">
        <f t="shared" si="83"/>
        <v>0</v>
      </c>
      <c r="M117" s="26">
        <v>500000000</v>
      </c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</row>
    <row r="118" spans="1:85" s="20" customFormat="1" ht="102" x14ac:dyDescent="0.2">
      <c r="A118" s="12" t="s">
        <v>138</v>
      </c>
      <c r="B118" s="12" t="s">
        <v>4</v>
      </c>
      <c r="C118" s="116" t="s">
        <v>152</v>
      </c>
      <c r="D118" s="10" t="s">
        <v>120</v>
      </c>
      <c r="E118" s="139">
        <v>2000826322</v>
      </c>
      <c r="F118" s="26"/>
      <c r="G118" s="26"/>
      <c r="H118" s="26">
        <f t="shared" si="79"/>
        <v>2000826322</v>
      </c>
      <c r="I118" s="26">
        <f t="shared" si="80"/>
        <v>0</v>
      </c>
      <c r="J118" s="26">
        <f t="shared" si="81"/>
        <v>0</v>
      </c>
      <c r="K118" s="26">
        <f t="shared" si="82"/>
        <v>2000826322</v>
      </c>
      <c r="L118" s="26">
        <f t="shared" si="83"/>
        <v>0</v>
      </c>
      <c r="M118" s="26">
        <v>2000826322</v>
      </c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</row>
    <row r="119" spans="1:85" s="20" customFormat="1" ht="63.75" x14ac:dyDescent="0.2">
      <c r="A119" s="12" t="s">
        <v>139</v>
      </c>
      <c r="B119" s="12" t="s">
        <v>4</v>
      </c>
      <c r="C119" s="152" t="s">
        <v>125</v>
      </c>
      <c r="D119" s="10" t="s">
        <v>147</v>
      </c>
      <c r="E119" s="139">
        <v>1000000000</v>
      </c>
      <c r="F119" s="26"/>
      <c r="G119" s="26"/>
      <c r="H119" s="26">
        <f t="shared" si="79"/>
        <v>1000000000</v>
      </c>
      <c r="I119" s="26">
        <f t="shared" si="80"/>
        <v>0</v>
      </c>
      <c r="J119" s="26">
        <f t="shared" si="81"/>
        <v>0</v>
      </c>
      <c r="K119" s="26">
        <f t="shared" si="82"/>
        <v>1000000000</v>
      </c>
      <c r="L119" s="26">
        <f t="shared" si="83"/>
        <v>0</v>
      </c>
      <c r="M119" s="26">
        <v>1000000000</v>
      </c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</row>
    <row r="120" spans="1:85" s="20" customFormat="1" ht="51" x14ac:dyDescent="0.2">
      <c r="A120" s="12" t="s">
        <v>140</v>
      </c>
      <c r="B120" s="12" t="s">
        <v>4</v>
      </c>
      <c r="C120" s="152"/>
      <c r="D120" s="10" t="s">
        <v>148</v>
      </c>
      <c r="E120" s="139">
        <v>1000000000</v>
      </c>
      <c r="F120" s="26"/>
      <c r="G120" s="26"/>
      <c r="H120" s="26">
        <f t="shared" si="79"/>
        <v>1000000000</v>
      </c>
      <c r="I120" s="26">
        <f t="shared" si="80"/>
        <v>0</v>
      </c>
      <c r="J120" s="26">
        <f t="shared" si="81"/>
        <v>0</v>
      </c>
      <c r="K120" s="26">
        <f t="shared" si="82"/>
        <v>1000000000</v>
      </c>
      <c r="L120" s="26">
        <f t="shared" si="83"/>
        <v>0</v>
      </c>
      <c r="M120" s="26">
        <v>1000000000</v>
      </c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</row>
    <row r="121" spans="1:85" s="18" customFormat="1" ht="74.25" customHeight="1" x14ac:dyDescent="0.2">
      <c r="A121" s="12" t="s">
        <v>141</v>
      </c>
      <c r="B121" s="12" t="s">
        <v>4</v>
      </c>
      <c r="C121" s="152"/>
      <c r="D121" s="10" t="s">
        <v>149</v>
      </c>
      <c r="E121" s="139">
        <v>500000000</v>
      </c>
      <c r="F121" s="26"/>
      <c r="G121" s="26"/>
      <c r="H121" s="26">
        <f t="shared" si="79"/>
        <v>500000000</v>
      </c>
      <c r="I121" s="26">
        <f t="shared" si="80"/>
        <v>0</v>
      </c>
      <c r="J121" s="26">
        <f t="shared" si="81"/>
        <v>0</v>
      </c>
      <c r="K121" s="26">
        <f t="shared" si="82"/>
        <v>500000000</v>
      </c>
      <c r="L121" s="26">
        <f t="shared" si="83"/>
        <v>0</v>
      </c>
      <c r="M121" s="26">
        <v>500000000</v>
      </c>
    </row>
    <row r="122" spans="1:85" s="35" customFormat="1" ht="38.25" x14ac:dyDescent="0.2">
      <c r="A122" s="12" t="s">
        <v>142</v>
      </c>
      <c r="B122" s="12" t="s">
        <v>4</v>
      </c>
      <c r="C122" s="152"/>
      <c r="D122" s="10" t="s">
        <v>146</v>
      </c>
      <c r="E122" s="139">
        <v>500000000</v>
      </c>
      <c r="F122" s="26"/>
      <c r="G122" s="26"/>
      <c r="H122" s="26">
        <f t="shared" si="79"/>
        <v>500000000</v>
      </c>
      <c r="I122" s="26">
        <f t="shared" si="80"/>
        <v>0</v>
      </c>
      <c r="J122" s="26">
        <f t="shared" si="81"/>
        <v>0</v>
      </c>
      <c r="K122" s="26">
        <f t="shared" si="82"/>
        <v>500000000</v>
      </c>
      <c r="L122" s="26">
        <f t="shared" si="83"/>
        <v>0</v>
      </c>
      <c r="M122" s="26">
        <v>500000000</v>
      </c>
    </row>
    <row r="123" spans="1:85" s="21" customFormat="1" ht="140.25" x14ac:dyDescent="0.2">
      <c r="A123" s="12" t="s">
        <v>143</v>
      </c>
      <c r="B123" s="12" t="s">
        <v>4</v>
      </c>
      <c r="C123" s="116" t="s">
        <v>153</v>
      </c>
      <c r="D123" s="10" t="s">
        <v>120</v>
      </c>
      <c r="E123" s="139">
        <v>3000000000</v>
      </c>
      <c r="F123" s="26"/>
      <c r="G123" s="26"/>
      <c r="H123" s="26">
        <f t="shared" si="79"/>
        <v>3000000000</v>
      </c>
      <c r="I123" s="26">
        <f t="shared" si="80"/>
        <v>0</v>
      </c>
      <c r="J123" s="26">
        <f t="shared" si="81"/>
        <v>0</v>
      </c>
      <c r="K123" s="26">
        <f t="shared" si="82"/>
        <v>3000000000</v>
      </c>
      <c r="L123" s="26">
        <f t="shared" si="83"/>
        <v>0</v>
      </c>
      <c r="M123" s="26">
        <v>3000000000</v>
      </c>
    </row>
    <row r="124" spans="1:85" s="21" customFormat="1" ht="191.25" x14ac:dyDescent="0.2">
      <c r="A124" s="12" t="s">
        <v>144</v>
      </c>
      <c r="B124" s="12" t="s">
        <v>4</v>
      </c>
      <c r="C124" s="116" t="s">
        <v>154</v>
      </c>
      <c r="D124" s="10" t="s">
        <v>120</v>
      </c>
      <c r="E124" s="139">
        <v>3000000000</v>
      </c>
      <c r="F124" s="24"/>
      <c r="G124" s="24"/>
      <c r="H124" s="25">
        <f t="shared" si="79"/>
        <v>3000000000</v>
      </c>
      <c r="I124" s="25">
        <f t="shared" si="80"/>
        <v>0</v>
      </c>
      <c r="J124" s="25">
        <f t="shared" si="81"/>
        <v>0</v>
      </c>
      <c r="K124" s="25">
        <f t="shared" si="82"/>
        <v>3000000000</v>
      </c>
      <c r="L124" s="26">
        <f t="shared" si="83"/>
        <v>0</v>
      </c>
      <c r="M124" s="26">
        <v>3000000000</v>
      </c>
    </row>
    <row r="125" spans="1:85" s="21" customFormat="1" ht="89.25" x14ac:dyDescent="0.2">
      <c r="A125" s="12" t="s">
        <v>145</v>
      </c>
      <c r="B125" s="12" t="s">
        <v>4</v>
      </c>
      <c r="C125" s="116" t="s">
        <v>155</v>
      </c>
      <c r="D125" s="10" t="s">
        <v>120</v>
      </c>
      <c r="E125" s="139">
        <v>1000000000</v>
      </c>
      <c r="F125" s="24"/>
      <c r="G125" s="24"/>
      <c r="H125" s="25">
        <f t="shared" si="79"/>
        <v>1000000000</v>
      </c>
      <c r="I125" s="25">
        <f t="shared" si="80"/>
        <v>0</v>
      </c>
      <c r="J125" s="25">
        <f t="shared" si="81"/>
        <v>0</v>
      </c>
      <c r="K125" s="25">
        <f t="shared" si="82"/>
        <v>1000000000</v>
      </c>
      <c r="L125" s="26">
        <f t="shared" si="83"/>
        <v>0</v>
      </c>
      <c r="M125" s="26">
        <v>1000000000</v>
      </c>
    </row>
    <row r="126" spans="1:85" s="21" customFormat="1" x14ac:dyDescent="0.2">
      <c r="A126" s="155"/>
      <c r="B126" s="155"/>
      <c r="C126" s="155"/>
      <c r="D126" s="70"/>
      <c r="E126" s="71"/>
      <c r="F126" s="71"/>
      <c r="G126" s="71"/>
      <c r="H126" s="71"/>
      <c r="I126" s="71"/>
      <c r="J126" s="71"/>
      <c r="K126" s="71"/>
      <c r="L126" s="71"/>
      <c r="M126" s="71"/>
    </row>
    <row r="127" spans="1:85" s="21" customFormat="1" x14ac:dyDescent="0.2">
      <c r="A127" s="65" t="s">
        <v>190</v>
      </c>
      <c r="B127" s="65"/>
      <c r="C127" s="65"/>
      <c r="D127" s="65"/>
      <c r="E127" s="41">
        <f>+E128</f>
        <v>3000000000</v>
      </c>
      <c r="F127" s="41">
        <f t="shared" ref="F127:G127" si="84">+F128</f>
        <v>0</v>
      </c>
      <c r="G127" s="41">
        <f t="shared" si="84"/>
        <v>0</v>
      </c>
      <c r="H127" s="41">
        <f>+H128</f>
        <v>3000000000</v>
      </c>
      <c r="I127" s="41">
        <f t="shared" ref="I127:J129" si="85">+I128</f>
        <v>0</v>
      </c>
      <c r="J127" s="41">
        <f t="shared" si="85"/>
        <v>0</v>
      </c>
      <c r="K127" s="41">
        <f t="shared" ref="K127:K129" si="86">+K128</f>
        <v>3000000000</v>
      </c>
      <c r="L127" s="41">
        <f t="shared" ref="L127:M129" si="87">+L128</f>
        <v>0</v>
      </c>
      <c r="M127" s="41">
        <f t="shared" si="87"/>
        <v>3000000000</v>
      </c>
    </row>
    <row r="128" spans="1:85" s="21" customFormat="1" x14ac:dyDescent="0.2">
      <c r="A128" s="147">
        <v>3799</v>
      </c>
      <c r="B128" s="147"/>
      <c r="C128" s="147" t="s">
        <v>185</v>
      </c>
      <c r="D128" s="66"/>
      <c r="E128" s="67">
        <f>+E129</f>
        <v>3000000000</v>
      </c>
      <c r="F128" s="67">
        <f t="shared" ref="F128:G128" si="88">+F129</f>
        <v>0</v>
      </c>
      <c r="G128" s="67">
        <f t="shared" si="88"/>
        <v>0</v>
      </c>
      <c r="H128" s="67">
        <f>+H129</f>
        <v>3000000000</v>
      </c>
      <c r="I128" s="67">
        <f t="shared" si="85"/>
        <v>0</v>
      </c>
      <c r="J128" s="67">
        <f t="shared" si="85"/>
        <v>0</v>
      </c>
      <c r="K128" s="67">
        <f t="shared" si="86"/>
        <v>3000000000</v>
      </c>
      <c r="L128" s="67">
        <f t="shared" si="87"/>
        <v>0</v>
      </c>
      <c r="M128" s="67">
        <f t="shared" si="87"/>
        <v>3000000000</v>
      </c>
    </row>
    <row r="129" spans="1:85" s="21" customFormat="1" ht="25.5" x14ac:dyDescent="0.2">
      <c r="A129" s="8"/>
      <c r="B129" s="8"/>
      <c r="C129" s="9" t="s">
        <v>186</v>
      </c>
      <c r="D129" s="9"/>
      <c r="E129" s="28">
        <f>+E130</f>
        <v>3000000000</v>
      </c>
      <c r="F129" s="28">
        <f t="shared" ref="F129:G129" si="89">+F130</f>
        <v>0</v>
      </c>
      <c r="G129" s="28">
        <f t="shared" si="89"/>
        <v>0</v>
      </c>
      <c r="H129" s="28">
        <f>+H130</f>
        <v>3000000000</v>
      </c>
      <c r="I129" s="28">
        <f t="shared" si="85"/>
        <v>0</v>
      </c>
      <c r="J129" s="28">
        <f t="shared" si="85"/>
        <v>0</v>
      </c>
      <c r="K129" s="28">
        <f t="shared" si="86"/>
        <v>3000000000</v>
      </c>
      <c r="L129" s="28">
        <f t="shared" si="87"/>
        <v>0</v>
      </c>
      <c r="M129" s="28">
        <f t="shared" si="87"/>
        <v>3000000000</v>
      </c>
    </row>
    <row r="130" spans="1:85" s="21" customFormat="1" ht="178.5" x14ac:dyDescent="0.2">
      <c r="A130" s="5" t="s">
        <v>156</v>
      </c>
      <c r="B130" s="5">
        <v>10</v>
      </c>
      <c r="C130" s="116" t="s">
        <v>187</v>
      </c>
      <c r="D130" s="10" t="s">
        <v>133</v>
      </c>
      <c r="E130" s="135">
        <v>3000000000</v>
      </c>
      <c r="F130" s="24"/>
      <c r="G130" s="24"/>
      <c r="H130" s="25">
        <f>SUM(E130:G130)</f>
        <v>3000000000</v>
      </c>
      <c r="I130" s="26">
        <f>SUMIF(F130:G130,"&gt;0")</f>
        <v>0</v>
      </c>
      <c r="J130" s="26">
        <f>SUMIF(F130:G130,"&lt;0")*(-1)</f>
        <v>0</v>
      </c>
      <c r="K130" s="24">
        <f>+E130+I130-J130</f>
        <v>3000000000</v>
      </c>
      <c r="L130" s="30">
        <f t="shared" ref="L130" si="90">+K130-M130</f>
        <v>0</v>
      </c>
      <c r="M130" s="30">
        <v>3000000000</v>
      </c>
    </row>
    <row r="131" spans="1:85" s="21" customFormat="1" ht="34.5" customHeight="1" thickBot="1" x14ac:dyDescent="0.25">
      <c r="A131" s="106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8"/>
    </row>
    <row r="132" spans="1:85" s="21" customFormat="1" ht="30.75" customHeight="1" x14ac:dyDescent="0.2">
      <c r="A132" s="61"/>
      <c r="B132" s="61"/>
      <c r="C132" s="114" t="s">
        <v>195</v>
      </c>
      <c r="D132" s="112"/>
      <c r="E132" s="115" t="s">
        <v>223</v>
      </c>
      <c r="F132" s="115" t="s">
        <v>225</v>
      </c>
      <c r="G132" s="115"/>
      <c r="H132" s="115" t="s">
        <v>3</v>
      </c>
      <c r="I132" s="115" t="s">
        <v>58</v>
      </c>
      <c r="J132" s="115" t="s">
        <v>73</v>
      </c>
      <c r="K132" s="115" t="s">
        <v>3</v>
      </c>
      <c r="L132" s="85" t="s">
        <v>64</v>
      </c>
      <c r="M132" s="85" t="s">
        <v>197</v>
      </c>
    </row>
    <row r="133" spans="1:85" s="21" customFormat="1" ht="14.25" x14ac:dyDescent="0.2">
      <c r="A133" s="93"/>
      <c r="B133" s="93"/>
      <c r="C133" s="109" t="s">
        <v>8</v>
      </c>
      <c r="D133" s="7"/>
      <c r="E133" s="31">
        <f>+E10</f>
        <v>50522400000</v>
      </c>
      <c r="F133" s="31">
        <f>+F10</f>
        <v>0</v>
      </c>
      <c r="G133" s="31">
        <f t="shared" ref="G133" si="91">+G10</f>
        <v>0</v>
      </c>
      <c r="H133" s="31">
        <f>SUM(E133:G133)</f>
        <v>50522400000</v>
      </c>
      <c r="I133" s="31">
        <f>SUMIF(F133:G133,"&gt;0")</f>
        <v>0</v>
      </c>
      <c r="J133" s="31">
        <f>SUMIF(F133:G133,"&lt;0")*(-1)</f>
        <v>0</v>
      </c>
      <c r="K133" s="31">
        <f>+H133+I133+J133</f>
        <v>50522400000</v>
      </c>
      <c r="L133" s="31">
        <f>+L10</f>
        <v>0</v>
      </c>
      <c r="M133" s="100">
        <f>+M10</f>
        <v>50522400000</v>
      </c>
    </row>
    <row r="134" spans="1:85" s="21" customFormat="1" ht="14.25" x14ac:dyDescent="0.2">
      <c r="A134" s="93"/>
      <c r="B134" s="93"/>
      <c r="C134" s="109" t="s">
        <v>55</v>
      </c>
      <c r="D134" s="7"/>
      <c r="E134" s="31">
        <f>+MININTERIOR!E14</f>
        <v>8778100000</v>
      </c>
      <c r="F134" s="31">
        <f>+MININTERIOR!F14</f>
        <v>-36010000</v>
      </c>
      <c r="G134" s="31">
        <f>+MININTERIOR!G14</f>
        <v>0</v>
      </c>
      <c r="H134" s="25">
        <f>SUM(E134:G134)</f>
        <v>8742090000</v>
      </c>
      <c r="I134" s="31">
        <f>SUMIF(F134:G134,"&gt;0")</f>
        <v>0</v>
      </c>
      <c r="J134" s="31">
        <v>-36010000</v>
      </c>
      <c r="K134" s="75">
        <f>+MININTERIOR!K14</f>
        <v>8742090000</v>
      </c>
      <c r="L134" s="31">
        <f>+MININTERIOR!L14</f>
        <v>0</v>
      </c>
      <c r="M134" s="100">
        <f>+MININTERIOR!M14</f>
        <v>8742090000</v>
      </c>
    </row>
    <row r="135" spans="1:85" s="21" customFormat="1" ht="14.25" x14ac:dyDescent="0.2">
      <c r="A135" s="93"/>
      <c r="B135" s="93"/>
      <c r="C135" s="109" t="s">
        <v>9</v>
      </c>
      <c r="D135" s="7"/>
      <c r="E135" s="31">
        <f>+MININTERIOR!E16</f>
        <v>954614700000</v>
      </c>
      <c r="F135" s="31">
        <f>+MININTERIOR!F16</f>
        <v>0</v>
      </c>
      <c r="G135" s="31">
        <f>+MININTERIOR!G16</f>
        <v>0</v>
      </c>
      <c r="H135" s="142">
        <f>SUM(E135:G135)</f>
        <v>954614700000</v>
      </c>
      <c r="I135" s="31">
        <f t="shared" ref="I135" si="92">SUMIF(F135:G135,"&gt;0")</f>
        <v>0</v>
      </c>
      <c r="J135" s="31">
        <f>SUMIF(F135:G135,"&lt;0")*(-1)</f>
        <v>0</v>
      </c>
      <c r="K135" s="31">
        <f>+MININTERIOR!K16</f>
        <v>954614700000</v>
      </c>
      <c r="L135" s="31">
        <f>+MININTERIOR!L16</f>
        <v>0</v>
      </c>
      <c r="M135" s="100">
        <f>+MININTERIOR!M16</f>
        <v>954614700000</v>
      </c>
    </row>
    <row r="136" spans="1:85" s="21" customFormat="1" ht="14.25" x14ac:dyDescent="0.2">
      <c r="A136" s="93"/>
      <c r="B136" s="93"/>
      <c r="C136" s="109" t="s">
        <v>56</v>
      </c>
      <c r="D136" s="7"/>
      <c r="E136" s="31">
        <f>+MININTERIOR!E51</f>
        <v>3046000000</v>
      </c>
      <c r="F136" s="31">
        <f>+MININTERIOR!F51</f>
        <v>36010000</v>
      </c>
      <c r="G136" s="31">
        <f>+MININTERIOR!G51</f>
        <v>0</v>
      </c>
      <c r="H136" s="25">
        <f>SUM(E136:G136)</f>
        <v>3082010000</v>
      </c>
      <c r="I136" s="31">
        <f>SUMIF(F136:G136,"&gt;0")</f>
        <v>36010000</v>
      </c>
      <c r="J136" s="31">
        <f>SUMIF(F136:G136,"&lt;0")*(-1)</f>
        <v>0</v>
      </c>
      <c r="K136" s="31">
        <f>+MININTERIOR!K51</f>
        <v>3082010000</v>
      </c>
      <c r="L136" s="31">
        <f>+MININTERIOR!L51</f>
        <v>0</v>
      </c>
      <c r="M136" s="100">
        <f>+MININTERIOR!M51</f>
        <v>3082010000</v>
      </c>
    </row>
    <row r="137" spans="1:85" s="20" customFormat="1" ht="15" x14ac:dyDescent="0.25">
      <c r="A137" s="94"/>
      <c r="B137" s="94"/>
      <c r="C137" s="110" t="s">
        <v>10</v>
      </c>
      <c r="D137" s="63"/>
      <c r="E137" s="60">
        <f>+E133+E134+E135+E136</f>
        <v>1016961200000</v>
      </c>
      <c r="F137" s="60">
        <f>+F133+F134+F135+F136</f>
        <v>0</v>
      </c>
      <c r="G137" s="62">
        <f t="shared" ref="G137:J137" si="93">+G133+G134+G135+G136</f>
        <v>0</v>
      </c>
      <c r="H137" s="60">
        <f>+H133+H134+H135+H136</f>
        <v>1016961200000</v>
      </c>
      <c r="I137" s="60">
        <f t="shared" si="93"/>
        <v>36010000</v>
      </c>
      <c r="J137" s="60">
        <f t="shared" si="93"/>
        <v>-36010000</v>
      </c>
      <c r="K137" s="60">
        <f>+K133+K134+K135+K136</f>
        <v>1016961200000</v>
      </c>
      <c r="L137" s="60">
        <f>+L133+L134+L135+L136</f>
        <v>0</v>
      </c>
      <c r="M137" s="101">
        <f>+M133+M134+M135+M136</f>
        <v>1016961200000</v>
      </c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</row>
    <row r="138" spans="1:85" s="20" customFormat="1" ht="15" x14ac:dyDescent="0.25">
      <c r="A138" s="94"/>
      <c r="B138" s="94"/>
      <c r="C138" s="110" t="s">
        <v>11</v>
      </c>
      <c r="D138" s="63"/>
      <c r="E138" s="60">
        <f>+MININTERIOR!E73</f>
        <v>394622826322</v>
      </c>
      <c r="F138" s="60">
        <v>0</v>
      </c>
      <c r="G138" s="60">
        <f>+MININTERIOR!G73</f>
        <v>0</v>
      </c>
      <c r="H138" s="60">
        <f>+MININTERIOR!H73</f>
        <v>394622826322</v>
      </c>
      <c r="I138" s="60">
        <f>+MININTERIOR!I73</f>
        <v>0</v>
      </c>
      <c r="J138" s="60">
        <f>+MININTERIOR!J73</f>
        <v>36010000</v>
      </c>
      <c r="K138" s="60">
        <f>+MININTERIOR!K73</f>
        <v>394622826322</v>
      </c>
      <c r="L138" s="60">
        <f>+MININTERIOR!L73</f>
        <v>0</v>
      </c>
      <c r="M138" s="101">
        <f>+MININTERIOR!M73</f>
        <v>394622826322</v>
      </c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</row>
    <row r="139" spans="1:85" s="20" customFormat="1" ht="15.75" x14ac:dyDescent="0.25">
      <c r="A139" s="93"/>
      <c r="B139" s="93"/>
      <c r="C139" s="111" t="s">
        <v>193</v>
      </c>
      <c r="D139" s="72"/>
      <c r="E139" s="73">
        <f>SUM(E137:E138)</f>
        <v>1411584026322</v>
      </c>
      <c r="F139" s="72">
        <f>SUM(F137:F138)</f>
        <v>0</v>
      </c>
      <c r="G139" s="73"/>
      <c r="H139" s="74">
        <f>SUM(H137:H138)</f>
        <v>1411584026322</v>
      </c>
      <c r="I139" s="74">
        <f>SUMIF(F139:G139,"&gt;0")</f>
        <v>0</v>
      </c>
      <c r="J139" s="74">
        <f>SUMIF(F139:G139,"&lt;0")*(-1)</f>
        <v>0</v>
      </c>
      <c r="K139" s="73">
        <f>SUM(K137:K138)</f>
        <v>1411584026322</v>
      </c>
      <c r="L139" s="73">
        <f>SUM(L137:L138)</f>
        <v>0</v>
      </c>
      <c r="M139" s="103">
        <f>SUM(M137:M138)</f>
        <v>1411584026322</v>
      </c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</row>
    <row r="140" spans="1:85" s="20" customFormat="1" ht="15.75" x14ac:dyDescent="0.25">
      <c r="A140" s="93"/>
      <c r="B140" s="93"/>
      <c r="C140" s="102"/>
      <c r="D140" s="72"/>
      <c r="E140" s="73"/>
      <c r="F140" s="73"/>
      <c r="G140" s="73"/>
      <c r="H140" s="74"/>
      <c r="I140" s="74"/>
      <c r="J140" s="74"/>
      <c r="K140" s="74"/>
      <c r="L140" s="73"/>
      <c r="M140" s="10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</row>
    <row r="141" spans="1:85" s="21" customFormat="1" ht="13.5" thickBot="1" x14ac:dyDescent="0.25">
      <c r="A141" s="95"/>
      <c r="B141" s="95"/>
      <c r="C141" s="99"/>
      <c r="D141" s="7"/>
      <c r="E141" s="75"/>
      <c r="F141" s="75">
        <f>+F112+F133</f>
        <v>0</v>
      </c>
      <c r="G141" s="75"/>
      <c r="H141" s="75">
        <f>SUM(F141:G141)</f>
        <v>0</v>
      </c>
      <c r="I141" s="75">
        <f>SUMIF(F141:G141,"&gt;0")</f>
        <v>0</v>
      </c>
      <c r="J141" s="75">
        <f>SUMIF(F141:G141,"&lt;0")*(-1)</f>
        <v>0</v>
      </c>
      <c r="K141" s="40">
        <f>+E141+I141-J141</f>
        <v>0</v>
      </c>
      <c r="L141" s="75"/>
      <c r="M141" s="104"/>
    </row>
    <row r="142" spans="1:85" s="61" customFormat="1" ht="28.5" customHeight="1" x14ac:dyDescent="0.2">
      <c r="A142" s="95"/>
      <c r="B142" s="95"/>
      <c r="C142" s="114" t="s">
        <v>194</v>
      </c>
      <c r="D142" s="112"/>
      <c r="E142" s="115" t="s">
        <v>223</v>
      </c>
      <c r="F142" s="115" t="s">
        <v>225</v>
      </c>
      <c r="G142" s="115"/>
      <c r="H142" s="115" t="s">
        <v>3</v>
      </c>
      <c r="I142" s="115" t="s">
        <v>58</v>
      </c>
      <c r="J142" s="115" t="s">
        <v>73</v>
      </c>
      <c r="K142" s="115" t="s">
        <v>3</v>
      </c>
      <c r="L142" s="85" t="s">
        <v>64</v>
      </c>
      <c r="M142" s="85" t="s">
        <v>197</v>
      </c>
    </row>
    <row r="143" spans="1:85" s="21" customFormat="1" ht="14.25" x14ac:dyDescent="0.2">
      <c r="A143" s="95"/>
      <c r="B143" s="95"/>
      <c r="C143" s="109" t="s">
        <v>8</v>
      </c>
      <c r="D143" s="7"/>
      <c r="E143" s="31">
        <f>+MININTERIOR!E58</f>
        <v>10080200000</v>
      </c>
      <c r="F143" s="31">
        <f>+F114+F135</f>
        <v>0</v>
      </c>
      <c r="G143" s="31"/>
      <c r="H143" s="31">
        <f>+MININTERIOR!H58</f>
        <v>10080200000</v>
      </c>
      <c r="I143" s="44">
        <f t="shared" ref="I143:I149" si="94">SUMIF(F143:G143,"&gt;0")</f>
        <v>0</v>
      </c>
      <c r="J143" s="44">
        <f t="shared" ref="J143:J149" si="95">SUMIF(F143:G143,"&lt;0")*(-1)</f>
        <v>0</v>
      </c>
      <c r="K143" s="44">
        <f>+MININTERIOR!K58</f>
        <v>10080200000</v>
      </c>
      <c r="L143" s="31">
        <f>+MININTERIOR!L58</f>
        <v>0</v>
      </c>
      <c r="M143" s="100">
        <f>+MININTERIOR!M58</f>
        <v>10080200000</v>
      </c>
    </row>
    <row r="144" spans="1:85" s="21" customFormat="1" ht="14.25" x14ac:dyDescent="0.2">
      <c r="A144" s="95"/>
      <c r="B144" s="95"/>
      <c r="C144" s="109" t="s">
        <v>55</v>
      </c>
      <c r="D144" s="7"/>
      <c r="E144" s="31">
        <f>+MININTERIOR!E63</f>
        <v>4729200000</v>
      </c>
      <c r="F144" s="31"/>
      <c r="G144" s="31"/>
      <c r="H144" s="31">
        <f>+MININTERIOR!H63</f>
        <v>4729200000</v>
      </c>
      <c r="I144" s="44">
        <f t="shared" si="94"/>
        <v>0</v>
      </c>
      <c r="J144" s="44">
        <f>SUMIF(F144:G144,"&lt;0")*(-1)</f>
        <v>0</v>
      </c>
      <c r="K144" s="139">
        <f>+MININTERIOR!K63</f>
        <v>4729200000</v>
      </c>
      <c r="L144" s="31">
        <f>+MININTERIOR!L63</f>
        <v>0</v>
      </c>
      <c r="M144" s="100">
        <f>+MININTERIOR!M63</f>
        <v>4729200000</v>
      </c>
    </row>
    <row r="145" spans="1:85" s="21" customFormat="1" ht="15" customHeight="1" x14ac:dyDescent="0.2">
      <c r="A145" s="96"/>
      <c r="B145" s="96"/>
      <c r="C145" s="163" t="s">
        <v>9</v>
      </c>
      <c r="D145" s="164"/>
      <c r="E145" s="31">
        <f>+MININTERIOR!E64</f>
        <v>79468800000</v>
      </c>
      <c r="F145" s="31">
        <f>+F118</f>
        <v>0</v>
      </c>
      <c r="G145" s="31"/>
      <c r="H145" s="75">
        <f>+MININTERIOR!H64</f>
        <v>91468800000</v>
      </c>
      <c r="I145" s="31">
        <f t="shared" si="94"/>
        <v>0</v>
      </c>
      <c r="J145" s="31">
        <f t="shared" si="95"/>
        <v>0</v>
      </c>
      <c r="K145" s="24">
        <f>+MININTERIOR!K64</f>
        <v>91468800000</v>
      </c>
      <c r="L145" s="31">
        <f>+MININTERIOR!L64</f>
        <v>0</v>
      </c>
      <c r="M145" s="100">
        <f>+MININTERIOR!M64</f>
        <v>91468800000</v>
      </c>
    </row>
    <row r="146" spans="1:85" s="20" customFormat="1" ht="15" x14ac:dyDescent="0.2">
      <c r="A146" s="97"/>
      <c r="B146" s="97"/>
      <c r="C146" s="163" t="s">
        <v>56</v>
      </c>
      <c r="D146" s="164"/>
      <c r="E146" s="31">
        <f>+MININTERIOR!E69</f>
        <v>94100000</v>
      </c>
      <c r="F146" s="31">
        <v>0</v>
      </c>
      <c r="G146" s="31"/>
      <c r="H146" s="31">
        <f>+MININTERIOR!H69</f>
        <v>94100000</v>
      </c>
      <c r="I146" s="31">
        <f t="shared" si="94"/>
        <v>0</v>
      </c>
      <c r="J146" s="31">
        <f t="shared" si="95"/>
        <v>0</v>
      </c>
      <c r="K146" s="31">
        <f>+MININTERIOR!K69</f>
        <v>94100000</v>
      </c>
      <c r="L146" s="31">
        <f>+MININTERIOR!L69</f>
        <v>0</v>
      </c>
      <c r="M146" s="100">
        <f>+MININTERIOR!M69</f>
        <v>94100000</v>
      </c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</row>
    <row r="147" spans="1:85" s="21" customFormat="1" ht="15.75" x14ac:dyDescent="0.25">
      <c r="A147" s="95"/>
      <c r="B147" s="95"/>
      <c r="C147" s="165" t="s">
        <v>10</v>
      </c>
      <c r="D147" s="166"/>
      <c r="E147" s="60">
        <f>+E143+E144+E145+E146</f>
        <v>94372300000</v>
      </c>
      <c r="F147" s="60">
        <f>+F143+F144+F145+F146</f>
        <v>0</v>
      </c>
      <c r="G147" s="60">
        <f t="shared" ref="G147" si="96">+G143+G144+G145+G146</f>
        <v>0</v>
      </c>
      <c r="H147" s="60">
        <f>SUM(H143:H146)</f>
        <v>106372300000</v>
      </c>
      <c r="I147" s="60">
        <f t="shared" si="94"/>
        <v>0</v>
      </c>
      <c r="J147" s="60">
        <f t="shared" si="95"/>
        <v>0</v>
      </c>
      <c r="K147" s="60">
        <f>SUM(K143:K146)</f>
        <v>106372300000</v>
      </c>
      <c r="L147" s="60">
        <f>+L143+L144+L145+L146</f>
        <v>0</v>
      </c>
      <c r="M147" s="101">
        <f>+M143+M144+M145+M146</f>
        <v>106372300000</v>
      </c>
    </row>
    <row r="148" spans="1:85" s="21" customFormat="1" ht="15.75" x14ac:dyDescent="0.25">
      <c r="A148" s="95"/>
      <c r="B148" s="95"/>
      <c r="C148" s="165" t="s">
        <v>11</v>
      </c>
      <c r="D148" s="166"/>
      <c r="E148" s="60">
        <f>+E128</f>
        <v>3000000000</v>
      </c>
      <c r="F148" s="60">
        <f t="shared" ref="F148:G148" si="97">+F128</f>
        <v>0</v>
      </c>
      <c r="G148" s="60">
        <f t="shared" si="97"/>
        <v>0</v>
      </c>
      <c r="H148" s="60">
        <f>SUM(E148:G148)</f>
        <v>3000000000</v>
      </c>
      <c r="I148" s="60">
        <f t="shared" si="94"/>
        <v>0</v>
      </c>
      <c r="J148" s="60">
        <f t="shared" si="95"/>
        <v>0</v>
      </c>
      <c r="K148" s="60">
        <f>+E148+I148-J148</f>
        <v>3000000000</v>
      </c>
      <c r="L148" s="60">
        <f>+L128</f>
        <v>0</v>
      </c>
      <c r="M148" s="101">
        <f>+M128</f>
        <v>3000000000</v>
      </c>
    </row>
    <row r="149" spans="1:85" s="21" customFormat="1" ht="15.75" x14ac:dyDescent="0.25">
      <c r="A149" s="95"/>
      <c r="B149" s="95"/>
      <c r="C149" s="167" t="s">
        <v>193</v>
      </c>
      <c r="D149" s="168"/>
      <c r="E149" s="74">
        <f>+E147+E148</f>
        <v>97372300000</v>
      </c>
      <c r="F149" s="74">
        <f t="shared" ref="F149:G149" si="98">+F147+F148</f>
        <v>0</v>
      </c>
      <c r="G149" s="74">
        <f t="shared" si="98"/>
        <v>0</v>
      </c>
      <c r="H149" s="74">
        <f>+H147+H148</f>
        <v>109372300000</v>
      </c>
      <c r="I149" s="31">
        <f t="shared" si="94"/>
        <v>0</v>
      </c>
      <c r="J149" s="31">
        <f t="shared" si="95"/>
        <v>0</v>
      </c>
      <c r="K149" s="74">
        <f>+K147+K148</f>
        <v>109372300000</v>
      </c>
      <c r="L149" s="73">
        <f>+L147+L148</f>
        <v>0</v>
      </c>
      <c r="M149" s="103">
        <f>+M147+M148</f>
        <v>109372300000</v>
      </c>
    </row>
    <row r="150" spans="1:85" s="21" customFormat="1" ht="15" thickBot="1" x14ac:dyDescent="0.25">
      <c r="A150" s="95"/>
      <c r="B150" s="95"/>
      <c r="C150" s="99"/>
      <c r="D150" s="7"/>
      <c r="E150" s="169"/>
      <c r="F150" s="169"/>
      <c r="G150" s="169"/>
      <c r="H150" s="170"/>
      <c r="I150" s="170">
        <f t="shared" ref="H150:J150" si="99">+I149+I139</f>
        <v>0</v>
      </c>
      <c r="J150" s="170">
        <f t="shared" si="99"/>
        <v>0</v>
      </c>
      <c r="K150" s="170"/>
      <c r="L150" s="75"/>
      <c r="M150" s="104"/>
    </row>
    <row r="151" spans="1:85" s="21" customFormat="1" ht="44.25" customHeight="1" x14ac:dyDescent="0.2">
      <c r="A151" s="95"/>
      <c r="B151" s="95"/>
      <c r="C151" s="114" t="s">
        <v>203</v>
      </c>
      <c r="D151" s="113"/>
      <c r="E151" s="115" t="s">
        <v>223</v>
      </c>
      <c r="F151" s="115" t="s">
        <v>225</v>
      </c>
      <c r="G151" s="115"/>
      <c r="H151" s="115" t="s">
        <v>3</v>
      </c>
      <c r="I151" s="115" t="s">
        <v>58</v>
      </c>
      <c r="J151" s="115" t="s">
        <v>73</v>
      </c>
      <c r="K151" s="115" t="s">
        <v>3</v>
      </c>
      <c r="L151" s="85" t="s">
        <v>64</v>
      </c>
      <c r="M151" s="85" t="s">
        <v>197</v>
      </c>
    </row>
    <row r="152" spans="1:85" ht="14.25" x14ac:dyDescent="0.2">
      <c r="A152" s="98"/>
      <c r="B152" s="98"/>
      <c r="C152" s="109" t="s">
        <v>8</v>
      </c>
      <c r="D152" s="7"/>
      <c r="E152" s="31">
        <f>+E133+E143</f>
        <v>60602600000</v>
      </c>
      <c r="F152" s="31">
        <f>+F143+F133</f>
        <v>0</v>
      </c>
      <c r="G152" s="31">
        <f>+G133+G143</f>
        <v>0</v>
      </c>
      <c r="H152" s="31">
        <f>+H133+H143</f>
        <v>60602600000</v>
      </c>
      <c r="I152" s="31">
        <f>SUMIF(F152:G152,"&gt;0")</f>
        <v>0</v>
      </c>
      <c r="J152" s="31">
        <f>SUMIF(F152:G152,"&lt;0")*(-1)</f>
        <v>0</v>
      </c>
      <c r="K152" s="31">
        <f>+K133+K143</f>
        <v>60602600000</v>
      </c>
      <c r="L152" s="31">
        <f t="shared" ref="L152:M155" si="100">+L133+L143</f>
        <v>0</v>
      </c>
      <c r="M152" s="100">
        <f t="shared" si="100"/>
        <v>60602600000</v>
      </c>
    </row>
    <row r="153" spans="1:85" ht="14.25" x14ac:dyDescent="0.2">
      <c r="A153" s="98"/>
      <c r="B153" s="98"/>
      <c r="C153" s="109" t="s">
        <v>55</v>
      </c>
      <c r="D153" s="7"/>
      <c r="E153" s="31">
        <f t="shared" ref="E153:E155" si="101">+E134+E144</f>
        <v>13507300000</v>
      </c>
      <c r="F153" s="31">
        <f>+F144+F134</f>
        <v>-36010000</v>
      </c>
      <c r="G153" s="31">
        <f>+G134+G144</f>
        <v>0</v>
      </c>
      <c r="H153" s="31">
        <f>+H134+H144</f>
        <v>13471290000</v>
      </c>
      <c r="I153" s="31">
        <f t="shared" ref="I153" si="102">SUMIF(F153:G153,"&gt;0")</f>
        <v>0</v>
      </c>
      <c r="J153" s="31">
        <f>SUMIF(F153:G153,"&lt;0")*(-1)</f>
        <v>36010000</v>
      </c>
      <c r="K153" s="31">
        <f>+K134+K144</f>
        <v>13471290000</v>
      </c>
      <c r="L153" s="31">
        <f t="shared" si="100"/>
        <v>0</v>
      </c>
      <c r="M153" s="100">
        <f t="shared" si="100"/>
        <v>13471290000</v>
      </c>
    </row>
    <row r="154" spans="1:85" ht="14.25" x14ac:dyDescent="0.2">
      <c r="A154" s="98"/>
      <c r="B154" s="98"/>
      <c r="C154" s="109" t="s">
        <v>9</v>
      </c>
      <c r="D154" s="7"/>
      <c r="E154" s="31">
        <f t="shared" si="101"/>
        <v>1034083500000</v>
      </c>
      <c r="F154" s="31">
        <f>+F145+F135</f>
        <v>0</v>
      </c>
      <c r="G154" s="31">
        <f>+G135+G145</f>
        <v>0</v>
      </c>
      <c r="H154" s="31">
        <f>+H135+H145</f>
        <v>1046083500000</v>
      </c>
      <c r="I154" s="31">
        <f>+I135+I145</f>
        <v>0</v>
      </c>
      <c r="J154" s="31">
        <f>+J135+J145</f>
        <v>0</v>
      </c>
      <c r="K154" s="31">
        <f t="shared" ref="K153:K155" si="103">+K135+K145</f>
        <v>1046083500000</v>
      </c>
      <c r="L154" s="31">
        <f t="shared" si="100"/>
        <v>0</v>
      </c>
      <c r="M154" s="100">
        <f t="shared" si="100"/>
        <v>1046083500000</v>
      </c>
    </row>
    <row r="155" spans="1:85" ht="14.25" x14ac:dyDescent="0.2">
      <c r="A155" s="98"/>
      <c r="B155" s="98"/>
      <c r="C155" s="109" t="s">
        <v>56</v>
      </c>
      <c r="D155" s="7"/>
      <c r="E155" s="31">
        <f t="shared" si="101"/>
        <v>3140100000</v>
      </c>
      <c r="F155" s="31">
        <f>+F136+F146</f>
        <v>36010000</v>
      </c>
      <c r="G155" s="31">
        <f>+G136+G146</f>
        <v>0</v>
      </c>
      <c r="H155" s="31">
        <f>+H136+H146</f>
        <v>3176110000</v>
      </c>
      <c r="I155" s="31">
        <f>-I136+I146</f>
        <v>-36010000</v>
      </c>
      <c r="J155" s="31">
        <f t="shared" ref="J155" si="104">SUMIF(F155:G155,"&lt;0")*(-1)</f>
        <v>0</v>
      </c>
      <c r="K155" s="31">
        <f>+K136+K146</f>
        <v>3176110000</v>
      </c>
      <c r="L155" s="31">
        <f t="shared" si="100"/>
        <v>0</v>
      </c>
      <c r="M155" s="100">
        <f t="shared" si="100"/>
        <v>3176110000</v>
      </c>
    </row>
    <row r="156" spans="1:85" x14ac:dyDescent="0.2">
      <c r="A156" s="98"/>
      <c r="B156" s="98"/>
      <c r="C156" s="159" t="s">
        <v>10</v>
      </c>
      <c r="D156" s="62"/>
      <c r="E156" s="60">
        <f>+E152+E153+E154+E155</f>
        <v>1111333500000</v>
      </c>
      <c r="F156" s="60">
        <f>+F152+F153+F154+F155</f>
        <v>0</v>
      </c>
      <c r="G156" s="60">
        <f>+G152+G153+G154+G155</f>
        <v>0</v>
      </c>
      <c r="H156" s="60">
        <f>+H152+H153+H154+H155</f>
        <v>1123333500000</v>
      </c>
      <c r="I156" s="60">
        <f>SUMIF(F156:G156,"&gt;0")</f>
        <v>0</v>
      </c>
      <c r="J156" s="60">
        <f>SUMIF(F156:G156,"&lt;0")*(-1)</f>
        <v>0</v>
      </c>
      <c r="K156" s="101">
        <f>SUM(K152:K155)</f>
        <v>1123333500000</v>
      </c>
      <c r="L156" s="60">
        <f>+L152+L153+L154+L155</f>
        <v>0</v>
      </c>
      <c r="M156" s="101">
        <f>+M152+M153+M154+M155</f>
        <v>1123333500000</v>
      </c>
    </row>
    <row r="157" spans="1:85" x14ac:dyDescent="0.2">
      <c r="A157" s="98"/>
      <c r="B157" s="98"/>
      <c r="C157" s="159" t="s">
        <v>11</v>
      </c>
      <c r="D157" s="62"/>
      <c r="E157" s="60">
        <f>+E138+E148</f>
        <v>397622826322</v>
      </c>
      <c r="F157" s="60">
        <f>+F138+F148</f>
        <v>0</v>
      </c>
      <c r="G157" s="60">
        <f>+G138+G148</f>
        <v>0</v>
      </c>
      <c r="H157" s="60">
        <f>SUM(E157:G157)</f>
        <v>397622826322</v>
      </c>
      <c r="I157" s="60">
        <f>SUMIF(F157:G157,"&gt;0")</f>
        <v>0</v>
      </c>
      <c r="J157" s="60">
        <f>SUMIF(F157:G157,"&lt;0")*(-1)</f>
        <v>0</v>
      </c>
      <c r="K157" s="60">
        <f>+E157+I157-J157</f>
        <v>397622826322</v>
      </c>
      <c r="L157" s="60">
        <f>+L138+L148</f>
        <v>0</v>
      </c>
      <c r="M157" s="101">
        <f>+M138+M148</f>
        <v>397622826322</v>
      </c>
    </row>
    <row r="158" spans="1:85" ht="16.5" thickBot="1" x14ac:dyDescent="0.3">
      <c r="A158" s="98"/>
      <c r="B158" s="98"/>
      <c r="C158" s="160" t="s">
        <v>196</v>
      </c>
      <c r="D158" s="105"/>
      <c r="E158" s="161">
        <f>+E156+E157</f>
        <v>1508956326322</v>
      </c>
      <c r="F158" s="161">
        <f>+F156+F157</f>
        <v>0</v>
      </c>
      <c r="G158" s="161">
        <f>+G156+G157</f>
        <v>0</v>
      </c>
      <c r="H158" s="161">
        <f>+H156+H157</f>
        <v>1520956326322</v>
      </c>
      <c r="I158" s="161">
        <f>SUMIF(F158:G158,"&gt;0")</f>
        <v>0</v>
      </c>
      <c r="J158" s="161">
        <f>SUMIF(F158:G158,"&lt;0")*(-1)</f>
        <v>0</v>
      </c>
      <c r="K158" s="162">
        <f>+K156+K157</f>
        <v>1520956326322</v>
      </c>
      <c r="L158" s="32">
        <f>+L156+L157</f>
        <v>0</v>
      </c>
      <c r="M158" s="36">
        <f>+M156+M157</f>
        <v>1520956326322</v>
      </c>
    </row>
    <row r="160" spans="1:85" x14ac:dyDescent="0.2">
      <c r="H160" s="141"/>
      <c r="I160" s="141"/>
      <c r="J160" s="141"/>
      <c r="K160" s="141"/>
    </row>
    <row r="161" spans="8:11" x14ac:dyDescent="0.2">
      <c r="H161" s="141"/>
      <c r="K161" s="141"/>
    </row>
    <row r="162" spans="8:11" x14ac:dyDescent="0.2">
      <c r="H162" s="141"/>
      <c r="K162" s="141"/>
    </row>
    <row r="163" spans="8:11" x14ac:dyDescent="0.2">
      <c r="I163" s="141"/>
    </row>
    <row r="164" spans="8:11" x14ac:dyDescent="0.2">
      <c r="I164" s="141"/>
    </row>
  </sheetData>
  <autoFilter ref="A6:CG125" xr:uid="{74B8DEF2-DAEB-4B32-A165-56AA67859419}"/>
  <mergeCells count="17">
    <mergeCell ref="A8:C8"/>
    <mergeCell ref="A9:C9"/>
    <mergeCell ref="C5:M5"/>
    <mergeCell ref="C4:M4"/>
    <mergeCell ref="C1:M1"/>
    <mergeCell ref="A128:C128"/>
    <mergeCell ref="C96:C99"/>
    <mergeCell ref="C103:C104"/>
    <mergeCell ref="C116:C117"/>
    <mergeCell ref="A2:K2"/>
    <mergeCell ref="A3:K3"/>
    <mergeCell ref="A126:C126"/>
    <mergeCell ref="C119:C122"/>
    <mergeCell ref="C100:C101"/>
    <mergeCell ref="A56:C56"/>
    <mergeCell ref="A72:C72"/>
    <mergeCell ref="A7:C7"/>
  </mergeCells>
  <conditionalFormatting sqref="C84">
    <cfRule type="duplicateValues" dxfId="8" priority="11"/>
  </conditionalFormatting>
  <conditionalFormatting sqref="C85">
    <cfRule type="duplicateValues" dxfId="7" priority="9"/>
  </conditionalFormatting>
  <conditionalFormatting sqref="C86">
    <cfRule type="duplicateValues" dxfId="6" priority="8"/>
  </conditionalFormatting>
  <conditionalFormatting sqref="D86">
    <cfRule type="duplicateValues" dxfId="5" priority="7"/>
  </conditionalFormatting>
  <conditionalFormatting sqref="C88">
    <cfRule type="duplicateValues" dxfId="4" priority="6"/>
  </conditionalFormatting>
  <conditionalFormatting sqref="D88">
    <cfRule type="duplicateValues" dxfId="3" priority="5"/>
  </conditionalFormatting>
  <conditionalFormatting sqref="C89">
    <cfRule type="duplicateValues" dxfId="2" priority="4"/>
  </conditionalFormatting>
  <conditionalFormatting sqref="C90">
    <cfRule type="duplicateValues" dxfId="1" priority="2"/>
  </conditionalFormatting>
  <conditionalFormatting sqref="D90">
    <cfRule type="duplicateValues" dxfId="0" priority="1"/>
  </conditionalFormatting>
  <dataValidations xWindow="920" yWindow="668" count="1">
    <dataValidation allowBlank="1" showInputMessage="1" showErrorMessage="1" prompt="Cuando se inserte un nuevo concepto, es necesario conservar la estructura de los datos asi:_x000a__x000a_Nombre del concepto - Rec #" sqref="D130 C123:C125 C102:C103 C105:C116 C118:C119 D56:D71 C58:C71 C146:D153 A7:A9 C10:D42 D7:D9 C128:C130 D133:D138 C155:D1048576 C6:D6 C132:C138 C141:C144 D141 D143:D144 D74:D125 C74:C96" xr:uid="{E9966896-14BF-45C9-AA93-CBD70E36225F}"/>
  </dataValidations>
  <printOptions horizontalCentered="1" verticalCentered="1"/>
  <pageMargins left="0.74803149606299213" right="0.74803149606299213" top="0.98425196850393704" bottom="0.98425196850393704" header="0" footer="0"/>
  <pageSetup paperSize="9" scale="4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91F4BC67BECC44BBC243C17A016314" ma:contentTypeVersion="15" ma:contentTypeDescription="Crear nuevo documento." ma:contentTypeScope="" ma:versionID="6faaa4137154d4a3aac803edcfafc69d">
  <xsd:schema xmlns:xsd="http://www.w3.org/2001/XMLSchema" xmlns:xs="http://www.w3.org/2001/XMLSchema" xmlns:p="http://schemas.microsoft.com/office/2006/metadata/properties" xmlns:ns3="8757c181-039b-4fd3-b5b4-f193ecef8269" xmlns:ns4="c5d639e7-08af-42bc-b232-172a9ace2326" targetNamespace="http://schemas.microsoft.com/office/2006/metadata/properties" ma:root="true" ma:fieldsID="7291b31ea943f17129855ceeca7baa3e" ns3:_="" ns4:_="">
    <xsd:import namespace="8757c181-039b-4fd3-b5b4-f193ecef8269"/>
    <xsd:import namespace="c5d639e7-08af-42bc-b232-172a9ace23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7c181-039b-4fd3-b5b4-f193ecef82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639e7-08af-42bc-b232-172a9ace2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5d639e7-08af-42bc-b232-172a9ace232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08D7CC-DE0E-449B-AA82-05294E0D26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7c181-039b-4fd3-b5b4-f193ecef8269"/>
    <ds:schemaRef ds:uri="c5d639e7-08af-42bc-b232-172a9ace2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878B0E-F4DA-4A7E-B551-59C3D3FB3DD6}">
  <ds:schemaRefs>
    <ds:schemaRef ds:uri="http://schemas.microsoft.com/office/2006/documentManagement/types"/>
    <ds:schemaRef ds:uri="c5d639e7-08af-42bc-b232-172a9ace2326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8757c181-039b-4fd3-b5b4-f193ecef826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C02D612-9598-416E-B722-C04C42E9D3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MININTERIOR</vt:lpstr>
      <vt:lpstr>MININTERIOR!Área_de_impresión</vt:lpstr>
      <vt:lpstr>MININTERIOR!Títulos_a_imprimir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Hugo Pulgarin Osorio</dc:creator>
  <cp:lastModifiedBy>Henry Euclides Pineda Prieto</cp:lastModifiedBy>
  <cp:lastPrinted>2019-11-13T15:23:28Z</cp:lastPrinted>
  <dcterms:created xsi:type="dcterms:W3CDTF">2014-02-06T16:21:57Z</dcterms:created>
  <dcterms:modified xsi:type="dcterms:W3CDTF">2025-08-08T18:28:12Z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0x0101004091F4BC67BECC44BBC243C17A016314</vt:lpwstr>
  </property>
</Properties>
</file>