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4 REPORTES 2025\EJECUCION 2025\APROPIACION\"/>
    </mc:Choice>
  </mc:AlternateContent>
  <xr:revisionPtr revIDLastSave="0" documentId="13_ncr:1_{9EC65901-20AC-4FFE-A88A-F3EF59B19AAA}" xr6:coauthVersionLast="36" xr6:coauthVersionMax="36" xr10:uidLastSave="{00000000-0000-0000-0000-000000000000}"/>
  <bookViews>
    <workbookView xWindow="0" yWindow="0" windowWidth="28800" windowHeight="11925" xr2:uid="{97D2CB40-A28E-4F22-AF7A-090F37B8B367}"/>
  </bookViews>
  <sheets>
    <sheet name="MININTERIOR" sheetId="5" r:id="rId1"/>
  </sheets>
  <externalReferences>
    <externalReference r:id="rId2"/>
    <externalReference r:id="rId3"/>
  </externalReferences>
  <definedNames>
    <definedName name="_xlnm._FilterDatabase" localSheetId="0" hidden="1">MININTERIOR!$A$6:$CI$126</definedName>
    <definedName name="año">[1]Listas!$M$2:$M$8</definedName>
    <definedName name="_xlnm.Print_Area" localSheetId="0">MININTERIOR!$A$1:$N$151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  <definedName name="_xlnm.Print_Titles" localSheetId="0">MININTERIOR!$6:$6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5" l="1"/>
  <c r="L7" i="5"/>
  <c r="K8" i="5"/>
  <c r="K9" i="5"/>
  <c r="L93" i="5"/>
  <c r="K93" i="5"/>
  <c r="J93" i="5"/>
  <c r="K92" i="5"/>
  <c r="L92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76" i="5"/>
  <c r="L75" i="5"/>
  <c r="K75" i="5"/>
  <c r="L74" i="5"/>
  <c r="K74" i="5"/>
  <c r="L73" i="5"/>
  <c r="K73" i="5"/>
  <c r="L72" i="5"/>
  <c r="K72" i="5"/>
  <c r="J72" i="5"/>
  <c r="L70" i="5"/>
  <c r="K70" i="5"/>
  <c r="L69" i="5"/>
  <c r="K69" i="5"/>
  <c r="J69" i="5"/>
  <c r="L58" i="5"/>
  <c r="L56" i="5" s="1"/>
  <c r="K58" i="5"/>
  <c r="K56" i="5"/>
  <c r="L51" i="5"/>
  <c r="K51" i="5"/>
  <c r="L49" i="5"/>
  <c r="K49" i="5"/>
  <c r="M42" i="5"/>
  <c r="L42" i="5"/>
  <c r="L41" i="5" s="1"/>
  <c r="K42" i="5"/>
  <c r="J42" i="5"/>
  <c r="K41" i="5"/>
  <c r="K40" i="5"/>
  <c r="L40" i="5"/>
  <c r="L39" i="5"/>
  <c r="K39" i="5"/>
  <c r="L38" i="5"/>
  <c r="K38" i="5"/>
  <c r="L34" i="5"/>
  <c r="K34" i="5"/>
  <c r="J34" i="5"/>
  <c r="K27" i="5"/>
  <c r="J27" i="5"/>
  <c r="K20" i="5"/>
  <c r="K21" i="5"/>
  <c r="K22" i="5"/>
  <c r="K23" i="5"/>
  <c r="K18" i="5" s="1"/>
  <c r="K24" i="5"/>
  <c r="K25" i="5"/>
  <c r="K26" i="5"/>
  <c r="K19" i="5"/>
  <c r="K15" i="5"/>
  <c r="K14" i="5" s="1"/>
  <c r="K12" i="5"/>
  <c r="K13" i="5"/>
  <c r="K11" i="5"/>
  <c r="K10" i="5"/>
  <c r="K17" i="5" l="1"/>
  <c r="F56" i="5"/>
  <c r="J56" i="5" s="1"/>
  <c r="F54" i="5"/>
  <c r="F52" i="5"/>
  <c r="F51" i="5" s="1"/>
  <c r="F42" i="5"/>
  <c r="F41" i="5"/>
  <c r="F39" i="5"/>
  <c r="F38" i="5" s="1"/>
  <c r="F17" i="5" s="1"/>
  <c r="F16" i="5" s="1"/>
  <c r="F34" i="5"/>
  <c r="F27" i="5"/>
  <c r="F18" i="5"/>
  <c r="F14" i="5"/>
  <c r="F10" i="5"/>
  <c r="L15" i="5"/>
  <c r="L14" i="5" s="1"/>
  <c r="L13" i="5"/>
  <c r="L12" i="5"/>
  <c r="H7" i="5"/>
  <c r="I7" i="5"/>
  <c r="I9" i="5"/>
  <c r="G9" i="5"/>
  <c r="G7" i="5"/>
  <c r="G56" i="5"/>
  <c r="H56" i="5"/>
  <c r="I56" i="5"/>
  <c r="E56" i="5"/>
  <c r="G54" i="5"/>
  <c r="J54" i="5" s="1"/>
  <c r="H54" i="5"/>
  <c r="I54" i="5"/>
  <c r="E54" i="5"/>
  <c r="G52" i="5"/>
  <c r="H52" i="5"/>
  <c r="I52" i="5"/>
  <c r="E52" i="5"/>
  <c r="E51" i="5"/>
  <c r="E48" i="5"/>
  <c r="E42" i="5"/>
  <c r="E41" i="5" s="1"/>
  <c r="E27" i="5"/>
  <c r="H18" i="5"/>
  <c r="G18" i="5"/>
  <c r="I18" i="5"/>
  <c r="I14" i="5"/>
  <c r="G14" i="5"/>
  <c r="H14" i="5"/>
  <c r="G10" i="5"/>
  <c r="H10" i="5"/>
  <c r="I10" i="5"/>
  <c r="G42" i="5"/>
  <c r="G41" i="5" s="1"/>
  <c r="H42" i="5"/>
  <c r="H41" i="5" s="1"/>
  <c r="I42" i="5"/>
  <c r="I41" i="5" s="1"/>
  <c r="G39" i="5"/>
  <c r="G38" i="5" s="1"/>
  <c r="H39" i="5"/>
  <c r="H38" i="5" s="1"/>
  <c r="I39" i="5"/>
  <c r="I38" i="5" s="1"/>
  <c r="E39" i="5"/>
  <c r="E34" i="5"/>
  <c r="G34" i="5"/>
  <c r="H34" i="5"/>
  <c r="I34" i="5"/>
  <c r="G27" i="5"/>
  <c r="H27" i="5"/>
  <c r="I27" i="5"/>
  <c r="J15" i="5"/>
  <c r="J14" i="5" s="1"/>
  <c r="J10" i="5"/>
  <c r="H136" i="5"/>
  <c r="H135" i="5"/>
  <c r="J92" i="5"/>
  <c r="J91" i="5"/>
  <c r="J85" i="5"/>
  <c r="J84" i="5"/>
  <c r="J83" i="5"/>
  <c r="J79" i="5"/>
  <c r="J78" i="5"/>
  <c r="J77" i="5"/>
  <c r="J76" i="5"/>
  <c r="J75" i="5"/>
  <c r="J74" i="5"/>
  <c r="J71" i="5"/>
  <c r="J70" i="5"/>
  <c r="J68" i="5"/>
  <c r="J67" i="5"/>
  <c r="J66" i="5"/>
  <c r="J65" i="5"/>
  <c r="J64" i="5"/>
  <c r="J63" i="5"/>
  <c r="J62" i="5"/>
  <c r="J61" i="5"/>
  <c r="J60" i="5"/>
  <c r="J59" i="5"/>
  <c r="J58" i="5"/>
  <c r="J57" i="5"/>
  <c r="J55" i="5"/>
  <c r="J53" i="5"/>
  <c r="J50" i="5"/>
  <c r="J49" i="5"/>
  <c r="J48" i="5"/>
  <c r="J47" i="5"/>
  <c r="J46" i="5"/>
  <c r="J45" i="5"/>
  <c r="J44" i="5"/>
  <c r="J43" i="5"/>
  <c r="J37" i="5"/>
  <c r="J36" i="5"/>
  <c r="J35" i="5"/>
  <c r="J33" i="5"/>
  <c r="J32" i="5"/>
  <c r="J31" i="5"/>
  <c r="J30" i="5"/>
  <c r="J29" i="5"/>
  <c r="J28" i="5"/>
  <c r="J21" i="5"/>
  <c r="J26" i="5"/>
  <c r="J24" i="5"/>
  <c r="J23" i="5"/>
  <c r="J22" i="5"/>
  <c r="J20" i="5"/>
  <c r="J18" i="5" s="1"/>
  <c r="J25" i="5"/>
  <c r="J40" i="5"/>
  <c r="J80" i="5"/>
  <c r="J81" i="5"/>
  <c r="J82" i="5"/>
  <c r="J86" i="5"/>
  <c r="J87" i="5"/>
  <c r="J88" i="5"/>
  <c r="J89" i="5"/>
  <c r="J90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12" i="5"/>
  <c r="J116" i="5"/>
  <c r="J117" i="5"/>
  <c r="J118" i="5"/>
  <c r="J119" i="5"/>
  <c r="J120" i="5"/>
  <c r="J121" i="5"/>
  <c r="J122" i="5"/>
  <c r="J123" i="5"/>
  <c r="J124" i="5"/>
  <c r="J125" i="5"/>
  <c r="J126" i="5"/>
  <c r="J19" i="5"/>
  <c r="J13" i="5"/>
  <c r="J12" i="5"/>
  <c r="J11" i="5"/>
  <c r="F9" i="5" l="1"/>
  <c r="I51" i="5"/>
  <c r="H51" i="5"/>
  <c r="G51" i="5"/>
  <c r="J51" i="5"/>
  <c r="J52" i="5"/>
  <c r="J41" i="5"/>
  <c r="J39" i="5"/>
  <c r="E38" i="5"/>
  <c r="J38" i="5"/>
  <c r="I17" i="5"/>
  <c r="I16" i="5" s="1"/>
  <c r="H17" i="5"/>
  <c r="H16" i="5" s="1"/>
  <c r="H9" i="5" s="1"/>
  <c r="H8" i="5" s="1"/>
  <c r="G17" i="5"/>
  <c r="G16" i="5" s="1"/>
  <c r="G8" i="5" s="1"/>
  <c r="K147" i="5"/>
  <c r="K145" i="5"/>
  <c r="L145" i="5"/>
  <c r="L147" i="5"/>
  <c r="J131" i="5"/>
  <c r="I153" i="5"/>
  <c r="I156" i="5"/>
  <c r="H156" i="5"/>
  <c r="I158" i="5"/>
  <c r="I155" i="5"/>
  <c r="I154" i="5"/>
  <c r="H153" i="5"/>
  <c r="H139" i="5"/>
  <c r="H158" i="5" s="1"/>
  <c r="H155" i="5"/>
  <c r="H154" i="5"/>
  <c r="H148" i="5"/>
  <c r="H150" i="5" s="1"/>
  <c r="G146" i="5"/>
  <c r="G148" i="5" s="1"/>
  <c r="L151" i="5"/>
  <c r="K151" i="5"/>
  <c r="F8" i="5" l="1"/>
  <c r="L9" i="5"/>
  <c r="I8" i="5"/>
  <c r="M90" i="5"/>
  <c r="N90" i="5" s="1"/>
  <c r="H138" i="5"/>
  <c r="H140" i="5" s="1"/>
  <c r="M91" i="5"/>
  <c r="N91" i="5" s="1"/>
  <c r="I157" i="5"/>
  <c r="I159" i="5" s="1"/>
  <c r="H157" i="5"/>
  <c r="H159" i="5" s="1"/>
  <c r="F7" i="5" l="1"/>
  <c r="L8" i="5"/>
  <c r="M15" i="5"/>
  <c r="N15" i="5" s="1"/>
  <c r="N14" i="5" s="1"/>
  <c r="K45" i="5"/>
  <c r="F135" i="5" l="1"/>
  <c r="L135" i="5" s="1"/>
  <c r="L50" i="5"/>
  <c r="K50" i="5"/>
  <c r="L55" i="5"/>
  <c r="K55" i="5"/>
  <c r="L53" i="5"/>
  <c r="L52" i="5" s="1"/>
  <c r="F137" i="5" l="1"/>
  <c r="L137" i="5" s="1"/>
  <c r="M50" i="5"/>
  <c r="F154" i="5"/>
  <c r="G59" i="5"/>
  <c r="G58" i="5" s="1"/>
  <c r="G93" i="5"/>
  <c r="G92" i="5" s="1"/>
  <c r="G107" i="5"/>
  <c r="G106" i="5" s="1"/>
  <c r="F149" i="5"/>
  <c r="G130" i="5"/>
  <c r="G129" i="5" s="1"/>
  <c r="G149" i="5" s="1"/>
  <c r="G150" i="5" s="1"/>
  <c r="G110" i="5"/>
  <c r="G109" i="5" s="1"/>
  <c r="G75" i="5"/>
  <c r="G74" i="5" s="1"/>
  <c r="G49" i="5"/>
  <c r="G48" i="5" s="1"/>
  <c r="G70" i="5"/>
  <c r="G69" i="5" s="1"/>
  <c r="G115" i="5"/>
  <c r="G114" i="5"/>
  <c r="J114" i="5" l="1"/>
  <c r="F158" i="5"/>
  <c r="L149" i="5"/>
  <c r="K149" i="5"/>
  <c r="G128" i="5"/>
  <c r="G137" i="5"/>
  <c r="G156" i="5" s="1"/>
  <c r="G73" i="5"/>
  <c r="G66" i="5"/>
  <c r="G65" i="5" s="1"/>
  <c r="G64" i="5" s="1"/>
  <c r="G57" i="5" s="1"/>
  <c r="G135" i="5"/>
  <c r="G136" i="5"/>
  <c r="G155" i="5" s="1"/>
  <c r="K137" i="5" l="1"/>
  <c r="G154" i="5"/>
  <c r="K135" i="5"/>
  <c r="G72" i="5"/>
  <c r="G139" i="5"/>
  <c r="G158" i="5" s="1"/>
  <c r="L154" i="5" l="1"/>
  <c r="K154" i="5"/>
  <c r="K158" i="5"/>
  <c r="L158" i="5"/>
  <c r="M14" i="5"/>
  <c r="O75" i="5"/>
  <c r="E93" i="5" l="1"/>
  <c r="E75" i="5" l="1"/>
  <c r="E110" i="5"/>
  <c r="M87" i="5"/>
  <c r="N87" i="5" s="1"/>
  <c r="M88" i="5"/>
  <c r="N88" i="5" s="1"/>
  <c r="M89" i="5"/>
  <c r="N89" i="5" s="1"/>
  <c r="M86" i="5" l="1"/>
  <c r="M85" i="5"/>
  <c r="M84" i="5"/>
  <c r="E115" i="5"/>
  <c r="E59" i="5"/>
  <c r="E58" i="5" s="1"/>
  <c r="E18" i="5"/>
  <c r="E10" i="5"/>
  <c r="E134" i="5" s="1"/>
  <c r="N84" i="5" l="1"/>
  <c r="N85" i="5"/>
  <c r="N86" i="5"/>
  <c r="O145" i="5"/>
  <c r="O130" i="5" l="1"/>
  <c r="O129" i="5" s="1"/>
  <c r="O149" i="5" s="1"/>
  <c r="O115" i="5"/>
  <c r="O114" i="5" s="1"/>
  <c r="O110" i="5"/>
  <c r="O109" i="5" s="1"/>
  <c r="O107" i="5"/>
  <c r="O106" i="5" s="1"/>
  <c r="O93" i="5"/>
  <c r="O92" i="5" s="1"/>
  <c r="O74" i="5"/>
  <c r="O70" i="5"/>
  <c r="O69" i="5" s="1"/>
  <c r="O147" i="5" s="1"/>
  <c r="O66" i="5"/>
  <c r="O65" i="5" s="1"/>
  <c r="O64" i="5" s="1"/>
  <c r="O146" i="5" s="1"/>
  <c r="O59" i="5"/>
  <c r="O58" i="5" s="1"/>
  <c r="O144" i="5" s="1"/>
  <c r="O54" i="5"/>
  <c r="O52" i="5"/>
  <c r="O49" i="5"/>
  <c r="O48" i="5" s="1"/>
  <c r="O42" i="5"/>
  <c r="O41" i="5" s="1"/>
  <c r="O39" i="5"/>
  <c r="O38" i="5" s="1"/>
  <c r="O34" i="5"/>
  <c r="O27" i="5"/>
  <c r="O14" i="5"/>
  <c r="O135" i="5" s="1"/>
  <c r="O154" i="5" s="1"/>
  <c r="O10" i="5"/>
  <c r="O134" i="5" s="1"/>
  <c r="O51" i="5" l="1"/>
  <c r="O137" i="5" s="1"/>
  <c r="O156" i="5" s="1"/>
  <c r="O128" i="5"/>
  <c r="O153" i="5"/>
  <c r="O73" i="5"/>
  <c r="O57" i="5"/>
  <c r="O56" i="5" s="1"/>
  <c r="O148" i="5"/>
  <c r="O150" i="5" s="1"/>
  <c r="L131" i="5"/>
  <c r="L130" i="5" s="1"/>
  <c r="L129" i="5" s="1"/>
  <c r="L128" i="5" s="1"/>
  <c r="K131" i="5"/>
  <c r="L126" i="5"/>
  <c r="K126" i="5"/>
  <c r="L125" i="5"/>
  <c r="K125" i="5"/>
  <c r="L124" i="5"/>
  <c r="K124" i="5"/>
  <c r="L123" i="5"/>
  <c r="K123" i="5"/>
  <c r="L122" i="5"/>
  <c r="K122" i="5"/>
  <c r="L121" i="5"/>
  <c r="K121" i="5"/>
  <c r="L120" i="5"/>
  <c r="K120" i="5"/>
  <c r="L119" i="5"/>
  <c r="K119" i="5"/>
  <c r="L118" i="5"/>
  <c r="K118" i="5"/>
  <c r="L117" i="5"/>
  <c r="K117" i="5"/>
  <c r="L116" i="5"/>
  <c r="K116" i="5"/>
  <c r="L112" i="5"/>
  <c r="K112" i="5"/>
  <c r="L108" i="5"/>
  <c r="K108" i="5"/>
  <c r="L68" i="5"/>
  <c r="K68" i="5"/>
  <c r="L67" i="5"/>
  <c r="K67" i="5"/>
  <c r="L66" i="5"/>
  <c r="K66" i="5"/>
  <c r="L65" i="5"/>
  <c r="K65" i="5"/>
  <c r="L62" i="5"/>
  <c r="K62" i="5"/>
  <c r="L61" i="5"/>
  <c r="K61" i="5"/>
  <c r="L60" i="5"/>
  <c r="K60" i="5"/>
  <c r="L59" i="5"/>
  <c r="K59" i="5"/>
  <c r="K53" i="5"/>
  <c r="K52" i="5" s="1"/>
  <c r="L47" i="5"/>
  <c r="K47" i="5"/>
  <c r="L46" i="5"/>
  <c r="K46" i="5"/>
  <c r="L45" i="5"/>
  <c r="L44" i="5"/>
  <c r="K44" i="5"/>
  <c r="L43" i="5"/>
  <c r="K43" i="5"/>
  <c r="L37" i="5"/>
  <c r="K37" i="5"/>
  <c r="L36" i="5"/>
  <c r="K36" i="5"/>
  <c r="L35" i="5"/>
  <c r="K35" i="5"/>
  <c r="L33" i="5"/>
  <c r="K33" i="5"/>
  <c r="L32" i="5"/>
  <c r="K32" i="5"/>
  <c r="L31" i="5"/>
  <c r="K31" i="5"/>
  <c r="L30" i="5"/>
  <c r="K30" i="5"/>
  <c r="L29" i="5"/>
  <c r="K29" i="5"/>
  <c r="L28" i="5"/>
  <c r="L27" i="5" s="1"/>
  <c r="K28" i="5"/>
  <c r="L21" i="5"/>
  <c r="M21" i="5" s="1"/>
  <c r="L20" i="5"/>
  <c r="M20" i="5"/>
  <c r="L19" i="5"/>
  <c r="M19" i="5"/>
  <c r="L71" i="5"/>
  <c r="K71" i="5"/>
  <c r="M131" i="5" l="1"/>
  <c r="N131" i="5" s="1"/>
  <c r="J130" i="5"/>
  <c r="J129" i="5" s="1"/>
  <c r="J128" i="5" s="1"/>
  <c r="M122" i="5"/>
  <c r="M71" i="5"/>
  <c r="M126" i="5"/>
  <c r="M30" i="5"/>
  <c r="M35" i="5"/>
  <c r="M43" i="5"/>
  <c r="M41" i="5" s="1"/>
  <c r="N19" i="5"/>
  <c r="M97" i="5"/>
  <c r="O72" i="5"/>
  <c r="O139" i="5"/>
  <c r="O158" i="5" s="1"/>
  <c r="M67" i="5"/>
  <c r="M99" i="5"/>
  <c r="M103" i="5"/>
  <c r="M29" i="5"/>
  <c r="M33" i="5"/>
  <c r="M40" i="5"/>
  <c r="M46" i="5"/>
  <c r="M55" i="5"/>
  <c r="M61" i="5"/>
  <c r="M76" i="5"/>
  <c r="M79" i="5"/>
  <c r="M82" i="5"/>
  <c r="M28" i="5"/>
  <c r="M32" i="5"/>
  <c r="M37" i="5"/>
  <c r="M45" i="5"/>
  <c r="M68" i="5"/>
  <c r="M81" i="5"/>
  <c r="M36" i="5"/>
  <c r="M83" i="5"/>
  <c r="M101" i="5"/>
  <c r="M104" i="5"/>
  <c r="M112" i="5"/>
  <c r="L115" i="5"/>
  <c r="L114" i="5" s="1"/>
  <c r="M119" i="5"/>
  <c r="M123" i="5"/>
  <c r="K130" i="5"/>
  <c r="K129" i="5" s="1"/>
  <c r="K128" i="5" s="1"/>
  <c r="M47" i="5"/>
  <c r="M62" i="5"/>
  <c r="M98" i="5"/>
  <c r="M102" i="5"/>
  <c r="M53" i="5"/>
  <c r="M78" i="5"/>
  <c r="M105" i="5"/>
  <c r="M116" i="5"/>
  <c r="K115" i="5"/>
  <c r="K114" i="5" s="1"/>
  <c r="N21" i="5"/>
  <c r="M31" i="5"/>
  <c r="M44" i="5"/>
  <c r="N50" i="5"/>
  <c r="N49" i="5" s="1"/>
  <c r="N48" i="5" s="1"/>
  <c r="M60" i="5"/>
  <c r="M77" i="5"/>
  <c r="M80" i="5"/>
  <c r="M108" i="5"/>
  <c r="M117" i="5"/>
  <c r="M121" i="5"/>
  <c r="M125" i="5"/>
  <c r="M124" i="5"/>
  <c r="M120" i="5"/>
  <c r="M118" i="5"/>
  <c r="M94" i="5"/>
  <c r="L25" i="5"/>
  <c r="L24" i="5"/>
  <c r="L23" i="5"/>
  <c r="L18" i="5" s="1"/>
  <c r="L22" i="5"/>
  <c r="M22" i="5"/>
  <c r="L11" i="5"/>
  <c r="L10" i="5" s="1"/>
  <c r="F134" i="5"/>
  <c r="E145" i="5"/>
  <c r="E130" i="5"/>
  <c r="E129" i="5" s="1"/>
  <c r="E149" i="5" s="1"/>
  <c r="M75" i="5"/>
  <c r="E92" i="5"/>
  <c r="E14" i="5"/>
  <c r="E135" i="5" s="1"/>
  <c r="F146" i="5"/>
  <c r="E70" i="5"/>
  <c r="E66" i="5"/>
  <c r="E114" i="5"/>
  <c r="E109" i="5"/>
  <c r="E107" i="5"/>
  <c r="E106" i="5" s="1"/>
  <c r="L64" i="5"/>
  <c r="K64" i="5"/>
  <c r="L63" i="5"/>
  <c r="K63" i="5"/>
  <c r="L54" i="5"/>
  <c r="K54" i="5"/>
  <c r="L48" i="5"/>
  <c r="K48" i="5"/>
  <c r="E49" i="5"/>
  <c r="L26" i="5"/>
  <c r="M34" i="5" l="1"/>
  <c r="M23" i="5"/>
  <c r="L146" i="5"/>
  <c r="K146" i="5"/>
  <c r="J149" i="5"/>
  <c r="M149" i="5"/>
  <c r="M145" i="5"/>
  <c r="J145" i="5"/>
  <c r="J135" i="5"/>
  <c r="M135" i="5"/>
  <c r="M13" i="5"/>
  <c r="N13" i="5" s="1"/>
  <c r="M11" i="5"/>
  <c r="N11" i="5" s="1"/>
  <c r="M12" i="5"/>
  <c r="N12" i="5" s="1"/>
  <c r="N124" i="5"/>
  <c r="N77" i="5"/>
  <c r="N104" i="5"/>
  <c r="N45" i="5"/>
  <c r="N76" i="5"/>
  <c r="N29" i="5"/>
  <c r="N97" i="5"/>
  <c r="N126" i="5"/>
  <c r="N125" i="5"/>
  <c r="N60" i="5"/>
  <c r="N101" i="5"/>
  <c r="N37" i="5"/>
  <c r="N61" i="5"/>
  <c r="N103" i="5"/>
  <c r="N121" i="5"/>
  <c r="N102" i="5"/>
  <c r="N123" i="5"/>
  <c r="N83" i="5"/>
  <c r="N32" i="5"/>
  <c r="N55" i="5"/>
  <c r="N54" i="5" s="1"/>
  <c r="N99" i="5"/>
  <c r="N43" i="5"/>
  <c r="N71" i="5"/>
  <c r="N70" i="5" s="1"/>
  <c r="N69" i="5" s="1"/>
  <c r="N147" i="5" s="1"/>
  <c r="N94" i="5"/>
  <c r="N117" i="5"/>
  <c r="N44" i="5"/>
  <c r="N116" i="5"/>
  <c r="N98" i="5"/>
  <c r="N119" i="5"/>
  <c r="N36" i="5"/>
  <c r="N28" i="5"/>
  <c r="N46" i="5"/>
  <c r="N35" i="5"/>
  <c r="N122" i="5"/>
  <c r="G134" i="5"/>
  <c r="K134" i="5" s="1"/>
  <c r="N118" i="5"/>
  <c r="N108" i="5"/>
  <c r="N107" i="5" s="1"/>
  <c r="N106" i="5" s="1"/>
  <c r="N31" i="5"/>
  <c r="N105" i="5"/>
  <c r="N62" i="5"/>
  <c r="N81" i="5"/>
  <c r="N82" i="5"/>
  <c r="N30" i="5"/>
  <c r="E154" i="5"/>
  <c r="N120" i="5"/>
  <c r="N80" i="5"/>
  <c r="N78" i="5"/>
  <c r="N47" i="5"/>
  <c r="N112" i="5"/>
  <c r="N68" i="5"/>
  <c r="N79" i="5"/>
  <c r="N33" i="5"/>
  <c r="N20" i="5"/>
  <c r="M24" i="5"/>
  <c r="M130" i="5"/>
  <c r="M129" i="5" s="1"/>
  <c r="M128" i="5" s="1"/>
  <c r="N130" i="5"/>
  <c r="N129" i="5" s="1"/>
  <c r="M52" i="5"/>
  <c r="N53" i="5"/>
  <c r="N52" i="5" s="1"/>
  <c r="M25" i="5"/>
  <c r="M39" i="5"/>
  <c r="M38" i="5" s="1"/>
  <c r="N40" i="5"/>
  <c r="N39" i="5" s="1"/>
  <c r="N38" i="5" s="1"/>
  <c r="M66" i="5"/>
  <c r="N67" i="5"/>
  <c r="M107" i="5"/>
  <c r="M106" i="5" s="1"/>
  <c r="M59" i="5"/>
  <c r="M115" i="5"/>
  <c r="M114" i="5" s="1"/>
  <c r="M63" i="5"/>
  <c r="E128" i="5"/>
  <c r="E17" i="5"/>
  <c r="E65" i="5"/>
  <c r="F136" i="5"/>
  <c r="L136" i="5" s="1"/>
  <c r="E74" i="5"/>
  <c r="E73" i="5" s="1"/>
  <c r="M26" i="5"/>
  <c r="M49" i="5"/>
  <c r="E137" i="5"/>
  <c r="J17" i="5"/>
  <c r="J16" i="5" s="1"/>
  <c r="E69" i="5"/>
  <c r="E147" i="5" s="1"/>
  <c r="N10" i="5" l="1"/>
  <c r="L134" i="5"/>
  <c r="M134" i="5" s="1"/>
  <c r="N134" i="5" s="1"/>
  <c r="J134" i="5"/>
  <c r="G153" i="5"/>
  <c r="G138" i="5"/>
  <c r="G140" i="5" s="1"/>
  <c r="K136" i="5"/>
  <c r="K138" i="5" s="1"/>
  <c r="F138" i="5"/>
  <c r="F140" i="5" s="1"/>
  <c r="N135" i="5"/>
  <c r="M154" i="5"/>
  <c r="M137" i="5"/>
  <c r="J137" i="5"/>
  <c r="J154" i="5"/>
  <c r="J147" i="5"/>
  <c r="M147" i="5"/>
  <c r="N66" i="5"/>
  <c r="N65" i="5" s="1"/>
  <c r="N64" i="5" s="1"/>
  <c r="N146" i="5" s="1"/>
  <c r="N115" i="5"/>
  <c r="N114" i="5" s="1"/>
  <c r="N42" i="5"/>
  <c r="N41" i="5" s="1"/>
  <c r="N51" i="5"/>
  <c r="N34" i="5"/>
  <c r="N27" i="5"/>
  <c r="N75" i="5"/>
  <c r="N74" i="5" s="1"/>
  <c r="N25" i="5"/>
  <c r="N24" i="5"/>
  <c r="N22" i="5"/>
  <c r="E156" i="5"/>
  <c r="M48" i="5"/>
  <c r="E72" i="5"/>
  <c r="E139" i="5"/>
  <c r="J139" i="5" s="1"/>
  <c r="M65" i="5"/>
  <c r="N26" i="5"/>
  <c r="M10" i="5"/>
  <c r="N59" i="5"/>
  <c r="N58" i="5" s="1"/>
  <c r="N144" i="5" s="1"/>
  <c r="G157" i="5"/>
  <c r="G159" i="5" s="1"/>
  <c r="N23" i="5"/>
  <c r="E16" i="5"/>
  <c r="N63" i="5"/>
  <c r="N145" i="5" s="1"/>
  <c r="M18" i="5"/>
  <c r="N149" i="5"/>
  <c r="N128" i="5"/>
  <c r="M96" i="5"/>
  <c r="M58" i="5"/>
  <c r="M70" i="5"/>
  <c r="J111" i="5"/>
  <c r="E64" i="5"/>
  <c r="M74" i="5"/>
  <c r="L17" i="5"/>
  <c r="L16" i="5" s="1"/>
  <c r="M27" i="5"/>
  <c r="M54" i="5"/>
  <c r="J113" i="5"/>
  <c r="F144" i="5" l="1"/>
  <c r="F153" i="5" s="1"/>
  <c r="J115" i="5"/>
  <c r="L138" i="5"/>
  <c r="N154" i="5"/>
  <c r="M156" i="5"/>
  <c r="N137" i="5"/>
  <c r="N156" i="5" s="1"/>
  <c r="J156" i="5"/>
  <c r="M69" i="5"/>
  <c r="M64" i="5"/>
  <c r="E158" i="5"/>
  <c r="N96" i="5"/>
  <c r="M17" i="5"/>
  <c r="F155" i="5"/>
  <c r="E146" i="5"/>
  <c r="E57" i="5"/>
  <c r="E9" i="5"/>
  <c r="E136" i="5"/>
  <c r="M51" i="5"/>
  <c r="K111" i="5"/>
  <c r="J110" i="5"/>
  <c r="E144" i="5"/>
  <c r="N148" i="5"/>
  <c r="N150" i="5" s="1"/>
  <c r="N57" i="5"/>
  <c r="N56" i="5" s="1"/>
  <c r="M100" i="5"/>
  <c r="L111" i="5"/>
  <c r="L113" i="5"/>
  <c r="K113" i="5"/>
  <c r="K16" i="5"/>
  <c r="M95" i="5"/>
  <c r="F142" i="5"/>
  <c r="J9" i="5" l="1"/>
  <c r="J8" i="5" s="1"/>
  <c r="L144" i="5"/>
  <c r="J144" i="5"/>
  <c r="K144" i="5"/>
  <c r="M144" i="5" s="1"/>
  <c r="M136" i="5"/>
  <c r="J136" i="5"/>
  <c r="M146" i="5"/>
  <c r="J146" i="5"/>
  <c r="M158" i="5"/>
  <c r="J158" i="5"/>
  <c r="F148" i="5"/>
  <c r="K155" i="5"/>
  <c r="L155" i="5"/>
  <c r="M57" i="5"/>
  <c r="M56" i="5" s="1"/>
  <c r="M111" i="5"/>
  <c r="N111" i="5" s="1"/>
  <c r="N95" i="5"/>
  <c r="E148" i="5"/>
  <c r="E150" i="5" s="1"/>
  <c r="E153" i="5"/>
  <c r="M16" i="5"/>
  <c r="M9" i="5" s="1"/>
  <c r="M8" i="5" s="1"/>
  <c r="N100" i="5"/>
  <c r="E155" i="5"/>
  <c r="E138" i="5"/>
  <c r="E140" i="5" s="1"/>
  <c r="E8" i="5"/>
  <c r="N153" i="5"/>
  <c r="M113" i="5"/>
  <c r="K110" i="5"/>
  <c r="K109" i="5" s="1"/>
  <c r="L110" i="5"/>
  <c r="L109" i="5" s="1"/>
  <c r="M93" i="5"/>
  <c r="F156" i="5"/>
  <c r="L142" i="5"/>
  <c r="K142" i="5"/>
  <c r="J142" i="5"/>
  <c r="J73" i="5" l="1"/>
  <c r="J109" i="5"/>
  <c r="J155" i="5"/>
  <c r="J138" i="5"/>
  <c r="J140" i="5" s="1"/>
  <c r="K148" i="5"/>
  <c r="L148" i="5"/>
  <c r="M155" i="5"/>
  <c r="M138" i="5"/>
  <c r="M153" i="5"/>
  <c r="M148" i="5"/>
  <c r="M150" i="5" s="1"/>
  <c r="J148" i="5"/>
  <c r="J150" i="5" s="1"/>
  <c r="J153" i="5"/>
  <c r="L156" i="5"/>
  <c r="K156" i="5"/>
  <c r="L153" i="5"/>
  <c r="K153" i="5"/>
  <c r="F157" i="5"/>
  <c r="N93" i="5"/>
  <c r="N92" i="5" s="1"/>
  <c r="L139" i="5"/>
  <c r="K139" i="5"/>
  <c r="M92" i="5"/>
  <c r="N113" i="5"/>
  <c r="N110" i="5" s="1"/>
  <c r="N109" i="5" s="1"/>
  <c r="E157" i="5"/>
  <c r="E159" i="5" s="1"/>
  <c r="F150" i="5"/>
  <c r="L150" i="5" s="1"/>
  <c r="E7" i="5"/>
  <c r="M110" i="5"/>
  <c r="M109" i="5" s="1"/>
  <c r="M142" i="5"/>
  <c r="J7" i="5" l="1"/>
  <c r="J157" i="5"/>
  <c r="J159" i="5" s="1"/>
  <c r="M139" i="5"/>
  <c r="M140" i="5" s="1"/>
  <c r="M157" i="5"/>
  <c r="M159" i="5" s="1"/>
  <c r="K150" i="5"/>
  <c r="F159" i="5"/>
  <c r="K157" i="5"/>
  <c r="L157" i="5"/>
  <c r="N73" i="5"/>
  <c r="N139" i="5" s="1"/>
  <c r="N158" i="5" s="1"/>
  <c r="M73" i="5"/>
  <c r="M72" i="5" s="1"/>
  <c r="M7" i="5" s="1"/>
  <c r="L140" i="5"/>
  <c r="K140" i="5"/>
  <c r="P7" i="5" l="1"/>
  <c r="N72" i="5"/>
  <c r="L159" i="5"/>
  <c r="K159" i="5"/>
  <c r="O18" i="5"/>
  <c r="O17" i="5" s="1"/>
  <c r="O16" i="5" s="1"/>
  <c r="N18" i="5"/>
  <c r="N17" i="5" l="1"/>
  <c r="N16" i="5" s="1"/>
  <c r="N9" i="5" s="1"/>
  <c r="N8" i="5" s="1"/>
  <c r="M160" i="5"/>
  <c r="O136" i="5"/>
  <c r="N136" i="5" s="1"/>
  <c r="O9" i="5"/>
  <c r="O8" i="5" s="1"/>
  <c r="O7" i="5" s="1"/>
  <c r="N7" i="5" l="1"/>
  <c r="N138" i="5"/>
  <c r="N140" i="5" s="1"/>
  <c r="N155" i="5"/>
  <c r="N157" i="5" s="1"/>
  <c r="N159" i="5" s="1"/>
  <c r="O155" i="5"/>
  <c r="O138" i="5"/>
  <c r="O140" i="5" s="1"/>
  <c r="O157" i="5" l="1"/>
  <c r="O159" i="5" s="1"/>
</calcChain>
</file>

<file path=xl/sharedStrings.xml><?xml version="1.0" encoding="utf-8"?>
<sst xmlns="http://schemas.openxmlformats.org/spreadsheetml/2006/main" count="381" uniqueCount="234">
  <si>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</si>
  <si>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</si>
  <si>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</si>
  <si>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</si>
  <si>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</si>
  <si>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</si>
  <si>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</si>
  <si>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</si>
  <si>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</si>
  <si>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</si>
  <si>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</si>
  <si>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</si>
  <si>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</si>
  <si>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</si>
  <si>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</si>
  <si>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</si>
  <si>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</si>
  <si>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</si>
  <si>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</si>
  <si>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</si>
  <si>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</si>
  <si>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</si>
  <si>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</si>
  <si>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</si>
  <si>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</si>
  <si>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</si>
  <si>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FORTALECIMIENTO DE LOS SISTEMAS INTEGRADOS DE EMERGENCIA Y SEGURIDAD SIES A NIVEL  NACIONAL</t>
  </si>
  <si>
    <t>FORTALECIMIENTO INSTITUCIONAL PARA LA IMPLEMENTACIÓN DE LA POLÍTICA PÚBLICA DE VÍCTIMAS A NIVEL  NACIONAL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</si>
  <si>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</si>
  <si>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</si>
  <si>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</si>
  <si>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</si>
  <si>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</si>
  <si>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</si>
  <si>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</si>
  <si>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</si>
  <si>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</si>
  <si>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</si>
  <si>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</si>
  <si>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</si>
  <si>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</si>
  <si>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</si>
  <si>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</si>
  <si>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</si>
  <si>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</si>
  <si>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</si>
  <si>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</si>
  <si>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</si>
  <si>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</si>
  <si>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</si>
  <si>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</si>
  <si>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</si>
  <si>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</si>
  <si>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</si>
  <si>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</si>
  <si>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</si>
  <si>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</si>
  <si>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</si>
  <si>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</si>
  <si>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</si>
  <si>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</si>
  <si>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OTRAS TRANSFERENCIAS - DISTRIBUCIÓN PREVIO CONCEPTO DGPPN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</si>
  <si>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</si>
  <si>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</si>
  <si>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</si>
  <si>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</si>
  <si>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</si>
  <si>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</si>
  <si>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</si>
  <si>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</si>
  <si>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</si>
  <si>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</si>
  <si>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</si>
  <si>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</si>
  <si>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</si>
  <si>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</si>
  <si>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</si>
  <si>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</si>
  <si>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</si>
  <si>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</si>
  <si>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</si>
  <si>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</si>
  <si>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</si>
  <si>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</si>
  <si>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</si>
  <si>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</si>
  <si>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</si>
  <si>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</si>
  <si>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</si>
  <si>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</si>
  <si>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</si>
  <si>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FORTALECIMIENTO DE LOS PROCESOS DE GOBIERNO PROPIO DE LAS COMUNIDADES INDÍGENAS EN EL DEPARTAMENTO DEL  CAUCA</t>
  </si>
  <si>
    <t>FORTALECIMIENTO DE LA POLITICA PUBLICA DE PREVENCION DE VIOLACIONES A LOS DERECHOS A LA VIDA, INTEGRIDAD, LIBERTAD Y SEGURIDAD DE PERSONAS, GRUPOS Y COMUNIDADES EN COLOMBIA.  NACIONAL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</si>
  <si>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</si>
  <si>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</si>
  <si>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</si>
  <si>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LAS GARANTÍAS PARA EL EJERCICIO DEL LIDERAZGO SOCIAL Y DEFENSA DE LOS DERECHOS HUMANOS EN EL TERRITORIO   NACIONAL</t>
  </si>
  <si>
    <t>FORTALECIMIENTO DEL DIALOGO SOCIAL NACIONAL Y REGIONAL MEDIANTE EL DESARROLLO DE ACCIONES TENDIENTES A ATENDER LAS PROBLEMÁTICAS SOCIALES EN LOS TERRITORIOS  NACIONAL</t>
  </si>
  <si>
    <t>FORTALECIMIENTO DE LA GESTIÓN DE LOS CEMENTERIOS COMO RESTITUCIÓN DE DERECHOS DE VÍCTIMAS DE DESAPARICIÓN  NACIONAL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</si>
  <si>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</si>
  <si>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</si>
  <si>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</si>
  <si>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</si>
  <si>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</si>
  <si>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</si>
  <si>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</si>
  <si>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</si>
  <si>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</si>
  <si>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</si>
  <si>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</si>
  <si>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</si>
  <si>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</si>
  <si>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</si>
  <si>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</si>
  <si>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</si>
  <si>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</si>
  <si>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</si>
  <si>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</si>
  <si>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</si>
  <si>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</si>
  <si>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</si>
  <si>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</si>
  <si>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>FORTALECIMIENTO A LAS ENTIDADES TERRITORIALES A TRAVES DE LA FINANCIACION DE INFRAESTRUCTURA PARA LA SEGURIDAD Y CONVIVENCIA CIUDADANA A NIVEL  NACIONAL</t>
  </si>
  <si>
    <t>MEJORAMIENTO DE LAS CAPACIDADES DE LAS ENTIDADES TERRITORIALES PARA TRANSVERSALIZAR EL ENFOQUE DE GÉNERO EN LA GESTIÓN DE LA CONVIVENCIA Y LA SEGURIDAD HUMANA  NACIONAL</t>
  </si>
  <si>
    <t>MEJORAMIENTO DE LA EFECTIVIDAD DE LOS PROGRAMAS E INICIATIVAS DE CONSTRUCCIÓN DE PAZ LIDERADAS POR EL MINISTERIO DEL INTERIOR A NIVEL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</si>
  <si>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</si>
  <si>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</si>
  <si>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</si>
  <si>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C-3703-1000-3-703050</t>
  </si>
  <si>
    <t>7. ACTORES DIFERENCIALES PARA EL CAMBIO / 5. COLOMBIA POTENCIA MUNDIAL DE LA VIDA A PARTIR DE LA NO REPETICIÓN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</si>
  <si>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</si>
  <si>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</si>
  <si>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</si>
  <si>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</si>
  <si>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MEJORAMIENTO DE LA PARTICIPACIÓN DEL CAMPESINADO EN LA FORMULACIÓN DE POLÍTICAS, PROGRAMAS Y PROYECTOS EN EL TERRITORIO  NACIONAL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</si>
  <si>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</si>
  <si>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</si>
  <si>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</si>
  <si>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</si>
  <si>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</si>
  <si>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</si>
  <si>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</si>
  <si>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</si>
  <si>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</si>
  <si>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</si>
  <si>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</si>
  <si>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</si>
  <si>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</si>
  <si>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</si>
  <si>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</si>
  <si>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IMPLEMENTACION DE UN SISTEMA INTEGRAL DE GESTION DE DOCUMENTOS Y ADMINISTRACION DE ARCHIVOS, EN EL MINISTERIO DEL INTERIOR,  NACIONAL</t>
  </si>
  <si>
    <t>FORTALECIMIENTO  DE LA ESTRATEGIA DE RELACIONAMIENTO CON EL CIUDADANO AMPLIANDO LA COBERTURA DEL PORTAFOLIO DE SERVICIOS DEL MINISTERIO DEL INTERIOR EN EL TERRITORIO  NACIONAL</t>
  </si>
  <si>
    <t>FORTALECIMIENTO DEL SISTEMA INTEGRADO DE GESTIÓN DEL MINISTERIO DEL INTERIOR EN EL TERRITORIO  NACIONAL</t>
  </si>
  <si>
    <t>FORTALECIMIENTO DE LAS RELACIONES ENTRE EL GOBIERNO NACIONAL Y EL CONGRESO DE LA REPÚBLICA EN LOS PROCESOS TÉCNICOS Y ADMINISTRATIVOS A NIVEL 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</si>
  <si>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</si>
  <si>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DE LA ESTRATEGIA DE COMUNICACIONES INTERNA Y EXTERNA DEL MINISTERIO DEL INTERIOR  NACIONAL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</si>
  <si>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</si>
  <si>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</si>
  <si>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</si>
  <si>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</si>
  <si>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</si>
  <si>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</si>
  <si>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</si>
  <si>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</si>
  <si>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</si>
  <si>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</si>
  <si>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</si>
  <si>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A-03-03-01-999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</si>
  <si>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</si>
  <si>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</si>
  <si>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</si>
  <si>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</si>
  <si>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</si>
  <si>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</si>
  <si>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</si>
  <si>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</si>
  <si>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</si>
  <si>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</si>
  <si>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</si>
  <si>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</si>
  <si>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</si>
  <si>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</si>
  <si>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</si>
  <si>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</si>
  <si>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</si>
  <si>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</si>
  <si>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</si>
  <si>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FORTALECIMIENTO DE LAS CAPACIDADES Y HABILIDADES CON QUE CUENTAN LOS GRUPOS ETNICOS, EJECUTORES E INSTITUCIONALIDAD INTERVINIENTE PARA LA PARTICIPACION ENLOS PROCESOS DE CONSULTA PREVIA NACIONAL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</si>
  <si>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</si>
  <si>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</si>
  <si>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</si>
  <si>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</si>
  <si>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</si>
  <si>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</si>
  <si>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</si>
  <si>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</si>
  <si>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</si>
  <si>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</si>
  <si>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</si>
  <si>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</si>
  <si>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</si>
  <si>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</si>
  <si>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</si>
  <si>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</si>
  <si>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</si>
  <si>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C-3701-1000-43-40070203</t>
  </si>
  <si>
    <t>C-3701-1000-44-701020</t>
  </si>
  <si>
    <t>C-3701-1000-45-40060004</t>
  </si>
  <si>
    <t>C-3701-1000-46-40070203</t>
  </si>
  <si>
    <t>C-3701-1000-47-40070505</t>
  </si>
  <si>
    <t>C-3701-1000-48-40070203</t>
  </si>
  <si>
    <t>C-3701-1000-49-40060004</t>
  </si>
  <si>
    <t>4. TRANSFORMACIÓN PRODUCTIVA, INTERNACIONALIZACIÓN Y ACCIÓN CLÍMATICA / 03. FORTALECIMIENTO DE LA INSTITUCIONALIDAD</t>
  </si>
  <si>
    <t>IMPLEMENTACIÓN DE ESTRATEGIAS PARA EL FORTALECIMIENTO DE LA CULTURA DE PAZ ESTABLE Y DURADERA EN LOS TERRITORIOS DE LOS PUEBLOS Y COMUNIDADES NEGRAS A NIVEL NACIONAL.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</si>
  <si>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</si>
  <si>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4. TRANSFORMACIÓN PRODUCTIVA, INTERNACIONALIZACIÓN Y ACCIÓN CLÍMATICA / 04. LA CULTURA DE PAZ EN LA COTIDIANIDAD DE LAS POBLACIONES Y TERRITORIOS</t>
  </si>
  <si>
    <t>FORTALECIMIENTO DE LA GESTIÓN, DIÁLOGO Y PARTICIPACIÓN TERRITORIAL PARA L GARANTÍA, PROMOCIÓN Y RELACIÓN DE LOS DERECHOS HUMANOS</t>
  </si>
  <si>
    <t>4. TRANSFORMACIÓN PRODUCTIVA, INTERNACIONALIZACIÓN Y ACCIÓN CLÍMATICA / 03. FORTALECIMIENTO DE LA INSTITUCIONALIDAD - [PREVIO CONCEPTO  DNP]</t>
  </si>
  <si>
    <t>FORTALECIMIENTO DE LOS MECANISMOS PARA EL FOMENTO DEL DESARROLLO ECONÓMICO Y SOCIAL, ASÍ COMO LA PROTECCIÓN Y GARANTÍA DE LOS DERECHOS DE LAS COMUNIDADES NEGRAS, AFROCOLOMBIANAS, RAIZALES Y PALENQUERAS EN EL MARCO DE LA IMPLEMENTACIÓN DE LA LEY 70 DE 1993 EN EL TERRITORIO NACIONAL</t>
  </si>
  <si>
    <t>4. TRANSFORMACIÓN PRODUCTIVA, INTERNACIONALIZACIÓN Y ACCIÓN CLÍMATICA / 05. CONVERGENCIA REGIONAL PARA EL BIENESTAR Y BUEN VIVIR</t>
  </si>
  <si>
    <t>FORTALECIMIENTO DE LOS GOBIERNOS PROPIOS, SISTEMAS ORGANIZATIVOS Y AUTOSOSTENIBILIDAD DE LAS COMUNIDADES NEGRAS, AFROCOLOMBIANAS, RAIZALES Y PALENQUERAS</t>
  </si>
  <si>
    <t>FORTALECIMIENTO DE LOS MECANISMOS DE PROTECCIÓN DE LA GUARDIA INDÍGENA EN EL TERRITORIO NACIONAL</t>
  </si>
  <si>
    <t>FORTALECIMIENTO DE LA CAPACIDAD DE ARTICULACIÓN TERRITORIAL PARA LA INCORPORACIÓN DE ESTRATEGIAS DE CONVIVENCIA Y SEGURIDAD CIUDADANA INTEGRAL, CORRESPONSABLE, CONTEXTUALIZADA Y PREVENTIVA A NIVEL   NACIONAL</t>
  </si>
  <si>
    <t>Apropiación Inicial 2025</t>
  </si>
  <si>
    <t>C-3702</t>
  </si>
  <si>
    <t>Resolucion 336 del 10 de marzo 2025 traslado Saf</t>
  </si>
  <si>
    <t>APROPIACIÓN 31 DE MAYO 2025</t>
  </si>
  <si>
    <t>Resolucion 0909 del 25 abril 2025 adicion cp</t>
  </si>
  <si>
    <t xml:space="preserve">Resolucion 1886 del 30 julio 2025 adicion oipi,indigenas y sub gobierno </t>
  </si>
  <si>
    <t>Resolución 1435 del 15 de septiembre 2025 traslado DDH</t>
  </si>
  <si>
    <t>C-3701-1000-50-40070203</t>
  </si>
  <si>
    <r>
      <t>Resoluci</t>
    </r>
    <r>
      <rPr>
        <sz val="12"/>
        <color theme="0"/>
        <rFont val="Arial"/>
        <family val="2"/>
      </rPr>
      <t>ó</t>
    </r>
    <r>
      <rPr>
        <b/>
        <sz val="12"/>
        <color theme="0"/>
        <rFont val="Arial"/>
        <family val="2"/>
      </rPr>
      <t>n 336 del 10 de marzo 2025 traslado SAF</t>
    </r>
  </si>
  <si>
    <t>Resolución 1886 del 30 julio 2025 adición OIP, DAI y SGT</t>
  </si>
  <si>
    <t>Resolución 0909 del 25 abril 2025 adición SCP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</si>
</sst>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  <numFmt numFmtId="172" formatCode="[$$-240A]\ #,##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2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2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6" fillId="3" borderId="2" xfId="1" applyNumberFormat="1" applyFont="1" applyFill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7" fontId="8" fillId="3" borderId="2" xfId="3" applyNumberFormat="1" applyFont="1" applyFill="1" applyBorder="1" applyAlignment="1">
      <alignment horizontal="center" vertic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3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170" fontId="9" fillId="3" borderId="4" xfId="8" applyNumberFormat="1" applyFont="1" applyFill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65" fontId="9" fillId="3" borderId="2" xfId="3" applyFont="1" applyFill="1" applyBorder="1" applyAlignment="1">
      <alignment horizontal="center"/>
    </xf>
    <xf numFmtId="170" fontId="9" fillId="3" borderId="2" xfId="8" applyNumberFormat="1" applyFont="1" applyFill="1" applyBorder="1" applyAlignment="1"/>
    <xf numFmtId="170" fontId="6" fillId="3" borderId="2" xfId="8" applyNumberFormat="1" applyFont="1" applyFill="1" applyBorder="1" applyAlignment="1"/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3" fontId="8" fillId="3" borderId="1" xfId="1" applyNumberFormat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1" xfId="1" applyNumberFormat="1" applyFont="1" applyFill="1" applyBorder="1"/>
    <xf numFmtId="170" fontId="9" fillId="3" borderId="8" xfId="8" applyNumberFormat="1" applyFont="1" applyFill="1" applyBorder="1" applyAlignment="1"/>
    <xf numFmtId="170" fontId="8" fillId="8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3" fontId="21" fillId="3" borderId="1" xfId="1" applyNumberFormat="1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 readingOrder="1"/>
    </xf>
    <xf numFmtId="1" fontId="26" fillId="8" borderId="2" xfId="0" applyNumberFormat="1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 readingOrder="1"/>
    </xf>
    <xf numFmtId="0" fontId="27" fillId="8" borderId="2" xfId="0" applyFont="1" applyFill="1" applyBorder="1" applyAlignment="1">
      <alignment vertical="center" wrapText="1" readingOrder="1"/>
    </xf>
    <xf numFmtId="172" fontId="27" fillId="8" borderId="2" xfId="0" applyNumberFormat="1" applyFont="1" applyFill="1" applyBorder="1" applyAlignment="1">
      <alignment horizontal="right" vertical="center" wrapText="1" readingOrder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8" fillId="3" borderId="1" xfId="1" applyNumberFormat="1" applyFont="1" applyFill="1" applyBorder="1"/>
    <xf numFmtId="3" fontId="28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9" fillId="3" borderId="1" xfId="1" applyNumberFormat="1" applyFont="1" applyFill="1" applyBorder="1"/>
    <xf numFmtId="3" fontId="9" fillId="3" borderId="2" xfId="1" applyNumberFormat="1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9" fillId="10" borderId="6" xfId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vertical="center" wrapText="1" readingOrder="1"/>
    </xf>
    <xf numFmtId="0" fontId="8" fillId="3" borderId="13" xfId="1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left" vertical="center" wrapText="1" readingOrder="1"/>
    </xf>
    <xf numFmtId="172" fontId="27" fillId="8" borderId="13" xfId="0" applyNumberFormat="1" applyFont="1" applyFill="1" applyBorder="1" applyAlignment="1">
      <alignment horizontal="left" vertical="center" wrapText="1" readingOrder="1"/>
    </xf>
    <xf numFmtId="171" fontId="23" fillId="8" borderId="16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0" fontId="23" fillId="0" borderId="2" xfId="0" applyNumberFormat="1" applyFont="1" applyFill="1" applyBorder="1" applyAlignment="1">
      <alignment vertical="center" wrapText="1" readingOrder="1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3" fontId="8" fillId="3" borderId="17" xfId="1" applyNumberFormat="1" applyFont="1" applyFill="1" applyBorder="1"/>
    <xf numFmtId="3" fontId="8" fillId="3" borderId="13" xfId="1" applyNumberFormat="1" applyFont="1" applyFill="1" applyBorder="1"/>
    <xf numFmtId="170" fontId="19" fillId="8" borderId="13" xfId="8" applyNumberFormat="1" applyFont="1" applyFill="1" applyBorder="1" applyAlignment="1"/>
    <xf numFmtId="170" fontId="19" fillId="7" borderId="13" xfId="8" applyNumberFormat="1" applyFont="1" applyFill="1" applyBorder="1" applyAlignment="1">
      <alignment vertical="center"/>
    </xf>
    <xf numFmtId="170" fontId="8" fillId="0" borderId="13" xfId="8" applyNumberFormat="1" applyFont="1" applyFill="1" applyBorder="1" applyAlignment="1"/>
    <xf numFmtId="170" fontId="8" fillId="8" borderId="13" xfId="8" applyNumberFormat="1" applyFont="1" applyFill="1" applyBorder="1" applyAlignment="1"/>
    <xf numFmtId="170" fontId="8" fillId="8" borderId="18" xfId="8" applyNumberFormat="1" applyFont="1" applyFill="1" applyBorder="1" applyAlignment="1"/>
    <xf numFmtId="167" fontId="17" fillId="15" borderId="19" xfId="3" applyNumberFormat="1" applyFont="1" applyFill="1" applyBorder="1" applyAlignment="1">
      <alignment horizontal="center" vertical="center" wrapText="1"/>
    </xf>
    <xf numFmtId="167" fontId="17" fillId="15" borderId="20" xfId="3" applyNumberFormat="1" applyFont="1" applyFill="1" applyBorder="1" applyAlignment="1">
      <alignment horizontal="center" vertical="center" wrapText="1"/>
    </xf>
    <xf numFmtId="170" fontId="8" fillId="0" borderId="4" xfId="8" applyNumberFormat="1" applyFont="1" applyBorder="1" applyAlignment="1"/>
    <xf numFmtId="170" fontId="6" fillId="0" borderId="2" xfId="8" applyNumberFormat="1" applyFont="1" applyFill="1" applyBorder="1" applyAlignment="1"/>
    <xf numFmtId="170" fontId="6" fillId="0" borderId="4" xfId="8" applyNumberFormat="1" applyFont="1" applyBorder="1" applyAlignment="1"/>
    <xf numFmtId="171" fontId="23" fillId="0" borderId="2" xfId="0" applyNumberFormat="1" applyFont="1" applyFill="1" applyBorder="1" applyAlignment="1">
      <alignment horizontal="right" vertical="center" wrapText="1" readingOrder="1"/>
    </xf>
    <xf numFmtId="170" fontId="3" fillId="3" borderId="0" xfId="1" applyNumberFormat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7" borderId="2" xfId="1" applyNumberFormat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1190112</xdr:colOff>
      <xdr:row>4</xdr:row>
      <xdr:rowOff>106362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A385F-8ADB-4BEC-A12F-C27E6E35035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47625" y="0"/>
          <a:ext cx="3039550" cy="12303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330729</xdr:colOff>
      <xdr:row>0</xdr:row>
      <xdr:rowOff>19050</xdr:rowOff>
    </xdr:from>
    <xdr:to>
      <xdr:col>15</xdr:col>
      <xdr:colOff>50233</xdr:colOff>
      <xdr:row>4</xdr:row>
      <xdr:rowOff>446087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D0231-29CB-4706-B8A3-0E31FC827DE6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4989704" y="19050"/>
          <a:ext cx="2707179" cy="1552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I165"/>
  <sheetViews>
    <sheetView tabSelected="1" topLeftCell="C6" zoomScale="80" zoomScaleNormal="80" workbookViewId="0">
      <pane ySplit="1" topLeftCell="A7" activePane="bottomLeft" state="frozen"/>
      <selection activeCell="A6" sqref="A6"/>
      <selection pane="bottomLeft" activeCell="N6" sqref="N1:O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6" width="29" style="16" customWidth="1"/>
    <col min="7" max="9" width="20" style="17" customWidth="1"/>
    <col min="10" max="10" width="30.140625" style="37" customWidth="1"/>
    <col min="11" max="11" width="24.7109375" style="37" customWidth="1"/>
    <col min="12" max="12" width="21.5703125" style="37" customWidth="1"/>
    <col min="13" max="13" width="23.28515625" style="37" bestFit="1" customWidth="1"/>
    <col min="14" max="14" width="22.28515625" style="16" hidden="1" customWidth="1"/>
    <col min="15" max="15" width="28.140625" style="16" hidden="1" customWidth="1"/>
    <col min="16" max="16" width="21.140625" style="1" customWidth="1"/>
    <col min="17" max="16384" width="11.42578125" style="1"/>
  </cols>
  <sheetData>
    <row r="1" spans="1:16" x14ac:dyDescent="0.2">
      <c r="A1" s="57"/>
      <c r="B1" s="57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6" ht="26.25" x14ac:dyDescent="0.4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75"/>
      <c r="O2" s="75"/>
    </row>
    <row r="3" spans="1:16" ht="26.25" x14ac:dyDescent="0.2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76"/>
      <c r="O3" s="76"/>
    </row>
    <row r="4" spans="1:16" ht="23.25" x14ac:dyDescent="0.2">
      <c r="A4" s="77"/>
      <c r="B4" s="77"/>
      <c r="C4" s="190" t="s">
        <v>226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6" s="2" customFormat="1" ht="62.25" customHeight="1" x14ac:dyDescent="0.2">
      <c r="A5" s="78"/>
      <c r="B5" s="78"/>
      <c r="C5" s="189" t="s">
        <v>0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6" s="18" customFormat="1" ht="117" customHeight="1" x14ac:dyDescent="0.2">
      <c r="A6" s="81" t="s">
        <v>74</v>
      </c>
      <c r="B6" s="81" t="s">
        <v>1</v>
      </c>
      <c r="C6" s="81" t="s">
        <v>2</v>
      </c>
      <c r="D6" s="81" t="s">
        <v>198</v>
      </c>
      <c r="E6" s="82" t="s">
        <v>223</v>
      </c>
      <c r="F6" s="82" t="s">
        <v>231</v>
      </c>
      <c r="G6" s="82" t="s">
        <v>233</v>
      </c>
      <c r="H6" s="82" t="s">
        <v>232</v>
      </c>
      <c r="I6" s="82" t="s">
        <v>229</v>
      </c>
      <c r="J6" s="82" t="s">
        <v>3</v>
      </c>
      <c r="K6" s="83" t="s">
        <v>58</v>
      </c>
      <c r="L6" s="83" t="s">
        <v>73</v>
      </c>
      <c r="M6" s="83" t="s">
        <v>3</v>
      </c>
      <c r="N6" s="84" t="s">
        <v>64</v>
      </c>
      <c r="O6" s="84" t="s">
        <v>197</v>
      </c>
    </row>
    <row r="7" spans="1:16" s="18" customFormat="1" ht="33.75" customHeight="1" x14ac:dyDescent="0.2">
      <c r="A7" s="187" t="s">
        <v>199</v>
      </c>
      <c r="B7" s="187"/>
      <c r="C7" s="187"/>
      <c r="D7" s="85"/>
      <c r="E7" s="86">
        <f t="shared" ref="E7:K7" si="0">+E8+E72</f>
        <v>1508956326322</v>
      </c>
      <c r="F7" s="86">
        <f t="shared" si="0"/>
        <v>0</v>
      </c>
      <c r="G7" s="86">
        <f t="shared" si="0"/>
        <v>12000000000</v>
      </c>
      <c r="H7" s="86">
        <f t="shared" si="0"/>
        <v>31000000000</v>
      </c>
      <c r="I7" s="86">
        <f t="shared" si="0"/>
        <v>0</v>
      </c>
      <c r="J7" s="86">
        <f t="shared" si="0"/>
        <v>1551956326322</v>
      </c>
      <c r="K7" s="86">
        <f>+K8+K72</f>
        <v>43000000000</v>
      </c>
      <c r="L7" s="86">
        <f>SUMIF(F7:I7,"&lt;0")*(-1)</f>
        <v>0</v>
      </c>
      <c r="M7" s="86">
        <f>+M8+M72</f>
        <v>1551956326322</v>
      </c>
      <c r="N7" s="86">
        <f>+N8+N72</f>
        <v>0</v>
      </c>
      <c r="O7" s="86">
        <f>+O8+O72</f>
        <v>1551956326322</v>
      </c>
      <c r="P7" s="175">
        <f>+M7-J7</f>
        <v>0</v>
      </c>
    </row>
    <row r="8" spans="1:16" s="18" customFormat="1" ht="22.5" customHeight="1" x14ac:dyDescent="0.2">
      <c r="A8" s="188" t="s">
        <v>191</v>
      </c>
      <c r="B8" s="188"/>
      <c r="C8" s="188"/>
      <c r="D8" s="79"/>
      <c r="E8" s="80">
        <f>+E9+E56</f>
        <v>1111333500000</v>
      </c>
      <c r="F8" s="80">
        <f>+F9+F56</f>
        <v>0</v>
      </c>
      <c r="G8" s="80">
        <f>+G9+G56</f>
        <v>12000000000</v>
      </c>
      <c r="H8" s="80">
        <f t="shared" ref="H8" si="1">+H9+H56</f>
        <v>31000000000</v>
      </c>
      <c r="I8" s="80">
        <f>+I9+I56</f>
        <v>0</v>
      </c>
      <c r="J8" s="80">
        <f>+J9+J56</f>
        <v>1154333500000</v>
      </c>
      <c r="K8" s="80">
        <f>SUMIF(F8:I8,"&gt;0")</f>
        <v>43000000000</v>
      </c>
      <c r="L8" s="80">
        <f>SUMIF(F8:I8,"&lt;0")*(-1)</f>
        <v>0</v>
      </c>
      <c r="M8" s="80">
        <f>+M9+M56</f>
        <v>1154333500000</v>
      </c>
      <c r="N8" s="80">
        <f>+N9+N56</f>
        <v>0</v>
      </c>
      <c r="O8" s="80">
        <f>+O9+O56</f>
        <v>1154333500000</v>
      </c>
    </row>
    <row r="9" spans="1:16" s="18" customFormat="1" ht="28.5" customHeight="1" x14ac:dyDescent="0.2">
      <c r="A9" s="187" t="s">
        <v>200</v>
      </c>
      <c r="B9" s="187"/>
      <c r="C9" s="187"/>
      <c r="D9" s="85"/>
      <c r="E9" s="86">
        <f>+E10+E14+E16+E51</f>
        <v>1016961200000</v>
      </c>
      <c r="F9" s="86">
        <f>+F10+F14+F16+F52+F54</f>
        <v>0</v>
      </c>
      <c r="G9" s="86">
        <f>+G10+G14+G16+G52+G54</f>
        <v>0</v>
      </c>
      <c r="H9" s="86">
        <f>+H10+H14+H16+H52+H54</f>
        <v>31000000000</v>
      </c>
      <c r="I9" s="86">
        <f>+I10+I14+I16+I52+I54</f>
        <v>0</v>
      </c>
      <c r="J9" s="86">
        <f>SUM(E9:I9)</f>
        <v>1047961200000</v>
      </c>
      <c r="K9" s="86">
        <f>SUMIF(F9:I9,"&gt;0")</f>
        <v>31000000000</v>
      </c>
      <c r="L9" s="86">
        <f>SUMIF(F9:I9,"&lt;0")*(-1)</f>
        <v>0</v>
      </c>
      <c r="M9" s="86">
        <f>+M10+M14+M16+M52+M54</f>
        <v>1047961200000</v>
      </c>
      <c r="N9" s="86">
        <f>+N10+N14+N16+N52+N54</f>
        <v>0</v>
      </c>
      <c r="O9" s="86">
        <f>+O10+O14+O16+O52+O54</f>
        <v>1047961200000</v>
      </c>
    </row>
    <row r="10" spans="1:16" s="21" customFormat="1" ht="20.25" customHeight="1" x14ac:dyDescent="0.2">
      <c r="A10" s="44"/>
      <c r="B10" s="44"/>
      <c r="C10" s="58" t="s">
        <v>20</v>
      </c>
      <c r="D10" s="45"/>
      <c r="E10" s="46">
        <f>+E11+E12+E13</f>
        <v>50522400000</v>
      </c>
      <c r="F10" s="46">
        <f t="shared" ref="F10:I10" si="2">+F11+F12+F13</f>
        <v>0</v>
      </c>
      <c r="G10" s="46">
        <f>+G11+G12+G13</f>
        <v>0</v>
      </c>
      <c r="H10" s="46">
        <f t="shared" si="2"/>
        <v>0</v>
      </c>
      <c r="I10" s="46">
        <f t="shared" si="2"/>
        <v>0</v>
      </c>
      <c r="J10" s="46">
        <f>SUM(E10:I10)</f>
        <v>50522400000</v>
      </c>
      <c r="K10" s="46">
        <f>+K11+K12+K13</f>
        <v>0</v>
      </c>
      <c r="L10" s="46">
        <f>+L11+L12+L13</f>
        <v>0</v>
      </c>
      <c r="M10" s="46">
        <f>+M11+M12+M13</f>
        <v>50522400000</v>
      </c>
      <c r="N10" s="46">
        <f>+N11+N12+N13</f>
        <v>0</v>
      </c>
      <c r="O10" s="46">
        <f>+O11+O12+O13</f>
        <v>50522400000</v>
      </c>
    </row>
    <row r="11" spans="1:16" s="21" customFormat="1" x14ac:dyDescent="0.2">
      <c r="A11" s="5" t="s">
        <v>75</v>
      </c>
      <c r="B11" s="5" t="s">
        <v>4</v>
      </c>
      <c r="C11" s="14" t="s">
        <v>22</v>
      </c>
      <c r="D11" s="14"/>
      <c r="E11" s="131">
        <v>33196500000</v>
      </c>
      <c r="F11" s="23"/>
      <c r="G11" s="23"/>
      <c r="H11" s="23"/>
      <c r="I11" s="23"/>
      <c r="J11" s="23">
        <f>SUM(E11:I11)</f>
        <v>33196500000</v>
      </c>
      <c r="K11" s="23">
        <f>SUMIF(F11:I11,"&gt;0")</f>
        <v>0</v>
      </c>
      <c r="L11" s="23">
        <f>SUMIF(F11:G11,"&lt;0")*(-1)</f>
        <v>0</v>
      </c>
      <c r="M11" s="23">
        <f>+E11+K11-L11</f>
        <v>33196500000</v>
      </c>
      <c r="N11" s="23">
        <f>+M11-O11</f>
        <v>0</v>
      </c>
      <c r="O11" s="23">
        <v>33196500000</v>
      </c>
    </row>
    <row r="12" spans="1:16" s="21" customFormat="1" ht="38.25" x14ac:dyDescent="0.2">
      <c r="A12" s="5" t="s">
        <v>76</v>
      </c>
      <c r="B12" s="5" t="s">
        <v>4</v>
      </c>
      <c r="C12" s="14" t="s">
        <v>24</v>
      </c>
      <c r="D12" s="14"/>
      <c r="E12" s="131">
        <v>11810400000</v>
      </c>
      <c r="F12" s="23"/>
      <c r="G12" s="23"/>
      <c r="H12" s="23"/>
      <c r="I12" s="23"/>
      <c r="J12" s="23">
        <f>SUM(E12:I12)</f>
        <v>11810400000</v>
      </c>
      <c r="K12" s="23">
        <f t="shared" ref="K12:K13" si="3">SUMIF(F12:I12,"&gt;0")</f>
        <v>0</v>
      </c>
      <c r="L12" s="23">
        <f>SUMIF(F12:I12,"&lt;0")*(-1)</f>
        <v>0</v>
      </c>
      <c r="M12" s="23">
        <f>+E12+K12-L12</f>
        <v>11810400000</v>
      </c>
      <c r="N12" s="23">
        <f>+M12-O12</f>
        <v>0</v>
      </c>
      <c r="O12" s="23">
        <v>11810400000</v>
      </c>
    </row>
    <row r="13" spans="1:16" s="21" customFormat="1" ht="38.25" x14ac:dyDescent="0.2">
      <c r="A13" s="5" t="s">
        <v>157</v>
      </c>
      <c r="B13" s="5" t="s">
        <v>4</v>
      </c>
      <c r="C13" s="14" t="s">
        <v>23</v>
      </c>
      <c r="D13" s="14"/>
      <c r="E13" s="131">
        <v>5515500000</v>
      </c>
      <c r="F13" s="23"/>
      <c r="G13" s="23"/>
      <c r="H13" s="23"/>
      <c r="I13" s="23"/>
      <c r="J13" s="23">
        <f>SUM(E13:I13)</f>
        <v>5515500000</v>
      </c>
      <c r="K13" s="23">
        <f t="shared" si="3"/>
        <v>0</v>
      </c>
      <c r="L13" s="23">
        <f>SUMIF(F13:I13,"&lt;0")*(-1)</f>
        <v>0</v>
      </c>
      <c r="M13" s="23">
        <f>+E13+K13-L13</f>
        <v>5515500000</v>
      </c>
      <c r="N13" s="23">
        <f>+M13-O13</f>
        <v>0</v>
      </c>
      <c r="O13" s="23">
        <v>5515500000</v>
      </c>
    </row>
    <row r="14" spans="1:16" s="21" customFormat="1" ht="30.75" customHeight="1" x14ac:dyDescent="0.2">
      <c r="A14" s="44"/>
      <c r="B14" s="44"/>
      <c r="C14" s="58" t="s">
        <v>57</v>
      </c>
      <c r="D14" s="58"/>
      <c r="E14" s="46">
        <f t="shared" ref="E14:O14" si="4">+E15</f>
        <v>8778100000</v>
      </c>
      <c r="F14" s="46">
        <f t="shared" ref="F14:N14" si="5">+F15</f>
        <v>-36010000</v>
      </c>
      <c r="G14" s="46">
        <f t="shared" si="5"/>
        <v>0</v>
      </c>
      <c r="H14" s="46">
        <f t="shared" si="5"/>
        <v>9000000000</v>
      </c>
      <c r="I14" s="46">
        <f t="shared" si="5"/>
        <v>0</v>
      </c>
      <c r="J14" s="46">
        <f t="shared" si="5"/>
        <v>17742090000</v>
      </c>
      <c r="K14" s="46">
        <f>+K15</f>
        <v>9000000000</v>
      </c>
      <c r="L14" s="46">
        <f t="shared" si="5"/>
        <v>36010000</v>
      </c>
      <c r="M14" s="46">
        <f t="shared" si="5"/>
        <v>17742090000</v>
      </c>
      <c r="N14" s="46">
        <f t="shared" si="5"/>
        <v>0</v>
      </c>
      <c r="O14" s="46">
        <f t="shared" si="4"/>
        <v>17742090000</v>
      </c>
    </row>
    <row r="15" spans="1:16" s="21" customFormat="1" ht="25.5" x14ac:dyDescent="0.2">
      <c r="A15" s="150" t="s">
        <v>77</v>
      </c>
      <c r="B15" s="5" t="s">
        <v>4</v>
      </c>
      <c r="C15" s="14" t="s">
        <v>57</v>
      </c>
      <c r="D15" s="14"/>
      <c r="E15" s="131">
        <v>8778100000</v>
      </c>
      <c r="F15" s="23">
        <v>-36010000</v>
      </c>
      <c r="G15" s="23"/>
      <c r="H15" s="23">
        <v>9000000000</v>
      </c>
      <c r="I15" s="23"/>
      <c r="J15" s="23">
        <f>SUM(E15:I15)</f>
        <v>17742090000</v>
      </c>
      <c r="K15" s="23">
        <f>SUMIF(F15:I15,"&gt;0")</f>
        <v>9000000000</v>
      </c>
      <c r="L15" s="23">
        <f>SUMIF(F15:I15,"&lt;0")*(-1)</f>
        <v>36010000</v>
      </c>
      <c r="M15" s="23">
        <f>+E15+K15-L15</f>
        <v>17742090000</v>
      </c>
      <c r="N15" s="23">
        <f>+M15-O15</f>
        <v>0</v>
      </c>
      <c r="O15" s="23">
        <v>17742090000</v>
      </c>
    </row>
    <row r="16" spans="1:16" s="21" customFormat="1" ht="16.5" customHeight="1" x14ac:dyDescent="0.2">
      <c r="A16" s="51"/>
      <c r="B16" s="51"/>
      <c r="C16" s="52" t="s">
        <v>15</v>
      </c>
      <c r="D16" s="52"/>
      <c r="E16" s="53">
        <f>+E17</f>
        <v>954614700000</v>
      </c>
      <c r="F16" s="53">
        <f t="shared" ref="F16:I16" si="6">+F17</f>
        <v>0</v>
      </c>
      <c r="G16" s="53">
        <f>+G17</f>
        <v>0</v>
      </c>
      <c r="H16" s="53">
        <f t="shared" si="6"/>
        <v>22000000000</v>
      </c>
      <c r="I16" s="53">
        <f t="shared" si="6"/>
        <v>0</v>
      </c>
      <c r="J16" s="53">
        <f>+J17</f>
        <v>980157600000</v>
      </c>
      <c r="K16" s="53">
        <f t="shared" ref="K16" si="7">+K17</f>
        <v>22000000000</v>
      </c>
      <c r="L16" s="53">
        <f>+L17</f>
        <v>0</v>
      </c>
      <c r="M16" s="53">
        <f>+M17</f>
        <v>976614700000</v>
      </c>
      <c r="N16" s="53">
        <f>+N17</f>
        <v>0</v>
      </c>
      <c r="O16" s="53">
        <f>+O17</f>
        <v>976614700000</v>
      </c>
    </row>
    <row r="17" spans="1:87" s="135" customFormat="1" ht="18" customHeight="1" x14ac:dyDescent="0.2">
      <c r="A17" s="133"/>
      <c r="B17" s="133"/>
      <c r="C17" s="134" t="s">
        <v>28</v>
      </c>
      <c r="D17" s="134"/>
      <c r="E17" s="131">
        <f>+E18+E27+E34+E38+E41+E48</f>
        <v>954614700000</v>
      </c>
      <c r="F17" s="131">
        <f t="shared" ref="F17:I17" si="8">+F18+F27+F34+F38+F41+F47+F48</f>
        <v>0</v>
      </c>
      <c r="G17" s="131">
        <f t="shared" si="8"/>
        <v>0</v>
      </c>
      <c r="H17" s="131">
        <f t="shared" si="8"/>
        <v>22000000000</v>
      </c>
      <c r="I17" s="131">
        <f t="shared" si="8"/>
        <v>0</v>
      </c>
      <c r="J17" s="131">
        <f>+J18+J27+J34+J38+J41+J47+J48</f>
        <v>980157600000</v>
      </c>
      <c r="K17" s="131">
        <f>+K18+K27+K34+K38+K41+K47+K48</f>
        <v>22000000000</v>
      </c>
      <c r="L17" s="131">
        <f t="shared" ref="K17:L17" si="9">+L18+L27+L34+L38+L41+L47+L48</f>
        <v>0</v>
      </c>
      <c r="M17" s="131">
        <f>+M18+M27+M34+M38+M41+M47+M48</f>
        <v>976614700000</v>
      </c>
      <c r="N17" s="131">
        <f>+N18+N27+N34+N38+N41+N47+N48</f>
        <v>0</v>
      </c>
      <c r="O17" s="131">
        <f>+O18+O27+O34+O38+O41+O47+O48</f>
        <v>976614700000</v>
      </c>
    </row>
    <row r="18" spans="1:87" s="21" customFormat="1" ht="30.75" customHeight="1" x14ac:dyDescent="0.2">
      <c r="A18" s="47"/>
      <c r="B18" s="47"/>
      <c r="C18" s="48" t="s">
        <v>29</v>
      </c>
      <c r="D18" s="48"/>
      <c r="E18" s="49">
        <f>SUM(E19:E26)</f>
        <v>661955700000</v>
      </c>
      <c r="F18" s="49">
        <f t="shared" ref="F18:I18" si="10">SUM(F19:F26)</f>
        <v>0</v>
      </c>
      <c r="G18" s="49">
        <f t="shared" si="10"/>
        <v>0</v>
      </c>
      <c r="H18" s="49">
        <f>SUM(H19:H26)</f>
        <v>7000000000</v>
      </c>
      <c r="I18" s="49">
        <f t="shared" si="10"/>
        <v>0</v>
      </c>
      <c r="J18" s="49">
        <f>SUM(J19:J26)</f>
        <v>668955700000</v>
      </c>
      <c r="K18" s="49">
        <f>SUM(K19:K26)</f>
        <v>7000000000</v>
      </c>
      <c r="L18" s="49">
        <f>SUM(L19:L26)</f>
        <v>0</v>
      </c>
      <c r="M18" s="49">
        <f>SUM(M19:M26)</f>
        <v>668955700000</v>
      </c>
      <c r="N18" s="49">
        <f>SUM(N19:N26)</f>
        <v>0</v>
      </c>
      <c r="O18" s="49">
        <f>SUM(O19:O26)</f>
        <v>668955700000</v>
      </c>
    </row>
    <row r="19" spans="1:87" s="21" customFormat="1" ht="57" customHeight="1" x14ac:dyDescent="0.2">
      <c r="A19" s="5" t="s">
        <v>160</v>
      </c>
      <c r="B19" s="5" t="s">
        <v>4</v>
      </c>
      <c r="C19" s="114" t="s">
        <v>30</v>
      </c>
      <c r="D19" s="10"/>
      <c r="E19" s="132">
        <v>8287800000</v>
      </c>
      <c r="F19" s="24"/>
      <c r="G19" s="24"/>
      <c r="H19" s="24"/>
      <c r="I19" s="24"/>
      <c r="J19" s="25">
        <f>SUM(E19:I19)</f>
        <v>8287800000</v>
      </c>
      <c r="K19" s="26">
        <f>SUMIF(F19:I19,"&gt;0")</f>
        <v>0</v>
      </c>
      <c r="L19" s="26">
        <f t="shared" ref="L19:L26" si="11">SUMIF(F19:G19,"&lt;0")*(-1)</f>
        <v>0</v>
      </c>
      <c r="M19" s="26">
        <f>+E19+K19-L19</f>
        <v>8287800000</v>
      </c>
      <c r="N19" s="36">
        <f>+M19-O19</f>
        <v>0</v>
      </c>
      <c r="O19" s="36">
        <v>8287800000</v>
      </c>
    </row>
    <row r="20" spans="1:87" s="21" customFormat="1" ht="51" x14ac:dyDescent="0.2">
      <c r="A20" s="5" t="s">
        <v>161</v>
      </c>
      <c r="B20" s="5" t="s">
        <v>59</v>
      </c>
      <c r="C20" s="115" t="s">
        <v>31</v>
      </c>
      <c r="D20" s="10"/>
      <c r="E20" s="132">
        <v>615899600000</v>
      </c>
      <c r="F20" s="24"/>
      <c r="G20" s="24"/>
      <c r="H20" s="24"/>
      <c r="I20" s="24"/>
      <c r="J20" s="25">
        <f t="shared" ref="J20:J82" si="12">SUM(E20:I20)</f>
        <v>615899600000</v>
      </c>
      <c r="K20" s="26">
        <f t="shared" ref="K20:K26" si="13">SUMIF(F20:I20,"&gt;0")</f>
        <v>0</v>
      </c>
      <c r="L20" s="26">
        <f t="shared" si="11"/>
        <v>0</v>
      </c>
      <c r="M20" s="26">
        <f>+E20+K20-L20</f>
        <v>615899600000</v>
      </c>
      <c r="N20" s="36">
        <f t="shared" ref="N20:N25" si="14">+M20-O20</f>
        <v>0</v>
      </c>
      <c r="O20" s="36">
        <v>615899600000</v>
      </c>
    </row>
    <row r="21" spans="1:87" s="13" customFormat="1" ht="63.75" x14ac:dyDescent="0.2">
      <c r="A21" s="19" t="s">
        <v>162</v>
      </c>
      <c r="B21" s="5">
        <v>10</v>
      </c>
      <c r="C21" s="115" t="s">
        <v>32</v>
      </c>
      <c r="D21" s="38"/>
      <c r="E21" s="132">
        <v>7373900000</v>
      </c>
      <c r="F21" s="24"/>
      <c r="G21" s="24"/>
      <c r="H21" s="24">
        <v>7000000000</v>
      </c>
      <c r="I21" s="24"/>
      <c r="J21" s="25">
        <f>SUM(E21:I21)</f>
        <v>14373900000</v>
      </c>
      <c r="K21" s="26">
        <f t="shared" si="13"/>
        <v>7000000000</v>
      </c>
      <c r="L21" s="26">
        <f t="shared" si="11"/>
        <v>0</v>
      </c>
      <c r="M21" s="26">
        <f>+E21+K21-L21</f>
        <v>14373900000</v>
      </c>
      <c r="N21" s="36">
        <f>+M21-O21</f>
        <v>0</v>
      </c>
      <c r="O21" s="36">
        <v>14373900000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</row>
    <row r="22" spans="1:87" s="21" customFormat="1" ht="38.25" x14ac:dyDescent="0.2">
      <c r="A22" s="5" t="s">
        <v>163</v>
      </c>
      <c r="B22" s="5" t="s">
        <v>4</v>
      </c>
      <c r="C22" s="114" t="s">
        <v>33</v>
      </c>
      <c r="D22" s="10"/>
      <c r="E22" s="132">
        <v>15000000000</v>
      </c>
      <c r="F22" s="24"/>
      <c r="G22" s="24"/>
      <c r="H22" s="24"/>
      <c r="I22" s="24"/>
      <c r="J22" s="25">
        <f>SUM(E22:I22)</f>
        <v>15000000000</v>
      </c>
      <c r="K22" s="26">
        <f t="shared" si="13"/>
        <v>0</v>
      </c>
      <c r="L22" s="26">
        <f t="shared" si="11"/>
        <v>0</v>
      </c>
      <c r="M22" s="26">
        <f>+E22+K22-L22</f>
        <v>15000000000</v>
      </c>
      <c r="N22" s="36">
        <f t="shared" si="14"/>
        <v>0</v>
      </c>
      <c r="O22" s="36">
        <v>15000000000</v>
      </c>
    </row>
    <row r="23" spans="1:87" s="21" customFormat="1" ht="38.25" x14ac:dyDescent="0.2">
      <c r="A23" s="5" t="s">
        <v>164</v>
      </c>
      <c r="B23" s="5" t="s">
        <v>4</v>
      </c>
      <c r="C23" s="114" t="s">
        <v>34</v>
      </c>
      <c r="D23" s="10"/>
      <c r="E23" s="132">
        <v>2836100000</v>
      </c>
      <c r="F23" s="24"/>
      <c r="G23" s="24"/>
      <c r="H23" s="24"/>
      <c r="I23" s="24"/>
      <c r="J23" s="25">
        <f>SUM(E23:I23)</f>
        <v>2836100000</v>
      </c>
      <c r="K23" s="26">
        <f t="shared" si="13"/>
        <v>0</v>
      </c>
      <c r="L23" s="26">
        <f t="shared" si="11"/>
        <v>0</v>
      </c>
      <c r="M23" s="26">
        <f>+E23+K23-L23</f>
        <v>2836100000</v>
      </c>
      <c r="N23" s="36">
        <f t="shared" si="14"/>
        <v>0</v>
      </c>
      <c r="O23" s="36">
        <v>2836100000</v>
      </c>
    </row>
    <row r="24" spans="1:87" s="21" customFormat="1" ht="50.25" customHeight="1" x14ac:dyDescent="0.2">
      <c r="A24" s="5" t="s">
        <v>165</v>
      </c>
      <c r="B24" s="5" t="s">
        <v>4</v>
      </c>
      <c r="C24" s="114" t="s">
        <v>13</v>
      </c>
      <c r="D24" s="10"/>
      <c r="E24" s="132">
        <v>872000000</v>
      </c>
      <c r="F24" s="24"/>
      <c r="G24" s="24"/>
      <c r="H24" s="24"/>
      <c r="I24" s="24"/>
      <c r="J24" s="25">
        <f>SUM(E24:I24)</f>
        <v>872000000</v>
      </c>
      <c r="K24" s="26">
        <f t="shared" si="13"/>
        <v>0</v>
      </c>
      <c r="L24" s="26">
        <f t="shared" si="11"/>
        <v>0</v>
      </c>
      <c r="M24" s="26">
        <f t="shared" ref="M24:M26" si="15">+E24+K24-L24</f>
        <v>872000000</v>
      </c>
      <c r="N24" s="36">
        <f t="shared" si="14"/>
        <v>0</v>
      </c>
      <c r="O24" s="36">
        <v>872000000</v>
      </c>
    </row>
    <row r="25" spans="1:87" s="21" customFormat="1" ht="99" customHeight="1" x14ac:dyDescent="0.2">
      <c r="A25" s="5" t="s">
        <v>166</v>
      </c>
      <c r="B25" s="5" t="s">
        <v>4</v>
      </c>
      <c r="C25" s="114" t="s">
        <v>63</v>
      </c>
      <c r="D25" s="10"/>
      <c r="E25" s="132">
        <v>2619300000</v>
      </c>
      <c r="F25" s="24"/>
      <c r="G25" s="24"/>
      <c r="H25" s="24"/>
      <c r="I25" s="24"/>
      <c r="J25" s="25">
        <f t="shared" si="12"/>
        <v>2619300000</v>
      </c>
      <c r="K25" s="26">
        <f t="shared" si="13"/>
        <v>0</v>
      </c>
      <c r="L25" s="26">
        <f t="shared" si="11"/>
        <v>0</v>
      </c>
      <c r="M25" s="30">
        <f t="shared" si="15"/>
        <v>2619300000</v>
      </c>
      <c r="N25" s="36">
        <f t="shared" si="14"/>
        <v>0</v>
      </c>
      <c r="O25" s="36">
        <v>2619300000</v>
      </c>
    </row>
    <row r="26" spans="1:87" s="21" customFormat="1" ht="51" x14ac:dyDescent="0.2">
      <c r="A26" s="5" t="s">
        <v>167</v>
      </c>
      <c r="B26" s="5" t="s">
        <v>4</v>
      </c>
      <c r="C26" s="114" t="s">
        <v>61</v>
      </c>
      <c r="D26" s="10"/>
      <c r="E26" s="132">
        <v>9067000000</v>
      </c>
      <c r="F26" s="24"/>
      <c r="G26" s="24"/>
      <c r="H26" s="24"/>
      <c r="I26" s="24"/>
      <c r="J26" s="25">
        <f t="shared" ref="J26:J39" si="16">SUM(E26:I26)</f>
        <v>9067000000</v>
      </c>
      <c r="K26" s="26">
        <f t="shared" si="13"/>
        <v>0</v>
      </c>
      <c r="L26" s="26">
        <f t="shared" si="11"/>
        <v>0</v>
      </c>
      <c r="M26" s="30">
        <f t="shared" si="15"/>
        <v>9067000000</v>
      </c>
      <c r="N26" s="36">
        <f>+M26-O26</f>
        <v>0</v>
      </c>
      <c r="O26" s="36">
        <v>9067000000</v>
      </c>
    </row>
    <row r="27" spans="1:87" s="21" customFormat="1" ht="63.75" x14ac:dyDescent="0.2">
      <c r="A27" s="47"/>
      <c r="B27" s="47"/>
      <c r="C27" s="50" t="s">
        <v>35</v>
      </c>
      <c r="D27" s="50"/>
      <c r="E27" s="49">
        <f>SUM(E28:E33)</f>
        <v>27485600000</v>
      </c>
      <c r="F27" s="49">
        <f t="shared" ref="F27:I27" si="17">SUM(F28:F33)</f>
        <v>0</v>
      </c>
      <c r="G27" s="49">
        <f t="shared" si="17"/>
        <v>0</v>
      </c>
      <c r="H27" s="49">
        <f t="shared" si="17"/>
        <v>0</v>
      </c>
      <c r="I27" s="49">
        <f t="shared" si="17"/>
        <v>0</v>
      </c>
      <c r="J27" s="49">
        <f>SUM(E27:I27)</f>
        <v>27485600000</v>
      </c>
      <c r="K27" s="49">
        <f>SUM(K28:K33)</f>
        <v>0</v>
      </c>
      <c r="L27" s="49">
        <f>SUM(L28:L33)</f>
        <v>0</v>
      </c>
      <c r="M27" s="49">
        <f t="shared" ref="K27:M27" si="18">SUM(M28:M33)</f>
        <v>27485600000</v>
      </c>
      <c r="N27" s="49">
        <f>SUM(N28:N33)</f>
        <v>0</v>
      </c>
      <c r="O27" s="49">
        <f>SUM(O28:O33)</f>
        <v>27485600000</v>
      </c>
    </row>
    <row r="28" spans="1:87" s="21" customFormat="1" ht="38.25" x14ac:dyDescent="0.2">
      <c r="A28" s="5" t="s">
        <v>168</v>
      </c>
      <c r="B28" s="5" t="s">
        <v>4</v>
      </c>
      <c r="C28" s="114" t="s">
        <v>36</v>
      </c>
      <c r="D28" s="10"/>
      <c r="E28" s="136">
        <v>7221500000</v>
      </c>
      <c r="F28" s="24"/>
      <c r="G28" s="24"/>
      <c r="H28" s="24"/>
      <c r="I28" s="24"/>
      <c r="J28" s="25">
        <f t="shared" si="16"/>
        <v>7221500000</v>
      </c>
      <c r="K28" s="26">
        <f t="shared" ref="K28:K33" si="19">SUMIF(F28:G28,"&gt;0")</f>
        <v>0</v>
      </c>
      <c r="L28" s="26">
        <f t="shared" ref="L28:L33" si="20">SUMIF(F28:G28,"&lt;0")*(-1)</f>
        <v>0</v>
      </c>
      <c r="M28" s="26">
        <f t="shared" ref="M28:M33" si="21">+E28+K28-L28</f>
        <v>7221500000</v>
      </c>
      <c r="N28" s="27">
        <f t="shared" ref="N28:N33" si="22">+M28-O28</f>
        <v>0</v>
      </c>
      <c r="O28" s="27">
        <v>7221500000</v>
      </c>
    </row>
    <row r="29" spans="1:87" s="21" customFormat="1" ht="51" x14ac:dyDescent="0.2">
      <c r="A29" s="5" t="s">
        <v>169</v>
      </c>
      <c r="B29" s="5" t="s">
        <v>4</v>
      </c>
      <c r="C29" s="114" t="s">
        <v>37</v>
      </c>
      <c r="D29" s="10"/>
      <c r="E29" s="136">
        <v>4946200000</v>
      </c>
      <c r="F29" s="24"/>
      <c r="G29" s="24"/>
      <c r="H29" s="24"/>
      <c r="I29" s="24"/>
      <c r="J29" s="25">
        <f t="shared" si="16"/>
        <v>4946200000</v>
      </c>
      <c r="K29" s="26">
        <f t="shared" si="19"/>
        <v>0</v>
      </c>
      <c r="L29" s="26">
        <f t="shared" si="20"/>
        <v>0</v>
      </c>
      <c r="M29" s="26">
        <f t="shared" si="21"/>
        <v>4946200000</v>
      </c>
      <c r="N29" s="27">
        <f t="shared" si="22"/>
        <v>0</v>
      </c>
      <c r="O29" s="27">
        <v>4946200000</v>
      </c>
    </row>
    <row r="30" spans="1:87" s="21" customFormat="1" ht="51" x14ac:dyDescent="0.2">
      <c r="A30" s="5" t="s">
        <v>170</v>
      </c>
      <c r="B30" s="5" t="s">
        <v>4</v>
      </c>
      <c r="C30" s="114" t="s">
        <v>38</v>
      </c>
      <c r="D30" s="10"/>
      <c r="E30" s="136">
        <v>3514700000</v>
      </c>
      <c r="F30" s="24"/>
      <c r="G30" s="24"/>
      <c r="H30" s="24"/>
      <c r="I30" s="24"/>
      <c r="J30" s="25">
        <f t="shared" si="16"/>
        <v>3514700000</v>
      </c>
      <c r="K30" s="26">
        <f t="shared" si="19"/>
        <v>0</v>
      </c>
      <c r="L30" s="26">
        <f t="shared" si="20"/>
        <v>0</v>
      </c>
      <c r="M30" s="26">
        <f t="shared" si="21"/>
        <v>3514700000</v>
      </c>
      <c r="N30" s="27">
        <f t="shared" si="22"/>
        <v>0</v>
      </c>
      <c r="O30" s="27">
        <v>3514700000</v>
      </c>
    </row>
    <row r="31" spans="1:87" s="21" customFormat="1" ht="51" x14ac:dyDescent="0.2">
      <c r="A31" s="5" t="s">
        <v>171</v>
      </c>
      <c r="B31" s="5" t="s">
        <v>4</v>
      </c>
      <c r="C31" s="114" t="s">
        <v>39</v>
      </c>
      <c r="D31" s="10"/>
      <c r="E31" s="136">
        <v>2735900000</v>
      </c>
      <c r="F31" s="24"/>
      <c r="G31" s="24"/>
      <c r="H31" s="24"/>
      <c r="I31" s="24"/>
      <c r="J31" s="25">
        <f t="shared" si="16"/>
        <v>2735900000</v>
      </c>
      <c r="K31" s="26">
        <f t="shared" si="19"/>
        <v>0</v>
      </c>
      <c r="L31" s="26">
        <f t="shared" si="20"/>
        <v>0</v>
      </c>
      <c r="M31" s="26">
        <f t="shared" si="21"/>
        <v>2735900000</v>
      </c>
      <c r="N31" s="27">
        <f t="shared" si="22"/>
        <v>0</v>
      </c>
      <c r="O31" s="27">
        <v>2735900000</v>
      </c>
    </row>
    <row r="32" spans="1:87" s="21" customFormat="1" ht="51" x14ac:dyDescent="0.2">
      <c r="A32" s="5" t="s">
        <v>172</v>
      </c>
      <c r="B32" s="5" t="s">
        <v>4</v>
      </c>
      <c r="C32" s="114" t="s">
        <v>40</v>
      </c>
      <c r="D32" s="10"/>
      <c r="E32" s="136">
        <v>3511200000</v>
      </c>
      <c r="F32" s="24"/>
      <c r="G32" s="24"/>
      <c r="H32" s="24"/>
      <c r="I32" s="24"/>
      <c r="J32" s="25">
        <f t="shared" si="16"/>
        <v>3511200000</v>
      </c>
      <c r="K32" s="26">
        <f t="shared" si="19"/>
        <v>0</v>
      </c>
      <c r="L32" s="26">
        <f t="shared" si="20"/>
        <v>0</v>
      </c>
      <c r="M32" s="26">
        <f t="shared" si="21"/>
        <v>3511200000</v>
      </c>
      <c r="N32" s="27">
        <f t="shared" si="22"/>
        <v>0</v>
      </c>
      <c r="O32" s="27">
        <v>3511200000</v>
      </c>
    </row>
    <row r="33" spans="1:15" s="21" customFormat="1" ht="51" x14ac:dyDescent="0.2">
      <c r="A33" s="5" t="s">
        <v>173</v>
      </c>
      <c r="B33" s="5" t="s">
        <v>4</v>
      </c>
      <c r="C33" s="114" t="s">
        <v>41</v>
      </c>
      <c r="D33" s="10"/>
      <c r="E33" s="136">
        <v>5556100000</v>
      </c>
      <c r="F33" s="24"/>
      <c r="G33" s="24"/>
      <c r="H33" s="24"/>
      <c r="I33" s="24"/>
      <c r="J33" s="25">
        <f t="shared" si="16"/>
        <v>5556100000</v>
      </c>
      <c r="K33" s="26">
        <f t="shared" si="19"/>
        <v>0</v>
      </c>
      <c r="L33" s="26">
        <f t="shared" si="20"/>
        <v>0</v>
      </c>
      <c r="M33" s="26">
        <f t="shared" si="21"/>
        <v>5556100000</v>
      </c>
      <c r="N33" s="27">
        <f t="shared" si="22"/>
        <v>0</v>
      </c>
      <c r="O33" s="27">
        <v>5556100000</v>
      </c>
    </row>
    <row r="34" spans="1:15" s="21" customFormat="1" ht="25.5" x14ac:dyDescent="0.2">
      <c r="A34" s="47"/>
      <c r="B34" s="47"/>
      <c r="C34" s="50" t="s">
        <v>42</v>
      </c>
      <c r="D34" s="50"/>
      <c r="E34" s="49">
        <f>+E35+E36+E37</f>
        <v>86352000000</v>
      </c>
      <c r="F34" s="49">
        <f t="shared" ref="F34:I34" si="23">+F35+F36+F37</f>
        <v>0</v>
      </c>
      <c r="G34" s="49">
        <f t="shared" si="23"/>
        <v>0</v>
      </c>
      <c r="H34" s="49">
        <f t="shared" si="23"/>
        <v>0</v>
      </c>
      <c r="I34" s="49">
        <f t="shared" si="23"/>
        <v>0</v>
      </c>
      <c r="J34" s="49">
        <f>SUM(E34:I34)</f>
        <v>86352000000</v>
      </c>
      <c r="K34" s="49">
        <f>SUM(K35:K37)</f>
        <v>0</v>
      </c>
      <c r="L34" s="49">
        <f>SUM(L35:L37)</f>
        <v>0</v>
      </c>
      <c r="M34" s="49">
        <f>SUM(M35:M37)</f>
        <v>86352000000</v>
      </c>
      <c r="N34" s="49">
        <f>+N35+N36+N37</f>
        <v>0</v>
      </c>
      <c r="O34" s="49">
        <f>+O35+O36+O37</f>
        <v>86352000000</v>
      </c>
    </row>
    <row r="35" spans="1:15" s="21" customFormat="1" ht="76.5" x14ac:dyDescent="0.2">
      <c r="A35" s="5" t="s">
        <v>174</v>
      </c>
      <c r="B35" s="5" t="s">
        <v>4</v>
      </c>
      <c r="C35" s="114" t="s">
        <v>43</v>
      </c>
      <c r="D35" s="10"/>
      <c r="E35" s="136">
        <v>74100000000</v>
      </c>
      <c r="F35" s="24"/>
      <c r="G35" s="24"/>
      <c r="H35" s="24"/>
      <c r="I35" s="24"/>
      <c r="J35" s="25">
        <f t="shared" si="16"/>
        <v>74100000000</v>
      </c>
      <c r="K35" s="26">
        <f t="shared" ref="K35:K40" si="24">SUMIF(F35:G35,"&gt;0")</f>
        <v>0</v>
      </c>
      <c r="L35" s="26">
        <f t="shared" ref="L35:L40" si="25">SUMIF(F35:G35,"&lt;0")*(-1)</f>
        <v>0</v>
      </c>
      <c r="M35" s="26">
        <f>+E35+K35-L35</f>
        <v>74100000000</v>
      </c>
      <c r="N35" s="27">
        <f t="shared" ref="N35:N37" si="26">+M35-O35</f>
        <v>0</v>
      </c>
      <c r="O35" s="27">
        <v>74100000000</v>
      </c>
    </row>
    <row r="36" spans="1:15" s="21" customFormat="1" ht="127.5" x14ac:dyDescent="0.2">
      <c r="A36" s="5" t="s">
        <v>175</v>
      </c>
      <c r="B36" s="5" t="s">
        <v>4</v>
      </c>
      <c r="C36" s="114" t="s">
        <v>65</v>
      </c>
      <c r="D36" s="10"/>
      <c r="E36" s="136">
        <v>8905600000</v>
      </c>
      <c r="F36" s="24"/>
      <c r="G36" s="24"/>
      <c r="H36" s="24"/>
      <c r="I36" s="24"/>
      <c r="J36" s="25">
        <f t="shared" si="16"/>
        <v>8905600000</v>
      </c>
      <c r="K36" s="26">
        <f t="shared" si="24"/>
        <v>0</v>
      </c>
      <c r="L36" s="26">
        <f t="shared" si="25"/>
        <v>0</v>
      </c>
      <c r="M36" s="26">
        <f>+E36+K36-L36</f>
        <v>8905600000</v>
      </c>
      <c r="N36" s="27">
        <f t="shared" si="26"/>
        <v>0</v>
      </c>
      <c r="O36" s="27">
        <v>8905600000</v>
      </c>
    </row>
    <row r="37" spans="1:15" s="21" customFormat="1" ht="63.75" x14ac:dyDescent="0.2">
      <c r="A37" s="5" t="s">
        <v>176</v>
      </c>
      <c r="B37" s="5">
        <v>10</v>
      </c>
      <c r="C37" s="114" t="s">
        <v>204</v>
      </c>
      <c r="D37" s="10"/>
      <c r="E37" s="136">
        <v>3346400000</v>
      </c>
      <c r="F37" s="24"/>
      <c r="G37" s="24"/>
      <c r="H37" s="24"/>
      <c r="I37" s="24"/>
      <c r="J37" s="25">
        <f t="shared" si="16"/>
        <v>3346400000</v>
      </c>
      <c r="K37" s="26">
        <f t="shared" si="24"/>
        <v>0</v>
      </c>
      <c r="L37" s="26">
        <f t="shared" si="25"/>
        <v>0</v>
      </c>
      <c r="M37" s="26">
        <f>+E37+K37-L37</f>
        <v>3346400000</v>
      </c>
      <c r="N37" s="27">
        <f t="shared" si="26"/>
        <v>0</v>
      </c>
      <c r="O37" s="27">
        <v>3346400000</v>
      </c>
    </row>
    <row r="38" spans="1:15" s="21" customFormat="1" ht="37.5" customHeight="1" x14ac:dyDescent="0.2">
      <c r="A38" s="51"/>
      <c r="B38" s="51"/>
      <c r="C38" s="52" t="s">
        <v>68</v>
      </c>
      <c r="D38" s="52"/>
      <c r="E38" s="53">
        <f>E39</f>
        <v>46847000000</v>
      </c>
      <c r="F38" s="53">
        <f t="shared" ref="F38:I38" si="27">F39</f>
        <v>0</v>
      </c>
      <c r="G38" s="53">
        <f t="shared" si="27"/>
        <v>0</v>
      </c>
      <c r="H38" s="53">
        <f t="shared" si="27"/>
        <v>0</v>
      </c>
      <c r="I38" s="53">
        <f t="shared" si="27"/>
        <v>0</v>
      </c>
      <c r="J38" s="53">
        <f t="shared" si="16"/>
        <v>46847000000</v>
      </c>
      <c r="K38" s="53">
        <f>SUMIF(F38:I38,"&gt;0")</f>
        <v>0</v>
      </c>
      <c r="L38" s="53">
        <f>SUMIF(F38:I38,"&lt;0")*(-1)</f>
        <v>0</v>
      </c>
      <c r="M38" s="53">
        <f>M39</f>
        <v>46847000000</v>
      </c>
      <c r="N38" s="53">
        <f>N39</f>
        <v>0</v>
      </c>
      <c r="O38" s="53">
        <f>O39</f>
        <v>46847000000</v>
      </c>
    </row>
    <row r="39" spans="1:15" s="21" customFormat="1" ht="37.5" customHeight="1" x14ac:dyDescent="0.2">
      <c r="A39" s="54"/>
      <c r="B39" s="54"/>
      <c r="C39" s="55" t="s">
        <v>44</v>
      </c>
      <c r="D39" s="55"/>
      <c r="E39" s="56">
        <f>SUM(E40)</f>
        <v>46847000000</v>
      </c>
      <c r="F39" s="56">
        <f t="shared" ref="F39:I39" si="28">SUM(F40)</f>
        <v>0</v>
      </c>
      <c r="G39" s="56">
        <f t="shared" si="28"/>
        <v>0</v>
      </c>
      <c r="H39" s="56">
        <f t="shared" si="28"/>
        <v>0</v>
      </c>
      <c r="I39" s="56">
        <f t="shared" si="28"/>
        <v>0</v>
      </c>
      <c r="J39" s="56">
        <f t="shared" si="16"/>
        <v>46847000000</v>
      </c>
      <c r="K39" s="56">
        <f>SUMIF(F39:I39,"&gt;0")</f>
        <v>0</v>
      </c>
      <c r="L39" s="56">
        <f>SUMIF(F39:I39,"&lt;0")*(-1)</f>
        <v>0</v>
      </c>
      <c r="M39" s="56">
        <f>SUM(M40)</f>
        <v>46847000000</v>
      </c>
      <c r="N39" s="56">
        <f>SUM(N40)</f>
        <v>0</v>
      </c>
      <c r="O39" s="56">
        <f>SUM(O40)</f>
        <v>46847000000</v>
      </c>
    </row>
    <row r="40" spans="1:15" s="21" customFormat="1" ht="76.5" x14ac:dyDescent="0.2">
      <c r="A40" s="5" t="s">
        <v>177</v>
      </c>
      <c r="B40" s="5" t="s">
        <v>4</v>
      </c>
      <c r="C40" s="10" t="s">
        <v>45</v>
      </c>
      <c r="D40" s="10"/>
      <c r="E40" s="136">
        <v>46847000000</v>
      </c>
      <c r="F40" s="24"/>
      <c r="G40" s="24"/>
      <c r="H40" s="24"/>
      <c r="I40" s="24"/>
      <c r="J40" s="25">
        <f t="shared" si="12"/>
        <v>46847000000</v>
      </c>
      <c r="K40" s="26">
        <f>SUMIF(F40:I40,"&gt;0")</f>
        <v>0</v>
      </c>
      <c r="L40" s="26">
        <f>SUMIF(F40:I40,"&lt;0")*(-1)</f>
        <v>0</v>
      </c>
      <c r="M40" s="26">
        <f>+E40+K40-L40</f>
        <v>46847000000</v>
      </c>
      <c r="N40" s="27">
        <f>+M40-O40</f>
        <v>0</v>
      </c>
      <c r="O40" s="27">
        <v>46847000000</v>
      </c>
    </row>
    <row r="41" spans="1:15" s="21" customFormat="1" ht="38.25" x14ac:dyDescent="0.2">
      <c r="A41" s="51"/>
      <c r="B41" s="51"/>
      <c r="C41" s="52" t="s">
        <v>46</v>
      </c>
      <c r="D41" s="52"/>
      <c r="E41" s="53">
        <f>+E42</f>
        <v>130148400000</v>
      </c>
      <c r="F41" s="53">
        <f t="shared" ref="F41:I41" si="29">+F42</f>
        <v>0</v>
      </c>
      <c r="G41" s="53">
        <f t="shared" si="29"/>
        <v>0</v>
      </c>
      <c r="H41" s="53">
        <f t="shared" si="29"/>
        <v>15000000000</v>
      </c>
      <c r="I41" s="53">
        <f t="shared" si="29"/>
        <v>0</v>
      </c>
      <c r="J41" s="53">
        <f t="shared" si="12"/>
        <v>145148400000</v>
      </c>
      <c r="K41" s="53">
        <f>+K42</f>
        <v>15000000000</v>
      </c>
      <c r="L41" s="53">
        <f>+L42</f>
        <v>0</v>
      </c>
      <c r="M41" s="53">
        <f>+M42</f>
        <v>141605500000</v>
      </c>
      <c r="N41" s="53">
        <f t="shared" ref="N41:O41" si="30">+N42</f>
        <v>0</v>
      </c>
      <c r="O41" s="53">
        <f t="shared" si="30"/>
        <v>141605500000</v>
      </c>
    </row>
    <row r="42" spans="1:15" s="21" customFormat="1" ht="38.25" x14ac:dyDescent="0.2">
      <c r="A42" s="54"/>
      <c r="B42" s="54"/>
      <c r="C42" s="55" t="s">
        <v>46</v>
      </c>
      <c r="D42" s="55"/>
      <c r="E42" s="56">
        <f>SUM(E43:E47)</f>
        <v>130148400000</v>
      </c>
      <c r="F42" s="56">
        <f t="shared" ref="F42:I42" si="31">SUM(F43:F47)</f>
        <v>0</v>
      </c>
      <c r="G42" s="56">
        <f t="shared" si="31"/>
        <v>0</v>
      </c>
      <c r="H42" s="56">
        <f t="shared" si="31"/>
        <v>15000000000</v>
      </c>
      <c r="I42" s="56">
        <f t="shared" si="31"/>
        <v>0</v>
      </c>
      <c r="J42" s="56">
        <f>SUM(E42:I42)</f>
        <v>145148400000</v>
      </c>
      <c r="K42" s="56">
        <f>SUM(K43:K46)</f>
        <v>15000000000</v>
      </c>
      <c r="L42" s="56">
        <f>SUM(L43:L46)</f>
        <v>0</v>
      </c>
      <c r="M42" s="56">
        <f>SUM(M43:M46)</f>
        <v>141605500000</v>
      </c>
      <c r="N42" s="56">
        <f t="shared" ref="K42:O42" si="32">SUM(N43:N46)</f>
        <v>0</v>
      </c>
      <c r="O42" s="56">
        <f t="shared" si="32"/>
        <v>141605500000</v>
      </c>
    </row>
    <row r="43" spans="1:15" s="21" customFormat="1" ht="38.25" customHeight="1" x14ac:dyDescent="0.2">
      <c r="A43" s="5" t="s">
        <v>178</v>
      </c>
      <c r="B43" s="5" t="s">
        <v>4</v>
      </c>
      <c r="C43" s="10" t="s">
        <v>47</v>
      </c>
      <c r="D43" s="10"/>
      <c r="E43" s="39">
        <v>1114100000</v>
      </c>
      <c r="F43" s="24"/>
      <c r="G43" s="24"/>
      <c r="H43" s="24"/>
      <c r="I43" s="24"/>
      <c r="J43" s="25">
        <f t="shared" ref="J43:J79" si="33">SUM(E43:I43)</f>
        <v>1114100000</v>
      </c>
      <c r="K43" s="26">
        <f>SUMIF(F43:G43,"&gt;0")</f>
        <v>0</v>
      </c>
      <c r="L43" s="26">
        <f>SUMIF(F43:G43,"&lt;0")*(-1)</f>
        <v>0</v>
      </c>
      <c r="M43" s="26">
        <f>+E43+K43-L43</f>
        <v>1114100000</v>
      </c>
      <c r="N43" s="24">
        <f t="shared" ref="N43:N46" si="34">+M43-O43</f>
        <v>0</v>
      </c>
      <c r="O43" s="24">
        <v>1114100000</v>
      </c>
    </row>
    <row r="44" spans="1:15" s="21" customFormat="1" ht="49.5" customHeight="1" x14ac:dyDescent="0.2">
      <c r="A44" s="5" t="s">
        <v>179</v>
      </c>
      <c r="B44" s="5" t="s">
        <v>4</v>
      </c>
      <c r="C44" s="10" t="s">
        <v>48</v>
      </c>
      <c r="D44" s="10"/>
      <c r="E44" s="39">
        <v>29017500000</v>
      </c>
      <c r="F44" s="24"/>
      <c r="G44" s="24"/>
      <c r="H44" s="24"/>
      <c r="I44" s="24"/>
      <c r="J44" s="25">
        <f t="shared" si="33"/>
        <v>29017500000</v>
      </c>
      <c r="K44" s="26">
        <f>SUMIF(F44:G44,"&gt;0")</f>
        <v>0</v>
      </c>
      <c r="L44" s="26">
        <f>SUMIF(F44:G44,"&lt;0")*(-1)</f>
        <v>0</v>
      </c>
      <c r="M44" s="26">
        <f>+E44+K44-L44</f>
        <v>29017500000</v>
      </c>
      <c r="N44" s="24">
        <f t="shared" si="34"/>
        <v>0</v>
      </c>
      <c r="O44" s="24">
        <v>29017500000</v>
      </c>
    </row>
    <row r="45" spans="1:15" s="33" customFormat="1" ht="89.25" x14ac:dyDescent="0.2">
      <c r="A45" s="15" t="s">
        <v>180</v>
      </c>
      <c r="B45" s="15">
        <v>10</v>
      </c>
      <c r="C45" s="10" t="s">
        <v>5</v>
      </c>
      <c r="D45" s="10"/>
      <c r="E45" s="136">
        <v>87055300000</v>
      </c>
      <c r="F45" s="24"/>
      <c r="G45" s="24"/>
      <c r="H45" s="24">
        <v>15000000000</v>
      </c>
      <c r="I45" s="24"/>
      <c r="J45" s="25">
        <f t="shared" si="33"/>
        <v>102055300000</v>
      </c>
      <c r="K45" s="27">
        <f>SUMIF(F45:I45,"&gt;0")</f>
        <v>15000000000</v>
      </c>
      <c r="L45" s="27">
        <f>SUMIF(F45:G45,"&lt;0")*(-1)</f>
        <v>0</v>
      </c>
      <c r="M45" s="27">
        <f>+E45+K45-L45</f>
        <v>102055300000</v>
      </c>
      <c r="N45" s="27">
        <f t="shared" si="34"/>
        <v>0</v>
      </c>
      <c r="O45" s="27">
        <v>102055300000</v>
      </c>
    </row>
    <row r="46" spans="1:15" s="21" customFormat="1" ht="102" x14ac:dyDescent="0.2">
      <c r="A46" s="5" t="s">
        <v>181</v>
      </c>
      <c r="B46" s="5" t="s">
        <v>4</v>
      </c>
      <c r="C46" s="10" t="s">
        <v>54</v>
      </c>
      <c r="D46" s="10"/>
      <c r="E46" s="39">
        <v>9418600000</v>
      </c>
      <c r="F46" s="24"/>
      <c r="G46" s="24"/>
      <c r="H46" s="24"/>
      <c r="I46" s="24"/>
      <c r="J46" s="25">
        <f t="shared" si="33"/>
        <v>9418600000</v>
      </c>
      <c r="K46" s="26">
        <f>SUMIF(F46:G46,"&gt;0")</f>
        <v>0</v>
      </c>
      <c r="L46" s="26">
        <f>SUMIF(F46:G46,"&lt;0")*(-1)</f>
        <v>0</v>
      </c>
      <c r="M46" s="26">
        <f>+E46+K46-L46</f>
        <v>9418600000</v>
      </c>
      <c r="N46" s="24">
        <f t="shared" si="34"/>
        <v>0</v>
      </c>
      <c r="O46" s="24">
        <v>9418600000</v>
      </c>
    </row>
    <row r="47" spans="1:15" s="21" customFormat="1" ht="25.5" x14ac:dyDescent="0.2">
      <c r="A47" s="5" t="s">
        <v>182</v>
      </c>
      <c r="B47" s="5"/>
      <c r="C47" s="10" t="s">
        <v>6</v>
      </c>
      <c r="D47" s="10"/>
      <c r="E47" s="39">
        <v>3542900000</v>
      </c>
      <c r="F47" s="24"/>
      <c r="G47" s="24"/>
      <c r="H47" s="24"/>
      <c r="I47" s="24"/>
      <c r="J47" s="25">
        <f t="shared" si="33"/>
        <v>3542900000</v>
      </c>
      <c r="K47" s="26">
        <f>SUMIF(F47:G47,"&gt;0")</f>
        <v>0</v>
      </c>
      <c r="L47" s="26">
        <f>SUMIF(F47:G47,"&lt;0")*(-1)</f>
        <v>0</v>
      </c>
      <c r="M47" s="26">
        <f>+E47+K47-L47</f>
        <v>3542900000</v>
      </c>
      <c r="N47" s="24">
        <f>+M47-O47</f>
        <v>0</v>
      </c>
      <c r="O47" s="24">
        <v>3542900000</v>
      </c>
    </row>
    <row r="48" spans="1:15" s="21" customFormat="1" ht="38.25" x14ac:dyDescent="0.2">
      <c r="A48" s="51"/>
      <c r="B48" s="51"/>
      <c r="C48" s="52" t="s">
        <v>69</v>
      </c>
      <c r="D48" s="52"/>
      <c r="E48" s="53">
        <f>+E49</f>
        <v>1826000000</v>
      </c>
      <c r="F48" s="53"/>
      <c r="G48" s="53">
        <f t="shared" ref="E48:G49" si="35">+G49</f>
        <v>0</v>
      </c>
      <c r="H48" s="53"/>
      <c r="I48" s="53"/>
      <c r="J48" s="53">
        <f t="shared" si="33"/>
        <v>1826000000</v>
      </c>
      <c r="K48" s="53">
        <f>+K49</f>
        <v>0</v>
      </c>
      <c r="L48" s="53">
        <f>+L49</f>
        <v>0</v>
      </c>
      <c r="M48" s="53">
        <f>+M49</f>
        <v>1826000000</v>
      </c>
      <c r="N48" s="53">
        <f t="shared" ref="K48:O49" si="36">+N49</f>
        <v>0</v>
      </c>
      <c r="O48" s="53">
        <f t="shared" si="36"/>
        <v>1826000000</v>
      </c>
    </row>
    <row r="49" spans="1:15" s="21" customFormat="1" ht="25.5" x14ac:dyDescent="0.2">
      <c r="A49" s="54"/>
      <c r="B49" s="54"/>
      <c r="C49" s="55" t="s">
        <v>49</v>
      </c>
      <c r="D49" s="55"/>
      <c r="E49" s="56">
        <f t="shared" si="35"/>
        <v>1826000000</v>
      </c>
      <c r="F49" s="56"/>
      <c r="G49" s="56">
        <f t="shared" si="35"/>
        <v>0</v>
      </c>
      <c r="H49" s="56"/>
      <c r="I49" s="56"/>
      <c r="J49" s="56">
        <f t="shared" si="33"/>
        <v>1826000000</v>
      </c>
      <c r="K49" s="56">
        <f>+K50</f>
        <v>0</v>
      </c>
      <c r="L49" s="56">
        <f>+L50</f>
        <v>0</v>
      </c>
      <c r="M49" s="56">
        <f t="shared" si="36"/>
        <v>1826000000</v>
      </c>
      <c r="N49" s="56">
        <f t="shared" si="36"/>
        <v>0</v>
      </c>
      <c r="O49" s="56">
        <f t="shared" si="36"/>
        <v>1826000000</v>
      </c>
    </row>
    <row r="50" spans="1:15" s="21" customFormat="1" ht="140.25" x14ac:dyDescent="0.2">
      <c r="A50" s="5" t="s">
        <v>183</v>
      </c>
      <c r="B50" s="5" t="s">
        <v>4</v>
      </c>
      <c r="C50" s="10" t="s">
        <v>14</v>
      </c>
      <c r="D50" s="10"/>
      <c r="E50" s="39">
        <v>1826000000</v>
      </c>
      <c r="F50" s="24"/>
      <c r="G50" s="24"/>
      <c r="H50" s="24"/>
      <c r="I50" s="24"/>
      <c r="J50" s="25">
        <f t="shared" si="33"/>
        <v>1826000000</v>
      </c>
      <c r="K50" s="26">
        <f>SUMIF(F50:G50,"&gt;0")</f>
        <v>0</v>
      </c>
      <c r="L50" s="26">
        <f>SUMIF(F50:G50,"&lt;0")*(-1)</f>
        <v>0</v>
      </c>
      <c r="M50" s="26">
        <f>+E50+K50-L50</f>
        <v>1826000000</v>
      </c>
      <c r="N50" s="24">
        <f>+M50-O50</f>
        <v>0</v>
      </c>
      <c r="O50" s="24">
        <v>1826000000</v>
      </c>
    </row>
    <row r="51" spans="1:15" s="21" customFormat="1" ht="38.25" x14ac:dyDescent="0.2">
      <c r="A51" s="51"/>
      <c r="B51" s="51"/>
      <c r="C51" s="114" t="s">
        <v>50</v>
      </c>
      <c r="D51" s="52"/>
      <c r="E51" s="53">
        <f>+E52+E54</f>
        <v>3046000000</v>
      </c>
      <c r="F51" s="53">
        <f t="shared" ref="F51:I51" si="37">+F52+F54</f>
        <v>36010000</v>
      </c>
      <c r="G51" s="53">
        <f t="shared" si="37"/>
        <v>0</v>
      </c>
      <c r="H51" s="53">
        <f t="shared" si="37"/>
        <v>0</v>
      </c>
      <c r="I51" s="53">
        <f t="shared" si="37"/>
        <v>0</v>
      </c>
      <c r="J51" s="53">
        <f t="shared" si="33"/>
        <v>3082010000</v>
      </c>
      <c r="K51" s="53">
        <f>+K52+K54</f>
        <v>36010000</v>
      </c>
      <c r="L51" s="53">
        <f>+L52+L54</f>
        <v>0</v>
      </c>
      <c r="M51" s="53">
        <f>+M52+M54</f>
        <v>3082010000</v>
      </c>
      <c r="N51" s="53">
        <f>+N52+N54</f>
        <v>0</v>
      </c>
      <c r="O51" s="53">
        <f>+O52+O54</f>
        <v>3082010000</v>
      </c>
    </row>
    <row r="52" spans="1:15" s="21" customFormat="1" x14ac:dyDescent="0.2">
      <c r="A52" s="54"/>
      <c r="B52" s="54" t="s">
        <v>4</v>
      </c>
      <c r="C52" s="10" t="s">
        <v>51</v>
      </c>
      <c r="D52" s="55"/>
      <c r="E52" s="56">
        <f>+E53</f>
        <v>176200000</v>
      </c>
      <c r="F52" s="56">
        <f t="shared" ref="F52:I52" si="38">+F53</f>
        <v>36010000</v>
      </c>
      <c r="G52" s="56">
        <f t="shared" si="38"/>
        <v>0</v>
      </c>
      <c r="H52" s="56">
        <f t="shared" si="38"/>
        <v>0</v>
      </c>
      <c r="I52" s="56">
        <f t="shared" si="38"/>
        <v>0</v>
      </c>
      <c r="J52" s="56">
        <f t="shared" si="33"/>
        <v>212210000</v>
      </c>
      <c r="K52" s="56">
        <f t="shared" ref="K52:O52" si="39">+K53</f>
        <v>36010000</v>
      </c>
      <c r="L52" s="56">
        <f t="shared" si="39"/>
        <v>0</v>
      </c>
      <c r="M52" s="56">
        <f t="shared" si="39"/>
        <v>212210000</v>
      </c>
      <c r="N52" s="56">
        <f t="shared" si="39"/>
        <v>0</v>
      </c>
      <c r="O52" s="56">
        <f t="shared" si="39"/>
        <v>212210000</v>
      </c>
    </row>
    <row r="53" spans="1:15" s="33" customFormat="1" x14ac:dyDescent="0.2">
      <c r="A53" s="149" t="s">
        <v>184</v>
      </c>
      <c r="B53" s="15">
        <v>10</v>
      </c>
      <c r="C53" s="10" t="s">
        <v>51</v>
      </c>
      <c r="D53" s="10"/>
      <c r="E53" s="136">
        <v>176200000</v>
      </c>
      <c r="F53" s="27">
        <v>36010000</v>
      </c>
      <c r="G53" s="27"/>
      <c r="H53" s="27"/>
      <c r="I53" s="27"/>
      <c r="J53" s="27">
        <f t="shared" si="33"/>
        <v>212210000</v>
      </c>
      <c r="K53" s="27">
        <f>SUMIF(F53:G53,"&gt;0")</f>
        <v>36010000</v>
      </c>
      <c r="L53" s="27">
        <f>SUMIF(F53:G53,"&lt;0")*(-1)</f>
        <v>0</v>
      </c>
      <c r="M53" s="27">
        <f>+E53+K53-L53</f>
        <v>212210000</v>
      </c>
      <c r="N53" s="27">
        <f>+M53-O53</f>
        <v>0</v>
      </c>
      <c r="O53" s="27">
        <v>212210000</v>
      </c>
    </row>
    <row r="54" spans="1:15" s="21" customFormat="1" x14ac:dyDescent="0.2">
      <c r="A54" s="47"/>
      <c r="B54" s="47"/>
      <c r="C54" s="10" t="s">
        <v>52</v>
      </c>
      <c r="D54" s="48"/>
      <c r="E54" s="49">
        <f>+E55</f>
        <v>2869800000</v>
      </c>
      <c r="F54" s="49">
        <f t="shared" ref="F54:I54" si="40">+F55</f>
        <v>0</v>
      </c>
      <c r="G54" s="49">
        <f t="shared" si="40"/>
        <v>0</v>
      </c>
      <c r="H54" s="49">
        <f t="shared" si="40"/>
        <v>0</v>
      </c>
      <c r="I54" s="49">
        <f t="shared" si="40"/>
        <v>0</v>
      </c>
      <c r="J54" s="49">
        <f t="shared" si="33"/>
        <v>2869800000</v>
      </c>
      <c r="K54" s="49">
        <f t="shared" ref="K54:L54" si="41">+K55</f>
        <v>0</v>
      </c>
      <c r="L54" s="49">
        <f t="shared" si="41"/>
        <v>0</v>
      </c>
      <c r="M54" s="49">
        <f>+M55</f>
        <v>2869800000</v>
      </c>
      <c r="N54" s="49">
        <f>+N55</f>
        <v>0</v>
      </c>
      <c r="O54" s="49">
        <f>+O55</f>
        <v>2869800000</v>
      </c>
    </row>
    <row r="55" spans="1:15" s="21" customFormat="1" ht="38.25" x14ac:dyDescent="0.2">
      <c r="A55" s="5" t="s">
        <v>159</v>
      </c>
      <c r="B55" s="5" t="s">
        <v>62</v>
      </c>
      <c r="C55" s="6" t="s">
        <v>53</v>
      </c>
      <c r="D55" s="6"/>
      <c r="E55" s="39">
        <v>2869800000</v>
      </c>
      <c r="F55" s="24"/>
      <c r="G55" s="24"/>
      <c r="H55" s="24"/>
      <c r="I55" s="24"/>
      <c r="J55" s="25">
        <f t="shared" si="33"/>
        <v>2869800000</v>
      </c>
      <c r="K55" s="26">
        <f>SUMIF(F55:G55,"&gt;0")</f>
        <v>0</v>
      </c>
      <c r="L55" s="26">
        <f>SUMIF(F55:G55,"&lt;0")*(-1)</f>
        <v>0</v>
      </c>
      <c r="M55" s="26">
        <f>+E55+K55-L55</f>
        <v>2869800000</v>
      </c>
      <c r="N55" s="24">
        <f>+M55-O55</f>
        <v>0</v>
      </c>
      <c r="O55" s="24">
        <v>2869800000</v>
      </c>
    </row>
    <row r="56" spans="1:15" s="21" customFormat="1" ht="32.25" customHeight="1" x14ac:dyDescent="0.2">
      <c r="A56" s="185" t="s">
        <v>201</v>
      </c>
      <c r="B56" s="185"/>
      <c r="C56" s="185"/>
      <c r="D56" s="67"/>
      <c r="E56" s="87">
        <f>+E57</f>
        <v>94372300000</v>
      </c>
      <c r="F56" s="87">
        <f t="shared" ref="F56:I56" si="42">+F57</f>
        <v>0</v>
      </c>
      <c r="G56" s="87">
        <f t="shared" si="42"/>
        <v>12000000000</v>
      </c>
      <c r="H56" s="87">
        <f t="shared" si="42"/>
        <v>0</v>
      </c>
      <c r="I56" s="87">
        <f t="shared" si="42"/>
        <v>0</v>
      </c>
      <c r="J56" s="88">
        <f t="shared" si="33"/>
        <v>106372300000</v>
      </c>
      <c r="K56" s="88">
        <f>K58</f>
        <v>48000000000</v>
      </c>
      <c r="L56" s="88">
        <f>L58</f>
        <v>0</v>
      </c>
      <c r="M56" s="87">
        <f>+M57</f>
        <v>106372300000</v>
      </c>
      <c r="N56" s="87">
        <f>+N57</f>
        <v>0</v>
      </c>
      <c r="O56" s="87">
        <f>+O57</f>
        <v>106372300000</v>
      </c>
    </row>
    <row r="57" spans="1:15" s="21" customFormat="1" x14ac:dyDescent="0.2">
      <c r="A57" s="51"/>
      <c r="B57" s="51"/>
      <c r="C57" s="52" t="s">
        <v>192</v>
      </c>
      <c r="D57" s="52"/>
      <c r="E57" s="53">
        <f>+E58+E63+E64+E69</f>
        <v>94372300000</v>
      </c>
      <c r="F57" s="53"/>
      <c r="G57" s="53">
        <f t="shared" ref="G57" si="43">+G58+G63+G64+G69</f>
        <v>12000000000</v>
      </c>
      <c r="H57" s="53"/>
      <c r="I57" s="53"/>
      <c r="J57" s="53">
        <f t="shared" si="33"/>
        <v>106372300000</v>
      </c>
      <c r="K57" s="53"/>
      <c r="L57" s="53"/>
      <c r="M57" s="53">
        <f>+M58+M63+M64+M69</f>
        <v>106372300000</v>
      </c>
      <c r="N57" s="53">
        <f>+N58+N63+N64+N69</f>
        <v>0</v>
      </c>
      <c r="O57" s="53">
        <f>+O58+O63+O64+O69</f>
        <v>106372300000</v>
      </c>
    </row>
    <row r="58" spans="1:15" s="21" customFormat="1" x14ac:dyDescent="0.2">
      <c r="A58" s="47"/>
      <c r="B58" s="47"/>
      <c r="C58" s="48" t="s">
        <v>20</v>
      </c>
      <c r="D58" s="48"/>
      <c r="E58" s="49">
        <f>+E59</f>
        <v>10080200000</v>
      </c>
      <c r="F58" s="49"/>
      <c r="G58" s="49">
        <f t="shared" ref="G58" si="44">+G59</f>
        <v>0</v>
      </c>
      <c r="H58" s="49"/>
      <c r="I58" s="49"/>
      <c r="J58" s="49">
        <f t="shared" si="33"/>
        <v>10080200000</v>
      </c>
      <c r="K58" s="49">
        <f>SUM(K59:K69)</f>
        <v>48000000000</v>
      </c>
      <c r="L58" s="49">
        <f>SUM(L59:L69)</f>
        <v>0</v>
      </c>
      <c r="M58" s="49">
        <f>+M59</f>
        <v>10080200000</v>
      </c>
      <c r="N58" s="49">
        <f>+N59</f>
        <v>0</v>
      </c>
      <c r="O58" s="49">
        <f>+O59</f>
        <v>10080200000</v>
      </c>
    </row>
    <row r="59" spans="1:15" s="21" customFormat="1" ht="21" customHeight="1" x14ac:dyDescent="0.2">
      <c r="A59" s="47"/>
      <c r="B59" s="47" t="s">
        <v>4</v>
      </c>
      <c r="C59" s="48" t="s">
        <v>21</v>
      </c>
      <c r="D59" s="48"/>
      <c r="E59" s="89">
        <f>+E60+E61+E62</f>
        <v>10080200000</v>
      </c>
      <c r="F59" s="89"/>
      <c r="G59" s="89">
        <f t="shared" ref="G59" si="45">+G60+G61+G62</f>
        <v>0</v>
      </c>
      <c r="H59" s="89"/>
      <c r="I59" s="89"/>
      <c r="J59" s="89">
        <f t="shared" si="33"/>
        <v>10080200000</v>
      </c>
      <c r="K59" s="90">
        <f t="shared" ref="K59:K68" si="46">SUMIF(F59:G59,"&gt;0")</f>
        <v>0</v>
      </c>
      <c r="L59" s="90">
        <f t="shared" ref="L59:L68" si="47">SUMIF(F59:G59,"&lt;0")*(-1)</f>
        <v>0</v>
      </c>
      <c r="M59" s="89">
        <f>+M60+M61+M62</f>
        <v>10080200000</v>
      </c>
      <c r="N59" s="89">
        <f t="shared" ref="N59:N61" si="48">+M59-O59</f>
        <v>0</v>
      </c>
      <c r="O59" s="89">
        <f>+O60+O61+O62</f>
        <v>10080200000</v>
      </c>
    </row>
    <row r="60" spans="1:15" s="21" customFormat="1" x14ac:dyDescent="0.2">
      <c r="A60" s="5" t="s">
        <v>75</v>
      </c>
      <c r="B60" s="5" t="s">
        <v>4</v>
      </c>
      <c r="C60" s="10" t="s">
        <v>22</v>
      </c>
      <c r="D60" s="10"/>
      <c r="E60" s="132">
        <v>6514200000</v>
      </c>
      <c r="F60" s="24"/>
      <c r="G60" s="24"/>
      <c r="H60" s="24"/>
      <c r="I60" s="24"/>
      <c r="J60" s="25">
        <f t="shared" si="33"/>
        <v>6514200000</v>
      </c>
      <c r="K60" s="26">
        <f t="shared" si="46"/>
        <v>0</v>
      </c>
      <c r="L60" s="26">
        <f t="shared" si="47"/>
        <v>0</v>
      </c>
      <c r="M60" s="26">
        <f>+E60+K60-L60</f>
        <v>6514200000</v>
      </c>
      <c r="N60" s="30">
        <f t="shared" si="48"/>
        <v>0</v>
      </c>
      <c r="O60" s="30">
        <v>6514200000</v>
      </c>
    </row>
    <row r="61" spans="1:15" s="21" customFormat="1" ht="38.25" x14ac:dyDescent="0.2">
      <c r="A61" s="5" t="s">
        <v>76</v>
      </c>
      <c r="B61" s="5" t="s">
        <v>4</v>
      </c>
      <c r="C61" s="10" t="s">
        <v>24</v>
      </c>
      <c r="D61" s="10"/>
      <c r="E61" s="132">
        <v>2490400000</v>
      </c>
      <c r="F61" s="24"/>
      <c r="G61" s="24"/>
      <c r="H61" s="24"/>
      <c r="I61" s="24"/>
      <c r="J61" s="25">
        <f t="shared" si="33"/>
        <v>2490400000</v>
      </c>
      <c r="K61" s="26">
        <f t="shared" si="46"/>
        <v>0</v>
      </c>
      <c r="L61" s="26">
        <f t="shared" si="47"/>
        <v>0</v>
      </c>
      <c r="M61" s="26">
        <f>+E61+K61-L61</f>
        <v>2490400000</v>
      </c>
      <c r="N61" s="30">
        <f t="shared" si="48"/>
        <v>0</v>
      </c>
      <c r="O61" s="30">
        <v>2490400000</v>
      </c>
    </row>
    <row r="62" spans="1:15" s="21" customFormat="1" ht="38.25" x14ac:dyDescent="0.2">
      <c r="A62" s="5" t="s">
        <v>157</v>
      </c>
      <c r="B62" s="5" t="s">
        <v>4</v>
      </c>
      <c r="C62" s="10" t="s">
        <v>23</v>
      </c>
      <c r="D62" s="10"/>
      <c r="E62" s="132">
        <v>1075600000</v>
      </c>
      <c r="F62" s="24"/>
      <c r="G62" s="24"/>
      <c r="H62" s="24"/>
      <c r="I62" s="24"/>
      <c r="J62" s="25">
        <f t="shared" si="33"/>
        <v>1075600000</v>
      </c>
      <c r="K62" s="26">
        <f t="shared" si="46"/>
        <v>0</v>
      </c>
      <c r="L62" s="26">
        <f t="shared" si="47"/>
        <v>0</v>
      </c>
      <c r="M62" s="26">
        <f>+E62+K62-L62</f>
        <v>1075600000</v>
      </c>
      <c r="N62" s="30">
        <f>+M62-O62</f>
        <v>0</v>
      </c>
      <c r="O62" s="30">
        <v>1075600000</v>
      </c>
    </row>
    <row r="63" spans="1:15" s="121" customFormat="1" ht="25.5" x14ac:dyDescent="0.2">
      <c r="A63" s="122" t="s">
        <v>77</v>
      </c>
      <c r="B63" s="122" t="s">
        <v>4</v>
      </c>
      <c r="C63" s="123" t="s">
        <v>57</v>
      </c>
      <c r="D63" s="123"/>
      <c r="E63" s="124">
        <v>4729200000</v>
      </c>
      <c r="F63" s="124"/>
      <c r="G63" s="124"/>
      <c r="H63" s="124"/>
      <c r="I63" s="124"/>
      <c r="J63" s="25">
        <f t="shared" si="33"/>
        <v>4729200000</v>
      </c>
      <c r="K63" s="124">
        <f t="shared" si="46"/>
        <v>0</v>
      </c>
      <c r="L63" s="124">
        <f t="shared" si="47"/>
        <v>0</v>
      </c>
      <c r="M63" s="124">
        <f>+E63+K63-L63</f>
        <v>4729200000</v>
      </c>
      <c r="N63" s="124">
        <f>+M63-O63</f>
        <v>0</v>
      </c>
      <c r="O63" s="124">
        <v>4729200000</v>
      </c>
    </row>
    <row r="64" spans="1:15" s="21" customFormat="1" ht="25.5" x14ac:dyDescent="0.2">
      <c r="A64" s="47"/>
      <c r="B64" s="47"/>
      <c r="C64" s="48" t="s">
        <v>15</v>
      </c>
      <c r="D64" s="48"/>
      <c r="E64" s="49">
        <f t="shared" ref="E64:G65" si="49">+E65</f>
        <v>79468800000</v>
      </c>
      <c r="F64" s="49"/>
      <c r="G64" s="49">
        <f t="shared" si="49"/>
        <v>12000000000</v>
      </c>
      <c r="H64" s="49"/>
      <c r="I64" s="49"/>
      <c r="J64" s="49">
        <f t="shared" si="33"/>
        <v>91468800000</v>
      </c>
      <c r="K64" s="49">
        <f t="shared" si="46"/>
        <v>12000000000</v>
      </c>
      <c r="L64" s="49">
        <f t="shared" si="47"/>
        <v>0</v>
      </c>
      <c r="M64" s="49">
        <f t="shared" ref="M64:O65" si="50">+M65</f>
        <v>91468800000</v>
      </c>
      <c r="N64" s="49">
        <f t="shared" si="50"/>
        <v>0</v>
      </c>
      <c r="O64" s="49">
        <f t="shared" si="50"/>
        <v>91468800000</v>
      </c>
    </row>
    <row r="65" spans="1:15" s="21" customFormat="1" ht="25.5" x14ac:dyDescent="0.2">
      <c r="A65" s="3"/>
      <c r="B65" s="3"/>
      <c r="C65" s="4" t="s">
        <v>28</v>
      </c>
      <c r="D65" s="4"/>
      <c r="E65" s="22">
        <f t="shared" si="49"/>
        <v>79468800000</v>
      </c>
      <c r="F65" s="22"/>
      <c r="G65" s="22">
        <f t="shared" si="49"/>
        <v>12000000000</v>
      </c>
      <c r="H65" s="22"/>
      <c r="I65" s="22"/>
      <c r="J65" s="22">
        <f t="shared" si="33"/>
        <v>91468800000</v>
      </c>
      <c r="K65" s="22">
        <f t="shared" si="46"/>
        <v>12000000000</v>
      </c>
      <c r="L65" s="22">
        <f t="shared" si="47"/>
        <v>0</v>
      </c>
      <c r="M65" s="22">
        <f t="shared" si="50"/>
        <v>91468800000</v>
      </c>
      <c r="N65" s="22">
        <f t="shared" si="50"/>
        <v>0</v>
      </c>
      <c r="O65" s="22">
        <f t="shared" si="50"/>
        <v>91468800000</v>
      </c>
    </row>
    <row r="66" spans="1:15" s="21" customFormat="1" x14ac:dyDescent="0.2">
      <c r="A66" s="3"/>
      <c r="B66" s="3"/>
      <c r="C66" s="4" t="s">
        <v>29</v>
      </c>
      <c r="D66" s="4"/>
      <c r="E66" s="22">
        <f>+E67+E68</f>
        <v>79468800000</v>
      </c>
      <c r="F66" s="22"/>
      <c r="G66" s="22">
        <f>+G67+G68</f>
        <v>12000000000</v>
      </c>
      <c r="H66" s="22"/>
      <c r="I66" s="22"/>
      <c r="J66" s="22">
        <f t="shared" si="33"/>
        <v>91468800000</v>
      </c>
      <c r="K66" s="22">
        <f t="shared" si="46"/>
        <v>12000000000</v>
      </c>
      <c r="L66" s="22">
        <f t="shared" si="47"/>
        <v>0</v>
      </c>
      <c r="M66" s="22">
        <f>+M67+M68</f>
        <v>91468800000</v>
      </c>
      <c r="N66" s="22">
        <f>+N67+N68</f>
        <v>0</v>
      </c>
      <c r="O66" s="22">
        <f>+O67+O68</f>
        <v>91468800000</v>
      </c>
    </row>
    <row r="67" spans="1:15" s="21" customFormat="1" ht="63.75" x14ac:dyDescent="0.2">
      <c r="A67" s="5" t="s">
        <v>158</v>
      </c>
      <c r="B67" s="5">
        <v>10</v>
      </c>
      <c r="C67" s="10" t="s">
        <v>60</v>
      </c>
      <c r="D67" s="10"/>
      <c r="E67" s="132">
        <v>67468800000</v>
      </c>
      <c r="F67" s="27"/>
      <c r="G67" s="27">
        <v>12000000000</v>
      </c>
      <c r="H67" s="27"/>
      <c r="I67" s="27"/>
      <c r="J67" s="25">
        <f t="shared" si="33"/>
        <v>79468800000</v>
      </c>
      <c r="K67" s="27">
        <f t="shared" si="46"/>
        <v>12000000000</v>
      </c>
      <c r="L67" s="27">
        <f t="shared" si="47"/>
        <v>0</v>
      </c>
      <c r="M67" s="27">
        <f>+E67+K67-L67</f>
        <v>79468800000</v>
      </c>
      <c r="N67" s="30">
        <f t="shared" ref="N67:N68" si="51">+M67-O67</f>
        <v>0</v>
      </c>
      <c r="O67" s="30">
        <v>79468800000</v>
      </c>
    </row>
    <row r="68" spans="1:15" s="21" customFormat="1" ht="63.75" x14ac:dyDescent="0.2">
      <c r="A68" s="5" t="s">
        <v>158</v>
      </c>
      <c r="B68" s="5">
        <v>11</v>
      </c>
      <c r="C68" s="10" t="s">
        <v>71</v>
      </c>
      <c r="D68" s="10"/>
      <c r="E68" s="132">
        <v>12000000000</v>
      </c>
      <c r="F68" s="24"/>
      <c r="G68" s="24"/>
      <c r="H68" s="24"/>
      <c r="I68" s="24"/>
      <c r="J68" s="25">
        <f t="shared" si="33"/>
        <v>12000000000</v>
      </c>
      <c r="K68" s="26">
        <f t="shared" si="46"/>
        <v>0</v>
      </c>
      <c r="L68" s="26">
        <f t="shared" si="47"/>
        <v>0</v>
      </c>
      <c r="M68" s="26">
        <f>+E68+K68-L68</f>
        <v>12000000000</v>
      </c>
      <c r="N68" s="30">
        <f t="shared" si="51"/>
        <v>0</v>
      </c>
      <c r="O68" s="30">
        <v>12000000000</v>
      </c>
    </row>
    <row r="69" spans="1:15" s="21" customFormat="1" ht="38.25" x14ac:dyDescent="0.2">
      <c r="A69" s="51"/>
      <c r="B69" s="51"/>
      <c r="C69" s="52" t="s">
        <v>66</v>
      </c>
      <c r="D69" s="52"/>
      <c r="E69" s="53">
        <f>+E70</f>
        <v>94100000</v>
      </c>
      <c r="F69" s="53"/>
      <c r="G69" s="53">
        <f t="shared" ref="G69:G70" si="52">+G70</f>
        <v>0</v>
      </c>
      <c r="H69" s="53"/>
      <c r="I69" s="53"/>
      <c r="J69" s="53">
        <f>SUM(E69:I69)</f>
        <v>94100000</v>
      </c>
      <c r="K69" s="53">
        <f>+K70</f>
        <v>0</v>
      </c>
      <c r="L69" s="53">
        <f>+L70</f>
        <v>0</v>
      </c>
      <c r="M69" s="53">
        <f>+M70</f>
        <v>94100000</v>
      </c>
      <c r="N69" s="53">
        <f>+N70</f>
        <v>0</v>
      </c>
      <c r="O69" s="53">
        <f>+O70</f>
        <v>94100000</v>
      </c>
    </row>
    <row r="70" spans="1:15" s="21" customFormat="1" x14ac:dyDescent="0.2">
      <c r="A70" s="47"/>
      <c r="B70" s="47"/>
      <c r="C70" s="48" t="s">
        <v>70</v>
      </c>
      <c r="D70" s="48"/>
      <c r="E70" s="49">
        <f>+E71</f>
        <v>94100000</v>
      </c>
      <c r="F70" s="49"/>
      <c r="G70" s="49">
        <f t="shared" si="52"/>
        <v>0</v>
      </c>
      <c r="H70" s="49"/>
      <c r="I70" s="49"/>
      <c r="J70" s="49">
        <f t="shared" si="33"/>
        <v>94100000</v>
      </c>
      <c r="K70" s="49">
        <f>+K71</f>
        <v>0</v>
      </c>
      <c r="L70" s="49">
        <f>+L71</f>
        <v>0</v>
      </c>
      <c r="M70" s="49">
        <f>+E70+K70-L70</f>
        <v>94100000</v>
      </c>
      <c r="N70" s="49">
        <f>+N71</f>
        <v>0</v>
      </c>
      <c r="O70" s="49">
        <f>+O71</f>
        <v>94100000</v>
      </c>
    </row>
    <row r="71" spans="1:15" s="121" customFormat="1" ht="38.25" x14ac:dyDescent="0.2">
      <c r="A71" s="118" t="s">
        <v>159</v>
      </c>
      <c r="B71" s="118">
        <v>11</v>
      </c>
      <c r="C71" s="119" t="s">
        <v>67</v>
      </c>
      <c r="D71" s="119"/>
      <c r="E71" s="120">
        <v>94100000</v>
      </c>
      <c r="F71" s="120"/>
      <c r="G71" s="120"/>
      <c r="H71" s="120"/>
      <c r="I71" s="120"/>
      <c r="J71" s="25">
        <f t="shared" si="33"/>
        <v>94100000</v>
      </c>
      <c r="K71" s="120">
        <f t="shared" ref="K71:K90" si="53">SUMIF(F71:G71,"&gt;0")</f>
        <v>0</v>
      </c>
      <c r="L71" s="120">
        <f t="shared" ref="L71:L86" si="54">SUMIF(F71:G71,"&lt;0")*(-1)</f>
        <v>0</v>
      </c>
      <c r="M71" s="26">
        <f>+E71+K71-L71</f>
        <v>94100000</v>
      </c>
      <c r="N71" s="30">
        <f t="shared" ref="N71" si="55">+M71-O71</f>
        <v>0</v>
      </c>
      <c r="O71" s="120">
        <v>94100000</v>
      </c>
    </row>
    <row r="72" spans="1:15" s="21" customFormat="1" ht="19.5" customHeight="1" x14ac:dyDescent="0.2">
      <c r="A72" s="186" t="s">
        <v>188</v>
      </c>
      <c r="B72" s="186"/>
      <c r="C72" s="186"/>
      <c r="D72" s="48"/>
      <c r="E72" s="49">
        <f>+E73+E131</f>
        <v>397622826322</v>
      </c>
      <c r="F72" s="49"/>
      <c r="G72" s="49">
        <f t="shared" ref="G72" si="56">+G73+G131</f>
        <v>0</v>
      </c>
      <c r="H72" s="49"/>
      <c r="I72" s="49"/>
      <c r="J72" s="49">
        <f>SUM(E72:I72)</f>
        <v>397622826322</v>
      </c>
      <c r="K72" s="49">
        <f>SUMIF(F72:I72,"&gt;0")</f>
        <v>0</v>
      </c>
      <c r="L72" s="48">
        <f>SUMIF(F72:I72,"&lt;0")*(-1)</f>
        <v>0</v>
      </c>
      <c r="M72" s="49">
        <f>+M73+M131</f>
        <v>397622826322</v>
      </c>
      <c r="N72" s="49">
        <f>+N73+N131</f>
        <v>0</v>
      </c>
      <c r="O72" s="49">
        <f>+O73+O131</f>
        <v>397622826322</v>
      </c>
    </row>
    <row r="73" spans="1:15" s="21" customFormat="1" ht="19.5" customHeight="1" x14ac:dyDescent="0.2">
      <c r="A73" s="68" t="s">
        <v>189</v>
      </c>
      <c r="B73" s="68"/>
      <c r="C73" s="68"/>
      <c r="D73" s="48"/>
      <c r="E73" s="49">
        <f>+E74+E92+E106+E109+E114</f>
        <v>394622826322</v>
      </c>
      <c r="F73" s="49"/>
      <c r="G73" s="49">
        <f t="shared" ref="G73" si="57">+G74+G92+G106+G109+G114</f>
        <v>0</v>
      </c>
      <c r="H73" s="49"/>
      <c r="I73" s="49"/>
      <c r="J73" s="49">
        <f t="shared" si="33"/>
        <v>394622826322</v>
      </c>
      <c r="K73" s="49">
        <f>SUMIF(F73:I73,"&gt;0")</f>
        <v>0</v>
      </c>
      <c r="L73" s="48">
        <f>SUMIF(F73:I73,"&lt;0")*(-1)</f>
        <v>0</v>
      </c>
      <c r="M73" s="49">
        <f>+M74+M92+M106+M109+M114</f>
        <v>394622826322</v>
      </c>
      <c r="N73" s="49">
        <f>+N74+N92+N106+N109+N114</f>
        <v>0</v>
      </c>
      <c r="O73" s="49">
        <f>+O74+O92+O106+O109+O114</f>
        <v>394622826322</v>
      </c>
    </row>
    <row r="74" spans="1:15" s="21" customFormat="1" ht="127.5" x14ac:dyDescent="0.2">
      <c r="A74" s="51" t="s">
        <v>202</v>
      </c>
      <c r="B74" s="51"/>
      <c r="C74" s="52" t="s">
        <v>25</v>
      </c>
      <c r="D74" s="52"/>
      <c r="E74" s="53">
        <f>E75</f>
        <v>226821554800</v>
      </c>
      <c r="F74" s="53"/>
      <c r="G74" s="53">
        <f t="shared" ref="G74" si="58">G75</f>
        <v>0</v>
      </c>
      <c r="H74" s="53"/>
      <c r="I74" s="53"/>
      <c r="J74" s="53">
        <f t="shared" si="33"/>
        <v>226821554800</v>
      </c>
      <c r="K74" s="53">
        <f>SUMIF(F74:I74,"&gt;0")</f>
        <v>0</v>
      </c>
      <c r="L74" s="52">
        <f>SUMIF(F74:I74,"&lt;0")*(-1)</f>
        <v>0</v>
      </c>
      <c r="M74" s="53">
        <f t="shared" ref="M74:M91" si="59">+E74+K74-L74</f>
        <v>226821554800</v>
      </c>
      <c r="N74" s="53">
        <f>N75</f>
        <v>0</v>
      </c>
      <c r="O74" s="53">
        <f>O75</f>
        <v>226821554800</v>
      </c>
    </row>
    <row r="75" spans="1:15" s="21" customFormat="1" ht="25.5" x14ac:dyDescent="0.2">
      <c r="A75" s="54"/>
      <c r="B75" s="54"/>
      <c r="C75" s="55" t="s">
        <v>7</v>
      </c>
      <c r="D75" s="55"/>
      <c r="E75" s="56">
        <f>SUM(E76:E91)</f>
        <v>226821554800</v>
      </c>
      <c r="F75" s="56"/>
      <c r="G75" s="56">
        <f t="shared" ref="G75" si="60">SUM(G76:G91)</f>
        <v>0</v>
      </c>
      <c r="H75" s="56"/>
      <c r="I75" s="56"/>
      <c r="J75" s="56">
        <f t="shared" si="33"/>
        <v>226821554800</v>
      </c>
      <c r="K75" s="56">
        <f>SUMIF(F75:I75,"&gt;0")</f>
        <v>0</v>
      </c>
      <c r="L75" s="55">
        <f>SUMIF(F75:I75,"&lt;0")*(-1)</f>
        <v>0</v>
      </c>
      <c r="M75" s="56">
        <f t="shared" si="59"/>
        <v>226821554800</v>
      </c>
      <c r="N75" s="56">
        <f>SUM(N76:N83)</f>
        <v>0</v>
      </c>
      <c r="O75" s="56">
        <f>SUM(O76:O91)</f>
        <v>226821554800</v>
      </c>
    </row>
    <row r="76" spans="1:15" s="21" customFormat="1" ht="87.75" customHeight="1" x14ac:dyDescent="0.2">
      <c r="A76" s="11" t="s">
        <v>79</v>
      </c>
      <c r="B76" s="11" t="s">
        <v>4</v>
      </c>
      <c r="C76" s="10" t="s">
        <v>92</v>
      </c>
      <c r="D76" s="6" t="s">
        <v>78</v>
      </c>
      <c r="E76" s="136">
        <v>17000000000</v>
      </c>
      <c r="F76" s="24"/>
      <c r="G76" s="24"/>
      <c r="H76" s="24"/>
      <c r="I76" s="24"/>
      <c r="J76" s="25">
        <f t="shared" si="33"/>
        <v>17000000000</v>
      </c>
      <c r="K76" s="26">
        <f>SUMIF(F76:I76,"&gt;0")</f>
        <v>0</v>
      </c>
      <c r="L76" s="26">
        <f>SUMIF(F76:I76,"&lt;0")*(-1)</f>
        <v>0</v>
      </c>
      <c r="M76" s="24">
        <f t="shared" si="59"/>
        <v>17000000000</v>
      </c>
      <c r="N76" s="27">
        <f t="shared" ref="N76:N86" si="61">+M76-O76</f>
        <v>0</v>
      </c>
      <c r="O76" s="27">
        <v>17000000000</v>
      </c>
    </row>
    <row r="77" spans="1:15" s="21" customFormat="1" ht="63.75" customHeight="1" x14ac:dyDescent="0.2">
      <c r="A77" s="11" t="s">
        <v>80</v>
      </c>
      <c r="B77" s="11" t="s">
        <v>4</v>
      </c>
      <c r="C77" s="10" t="s">
        <v>91</v>
      </c>
      <c r="D77" s="6" t="s">
        <v>87</v>
      </c>
      <c r="E77" s="136">
        <v>48500000000</v>
      </c>
      <c r="F77" s="24"/>
      <c r="G77" s="24"/>
      <c r="H77" s="24"/>
      <c r="I77" s="24"/>
      <c r="J77" s="25">
        <f t="shared" si="33"/>
        <v>48500000000</v>
      </c>
      <c r="K77" s="26">
        <f t="shared" ref="K77:K106" si="62">SUMIF(F77:I77,"&gt;0")</f>
        <v>0</v>
      </c>
      <c r="L77" s="26">
        <f t="shared" ref="L77:L106" si="63">SUMIF(F77:I77,"&lt;0")*(-1)</f>
        <v>0</v>
      </c>
      <c r="M77" s="24">
        <f t="shared" si="59"/>
        <v>48500000000</v>
      </c>
      <c r="N77" s="27">
        <f t="shared" si="61"/>
        <v>0</v>
      </c>
      <c r="O77" s="27">
        <v>48500000000</v>
      </c>
    </row>
    <row r="78" spans="1:15" s="21" customFormat="1" ht="63.75" customHeight="1" x14ac:dyDescent="0.2">
      <c r="A78" s="11" t="s">
        <v>81</v>
      </c>
      <c r="B78" s="11" t="s">
        <v>4</v>
      </c>
      <c r="C78" s="10" t="s">
        <v>93</v>
      </c>
      <c r="D78" s="6" t="s">
        <v>87</v>
      </c>
      <c r="E78" s="132">
        <v>50000000000</v>
      </c>
      <c r="F78" s="24"/>
      <c r="G78" s="24"/>
      <c r="H78" s="24"/>
      <c r="I78" s="24"/>
      <c r="J78" s="25">
        <f t="shared" si="33"/>
        <v>50000000000</v>
      </c>
      <c r="K78" s="26">
        <f t="shared" si="62"/>
        <v>0</v>
      </c>
      <c r="L78" s="26">
        <f t="shared" si="63"/>
        <v>0</v>
      </c>
      <c r="M78" s="24">
        <f t="shared" si="59"/>
        <v>50000000000</v>
      </c>
      <c r="N78" s="36">
        <f t="shared" si="61"/>
        <v>0</v>
      </c>
      <c r="O78" s="36">
        <v>50000000000</v>
      </c>
    </row>
    <row r="79" spans="1:15" s="21" customFormat="1" ht="102" customHeight="1" x14ac:dyDescent="0.2">
      <c r="A79" s="11" t="s">
        <v>82</v>
      </c>
      <c r="B79" s="11" t="s">
        <v>4</v>
      </c>
      <c r="C79" s="10" t="s">
        <v>94</v>
      </c>
      <c r="D79" s="6" t="s">
        <v>87</v>
      </c>
      <c r="E79" s="136">
        <v>722000000</v>
      </c>
      <c r="F79" s="24"/>
      <c r="G79" s="24"/>
      <c r="H79" s="24"/>
      <c r="I79" s="24"/>
      <c r="J79" s="25">
        <f t="shared" si="33"/>
        <v>722000000</v>
      </c>
      <c r="K79" s="26">
        <f t="shared" si="62"/>
        <v>0</v>
      </c>
      <c r="L79" s="26">
        <f t="shared" si="63"/>
        <v>0</v>
      </c>
      <c r="M79" s="24">
        <f t="shared" si="59"/>
        <v>722000000</v>
      </c>
      <c r="N79" s="27">
        <f t="shared" si="61"/>
        <v>0</v>
      </c>
      <c r="O79" s="27">
        <v>722000000</v>
      </c>
    </row>
    <row r="80" spans="1:15" s="21" customFormat="1" ht="102" customHeight="1" x14ac:dyDescent="0.2">
      <c r="A80" s="11" t="s">
        <v>83</v>
      </c>
      <c r="B80" s="11" t="s">
        <v>4</v>
      </c>
      <c r="C80" s="10" t="s">
        <v>95</v>
      </c>
      <c r="D80" s="10" t="s">
        <v>87</v>
      </c>
      <c r="E80" s="136">
        <v>28000000000</v>
      </c>
      <c r="F80" s="24"/>
      <c r="G80" s="24"/>
      <c r="H80" s="24"/>
      <c r="I80" s="24"/>
      <c r="J80" s="25">
        <f t="shared" si="12"/>
        <v>28000000000</v>
      </c>
      <c r="K80" s="26">
        <f t="shared" si="62"/>
        <v>0</v>
      </c>
      <c r="L80" s="26">
        <f t="shared" si="63"/>
        <v>0</v>
      </c>
      <c r="M80" s="24">
        <f t="shared" si="59"/>
        <v>28000000000</v>
      </c>
      <c r="N80" s="27">
        <f t="shared" si="61"/>
        <v>0</v>
      </c>
      <c r="O80" s="27">
        <v>28000000000</v>
      </c>
    </row>
    <row r="81" spans="1:15" s="21" customFormat="1" ht="102" customHeight="1" x14ac:dyDescent="0.2">
      <c r="A81" s="11" t="s">
        <v>84</v>
      </c>
      <c r="B81" s="11" t="s">
        <v>4</v>
      </c>
      <c r="C81" s="10" t="s">
        <v>96</v>
      </c>
      <c r="D81" s="6" t="s">
        <v>88</v>
      </c>
      <c r="E81" s="136">
        <v>7000000000</v>
      </c>
      <c r="F81" s="24"/>
      <c r="G81" s="24"/>
      <c r="H81" s="24"/>
      <c r="I81" s="24"/>
      <c r="J81" s="25">
        <f t="shared" si="12"/>
        <v>7000000000</v>
      </c>
      <c r="K81" s="26">
        <f t="shared" si="62"/>
        <v>0</v>
      </c>
      <c r="L81" s="26">
        <f t="shared" si="63"/>
        <v>0</v>
      </c>
      <c r="M81" s="24">
        <f t="shared" si="59"/>
        <v>7000000000</v>
      </c>
      <c r="N81" s="27">
        <f t="shared" si="61"/>
        <v>0</v>
      </c>
      <c r="O81" s="27">
        <v>7000000000</v>
      </c>
    </row>
    <row r="82" spans="1:15" s="21" customFormat="1" ht="127.5" x14ac:dyDescent="0.2">
      <c r="A82" s="11" t="s">
        <v>85</v>
      </c>
      <c r="B82" s="11" t="s">
        <v>4</v>
      </c>
      <c r="C82" s="10" t="s">
        <v>97</v>
      </c>
      <c r="D82" s="10" t="s">
        <v>89</v>
      </c>
      <c r="E82" s="136">
        <v>34899554800</v>
      </c>
      <c r="F82" s="24"/>
      <c r="G82" s="24"/>
      <c r="H82" s="24"/>
      <c r="I82" s="24"/>
      <c r="J82" s="25">
        <f t="shared" si="12"/>
        <v>34899554800</v>
      </c>
      <c r="K82" s="26">
        <f t="shared" si="62"/>
        <v>0</v>
      </c>
      <c r="L82" s="26">
        <f t="shared" si="63"/>
        <v>0</v>
      </c>
      <c r="M82" s="24">
        <f t="shared" si="59"/>
        <v>34899554800</v>
      </c>
      <c r="N82" s="27">
        <f t="shared" si="61"/>
        <v>0</v>
      </c>
      <c r="O82" s="27">
        <v>34899554800</v>
      </c>
    </row>
    <row r="83" spans="1:15" s="21" customFormat="1" ht="102" customHeight="1" x14ac:dyDescent="0.2">
      <c r="A83" s="11" t="s">
        <v>86</v>
      </c>
      <c r="B83" s="11" t="s">
        <v>4</v>
      </c>
      <c r="C83" s="10" t="s">
        <v>98</v>
      </c>
      <c r="D83" s="10" t="s">
        <v>90</v>
      </c>
      <c r="E83" s="136">
        <v>2700000000</v>
      </c>
      <c r="F83" s="24"/>
      <c r="G83" s="24"/>
      <c r="H83" s="24"/>
      <c r="I83" s="24"/>
      <c r="J83" s="25">
        <f>SUM(E83:I83)</f>
        <v>2700000000</v>
      </c>
      <c r="K83" s="26">
        <f t="shared" si="62"/>
        <v>0</v>
      </c>
      <c r="L83" s="26">
        <f t="shared" si="63"/>
        <v>0</v>
      </c>
      <c r="M83" s="24">
        <f t="shared" si="59"/>
        <v>2700000000</v>
      </c>
      <c r="N83" s="27">
        <f t="shared" si="61"/>
        <v>0</v>
      </c>
      <c r="O83" s="27">
        <v>2700000000</v>
      </c>
    </row>
    <row r="84" spans="1:15" s="21" customFormat="1" ht="102" customHeight="1" x14ac:dyDescent="0.2">
      <c r="A84" s="117" t="s">
        <v>205</v>
      </c>
      <c r="B84" s="11">
        <v>10</v>
      </c>
      <c r="C84" s="126" t="s">
        <v>213</v>
      </c>
      <c r="D84" s="125" t="s">
        <v>212</v>
      </c>
      <c r="E84" s="137">
        <v>2000000000</v>
      </c>
      <c r="F84" s="24"/>
      <c r="G84" s="24"/>
      <c r="H84" s="24"/>
      <c r="I84" s="24"/>
      <c r="J84" s="25">
        <f>SUM(E84:I84)</f>
        <v>2000000000</v>
      </c>
      <c r="K84" s="26">
        <f t="shared" si="62"/>
        <v>0</v>
      </c>
      <c r="L84" s="26">
        <f t="shared" si="63"/>
        <v>0</v>
      </c>
      <c r="M84" s="24">
        <f t="shared" si="59"/>
        <v>2000000000</v>
      </c>
      <c r="N84" s="27">
        <f t="shared" si="61"/>
        <v>0</v>
      </c>
      <c r="O84" s="27">
        <v>2000000000</v>
      </c>
    </row>
    <row r="85" spans="1:15" s="21" customFormat="1" ht="102" customHeight="1" x14ac:dyDescent="0.2">
      <c r="A85" s="117" t="s">
        <v>206</v>
      </c>
      <c r="B85" s="11">
        <v>10</v>
      </c>
      <c r="C85" s="126" t="s">
        <v>214</v>
      </c>
      <c r="D85" s="127" t="s">
        <v>112</v>
      </c>
      <c r="E85" s="137">
        <v>1000000000</v>
      </c>
      <c r="F85" s="24"/>
      <c r="G85" s="24"/>
      <c r="H85" s="24"/>
      <c r="I85" s="24"/>
      <c r="J85" s="25">
        <f>SUM(E85:I85)</f>
        <v>1000000000</v>
      </c>
      <c r="K85" s="26">
        <f t="shared" si="62"/>
        <v>0</v>
      </c>
      <c r="L85" s="26">
        <f t="shared" si="63"/>
        <v>0</v>
      </c>
      <c r="M85" s="24">
        <f t="shared" si="59"/>
        <v>1000000000</v>
      </c>
      <c r="N85" s="27">
        <f t="shared" si="61"/>
        <v>0</v>
      </c>
      <c r="O85" s="27">
        <v>1000000000</v>
      </c>
    </row>
    <row r="86" spans="1:15" s="21" customFormat="1" ht="102" customHeight="1" x14ac:dyDescent="0.2">
      <c r="A86" s="117" t="s">
        <v>207</v>
      </c>
      <c r="B86" s="11">
        <v>10</v>
      </c>
      <c r="C86" s="126" t="s">
        <v>214</v>
      </c>
      <c r="D86" s="128" t="s">
        <v>215</v>
      </c>
      <c r="E86" s="156">
        <v>5000000000</v>
      </c>
      <c r="F86" s="24"/>
      <c r="G86" s="24"/>
      <c r="H86" s="24"/>
      <c r="I86" s="24"/>
      <c r="J86" s="25">
        <f t="shared" ref="J86:J126" si="64">SUM(E86:I86)</f>
        <v>5000000000</v>
      </c>
      <c r="K86" s="26">
        <f t="shared" si="62"/>
        <v>0</v>
      </c>
      <c r="L86" s="26">
        <f t="shared" si="63"/>
        <v>0</v>
      </c>
      <c r="M86" s="24">
        <f t="shared" si="59"/>
        <v>5000000000</v>
      </c>
      <c r="N86" s="27">
        <f t="shared" si="61"/>
        <v>0</v>
      </c>
      <c r="O86" s="27">
        <v>5000000000</v>
      </c>
    </row>
    <row r="87" spans="1:15" s="21" customFormat="1" ht="102" customHeight="1" x14ac:dyDescent="0.2">
      <c r="A87" s="117" t="s">
        <v>208</v>
      </c>
      <c r="B87" s="11">
        <v>10</v>
      </c>
      <c r="C87" s="129" t="s">
        <v>216</v>
      </c>
      <c r="D87" s="130" t="s">
        <v>217</v>
      </c>
      <c r="E87" s="174">
        <v>10000000000</v>
      </c>
      <c r="F87" s="24"/>
      <c r="G87" s="24"/>
      <c r="H87" s="24"/>
      <c r="I87" s="24">
        <v>-10000000000</v>
      </c>
      <c r="J87" s="25">
        <f t="shared" si="64"/>
        <v>0</v>
      </c>
      <c r="K87" s="26">
        <f t="shared" si="62"/>
        <v>0</v>
      </c>
      <c r="L87" s="26">
        <f t="shared" si="63"/>
        <v>10000000000</v>
      </c>
      <c r="M87" s="24">
        <f t="shared" si="59"/>
        <v>0</v>
      </c>
      <c r="N87" s="27">
        <f>+M87-O87</f>
        <v>0</v>
      </c>
      <c r="O87" s="27">
        <v>0</v>
      </c>
    </row>
    <row r="88" spans="1:15" s="21" customFormat="1" ht="102" customHeight="1" x14ac:dyDescent="0.2">
      <c r="A88" s="117" t="s">
        <v>209</v>
      </c>
      <c r="B88" s="11">
        <v>10</v>
      </c>
      <c r="C88" s="126" t="s">
        <v>218</v>
      </c>
      <c r="D88" s="128" t="s">
        <v>219</v>
      </c>
      <c r="E88" s="159">
        <v>1000000000</v>
      </c>
      <c r="F88" s="24"/>
      <c r="G88" s="24"/>
      <c r="H88" s="24"/>
      <c r="I88" s="24"/>
      <c r="J88" s="25">
        <f t="shared" si="64"/>
        <v>1000000000</v>
      </c>
      <c r="K88" s="26">
        <f t="shared" si="62"/>
        <v>0</v>
      </c>
      <c r="L88" s="26">
        <f t="shared" si="63"/>
        <v>0</v>
      </c>
      <c r="M88" s="24">
        <f t="shared" si="59"/>
        <v>1000000000</v>
      </c>
      <c r="N88" s="27">
        <f t="shared" ref="N88:N91" si="65">+M88-O88</f>
        <v>0</v>
      </c>
      <c r="O88" s="27">
        <v>1000000000</v>
      </c>
    </row>
    <row r="89" spans="1:15" s="21" customFormat="1" ht="102" customHeight="1" x14ac:dyDescent="0.2">
      <c r="A89" s="152" t="s">
        <v>210</v>
      </c>
      <c r="B89" s="153">
        <v>10</v>
      </c>
      <c r="C89" s="154" t="s">
        <v>220</v>
      </c>
      <c r="D89" s="155" t="s">
        <v>212</v>
      </c>
      <c r="E89" s="159">
        <v>18000000000</v>
      </c>
      <c r="F89" s="157"/>
      <c r="G89" s="157"/>
      <c r="H89" s="157"/>
      <c r="I89" s="157"/>
      <c r="J89" s="25">
        <f t="shared" si="64"/>
        <v>18000000000</v>
      </c>
      <c r="K89" s="26">
        <f t="shared" si="62"/>
        <v>0</v>
      </c>
      <c r="L89" s="26">
        <f t="shared" si="63"/>
        <v>0</v>
      </c>
      <c r="M89" s="24">
        <f t="shared" si="59"/>
        <v>18000000000</v>
      </c>
      <c r="N89" s="27">
        <f t="shared" si="65"/>
        <v>0</v>
      </c>
      <c r="O89" s="27">
        <v>18000000000</v>
      </c>
    </row>
    <row r="90" spans="1:15" s="21" customFormat="1" ht="102" customHeight="1" x14ac:dyDescent="0.2">
      <c r="A90" s="158" t="s">
        <v>211</v>
      </c>
      <c r="B90" s="11">
        <v>10</v>
      </c>
      <c r="C90" s="126" t="s">
        <v>221</v>
      </c>
      <c r="D90" s="128" t="s">
        <v>215</v>
      </c>
      <c r="E90" s="159">
        <v>1000000000</v>
      </c>
      <c r="F90" s="24"/>
      <c r="G90" s="24"/>
      <c r="H90" s="24"/>
      <c r="I90" s="24"/>
      <c r="J90" s="25">
        <f t="shared" si="64"/>
        <v>1000000000</v>
      </c>
      <c r="K90" s="26">
        <f t="shared" si="62"/>
        <v>0</v>
      </c>
      <c r="L90" s="26">
        <f t="shared" si="63"/>
        <v>0</v>
      </c>
      <c r="M90" s="24">
        <f t="shared" si="59"/>
        <v>1000000000</v>
      </c>
      <c r="N90" s="27">
        <f t="shared" si="65"/>
        <v>0</v>
      </c>
      <c r="O90" s="27">
        <v>1000000000</v>
      </c>
    </row>
    <row r="91" spans="1:15" s="21" customFormat="1" ht="102" customHeight="1" x14ac:dyDescent="0.2">
      <c r="A91" s="158" t="s">
        <v>230</v>
      </c>
      <c r="B91" s="11">
        <v>10</v>
      </c>
      <c r="C91" s="126" t="s">
        <v>216</v>
      </c>
      <c r="D91" s="6" t="s">
        <v>212</v>
      </c>
      <c r="E91" s="174"/>
      <c r="F91" s="24"/>
      <c r="G91" s="24"/>
      <c r="H91" s="24"/>
      <c r="I91" s="24">
        <v>10000000000</v>
      </c>
      <c r="J91" s="25">
        <f>SUM(E91:I91)</f>
        <v>10000000000</v>
      </c>
      <c r="K91" s="26">
        <f t="shared" si="62"/>
        <v>10000000000</v>
      </c>
      <c r="L91" s="26">
        <f t="shared" si="63"/>
        <v>0</v>
      </c>
      <c r="M91" s="24">
        <f t="shared" si="59"/>
        <v>10000000000</v>
      </c>
      <c r="N91" s="27">
        <f t="shared" si="65"/>
        <v>0</v>
      </c>
      <c r="O91" s="27">
        <v>10000000000</v>
      </c>
    </row>
    <row r="92" spans="1:15" s="21" customFormat="1" ht="89.25" x14ac:dyDescent="0.2">
      <c r="A92" s="51" t="s">
        <v>224</v>
      </c>
      <c r="B92" s="51"/>
      <c r="C92" s="52" t="s">
        <v>16</v>
      </c>
      <c r="D92" s="52"/>
      <c r="E92" s="53">
        <f>+E93</f>
        <v>127100445200</v>
      </c>
      <c r="F92" s="53"/>
      <c r="G92" s="53">
        <f t="shared" ref="E92:L106" si="66">+G93</f>
        <v>0</v>
      </c>
      <c r="H92" s="53"/>
      <c r="I92" s="53"/>
      <c r="J92" s="53">
        <f>SUM(E92:I92)</f>
        <v>127100445200</v>
      </c>
      <c r="K92" s="53">
        <f>SUMIF(F92:I92,"&gt;0")</f>
        <v>0</v>
      </c>
      <c r="L92" s="53">
        <f>SUMIF(F92:I92,"&lt;0")*(-1)</f>
        <v>0</v>
      </c>
      <c r="M92" s="53">
        <f t="shared" ref="K92:M92" si="67">+M93</f>
        <v>127100445200</v>
      </c>
      <c r="N92" s="53">
        <f>+N93</f>
        <v>0</v>
      </c>
      <c r="O92" s="53">
        <f>+O93</f>
        <v>127100445200</v>
      </c>
    </row>
    <row r="93" spans="1:15" s="21" customFormat="1" ht="25.5" x14ac:dyDescent="0.2">
      <c r="A93" s="54"/>
      <c r="B93" s="54"/>
      <c r="C93" s="55" t="s">
        <v>7</v>
      </c>
      <c r="D93" s="55"/>
      <c r="E93" s="56">
        <f>SUM(E94:E105)</f>
        <v>127100445200</v>
      </c>
      <c r="F93" s="56"/>
      <c r="G93" s="56">
        <f t="shared" ref="E93:G107" si="68">SUM(G94:G94)</f>
        <v>0</v>
      </c>
      <c r="H93" s="56"/>
      <c r="I93" s="56"/>
      <c r="J93" s="56">
        <f>SUM(E93:I93)</f>
        <v>127100445200</v>
      </c>
      <c r="K93" s="56">
        <f>SUMIF(F93:I93,"&gt;0")</f>
        <v>0</v>
      </c>
      <c r="L93" s="56">
        <f>SUMIF(F93:I93,"&lt;0")*(-1)</f>
        <v>0</v>
      </c>
      <c r="M93" s="56">
        <f t="shared" ref="K93:O93" si="69">SUM(M94:M105)</f>
        <v>127100445200</v>
      </c>
      <c r="N93" s="56">
        <f t="shared" si="69"/>
        <v>0</v>
      </c>
      <c r="O93" s="56">
        <f t="shared" si="69"/>
        <v>127100445200</v>
      </c>
    </row>
    <row r="94" spans="1:15" s="33" customFormat="1" ht="76.5" x14ac:dyDescent="0.2">
      <c r="A94" s="11" t="s">
        <v>99</v>
      </c>
      <c r="B94" s="11" t="s">
        <v>59</v>
      </c>
      <c r="C94" s="10" t="s">
        <v>26</v>
      </c>
      <c r="D94" s="6" t="s">
        <v>111</v>
      </c>
      <c r="E94" s="39">
        <v>50000000000</v>
      </c>
      <c r="F94" s="24"/>
      <c r="G94" s="24"/>
      <c r="H94" s="24"/>
      <c r="I94" s="24"/>
      <c r="J94" s="25">
        <f t="shared" si="64"/>
        <v>50000000000</v>
      </c>
      <c r="K94" s="26">
        <f t="shared" si="62"/>
        <v>0</v>
      </c>
      <c r="L94" s="26">
        <f t="shared" si="63"/>
        <v>0</v>
      </c>
      <c r="M94" s="24">
        <f t="shared" ref="M94:M105" si="70">+E94+K94-L94</f>
        <v>50000000000</v>
      </c>
      <c r="N94" s="24">
        <f t="shared" ref="N94:N105" si="71">+M94-O94</f>
        <v>0</v>
      </c>
      <c r="O94" s="24">
        <v>50000000000</v>
      </c>
    </row>
    <row r="95" spans="1:15" s="21" customFormat="1" ht="127.5" x14ac:dyDescent="0.2">
      <c r="A95" s="11" t="s">
        <v>100</v>
      </c>
      <c r="B95" s="11" t="s">
        <v>59</v>
      </c>
      <c r="C95" s="10" t="s">
        <v>122</v>
      </c>
      <c r="D95" s="6" t="s">
        <v>111</v>
      </c>
      <c r="E95" s="39">
        <v>21100445200</v>
      </c>
      <c r="F95" s="24"/>
      <c r="G95" s="24"/>
      <c r="H95" s="24"/>
      <c r="I95" s="24"/>
      <c r="J95" s="25">
        <f t="shared" si="64"/>
        <v>21100445200</v>
      </c>
      <c r="K95" s="26">
        <f t="shared" si="62"/>
        <v>0</v>
      </c>
      <c r="L95" s="26">
        <f t="shared" si="63"/>
        <v>0</v>
      </c>
      <c r="M95" s="24">
        <f t="shared" si="70"/>
        <v>21100445200</v>
      </c>
      <c r="N95" s="24">
        <f t="shared" si="71"/>
        <v>0</v>
      </c>
      <c r="O95" s="24">
        <v>21100445200</v>
      </c>
    </row>
    <row r="96" spans="1:15" s="21" customFormat="1" ht="127.5" x14ac:dyDescent="0.2">
      <c r="A96" s="11" t="s">
        <v>101</v>
      </c>
      <c r="B96" s="11" t="s">
        <v>4</v>
      </c>
      <c r="C96" s="10" t="s">
        <v>123</v>
      </c>
      <c r="D96" s="6" t="s">
        <v>112</v>
      </c>
      <c r="E96" s="39">
        <v>3000000000</v>
      </c>
      <c r="F96" s="24"/>
      <c r="G96" s="24"/>
      <c r="H96" s="24"/>
      <c r="I96" s="24"/>
      <c r="J96" s="25">
        <f t="shared" si="64"/>
        <v>3000000000</v>
      </c>
      <c r="K96" s="26">
        <f t="shared" si="62"/>
        <v>0</v>
      </c>
      <c r="L96" s="26">
        <f t="shared" si="63"/>
        <v>0</v>
      </c>
      <c r="M96" s="24">
        <f t="shared" si="70"/>
        <v>3000000000</v>
      </c>
      <c r="N96" s="24">
        <f t="shared" si="71"/>
        <v>0</v>
      </c>
      <c r="O96" s="24">
        <v>3000000000</v>
      </c>
    </row>
    <row r="97" spans="1:15" s="33" customFormat="1" ht="114.75" customHeight="1" x14ac:dyDescent="0.2">
      <c r="A97" s="11" t="s">
        <v>102</v>
      </c>
      <c r="B97" s="11" t="s">
        <v>4</v>
      </c>
      <c r="C97" s="177" t="s">
        <v>124</v>
      </c>
      <c r="D97" s="6" t="s">
        <v>113</v>
      </c>
      <c r="E97" s="39">
        <v>2000000000</v>
      </c>
      <c r="F97" s="24"/>
      <c r="G97" s="24"/>
      <c r="H97" s="24"/>
      <c r="I97" s="24"/>
      <c r="J97" s="25">
        <f t="shared" si="64"/>
        <v>2000000000</v>
      </c>
      <c r="K97" s="26">
        <f t="shared" si="62"/>
        <v>0</v>
      </c>
      <c r="L97" s="26">
        <f t="shared" si="63"/>
        <v>0</v>
      </c>
      <c r="M97" s="24">
        <f t="shared" si="70"/>
        <v>2000000000</v>
      </c>
      <c r="N97" s="24">
        <f t="shared" si="71"/>
        <v>0</v>
      </c>
      <c r="O97" s="24">
        <v>2000000000</v>
      </c>
    </row>
    <row r="98" spans="1:15" s="33" customFormat="1" ht="90.75" customHeight="1" x14ac:dyDescent="0.2">
      <c r="A98" s="11" t="s">
        <v>103</v>
      </c>
      <c r="B98" s="11" t="s">
        <v>4</v>
      </c>
      <c r="C98" s="178"/>
      <c r="D98" s="6" t="s">
        <v>114</v>
      </c>
      <c r="E98" s="39">
        <v>2000000000</v>
      </c>
      <c r="F98" s="30"/>
      <c r="G98" s="30"/>
      <c r="H98" s="30"/>
      <c r="I98" s="30"/>
      <c r="J98" s="25">
        <f t="shared" si="64"/>
        <v>2000000000</v>
      </c>
      <c r="K98" s="26">
        <f t="shared" si="62"/>
        <v>0</v>
      </c>
      <c r="L98" s="26">
        <f t="shared" si="63"/>
        <v>0</v>
      </c>
      <c r="M98" s="29">
        <f t="shared" si="70"/>
        <v>2000000000</v>
      </c>
      <c r="N98" s="24">
        <f t="shared" si="71"/>
        <v>0</v>
      </c>
      <c r="O98" s="24">
        <v>2000000000</v>
      </c>
    </row>
    <row r="99" spans="1:15" s="33" customFormat="1" ht="90.75" customHeight="1" x14ac:dyDescent="0.2">
      <c r="A99" s="11" t="s">
        <v>104</v>
      </c>
      <c r="B99" s="11" t="s">
        <v>4</v>
      </c>
      <c r="C99" s="178"/>
      <c r="D99" s="6" t="s">
        <v>115</v>
      </c>
      <c r="E99" s="39">
        <v>2000000000</v>
      </c>
      <c r="F99" s="30"/>
      <c r="G99" s="30"/>
      <c r="H99" s="30"/>
      <c r="I99" s="30"/>
      <c r="J99" s="25">
        <f t="shared" si="64"/>
        <v>2000000000</v>
      </c>
      <c r="K99" s="26">
        <f t="shared" si="62"/>
        <v>0</v>
      </c>
      <c r="L99" s="26">
        <f t="shared" si="63"/>
        <v>0</v>
      </c>
      <c r="M99" s="29">
        <f t="shared" si="70"/>
        <v>2000000000</v>
      </c>
      <c r="N99" s="24">
        <f t="shared" si="71"/>
        <v>0</v>
      </c>
      <c r="O99" s="24">
        <v>2000000000</v>
      </c>
    </row>
    <row r="100" spans="1:15" s="21" customFormat="1" ht="51" x14ac:dyDescent="0.2">
      <c r="A100" s="11" t="s">
        <v>105</v>
      </c>
      <c r="B100" s="11" t="s">
        <v>4</v>
      </c>
      <c r="C100" s="179"/>
      <c r="D100" s="6" t="s">
        <v>116</v>
      </c>
      <c r="E100" s="39">
        <v>2000000000</v>
      </c>
      <c r="F100" s="24"/>
      <c r="G100" s="24"/>
      <c r="H100" s="24"/>
      <c r="I100" s="24"/>
      <c r="J100" s="25">
        <f t="shared" si="64"/>
        <v>2000000000</v>
      </c>
      <c r="K100" s="26">
        <f t="shared" si="62"/>
        <v>0</v>
      </c>
      <c r="L100" s="26">
        <f t="shared" si="63"/>
        <v>0</v>
      </c>
      <c r="M100" s="24">
        <f t="shared" si="70"/>
        <v>2000000000</v>
      </c>
      <c r="N100" s="24">
        <f t="shared" si="71"/>
        <v>0</v>
      </c>
      <c r="O100" s="24">
        <v>2000000000</v>
      </c>
    </row>
    <row r="101" spans="1:15" s="33" customFormat="1" ht="76.5" x14ac:dyDescent="0.2">
      <c r="A101" s="11" t="s">
        <v>106</v>
      </c>
      <c r="B101" s="11" t="s">
        <v>59</v>
      </c>
      <c r="C101" s="180" t="s">
        <v>222</v>
      </c>
      <c r="D101" s="6" t="s">
        <v>111</v>
      </c>
      <c r="E101" s="39">
        <v>20000000000</v>
      </c>
      <c r="F101" s="26"/>
      <c r="G101" s="26"/>
      <c r="H101" s="26"/>
      <c r="I101" s="26"/>
      <c r="J101" s="25">
        <f t="shared" si="64"/>
        <v>20000000000</v>
      </c>
      <c r="K101" s="26">
        <f t="shared" si="62"/>
        <v>0</v>
      </c>
      <c r="L101" s="26">
        <f t="shared" si="63"/>
        <v>0</v>
      </c>
      <c r="M101" s="24">
        <f t="shared" si="70"/>
        <v>20000000000</v>
      </c>
      <c r="N101" s="24">
        <f t="shared" si="71"/>
        <v>0</v>
      </c>
      <c r="O101" s="24">
        <v>20000000000</v>
      </c>
    </row>
    <row r="102" spans="1:15" s="33" customFormat="1" ht="89.25" customHeight="1" x14ac:dyDescent="0.2">
      <c r="A102" s="11" t="s">
        <v>107</v>
      </c>
      <c r="B102" s="11" t="s">
        <v>59</v>
      </c>
      <c r="C102" s="180"/>
      <c r="D102" s="6" t="s">
        <v>117</v>
      </c>
      <c r="E102" s="39">
        <v>20000000000</v>
      </c>
      <c r="F102" s="26"/>
      <c r="G102" s="26"/>
      <c r="H102" s="26"/>
      <c r="I102" s="26"/>
      <c r="J102" s="25">
        <f t="shared" si="64"/>
        <v>20000000000</v>
      </c>
      <c r="K102" s="26">
        <f t="shared" si="62"/>
        <v>0</v>
      </c>
      <c r="L102" s="26">
        <f t="shared" si="63"/>
        <v>0</v>
      </c>
      <c r="M102" s="24">
        <f t="shared" si="70"/>
        <v>20000000000</v>
      </c>
      <c r="N102" s="24">
        <f t="shared" si="71"/>
        <v>0</v>
      </c>
      <c r="O102" s="24">
        <v>20000000000</v>
      </c>
    </row>
    <row r="103" spans="1:15" s="33" customFormat="1" ht="89.25" x14ac:dyDescent="0.2">
      <c r="A103" s="11" t="s">
        <v>108</v>
      </c>
      <c r="B103" s="11" t="s">
        <v>4</v>
      </c>
      <c r="C103" s="116" t="s">
        <v>126</v>
      </c>
      <c r="D103" s="6" t="s">
        <v>118</v>
      </c>
      <c r="E103" s="39">
        <v>1000000000</v>
      </c>
      <c r="F103" s="26"/>
      <c r="G103" s="26"/>
      <c r="H103" s="26"/>
      <c r="I103" s="26"/>
      <c r="J103" s="25">
        <f t="shared" si="64"/>
        <v>1000000000</v>
      </c>
      <c r="K103" s="26">
        <f t="shared" si="62"/>
        <v>0</v>
      </c>
      <c r="L103" s="26">
        <f t="shared" si="63"/>
        <v>0</v>
      </c>
      <c r="M103" s="24">
        <f t="shared" si="70"/>
        <v>1000000000</v>
      </c>
      <c r="N103" s="24">
        <f t="shared" si="71"/>
        <v>0</v>
      </c>
      <c r="O103" s="24">
        <v>1000000000</v>
      </c>
    </row>
    <row r="104" spans="1:15" s="33" customFormat="1" ht="102" customHeight="1" x14ac:dyDescent="0.2">
      <c r="A104" s="11" t="s">
        <v>109</v>
      </c>
      <c r="B104" s="11" t="s">
        <v>4</v>
      </c>
      <c r="C104" s="180" t="s">
        <v>127</v>
      </c>
      <c r="D104" s="6" t="s">
        <v>119</v>
      </c>
      <c r="E104" s="39">
        <v>2000000000</v>
      </c>
      <c r="F104" s="26"/>
      <c r="G104" s="26"/>
      <c r="H104" s="26"/>
      <c r="I104" s="26"/>
      <c r="J104" s="25">
        <f t="shared" si="64"/>
        <v>2000000000</v>
      </c>
      <c r="K104" s="26">
        <f t="shared" si="62"/>
        <v>0</v>
      </c>
      <c r="L104" s="26">
        <f t="shared" si="63"/>
        <v>0</v>
      </c>
      <c r="M104" s="24">
        <f t="shared" si="70"/>
        <v>2000000000</v>
      </c>
      <c r="N104" s="24">
        <f t="shared" si="71"/>
        <v>0</v>
      </c>
      <c r="O104" s="24">
        <v>2000000000</v>
      </c>
    </row>
    <row r="105" spans="1:15" s="33" customFormat="1" ht="102" customHeight="1" x14ac:dyDescent="0.2">
      <c r="A105" s="11" t="s">
        <v>110</v>
      </c>
      <c r="B105" s="11" t="s">
        <v>4</v>
      </c>
      <c r="C105" s="180"/>
      <c r="D105" s="6" t="s">
        <v>120</v>
      </c>
      <c r="E105" s="39">
        <v>2000000000</v>
      </c>
      <c r="F105" s="26"/>
      <c r="G105" s="26"/>
      <c r="H105" s="26"/>
      <c r="I105" s="26"/>
      <c r="J105" s="25">
        <f t="shared" si="64"/>
        <v>2000000000</v>
      </c>
      <c r="K105" s="26">
        <f t="shared" si="62"/>
        <v>0</v>
      </c>
      <c r="L105" s="26">
        <f t="shared" si="63"/>
        <v>0</v>
      </c>
      <c r="M105" s="24">
        <f t="shared" si="70"/>
        <v>2000000000</v>
      </c>
      <c r="N105" s="24">
        <f t="shared" si="71"/>
        <v>0</v>
      </c>
      <c r="O105" s="24">
        <v>2000000000</v>
      </c>
    </row>
    <row r="106" spans="1:15" s="33" customFormat="1" ht="51" x14ac:dyDescent="0.2">
      <c r="A106" s="51">
        <v>3703</v>
      </c>
      <c r="B106" s="51"/>
      <c r="C106" s="52" t="s">
        <v>17</v>
      </c>
      <c r="D106" s="52"/>
      <c r="E106" s="53">
        <f t="shared" si="66"/>
        <v>2700000000</v>
      </c>
      <c r="F106" s="53"/>
      <c r="G106" s="53">
        <f t="shared" si="66"/>
        <v>0</v>
      </c>
      <c r="H106" s="53"/>
      <c r="I106" s="53"/>
      <c r="J106" s="53">
        <f t="shared" si="64"/>
        <v>2700000000</v>
      </c>
      <c r="K106" s="26">
        <f t="shared" si="62"/>
        <v>0</v>
      </c>
      <c r="L106" s="26">
        <f t="shared" si="63"/>
        <v>0</v>
      </c>
      <c r="M106" s="53">
        <f t="shared" ref="M106:O106" si="72">+M107</f>
        <v>2700000000</v>
      </c>
      <c r="N106" s="53">
        <f t="shared" si="72"/>
        <v>0</v>
      </c>
      <c r="O106" s="53">
        <f t="shared" si="72"/>
        <v>2700000000</v>
      </c>
    </row>
    <row r="107" spans="1:15" s="33" customFormat="1" ht="102" customHeight="1" x14ac:dyDescent="0.2">
      <c r="A107" s="54"/>
      <c r="B107" s="54"/>
      <c r="C107" s="55" t="s">
        <v>12</v>
      </c>
      <c r="D107" s="55"/>
      <c r="E107" s="56">
        <f t="shared" si="68"/>
        <v>2700000000</v>
      </c>
      <c r="F107" s="56"/>
      <c r="G107" s="56">
        <f t="shared" si="68"/>
        <v>0</v>
      </c>
      <c r="H107" s="56"/>
      <c r="I107" s="56"/>
      <c r="J107" s="56">
        <f t="shared" si="64"/>
        <v>2700000000</v>
      </c>
      <c r="K107" s="56"/>
      <c r="L107" s="56"/>
      <c r="M107" s="56">
        <f t="shared" ref="M107:O107" si="73">SUM(M108:M108)</f>
        <v>2700000000</v>
      </c>
      <c r="N107" s="56">
        <f t="shared" si="73"/>
        <v>0</v>
      </c>
      <c r="O107" s="56">
        <f t="shared" si="73"/>
        <v>2700000000</v>
      </c>
    </row>
    <row r="108" spans="1:15" s="33" customFormat="1" ht="76.5" x14ac:dyDescent="0.2">
      <c r="A108" s="12" t="s">
        <v>128</v>
      </c>
      <c r="B108" s="12">
        <v>10</v>
      </c>
      <c r="C108" s="114" t="s">
        <v>27</v>
      </c>
      <c r="D108" s="10" t="s">
        <v>129</v>
      </c>
      <c r="E108" s="136">
        <v>2700000000</v>
      </c>
      <c r="F108" s="26"/>
      <c r="G108" s="26"/>
      <c r="H108" s="26"/>
      <c r="I108" s="26"/>
      <c r="J108" s="25">
        <f t="shared" si="64"/>
        <v>2700000000</v>
      </c>
      <c r="K108" s="26">
        <f>SUMIF(F108:G108,"&gt;0")</f>
        <v>0</v>
      </c>
      <c r="L108" s="26">
        <f>SUMIF(F108:G108,"&lt;0")*(-1)</f>
        <v>0</v>
      </c>
      <c r="M108" s="24">
        <f>+E108+K108-L108</f>
        <v>2700000000</v>
      </c>
      <c r="N108" s="26">
        <f t="shared" ref="N108" si="74">+M108-O108</f>
        <v>0</v>
      </c>
      <c r="O108" s="26">
        <v>2700000000</v>
      </c>
    </row>
    <row r="109" spans="1:15" s="33" customFormat="1" ht="51" x14ac:dyDescent="0.2">
      <c r="A109" s="51">
        <v>3704</v>
      </c>
      <c r="B109" s="51"/>
      <c r="C109" s="52" t="s">
        <v>18</v>
      </c>
      <c r="D109" s="52"/>
      <c r="E109" s="53">
        <f t="shared" ref="E109:O109" si="75">+E110</f>
        <v>22000000000</v>
      </c>
      <c r="F109" s="53"/>
      <c r="G109" s="53">
        <f t="shared" si="75"/>
        <v>0</v>
      </c>
      <c r="H109" s="53"/>
      <c r="I109" s="53"/>
      <c r="J109" s="53">
        <f t="shared" si="64"/>
        <v>22000000000</v>
      </c>
      <c r="K109" s="53">
        <f t="shared" si="75"/>
        <v>0</v>
      </c>
      <c r="L109" s="53">
        <f t="shared" si="75"/>
        <v>0</v>
      </c>
      <c r="M109" s="53">
        <f t="shared" si="75"/>
        <v>22000000000</v>
      </c>
      <c r="N109" s="53">
        <f t="shared" si="75"/>
        <v>0</v>
      </c>
      <c r="O109" s="53">
        <f t="shared" si="75"/>
        <v>22000000000</v>
      </c>
    </row>
    <row r="110" spans="1:15" s="33" customFormat="1" ht="25.5" x14ac:dyDescent="0.2">
      <c r="A110" s="54"/>
      <c r="B110" s="54"/>
      <c r="C110" s="55" t="s">
        <v>12</v>
      </c>
      <c r="D110" s="55"/>
      <c r="E110" s="56">
        <f>SUM(E111:E113)</f>
        <v>22000000000</v>
      </c>
      <c r="F110" s="56"/>
      <c r="G110" s="56">
        <f t="shared" ref="G110" si="76">SUM(G111:G113)</f>
        <v>0</v>
      </c>
      <c r="H110" s="56"/>
      <c r="I110" s="56"/>
      <c r="J110" s="56">
        <f t="shared" si="64"/>
        <v>22000000000</v>
      </c>
      <c r="K110" s="56">
        <f t="shared" ref="K110:M110" si="77">SUM(K111:K113)</f>
        <v>0</v>
      </c>
      <c r="L110" s="56">
        <f t="shared" si="77"/>
        <v>0</v>
      </c>
      <c r="M110" s="56">
        <f t="shared" si="77"/>
        <v>22000000000</v>
      </c>
      <c r="N110" s="56">
        <f>SUM(N111:N113)</f>
        <v>0</v>
      </c>
      <c r="O110" s="56">
        <f>SUM(O111:O113)</f>
        <v>22000000000</v>
      </c>
    </row>
    <row r="111" spans="1:15" s="21" customFormat="1" ht="178.5" x14ac:dyDescent="0.2">
      <c r="A111" s="12" t="s">
        <v>130</v>
      </c>
      <c r="B111" s="12" t="s">
        <v>4</v>
      </c>
      <c r="C111" s="114" t="s">
        <v>72</v>
      </c>
      <c r="D111" s="10" t="s">
        <v>133</v>
      </c>
      <c r="E111" s="137">
        <v>18000000000</v>
      </c>
      <c r="F111" s="30"/>
      <c r="G111" s="30"/>
      <c r="H111" s="30"/>
      <c r="I111" s="30"/>
      <c r="J111" s="25">
        <f t="shared" si="64"/>
        <v>18000000000</v>
      </c>
      <c r="K111" s="30">
        <f>SUMIF(F111:G111,"&gt;0")</f>
        <v>0</v>
      </c>
      <c r="L111" s="30">
        <f>SUMIF(F111:G111,"&lt;0")*(-1)</f>
        <v>0</v>
      </c>
      <c r="M111" s="30">
        <f>+E111+K111-L111</f>
        <v>18000000000</v>
      </c>
      <c r="N111" s="30">
        <f t="shared" ref="N111:N113" si="78">+M111-O111</f>
        <v>0</v>
      </c>
      <c r="O111" s="30">
        <v>18000000000</v>
      </c>
    </row>
    <row r="112" spans="1:15" s="21" customFormat="1" ht="114.75" x14ac:dyDescent="0.2">
      <c r="A112" s="12" t="s">
        <v>131</v>
      </c>
      <c r="B112" s="12" t="s">
        <v>4</v>
      </c>
      <c r="C112" s="114" t="s">
        <v>134</v>
      </c>
      <c r="D112" s="10" t="s">
        <v>133</v>
      </c>
      <c r="E112" s="132">
        <v>2000000000</v>
      </c>
      <c r="F112" s="63"/>
      <c r="G112" s="63"/>
      <c r="H112" s="63"/>
      <c r="I112" s="63"/>
      <c r="J112" s="25">
        <f t="shared" si="64"/>
        <v>2000000000</v>
      </c>
      <c r="K112" s="31">
        <f>SUMIF(F112:G112,"&gt;0")</f>
        <v>0</v>
      </c>
      <c r="L112" s="31">
        <f>SUMIF(F112:G112,"&lt;0")*(-1)</f>
        <v>0</v>
      </c>
      <c r="M112" s="26">
        <f>+E112+K112-L112</f>
        <v>2000000000</v>
      </c>
      <c r="N112" s="30">
        <f t="shared" si="78"/>
        <v>0</v>
      </c>
      <c r="O112" s="30">
        <v>2000000000</v>
      </c>
    </row>
    <row r="113" spans="1:87" s="21" customFormat="1" ht="191.25" x14ac:dyDescent="0.2">
      <c r="A113" s="12" t="s">
        <v>132</v>
      </c>
      <c r="B113" s="12" t="s">
        <v>4</v>
      </c>
      <c r="C113" s="114" t="s">
        <v>121</v>
      </c>
      <c r="D113" s="10" t="s">
        <v>133</v>
      </c>
      <c r="E113" s="132">
        <v>2000000000</v>
      </c>
      <c r="F113" s="31"/>
      <c r="G113" s="31"/>
      <c r="H113" s="31"/>
      <c r="I113" s="31"/>
      <c r="J113" s="25">
        <f t="shared" si="64"/>
        <v>2000000000</v>
      </c>
      <c r="K113" s="31">
        <f>SUMIF(F113:G113,"&gt;0")</f>
        <v>0</v>
      </c>
      <c r="L113" s="31">
        <f>SUMIF(F113:G113,"&lt;0")*(-1)</f>
        <v>0</v>
      </c>
      <c r="M113" s="26">
        <f>+E113+K113-L113</f>
        <v>2000000000</v>
      </c>
      <c r="N113" s="30">
        <f t="shared" si="78"/>
        <v>0</v>
      </c>
      <c r="O113" s="30">
        <v>2000000000</v>
      </c>
    </row>
    <row r="114" spans="1:87" s="21" customFormat="1" ht="51" x14ac:dyDescent="0.2">
      <c r="A114" s="51">
        <v>3799</v>
      </c>
      <c r="B114" s="51"/>
      <c r="C114" s="52" t="s">
        <v>19</v>
      </c>
      <c r="D114" s="52"/>
      <c r="E114" s="53">
        <f t="shared" ref="E114:O114" si="79">+E115</f>
        <v>16000826322</v>
      </c>
      <c r="F114" s="53"/>
      <c r="G114" s="53">
        <f>+G14</f>
        <v>0</v>
      </c>
      <c r="H114" s="53"/>
      <c r="I114" s="53"/>
      <c r="J114" s="53">
        <f t="shared" si="64"/>
        <v>16000826322</v>
      </c>
      <c r="K114" s="53">
        <f t="shared" si="79"/>
        <v>0</v>
      </c>
      <c r="L114" s="53">
        <f t="shared" si="79"/>
        <v>0</v>
      </c>
      <c r="M114" s="53">
        <f t="shared" si="79"/>
        <v>16000826322</v>
      </c>
      <c r="N114" s="53">
        <f t="shared" si="79"/>
        <v>0</v>
      </c>
      <c r="O114" s="53">
        <f t="shared" si="79"/>
        <v>16000826322</v>
      </c>
    </row>
    <row r="115" spans="1:87" s="21" customFormat="1" ht="25.5" x14ac:dyDescent="0.2">
      <c r="A115" s="54"/>
      <c r="B115" s="54"/>
      <c r="C115" s="55" t="s">
        <v>12</v>
      </c>
      <c r="D115" s="55"/>
      <c r="E115" s="56">
        <f>SUM(E116:E126)</f>
        <v>16000826322</v>
      </c>
      <c r="F115" s="56"/>
      <c r="G115" s="56">
        <f>+G16</f>
        <v>0</v>
      </c>
      <c r="H115" s="56"/>
      <c r="I115" s="56"/>
      <c r="J115" s="56">
        <f t="shared" si="64"/>
        <v>16000826322</v>
      </c>
      <c r="K115" s="56">
        <f t="shared" ref="K115:M115" si="80">SUM(K116:K126)</f>
        <v>0</v>
      </c>
      <c r="L115" s="56">
        <f t="shared" si="80"/>
        <v>0</v>
      </c>
      <c r="M115" s="56">
        <f t="shared" si="80"/>
        <v>16000826322</v>
      </c>
      <c r="N115" s="56">
        <f>SUM(N116:N126)</f>
        <v>0</v>
      </c>
      <c r="O115" s="56">
        <f>SUM(O116:O126)</f>
        <v>16000826322</v>
      </c>
    </row>
    <row r="116" spans="1:87" s="21" customFormat="1" ht="102" x14ac:dyDescent="0.2">
      <c r="A116" s="12" t="s">
        <v>135</v>
      </c>
      <c r="B116" s="12" t="s">
        <v>4</v>
      </c>
      <c r="C116" s="114" t="s">
        <v>150</v>
      </c>
      <c r="D116" s="10" t="s">
        <v>120</v>
      </c>
      <c r="E116" s="136">
        <v>3000000000</v>
      </c>
      <c r="F116" s="31"/>
      <c r="G116" s="31"/>
      <c r="H116" s="31"/>
      <c r="I116" s="31"/>
      <c r="J116" s="25">
        <f t="shared" si="64"/>
        <v>3000000000</v>
      </c>
      <c r="K116" s="31">
        <f t="shared" ref="K116:K126" si="81">SUMIF(F116:G116,"&gt;0")</f>
        <v>0</v>
      </c>
      <c r="L116" s="31">
        <f t="shared" ref="L116:L126" si="82">SUMIF(F116:G116,"&lt;0")*(-1)</f>
        <v>0</v>
      </c>
      <c r="M116" s="26">
        <f t="shared" ref="M116:M126" si="83">+E116+K116-L116</f>
        <v>3000000000</v>
      </c>
      <c r="N116" s="26">
        <f t="shared" ref="N116:N126" si="84">+M116-O116</f>
        <v>0</v>
      </c>
      <c r="O116" s="26">
        <v>3000000000</v>
      </c>
    </row>
    <row r="117" spans="1:87" s="20" customFormat="1" ht="63.75" x14ac:dyDescent="0.2">
      <c r="A117" s="12" t="s">
        <v>136</v>
      </c>
      <c r="B117" s="12" t="s">
        <v>4</v>
      </c>
      <c r="C117" s="181" t="s">
        <v>151</v>
      </c>
      <c r="D117" s="10" t="s">
        <v>120</v>
      </c>
      <c r="E117" s="136">
        <v>500000000</v>
      </c>
      <c r="F117" s="26"/>
      <c r="G117" s="26"/>
      <c r="H117" s="26"/>
      <c r="I117" s="26"/>
      <c r="J117" s="25">
        <f t="shared" si="64"/>
        <v>500000000</v>
      </c>
      <c r="K117" s="26">
        <f t="shared" si="81"/>
        <v>0</v>
      </c>
      <c r="L117" s="26">
        <f t="shared" si="82"/>
        <v>0</v>
      </c>
      <c r="M117" s="26">
        <f t="shared" si="83"/>
        <v>500000000</v>
      </c>
      <c r="N117" s="26">
        <f t="shared" si="84"/>
        <v>0</v>
      </c>
      <c r="O117" s="26">
        <v>500000000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</row>
    <row r="118" spans="1:87" s="20" customFormat="1" ht="38.25" x14ac:dyDescent="0.2">
      <c r="A118" s="12" t="s">
        <v>137</v>
      </c>
      <c r="B118" s="12" t="s">
        <v>4</v>
      </c>
      <c r="C118" s="181"/>
      <c r="D118" s="10" t="s">
        <v>146</v>
      </c>
      <c r="E118" s="136">
        <v>500000000</v>
      </c>
      <c r="F118" s="26"/>
      <c r="G118" s="26"/>
      <c r="H118" s="26"/>
      <c r="I118" s="26"/>
      <c r="J118" s="25">
        <f t="shared" si="64"/>
        <v>500000000</v>
      </c>
      <c r="K118" s="26">
        <f t="shared" si="81"/>
        <v>0</v>
      </c>
      <c r="L118" s="26">
        <f t="shared" si="82"/>
        <v>0</v>
      </c>
      <c r="M118" s="26">
        <f t="shared" si="83"/>
        <v>500000000</v>
      </c>
      <c r="N118" s="26">
        <f t="shared" si="84"/>
        <v>0</v>
      </c>
      <c r="O118" s="26">
        <v>500000000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</row>
    <row r="119" spans="1:87" s="20" customFormat="1" ht="63.75" x14ac:dyDescent="0.2">
      <c r="A119" s="12" t="s">
        <v>138</v>
      </c>
      <c r="B119" s="12" t="s">
        <v>4</v>
      </c>
      <c r="C119" s="114" t="s">
        <v>152</v>
      </c>
      <c r="D119" s="10" t="s">
        <v>120</v>
      </c>
      <c r="E119" s="136">
        <v>2000826322</v>
      </c>
      <c r="F119" s="26"/>
      <c r="G119" s="26"/>
      <c r="H119" s="26"/>
      <c r="I119" s="26"/>
      <c r="J119" s="25">
        <f t="shared" si="64"/>
        <v>2000826322</v>
      </c>
      <c r="K119" s="26">
        <f t="shared" si="81"/>
        <v>0</v>
      </c>
      <c r="L119" s="26">
        <f t="shared" si="82"/>
        <v>0</v>
      </c>
      <c r="M119" s="26">
        <f t="shared" si="83"/>
        <v>2000826322</v>
      </c>
      <c r="N119" s="26">
        <f t="shared" si="84"/>
        <v>0</v>
      </c>
      <c r="O119" s="26">
        <v>2000826322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</row>
    <row r="120" spans="1:87" s="20" customFormat="1" ht="63.75" x14ac:dyDescent="0.2">
      <c r="A120" s="12" t="s">
        <v>139</v>
      </c>
      <c r="B120" s="12" t="s">
        <v>4</v>
      </c>
      <c r="C120" s="181" t="s">
        <v>125</v>
      </c>
      <c r="D120" s="10" t="s">
        <v>147</v>
      </c>
      <c r="E120" s="136">
        <v>1000000000</v>
      </c>
      <c r="F120" s="26"/>
      <c r="G120" s="26"/>
      <c r="H120" s="26"/>
      <c r="I120" s="26"/>
      <c r="J120" s="25">
        <f t="shared" si="64"/>
        <v>1000000000</v>
      </c>
      <c r="K120" s="26">
        <f t="shared" si="81"/>
        <v>0</v>
      </c>
      <c r="L120" s="26">
        <f t="shared" si="82"/>
        <v>0</v>
      </c>
      <c r="M120" s="26">
        <f t="shared" si="83"/>
        <v>1000000000</v>
      </c>
      <c r="N120" s="26">
        <f t="shared" si="84"/>
        <v>0</v>
      </c>
      <c r="O120" s="26">
        <v>1000000000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</row>
    <row r="121" spans="1:87" s="20" customFormat="1" ht="51" x14ac:dyDescent="0.2">
      <c r="A121" s="12" t="s">
        <v>140</v>
      </c>
      <c r="B121" s="12" t="s">
        <v>4</v>
      </c>
      <c r="C121" s="181"/>
      <c r="D121" s="10" t="s">
        <v>148</v>
      </c>
      <c r="E121" s="136">
        <v>1000000000</v>
      </c>
      <c r="F121" s="26"/>
      <c r="G121" s="26"/>
      <c r="H121" s="26"/>
      <c r="I121" s="26"/>
      <c r="J121" s="25">
        <f t="shared" si="64"/>
        <v>1000000000</v>
      </c>
      <c r="K121" s="26">
        <f t="shared" si="81"/>
        <v>0</v>
      </c>
      <c r="L121" s="26">
        <f t="shared" si="82"/>
        <v>0</v>
      </c>
      <c r="M121" s="26">
        <f t="shared" si="83"/>
        <v>1000000000</v>
      </c>
      <c r="N121" s="26">
        <f t="shared" si="84"/>
        <v>0</v>
      </c>
      <c r="O121" s="26">
        <v>1000000000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</row>
    <row r="122" spans="1:87" s="18" customFormat="1" ht="74.25" customHeight="1" x14ac:dyDescent="0.2">
      <c r="A122" s="12" t="s">
        <v>141</v>
      </c>
      <c r="B122" s="12" t="s">
        <v>4</v>
      </c>
      <c r="C122" s="181"/>
      <c r="D122" s="10" t="s">
        <v>149</v>
      </c>
      <c r="E122" s="136">
        <v>500000000</v>
      </c>
      <c r="F122" s="26"/>
      <c r="G122" s="26"/>
      <c r="H122" s="26"/>
      <c r="I122" s="26"/>
      <c r="J122" s="25">
        <f t="shared" si="64"/>
        <v>500000000</v>
      </c>
      <c r="K122" s="26">
        <f t="shared" si="81"/>
        <v>0</v>
      </c>
      <c r="L122" s="26">
        <f t="shared" si="82"/>
        <v>0</v>
      </c>
      <c r="M122" s="26">
        <f t="shared" si="83"/>
        <v>500000000</v>
      </c>
      <c r="N122" s="26">
        <f t="shared" si="84"/>
        <v>0</v>
      </c>
      <c r="O122" s="26">
        <v>500000000</v>
      </c>
    </row>
    <row r="123" spans="1:87" s="34" customFormat="1" ht="38.25" x14ac:dyDescent="0.2">
      <c r="A123" s="12" t="s">
        <v>142</v>
      </c>
      <c r="B123" s="12" t="s">
        <v>4</v>
      </c>
      <c r="C123" s="181"/>
      <c r="D123" s="10" t="s">
        <v>146</v>
      </c>
      <c r="E123" s="136">
        <v>500000000</v>
      </c>
      <c r="F123" s="26"/>
      <c r="G123" s="26"/>
      <c r="H123" s="26"/>
      <c r="I123" s="26"/>
      <c r="J123" s="25">
        <f t="shared" si="64"/>
        <v>500000000</v>
      </c>
      <c r="K123" s="26">
        <f t="shared" si="81"/>
        <v>0</v>
      </c>
      <c r="L123" s="26">
        <f t="shared" si="82"/>
        <v>0</v>
      </c>
      <c r="M123" s="26">
        <f t="shared" si="83"/>
        <v>500000000</v>
      </c>
      <c r="N123" s="26">
        <f t="shared" si="84"/>
        <v>0</v>
      </c>
      <c r="O123" s="26">
        <v>500000000</v>
      </c>
    </row>
    <row r="124" spans="1:87" s="21" customFormat="1" ht="102" x14ac:dyDescent="0.2">
      <c r="A124" s="12" t="s">
        <v>143</v>
      </c>
      <c r="B124" s="12" t="s">
        <v>4</v>
      </c>
      <c r="C124" s="114" t="s">
        <v>153</v>
      </c>
      <c r="D124" s="10" t="s">
        <v>120</v>
      </c>
      <c r="E124" s="136">
        <v>3000000000</v>
      </c>
      <c r="F124" s="26"/>
      <c r="G124" s="26"/>
      <c r="H124" s="26"/>
      <c r="I124" s="26"/>
      <c r="J124" s="25">
        <f t="shared" si="64"/>
        <v>3000000000</v>
      </c>
      <c r="K124" s="26">
        <f t="shared" si="81"/>
        <v>0</v>
      </c>
      <c r="L124" s="26">
        <f t="shared" si="82"/>
        <v>0</v>
      </c>
      <c r="M124" s="26">
        <f t="shared" si="83"/>
        <v>3000000000</v>
      </c>
      <c r="N124" s="26">
        <f t="shared" si="84"/>
        <v>0</v>
      </c>
      <c r="O124" s="26">
        <v>3000000000</v>
      </c>
    </row>
    <row r="125" spans="1:87" s="21" customFormat="1" ht="165.75" x14ac:dyDescent="0.2">
      <c r="A125" s="12" t="s">
        <v>144</v>
      </c>
      <c r="B125" s="12" t="s">
        <v>4</v>
      </c>
      <c r="C125" s="114" t="s">
        <v>154</v>
      </c>
      <c r="D125" s="10" t="s">
        <v>120</v>
      </c>
      <c r="E125" s="136">
        <v>3000000000</v>
      </c>
      <c r="F125" s="24"/>
      <c r="G125" s="24"/>
      <c r="H125" s="24"/>
      <c r="I125" s="24"/>
      <c r="J125" s="25">
        <f t="shared" si="64"/>
        <v>3000000000</v>
      </c>
      <c r="K125" s="25">
        <f t="shared" si="81"/>
        <v>0</v>
      </c>
      <c r="L125" s="25">
        <f t="shared" si="82"/>
        <v>0</v>
      </c>
      <c r="M125" s="25">
        <f t="shared" si="83"/>
        <v>3000000000</v>
      </c>
      <c r="N125" s="26">
        <f t="shared" si="84"/>
        <v>0</v>
      </c>
      <c r="O125" s="26">
        <v>3000000000</v>
      </c>
    </row>
    <row r="126" spans="1:87" s="21" customFormat="1" ht="76.5" x14ac:dyDescent="0.2">
      <c r="A126" s="12" t="s">
        <v>145</v>
      </c>
      <c r="B126" s="12" t="s">
        <v>4</v>
      </c>
      <c r="C126" s="114" t="s">
        <v>155</v>
      </c>
      <c r="D126" s="10" t="s">
        <v>120</v>
      </c>
      <c r="E126" s="136">
        <v>1000000000</v>
      </c>
      <c r="F126" s="24"/>
      <c r="G126" s="24"/>
      <c r="H126" s="24"/>
      <c r="I126" s="24"/>
      <c r="J126" s="25">
        <f t="shared" si="64"/>
        <v>1000000000</v>
      </c>
      <c r="K126" s="25">
        <f t="shared" si="81"/>
        <v>0</v>
      </c>
      <c r="L126" s="25">
        <f t="shared" si="82"/>
        <v>0</v>
      </c>
      <c r="M126" s="25">
        <f t="shared" si="83"/>
        <v>1000000000</v>
      </c>
      <c r="N126" s="26">
        <f t="shared" si="84"/>
        <v>0</v>
      </c>
      <c r="O126" s="26">
        <v>1000000000</v>
      </c>
    </row>
    <row r="127" spans="1:87" s="21" customFormat="1" x14ac:dyDescent="0.2">
      <c r="A127" s="184"/>
      <c r="B127" s="184"/>
      <c r="C127" s="184"/>
      <c r="D127" s="69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87" s="21" customFormat="1" x14ac:dyDescent="0.2">
      <c r="A128" s="64" t="s">
        <v>190</v>
      </c>
      <c r="B128" s="64"/>
      <c r="C128" s="64"/>
      <c r="D128" s="64"/>
      <c r="E128" s="40">
        <f>+E129</f>
        <v>3000000000</v>
      </c>
      <c r="F128" s="40"/>
      <c r="G128" s="40">
        <f t="shared" ref="G128" si="85">+G129</f>
        <v>0</v>
      </c>
      <c r="H128" s="40"/>
      <c r="I128" s="40"/>
      <c r="J128" s="40">
        <f>+J129</f>
        <v>3000000000</v>
      </c>
      <c r="K128" s="40">
        <f t="shared" ref="K128:L130" si="86">+K129</f>
        <v>0</v>
      </c>
      <c r="L128" s="40">
        <f t="shared" si="86"/>
        <v>0</v>
      </c>
      <c r="M128" s="40">
        <f t="shared" ref="M128:M130" si="87">+M129</f>
        <v>3000000000</v>
      </c>
      <c r="N128" s="40">
        <f t="shared" ref="N128:O130" si="88">+N129</f>
        <v>0</v>
      </c>
      <c r="O128" s="40">
        <f t="shared" si="88"/>
        <v>3000000000</v>
      </c>
    </row>
    <row r="129" spans="1:87" s="21" customFormat="1" x14ac:dyDescent="0.2">
      <c r="A129" s="176">
        <v>3799</v>
      </c>
      <c r="B129" s="176"/>
      <c r="C129" s="176" t="s">
        <v>185</v>
      </c>
      <c r="D129" s="65"/>
      <c r="E129" s="66">
        <f>+E130</f>
        <v>3000000000</v>
      </c>
      <c r="F129" s="66"/>
      <c r="G129" s="66">
        <f t="shared" ref="G129" si="89">+G130</f>
        <v>0</v>
      </c>
      <c r="H129" s="66"/>
      <c r="I129" s="66"/>
      <c r="J129" s="66">
        <f>+J130</f>
        <v>3000000000</v>
      </c>
      <c r="K129" s="66">
        <f t="shared" si="86"/>
        <v>0</v>
      </c>
      <c r="L129" s="66">
        <f t="shared" si="86"/>
        <v>0</v>
      </c>
      <c r="M129" s="66">
        <f t="shared" si="87"/>
        <v>3000000000</v>
      </c>
      <c r="N129" s="66">
        <f t="shared" si="88"/>
        <v>0</v>
      </c>
      <c r="O129" s="66">
        <f t="shared" si="88"/>
        <v>3000000000</v>
      </c>
    </row>
    <row r="130" spans="1:87" s="21" customFormat="1" ht="25.5" x14ac:dyDescent="0.2">
      <c r="A130" s="8"/>
      <c r="B130" s="8"/>
      <c r="C130" s="9" t="s">
        <v>186</v>
      </c>
      <c r="D130" s="9"/>
      <c r="E130" s="28">
        <f>+E131</f>
        <v>3000000000</v>
      </c>
      <c r="F130" s="28"/>
      <c r="G130" s="28">
        <f t="shared" ref="G130" si="90">+G131</f>
        <v>0</v>
      </c>
      <c r="H130" s="28"/>
      <c r="I130" s="28"/>
      <c r="J130" s="28">
        <f>+J131</f>
        <v>3000000000</v>
      </c>
      <c r="K130" s="28">
        <f t="shared" si="86"/>
        <v>0</v>
      </c>
      <c r="L130" s="28">
        <f t="shared" si="86"/>
        <v>0</v>
      </c>
      <c r="M130" s="28">
        <f t="shared" si="87"/>
        <v>3000000000</v>
      </c>
      <c r="N130" s="28">
        <f t="shared" si="88"/>
        <v>0</v>
      </c>
      <c r="O130" s="28">
        <f t="shared" si="88"/>
        <v>3000000000</v>
      </c>
    </row>
    <row r="131" spans="1:87" s="21" customFormat="1" ht="140.25" x14ac:dyDescent="0.2">
      <c r="A131" s="5" t="s">
        <v>156</v>
      </c>
      <c r="B131" s="5">
        <v>10</v>
      </c>
      <c r="C131" s="114" t="s">
        <v>187</v>
      </c>
      <c r="D131" s="10" t="s">
        <v>133</v>
      </c>
      <c r="E131" s="132">
        <v>3000000000</v>
      </c>
      <c r="F131" s="24"/>
      <c r="G131" s="24"/>
      <c r="H131" s="24"/>
      <c r="I131" s="24"/>
      <c r="J131" s="25">
        <f>SUM(E131:I131)</f>
        <v>3000000000</v>
      </c>
      <c r="K131" s="26">
        <f>SUMIF(F131:G131,"&gt;0")</f>
        <v>0</v>
      </c>
      <c r="L131" s="26">
        <f>SUMIF(F131:G131,"&lt;0")*(-1)</f>
        <v>0</v>
      </c>
      <c r="M131" s="24">
        <f>+E131+K131-L131</f>
        <v>3000000000</v>
      </c>
      <c r="N131" s="30">
        <f>+M131-O131</f>
        <v>0</v>
      </c>
      <c r="O131" s="30">
        <v>3000000000</v>
      </c>
    </row>
    <row r="132" spans="1:87" s="21" customFormat="1" ht="34.5" customHeight="1" thickBot="1" x14ac:dyDescent="0.25">
      <c r="A132" s="104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6"/>
    </row>
    <row r="133" spans="1:87" s="21" customFormat="1" ht="48" customHeight="1" x14ac:dyDescent="0.2">
      <c r="A133" s="60"/>
      <c r="B133" s="60"/>
      <c r="C133" s="112" t="s">
        <v>195</v>
      </c>
      <c r="D133" s="110"/>
      <c r="E133" s="113" t="s">
        <v>223</v>
      </c>
      <c r="F133" s="151" t="s">
        <v>225</v>
      </c>
      <c r="G133" s="151" t="s">
        <v>227</v>
      </c>
      <c r="H133" s="151" t="s">
        <v>228</v>
      </c>
      <c r="I133" s="151" t="s">
        <v>229</v>
      </c>
      <c r="J133" s="113" t="s">
        <v>3</v>
      </c>
      <c r="K133" s="113" t="s">
        <v>58</v>
      </c>
      <c r="L133" s="113" t="s">
        <v>73</v>
      </c>
      <c r="M133" s="113" t="s">
        <v>3</v>
      </c>
      <c r="N133" s="84" t="s">
        <v>64</v>
      </c>
      <c r="O133" s="84" t="s">
        <v>197</v>
      </c>
    </row>
    <row r="134" spans="1:87" s="21" customFormat="1" ht="14.25" x14ac:dyDescent="0.2">
      <c r="A134" s="91"/>
      <c r="B134" s="91"/>
      <c r="C134" s="107" t="s">
        <v>8</v>
      </c>
      <c r="D134" s="7"/>
      <c r="E134" s="31">
        <f>+E10</f>
        <v>50522400000</v>
      </c>
      <c r="F134" s="31">
        <f>+F10</f>
        <v>0</v>
      </c>
      <c r="G134" s="31">
        <f t="shared" ref="G134" si="91">+G10</f>
        <v>0</v>
      </c>
      <c r="H134" s="31"/>
      <c r="I134" s="31"/>
      <c r="J134" s="31">
        <f>SUM(E134:I134)</f>
        <v>50522400000</v>
      </c>
      <c r="K134" s="31">
        <f>SUMIF(F134:I134,"&gt;0")</f>
        <v>0</v>
      </c>
      <c r="L134" s="31">
        <f>SUMIF(F134:I134,"&lt;0")*(-1)</f>
        <v>0</v>
      </c>
      <c r="M134" s="31">
        <f>+E134+K134+L134</f>
        <v>50522400000</v>
      </c>
      <c r="N134" s="30">
        <f>+M134-O134</f>
        <v>0</v>
      </c>
      <c r="O134" s="98">
        <f>+O10</f>
        <v>50522400000</v>
      </c>
    </row>
    <row r="135" spans="1:87" s="21" customFormat="1" ht="14.25" x14ac:dyDescent="0.2">
      <c r="A135" s="91"/>
      <c r="B135" s="91"/>
      <c r="C135" s="107" t="s">
        <v>55</v>
      </c>
      <c r="D135" s="7"/>
      <c r="E135" s="31">
        <f>+MININTERIOR!E14</f>
        <v>8778100000</v>
      </c>
      <c r="F135" s="31">
        <f>+MININTERIOR!F14</f>
        <v>-36010000</v>
      </c>
      <c r="G135" s="31">
        <f>+MININTERIOR!G14</f>
        <v>0</v>
      </c>
      <c r="H135" s="31">
        <f>+H15</f>
        <v>9000000000</v>
      </c>
      <c r="I135" s="31"/>
      <c r="J135" s="31">
        <f>SUM(E135:I135)</f>
        <v>17742090000</v>
      </c>
      <c r="K135" s="31">
        <f>SUMIF(F135:I135,"&gt;0")</f>
        <v>9000000000</v>
      </c>
      <c r="L135" s="31">
        <f>SUMIF(F135:I135,"&lt;0")*(1)</f>
        <v>-36010000</v>
      </c>
      <c r="M135" s="31">
        <f>+E135+K135+L135</f>
        <v>17742090000</v>
      </c>
      <c r="N135" s="30">
        <f>+M135-O135</f>
        <v>0</v>
      </c>
      <c r="O135" s="98">
        <f>+MININTERIOR!O14</f>
        <v>17742090000</v>
      </c>
    </row>
    <row r="136" spans="1:87" s="21" customFormat="1" ht="14.25" x14ac:dyDescent="0.2">
      <c r="A136" s="91"/>
      <c r="B136" s="91"/>
      <c r="C136" s="107" t="s">
        <v>9</v>
      </c>
      <c r="D136" s="7"/>
      <c r="E136" s="31">
        <f>+MININTERIOR!E16</f>
        <v>954614700000</v>
      </c>
      <c r="F136" s="31">
        <f>+MININTERIOR!F16</f>
        <v>0</v>
      </c>
      <c r="G136" s="31">
        <f>+MININTERIOR!G16</f>
        <v>0</v>
      </c>
      <c r="H136" s="31">
        <f>+H45+H21</f>
        <v>22000000000</v>
      </c>
      <c r="I136" s="31"/>
      <c r="J136" s="31">
        <f>SUM(E136:I136)</f>
        <v>976614700000</v>
      </c>
      <c r="K136" s="31">
        <f>SUMIF(F136:I136,"&gt;0")</f>
        <v>22000000000</v>
      </c>
      <c r="L136" s="31">
        <f>SUMIF(F136:I136,"&lt;0")*(-1)</f>
        <v>0</v>
      </c>
      <c r="M136" s="31">
        <f>+E136+K136+L136</f>
        <v>976614700000</v>
      </c>
      <c r="N136" s="30">
        <f t="shared" ref="N136:N137" si="92">+M136-O136</f>
        <v>0</v>
      </c>
      <c r="O136" s="98">
        <f>+MININTERIOR!O16</f>
        <v>976614700000</v>
      </c>
    </row>
    <row r="137" spans="1:87" s="21" customFormat="1" ht="14.25" x14ac:dyDescent="0.2">
      <c r="A137" s="91"/>
      <c r="B137" s="91"/>
      <c r="C137" s="107" t="s">
        <v>56</v>
      </c>
      <c r="D137" s="7"/>
      <c r="E137" s="31">
        <f>+MININTERIOR!E51</f>
        <v>3046000000</v>
      </c>
      <c r="F137" s="31">
        <f>+MININTERIOR!F51</f>
        <v>36010000</v>
      </c>
      <c r="G137" s="31">
        <f>+MININTERIOR!G51</f>
        <v>0</v>
      </c>
      <c r="H137" s="31"/>
      <c r="I137" s="31"/>
      <c r="J137" s="31">
        <f>SUM(E137:I137)</f>
        <v>3082010000</v>
      </c>
      <c r="K137" s="31">
        <f>SUMIF(F137:I137,"&gt;0")</f>
        <v>36010000</v>
      </c>
      <c r="L137" s="31">
        <f>SUMIF(F137:I137,"&lt;0")*(-1)</f>
        <v>0</v>
      </c>
      <c r="M137" s="31">
        <f>+E137+K137+L137</f>
        <v>3082010000</v>
      </c>
      <c r="N137" s="30">
        <f t="shared" si="92"/>
        <v>0</v>
      </c>
      <c r="O137" s="98">
        <f>+MININTERIOR!O51</f>
        <v>3082010000</v>
      </c>
    </row>
    <row r="138" spans="1:87" s="20" customFormat="1" ht="15" x14ac:dyDescent="0.25">
      <c r="A138" s="92"/>
      <c r="B138" s="92"/>
      <c r="C138" s="108" t="s">
        <v>10</v>
      </c>
      <c r="D138" s="62"/>
      <c r="E138" s="59">
        <f>+E134+E135+E136+E137</f>
        <v>1016961200000</v>
      </c>
      <c r="F138" s="59">
        <f>+F134+F135+F136+F137</f>
        <v>0</v>
      </c>
      <c r="G138" s="59">
        <f t="shared" ref="G138:H138" si="93">+G134+G135+G136+G137</f>
        <v>0</v>
      </c>
      <c r="H138" s="59">
        <f t="shared" si="93"/>
        <v>31000000000</v>
      </c>
      <c r="I138" s="61"/>
      <c r="J138" s="59">
        <f t="shared" ref="J138:O138" si="94">+J134+J135+J136+J137</f>
        <v>1047961200000</v>
      </c>
      <c r="K138" s="59">
        <f t="shared" si="94"/>
        <v>31036010000</v>
      </c>
      <c r="L138" s="59">
        <f t="shared" si="94"/>
        <v>-36010000</v>
      </c>
      <c r="M138" s="59">
        <f t="shared" si="94"/>
        <v>1047961200000</v>
      </c>
      <c r="N138" s="59">
        <f t="shared" si="94"/>
        <v>0</v>
      </c>
      <c r="O138" s="99">
        <f t="shared" si="94"/>
        <v>1047961200000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</row>
    <row r="139" spans="1:87" s="20" customFormat="1" ht="15" x14ac:dyDescent="0.25">
      <c r="A139" s="92"/>
      <c r="B139" s="92"/>
      <c r="C139" s="108" t="s">
        <v>11</v>
      </c>
      <c r="D139" s="62"/>
      <c r="E139" s="59">
        <f>+MININTERIOR!E73</f>
        <v>394622826322</v>
      </c>
      <c r="F139" s="59">
        <v>0</v>
      </c>
      <c r="G139" s="59">
        <f>+MININTERIOR!G73</f>
        <v>0</v>
      </c>
      <c r="H139" s="59">
        <f>+MININTERIOR!H73</f>
        <v>0</v>
      </c>
      <c r="I139" s="59">
        <v>0</v>
      </c>
      <c r="J139" s="161">
        <f>SUM(E139:I139)</f>
        <v>394622826322</v>
      </c>
      <c r="K139" s="59">
        <f>+MININTERIOR!K73</f>
        <v>0</v>
      </c>
      <c r="L139" s="59">
        <f>+MININTERIOR!L73</f>
        <v>0</v>
      </c>
      <c r="M139" s="161">
        <f>+J139+K139+L139</f>
        <v>394622826322</v>
      </c>
      <c r="N139" s="59">
        <f>+MININTERIOR!N73</f>
        <v>0</v>
      </c>
      <c r="O139" s="99">
        <f>+MININTERIOR!O73</f>
        <v>394622826322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</row>
    <row r="140" spans="1:87" s="20" customFormat="1" ht="15.75" x14ac:dyDescent="0.25">
      <c r="A140" s="91"/>
      <c r="B140" s="91"/>
      <c r="C140" s="109" t="s">
        <v>193</v>
      </c>
      <c r="D140" s="71"/>
      <c r="E140" s="73">
        <f>SUM(E138:E139)</f>
        <v>1411584026322</v>
      </c>
      <c r="F140" s="73">
        <f t="shared" ref="F140:H140" si="95">SUM(F138:F139)</f>
        <v>0</v>
      </c>
      <c r="G140" s="73">
        <f t="shared" si="95"/>
        <v>0</v>
      </c>
      <c r="H140" s="73">
        <f t="shared" si="95"/>
        <v>31000000000</v>
      </c>
      <c r="I140" s="72"/>
      <c r="J140" s="73">
        <f>SUM(J138:J139)</f>
        <v>1442584026322</v>
      </c>
      <c r="K140" s="73">
        <f>SUMIF(F140:G140,"&gt;0")</f>
        <v>0</v>
      </c>
      <c r="L140" s="73">
        <f>SUMIF(F140:G140,"&lt;0")*(-1)</f>
        <v>0</v>
      </c>
      <c r="M140" s="73">
        <f>SUM(M138:M139)</f>
        <v>1442584026322</v>
      </c>
      <c r="N140" s="72">
        <f>SUM(N138:N139)</f>
        <v>0</v>
      </c>
      <c r="O140" s="101">
        <f>SUM(O138:O139)</f>
        <v>1442584026322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</row>
    <row r="141" spans="1:87" s="20" customFormat="1" ht="15.75" x14ac:dyDescent="0.25">
      <c r="A141" s="91"/>
      <c r="B141" s="91"/>
      <c r="C141" s="100"/>
      <c r="D141" s="71"/>
      <c r="E141" s="72"/>
      <c r="F141" s="72"/>
      <c r="G141" s="72"/>
      <c r="H141" s="72"/>
      <c r="I141" s="72"/>
      <c r="J141" s="73"/>
      <c r="K141" s="73"/>
      <c r="L141" s="73"/>
      <c r="M141" s="73"/>
      <c r="N141" s="72"/>
      <c r="O141" s="101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</row>
    <row r="142" spans="1:87" s="21" customFormat="1" ht="13.5" thickBot="1" x14ac:dyDescent="0.25">
      <c r="A142" s="93"/>
      <c r="B142" s="93"/>
      <c r="C142" s="97"/>
      <c r="D142" s="7"/>
      <c r="E142" s="74"/>
      <c r="F142" s="74">
        <f>+F113+F134</f>
        <v>0</v>
      </c>
      <c r="G142" s="74"/>
      <c r="H142" s="74"/>
      <c r="I142" s="74"/>
      <c r="J142" s="74">
        <f>SUM(F142:G142)</f>
        <v>0</v>
      </c>
      <c r="K142" s="74">
        <f>SUMIF(F142:G142,"&gt;0")</f>
        <v>0</v>
      </c>
      <c r="L142" s="74">
        <f>SUMIF(F142:G142,"&lt;0")*(-1)</f>
        <v>0</v>
      </c>
      <c r="M142" s="39">
        <f>+E142+K142-L142</f>
        <v>0</v>
      </c>
      <c r="N142" s="74"/>
      <c r="O142" s="102"/>
    </row>
    <row r="143" spans="1:87" s="60" customFormat="1" ht="60.75" customHeight="1" x14ac:dyDescent="0.2">
      <c r="A143" s="93"/>
      <c r="B143" s="93"/>
      <c r="C143" s="112" t="s">
        <v>194</v>
      </c>
      <c r="D143" s="110"/>
      <c r="E143" s="113" t="s">
        <v>223</v>
      </c>
      <c r="F143" s="113" t="s">
        <v>225</v>
      </c>
      <c r="G143" s="151" t="s">
        <v>227</v>
      </c>
      <c r="H143" s="151" t="s">
        <v>228</v>
      </c>
      <c r="I143" s="151" t="s">
        <v>229</v>
      </c>
      <c r="J143" s="113" t="s">
        <v>3</v>
      </c>
      <c r="K143" s="113" t="s">
        <v>58</v>
      </c>
      <c r="L143" s="113" t="s">
        <v>73</v>
      </c>
      <c r="M143" s="113" t="s">
        <v>3</v>
      </c>
      <c r="N143" s="84" t="s">
        <v>64</v>
      </c>
      <c r="O143" s="84" t="s">
        <v>197</v>
      </c>
    </row>
    <row r="144" spans="1:87" s="21" customFormat="1" ht="14.25" x14ac:dyDescent="0.2">
      <c r="A144" s="93"/>
      <c r="B144" s="93"/>
      <c r="C144" s="107" t="s">
        <v>8</v>
      </c>
      <c r="D144" s="7"/>
      <c r="E144" s="31">
        <f>+MININTERIOR!E58</f>
        <v>10080200000</v>
      </c>
      <c r="F144" s="31">
        <f>+F115+F136</f>
        <v>0</v>
      </c>
      <c r="G144" s="31"/>
      <c r="H144" s="31"/>
      <c r="I144" s="31"/>
      <c r="J144" s="31">
        <f>SUM(E144:I144)</f>
        <v>10080200000</v>
      </c>
      <c r="K144" s="43">
        <f t="shared" ref="K144:K151" si="96">SUMIF(F144:I144,"&gt;0")</f>
        <v>0</v>
      </c>
      <c r="L144" s="31">
        <f t="shared" ref="L144:L150" si="97">SUMIF(F144:I144,"&lt;0")*(-1)</f>
        <v>0</v>
      </c>
      <c r="M144" s="31">
        <f>+E144+K144+L144</f>
        <v>10080200000</v>
      </c>
      <c r="N144" s="31">
        <f>+MININTERIOR!N58</f>
        <v>0</v>
      </c>
      <c r="O144" s="98">
        <f>+MININTERIOR!O58</f>
        <v>10080200000</v>
      </c>
    </row>
    <row r="145" spans="1:87" s="21" customFormat="1" ht="14.25" x14ac:dyDescent="0.2">
      <c r="A145" s="93"/>
      <c r="B145" s="93"/>
      <c r="C145" s="107" t="s">
        <v>55</v>
      </c>
      <c r="D145" s="7"/>
      <c r="E145" s="31">
        <f>+MININTERIOR!E63</f>
        <v>4729200000</v>
      </c>
      <c r="F145" s="31"/>
      <c r="G145" s="31"/>
      <c r="H145" s="31"/>
      <c r="I145" s="31"/>
      <c r="J145" s="31">
        <f>SUM(E145:I145)</f>
        <v>4729200000</v>
      </c>
      <c r="K145" s="43">
        <f t="shared" si="96"/>
        <v>0</v>
      </c>
      <c r="L145" s="31">
        <f t="shared" si="97"/>
        <v>0</v>
      </c>
      <c r="M145" s="31">
        <f>+E145+K145+L145</f>
        <v>4729200000</v>
      </c>
      <c r="N145" s="31">
        <f>+MININTERIOR!N63</f>
        <v>0</v>
      </c>
      <c r="O145" s="98">
        <f>+MININTERIOR!O63</f>
        <v>4729200000</v>
      </c>
    </row>
    <row r="146" spans="1:87" s="21" customFormat="1" ht="15" customHeight="1" x14ac:dyDescent="0.2">
      <c r="A146" s="94"/>
      <c r="B146" s="94"/>
      <c r="C146" s="143" t="s">
        <v>9</v>
      </c>
      <c r="D146" s="144"/>
      <c r="E146" s="31">
        <f>+MININTERIOR!E64</f>
        <v>79468800000</v>
      </c>
      <c r="F146" s="31">
        <f>+F119</f>
        <v>0</v>
      </c>
      <c r="G146" s="31">
        <f>+G67</f>
        <v>12000000000</v>
      </c>
      <c r="H146" s="31"/>
      <c r="I146" s="31"/>
      <c r="J146" s="31">
        <f>SUM(E146:I146)</f>
        <v>91468800000</v>
      </c>
      <c r="K146" s="43">
        <f t="shared" si="96"/>
        <v>12000000000</v>
      </c>
      <c r="L146" s="31">
        <f t="shared" si="97"/>
        <v>0</v>
      </c>
      <c r="M146" s="31">
        <f>+E146+K146+L146</f>
        <v>91468800000</v>
      </c>
      <c r="N146" s="31">
        <f>+MININTERIOR!N64</f>
        <v>0</v>
      </c>
      <c r="O146" s="98">
        <f>+MININTERIOR!O64</f>
        <v>91468800000</v>
      </c>
    </row>
    <row r="147" spans="1:87" s="20" customFormat="1" ht="15" x14ac:dyDescent="0.2">
      <c r="A147" s="95"/>
      <c r="B147" s="95"/>
      <c r="C147" s="143" t="s">
        <v>56</v>
      </c>
      <c r="D147" s="144"/>
      <c r="E147" s="31">
        <f>+MININTERIOR!E69</f>
        <v>94100000</v>
      </c>
      <c r="F147" s="31">
        <v>0</v>
      </c>
      <c r="G147" s="31"/>
      <c r="H147" s="31"/>
      <c r="I147" s="31"/>
      <c r="J147" s="31">
        <f>SUM(E147:I147)</f>
        <v>94100000</v>
      </c>
      <c r="K147" s="43">
        <f t="shared" si="96"/>
        <v>0</v>
      </c>
      <c r="L147" s="31">
        <f t="shared" si="97"/>
        <v>0</v>
      </c>
      <c r="M147" s="31">
        <f>+E147+K147+L147</f>
        <v>94100000</v>
      </c>
      <c r="N147" s="31">
        <f>+MININTERIOR!N69</f>
        <v>0</v>
      </c>
      <c r="O147" s="98">
        <f>+MININTERIOR!O69</f>
        <v>94100000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</row>
    <row r="148" spans="1:87" s="21" customFormat="1" ht="15.75" x14ac:dyDescent="0.25">
      <c r="A148" s="93"/>
      <c r="B148" s="93"/>
      <c r="C148" s="145" t="s">
        <v>10</v>
      </c>
      <c r="D148" s="146"/>
      <c r="E148" s="59">
        <f>+E144+E145+E146+E147</f>
        <v>94372300000</v>
      </c>
      <c r="F148" s="59">
        <f>+F144+F145+F146+F147</f>
        <v>0</v>
      </c>
      <c r="G148" s="59">
        <f>+G144+G145+G146+G147</f>
        <v>12000000000</v>
      </c>
      <c r="H148" s="59">
        <f>+H144+H145+H146+H147</f>
        <v>0</v>
      </c>
      <c r="I148" s="59"/>
      <c r="J148" s="59">
        <f>SUM(J144:J147)</f>
        <v>106372300000</v>
      </c>
      <c r="K148" s="161">
        <f t="shared" si="96"/>
        <v>12000000000</v>
      </c>
      <c r="L148" s="160">
        <f t="shared" si="97"/>
        <v>0</v>
      </c>
      <c r="M148" s="59">
        <f>SUM(M144:M147)</f>
        <v>106372300000</v>
      </c>
      <c r="N148" s="59">
        <f>+N144+N145+N146+N147</f>
        <v>0</v>
      </c>
      <c r="O148" s="99">
        <f>+O144+O145+O146+O147</f>
        <v>106372300000</v>
      </c>
    </row>
    <row r="149" spans="1:87" s="21" customFormat="1" ht="15.75" x14ac:dyDescent="0.25">
      <c r="A149" s="93"/>
      <c r="B149" s="93"/>
      <c r="C149" s="145" t="s">
        <v>11</v>
      </c>
      <c r="D149" s="146"/>
      <c r="E149" s="59">
        <f>+E129</f>
        <v>3000000000</v>
      </c>
      <c r="F149" s="59">
        <f t="shared" ref="F149:G149" si="98">+F129</f>
        <v>0</v>
      </c>
      <c r="G149" s="59">
        <f t="shared" si="98"/>
        <v>0</v>
      </c>
      <c r="H149" s="59"/>
      <c r="I149" s="59"/>
      <c r="J149" s="59">
        <f>SUM(E149:I149)</f>
        <v>3000000000</v>
      </c>
      <c r="K149" s="160">
        <f t="shared" si="96"/>
        <v>0</v>
      </c>
      <c r="L149" s="160">
        <f t="shared" si="97"/>
        <v>0</v>
      </c>
      <c r="M149" s="59">
        <f>+E149+K149-L149</f>
        <v>3000000000</v>
      </c>
      <c r="N149" s="59">
        <f>+N129</f>
        <v>0</v>
      </c>
      <c r="O149" s="99">
        <f>+O129</f>
        <v>3000000000</v>
      </c>
    </row>
    <row r="150" spans="1:87" s="21" customFormat="1" ht="15.75" x14ac:dyDescent="0.25">
      <c r="A150" s="93"/>
      <c r="B150" s="93"/>
      <c r="C150" s="147" t="s">
        <v>193</v>
      </c>
      <c r="D150" s="148"/>
      <c r="E150" s="73">
        <f>+E148+E149</f>
        <v>97372300000</v>
      </c>
      <c r="F150" s="73">
        <f t="shared" ref="F150" si="99">+F148+F149</f>
        <v>0</v>
      </c>
      <c r="G150" s="73">
        <f>+G148+G149</f>
        <v>12000000000</v>
      </c>
      <c r="H150" s="73">
        <f>+H148+H149</f>
        <v>0</v>
      </c>
      <c r="I150" s="73"/>
      <c r="J150" s="73">
        <f>+J148+J149</f>
        <v>109372300000</v>
      </c>
      <c r="K150" s="172">
        <f t="shared" si="96"/>
        <v>12000000000</v>
      </c>
      <c r="L150" s="31">
        <f t="shared" si="97"/>
        <v>0</v>
      </c>
      <c r="M150" s="73">
        <f>+M148+M149</f>
        <v>109372300000</v>
      </c>
      <c r="N150" s="72">
        <f>+N148+N149</f>
        <v>0</v>
      </c>
      <c r="O150" s="101">
        <f>+O148+O149</f>
        <v>109372300000</v>
      </c>
    </row>
    <row r="151" spans="1:87" s="21" customFormat="1" ht="15" thickBot="1" x14ac:dyDescent="0.25">
      <c r="A151" s="93"/>
      <c r="B151" s="93"/>
      <c r="C151" s="162"/>
      <c r="D151" s="163"/>
      <c r="E151" s="164"/>
      <c r="F151" s="164"/>
      <c r="G151" s="164"/>
      <c r="H151" s="164"/>
      <c r="I151" s="164"/>
      <c r="J151" s="165"/>
      <c r="K151" s="166">
        <f t="shared" si="96"/>
        <v>0</v>
      </c>
      <c r="L151" s="166">
        <f>SUMIF(F151:G151,"&lt;0")*(-1)</f>
        <v>0</v>
      </c>
      <c r="M151" s="165"/>
      <c r="N151" s="167"/>
      <c r="O151" s="168"/>
    </row>
    <row r="152" spans="1:87" s="21" customFormat="1" ht="57" customHeight="1" x14ac:dyDescent="0.2">
      <c r="A152" s="93"/>
      <c r="B152" s="93"/>
      <c r="C152" s="112" t="s">
        <v>203</v>
      </c>
      <c r="D152" s="111"/>
      <c r="E152" s="113" t="s">
        <v>223</v>
      </c>
      <c r="F152" s="113" t="s">
        <v>225</v>
      </c>
      <c r="G152" s="151" t="s">
        <v>227</v>
      </c>
      <c r="H152" s="151" t="s">
        <v>228</v>
      </c>
      <c r="I152" s="151" t="s">
        <v>229</v>
      </c>
      <c r="J152" s="113" t="s">
        <v>3</v>
      </c>
      <c r="K152" s="113" t="s">
        <v>58</v>
      </c>
      <c r="L152" s="113" t="s">
        <v>73</v>
      </c>
      <c r="M152" s="113" t="s">
        <v>3</v>
      </c>
      <c r="N152" s="169" t="s">
        <v>64</v>
      </c>
      <c r="O152" s="170" t="s">
        <v>197</v>
      </c>
    </row>
    <row r="153" spans="1:87" ht="14.25" x14ac:dyDescent="0.2">
      <c r="A153" s="96"/>
      <c r="B153" s="96"/>
      <c r="C153" s="107" t="s">
        <v>8</v>
      </c>
      <c r="D153" s="7"/>
      <c r="E153" s="31">
        <f>+E134+E144</f>
        <v>60602600000</v>
      </c>
      <c r="F153" s="31">
        <f>+F144+F134</f>
        <v>0</v>
      </c>
      <c r="G153" s="31">
        <f>+G134+G144</f>
        <v>0</v>
      </c>
      <c r="H153" s="31">
        <f t="shared" ref="H153" si="100">+H134+H144</f>
        <v>0</v>
      </c>
      <c r="I153" s="31">
        <f>+I134+I144</f>
        <v>0</v>
      </c>
      <c r="J153" s="31">
        <f>+J134+J144</f>
        <v>60602600000</v>
      </c>
      <c r="K153" s="31">
        <f t="shared" ref="K153:K159" si="101">SUMIF(F153:I153,"&gt;0")</f>
        <v>0</v>
      </c>
      <c r="L153" s="31">
        <f t="shared" ref="L153:L159" si="102">SUMIF(F153:I153,"&lt;0")*(-1)</f>
        <v>0</v>
      </c>
      <c r="M153" s="31">
        <f>+M134+M144</f>
        <v>60602600000</v>
      </c>
      <c r="N153" s="31">
        <f t="shared" ref="N153:O156" si="103">+N134+N144</f>
        <v>0</v>
      </c>
      <c r="O153" s="98">
        <f t="shared" si="103"/>
        <v>60602600000</v>
      </c>
    </row>
    <row r="154" spans="1:87" ht="14.25" x14ac:dyDescent="0.2">
      <c r="A154" s="96"/>
      <c r="B154" s="96"/>
      <c r="C154" s="107" t="s">
        <v>55</v>
      </c>
      <c r="D154" s="7"/>
      <c r="E154" s="31">
        <f t="shared" ref="E154:E156" si="104">+E135+E145</f>
        <v>13507300000</v>
      </c>
      <c r="F154" s="31">
        <f>+F145+F135</f>
        <v>-36010000</v>
      </c>
      <c r="G154" s="31">
        <f>+G135+G145</f>
        <v>0</v>
      </c>
      <c r="H154" s="31">
        <f t="shared" ref="H154:I154" si="105">+H135+H145</f>
        <v>9000000000</v>
      </c>
      <c r="I154" s="31">
        <f t="shared" si="105"/>
        <v>0</v>
      </c>
      <c r="J154" s="31">
        <f>+J135+J145</f>
        <v>22471290000</v>
      </c>
      <c r="K154" s="31">
        <f t="shared" si="101"/>
        <v>9000000000</v>
      </c>
      <c r="L154" s="31">
        <f t="shared" si="102"/>
        <v>36010000</v>
      </c>
      <c r="M154" s="31">
        <f>+M135+M145</f>
        <v>22471290000</v>
      </c>
      <c r="N154" s="31">
        <f t="shared" si="103"/>
        <v>0</v>
      </c>
      <c r="O154" s="98">
        <f t="shared" si="103"/>
        <v>22471290000</v>
      </c>
    </row>
    <row r="155" spans="1:87" ht="14.25" x14ac:dyDescent="0.2">
      <c r="A155" s="96"/>
      <c r="B155" s="96"/>
      <c r="C155" s="107" t="s">
        <v>9</v>
      </c>
      <c r="D155" s="7"/>
      <c r="E155" s="31">
        <f t="shared" si="104"/>
        <v>1034083500000</v>
      </c>
      <c r="F155" s="31">
        <f>+F146+F136</f>
        <v>0</v>
      </c>
      <c r="G155" s="31">
        <f t="shared" ref="G155:I155" si="106">+G136+G146</f>
        <v>12000000000</v>
      </c>
      <c r="H155" s="31">
        <f t="shared" si="106"/>
        <v>22000000000</v>
      </c>
      <c r="I155" s="31">
        <f t="shared" si="106"/>
        <v>0</v>
      </c>
      <c r="J155" s="31">
        <f>+J136+J146</f>
        <v>1068083500000</v>
      </c>
      <c r="K155" s="31">
        <f t="shared" si="101"/>
        <v>34000000000</v>
      </c>
      <c r="L155" s="31">
        <f t="shared" si="102"/>
        <v>0</v>
      </c>
      <c r="M155" s="31">
        <f>+M136+M146</f>
        <v>1068083500000</v>
      </c>
      <c r="N155" s="31">
        <f t="shared" si="103"/>
        <v>0</v>
      </c>
      <c r="O155" s="98">
        <f t="shared" si="103"/>
        <v>1068083500000</v>
      </c>
    </row>
    <row r="156" spans="1:87" ht="14.25" x14ac:dyDescent="0.2">
      <c r="A156" s="96"/>
      <c r="B156" s="96"/>
      <c r="C156" s="107" t="s">
        <v>56</v>
      </c>
      <c r="D156" s="7"/>
      <c r="E156" s="31">
        <f t="shared" si="104"/>
        <v>3140100000</v>
      </c>
      <c r="F156" s="31">
        <f>+F137+F147</f>
        <v>36010000</v>
      </c>
      <c r="G156" s="31">
        <f>+G137+G147</f>
        <v>0</v>
      </c>
      <c r="H156" s="31">
        <f>+H137+H147</f>
        <v>0</v>
      </c>
      <c r="I156" s="31">
        <f>+I137+I147</f>
        <v>0</v>
      </c>
      <c r="J156" s="31">
        <f>+J137+J147</f>
        <v>3176110000</v>
      </c>
      <c r="K156" s="31">
        <f t="shared" si="101"/>
        <v>36010000</v>
      </c>
      <c r="L156" s="31">
        <f t="shared" si="102"/>
        <v>0</v>
      </c>
      <c r="M156" s="31">
        <f>+M137+M147</f>
        <v>3176110000</v>
      </c>
      <c r="N156" s="31">
        <f t="shared" si="103"/>
        <v>0</v>
      </c>
      <c r="O156" s="98">
        <f t="shared" si="103"/>
        <v>3176110000</v>
      </c>
    </row>
    <row r="157" spans="1:87" x14ac:dyDescent="0.2">
      <c r="A157" s="96"/>
      <c r="B157" s="96"/>
      <c r="C157" s="139" t="s">
        <v>10</v>
      </c>
      <c r="D157" s="61"/>
      <c r="E157" s="59">
        <f>+E153+E154+E155+E156</f>
        <v>1111333500000</v>
      </c>
      <c r="F157" s="59">
        <f>+F153+F154+F155+F156</f>
        <v>0</v>
      </c>
      <c r="G157" s="59">
        <f>+G153+G154+G155+G156</f>
        <v>12000000000</v>
      </c>
      <c r="H157" s="59">
        <f>+H153+H154+H155+H156</f>
        <v>31000000000</v>
      </c>
      <c r="I157" s="59">
        <f t="shared" ref="I157" si="107">+I153+I154+I155+I156</f>
        <v>0</v>
      </c>
      <c r="J157" s="59">
        <f>+J153+J154+J155+J156</f>
        <v>1154333500000</v>
      </c>
      <c r="K157" s="59">
        <f t="shared" si="101"/>
        <v>43000000000</v>
      </c>
      <c r="L157" s="59">
        <f t="shared" si="102"/>
        <v>0</v>
      </c>
      <c r="M157" s="99">
        <f>SUM(M153:M156)</f>
        <v>1154333500000</v>
      </c>
      <c r="N157" s="59">
        <f>+N153+N154+N155+N156</f>
        <v>0</v>
      </c>
      <c r="O157" s="99">
        <f>+O153+O154+O155+O156</f>
        <v>1154333500000</v>
      </c>
    </row>
    <row r="158" spans="1:87" x14ac:dyDescent="0.2">
      <c r="A158" s="96"/>
      <c r="B158" s="96"/>
      <c r="C158" s="139" t="s">
        <v>11</v>
      </c>
      <c r="D158" s="61"/>
      <c r="E158" s="59">
        <f>+E139+E149</f>
        <v>397622826322</v>
      </c>
      <c r="F158" s="59">
        <f>+F139+F149</f>
        <v>0</v>
      </c>
      <c r="G158" s="59">
        <f>+G139+G149</f>
        <v>0</v>
      </c>
      <c r="H158" s="59">
        <f t="shared" ref="H158:I158" si="108">+H139+H149</f>
        <v>0</v>
      </c>
      <c r="I158" s="59">
        <f t="shared" si="108"/>
        <v>0</v>
      </c>
      <c r="J158" s="59">
        <f>SUM(E158:I158)</f>
        <v>397622826322</v>
      </c>
      <c r="K158" s="59">
        <f t="shared" si="101"/>
        <v>0</v>
      </c>
      <c r="L158" s="59">
        <f t="shared" si="102"/>
        <v>0</v>
      </c>
      <c r="M158" s="59">
        <f>+E158+K158-L158</f>
        <v>397622826322</v>
      </c>
      <c r="N158" s="59">
        <f>+N139+N149</f>
        <v>0</v>
      </c>
      <c r="O158" s="99">
        <f>+O139+O149</f>
        <v>397622826322</v>
      </c>
    </row>
    <row r="159" spans="1:87" ht="16.5" thickBot="1" x14ac:dyDescent="0.3">
      <c r="A159" s="96"/>
      <c r="B159" s="96"/>
      <c r="C159" s="140" t="s">
        <v>196</v>
      </c>
      <c r="D159" s="103"/>
      <c r="E159" s="141">
        <f>+E157+E158</f>
        <v>1508956326322</v>
      </c>
      <c r="F159" s="141">
        <f>+F157+F158</f>
        <v>0</v>
      </c>
      <c r="G159" s="141">
        <f>+G157+G158</f>
        <v>12000000000</v>
      </c>
      <c r="H159" s="141">
        <f t="shared" ref="H159:I159" si="109">+H157+H158</f>
        <v>31000000000</v>
      </c>
      <c r="I159" s="141">
        <f t="shared" si="109"/>
        <v>0</v>
      </c>
      <c r="J159" s="141">
        <f>+J157+J158</f>
        <v>1551956326322</v>
      </c>
      <c r="K159" s="173">
        <f t="shared" si="101"/>
        <v>43000000000</v>
      </c>
      <c r="L159" s="171">
        <f t="shared" si="102"/>
        <v>0</v>
      </c>
      <c r="M159" s="142">
        <f>+M157+M158</f>
        <v>1551956326322</v>
      </c>
      <c r="N159" s="32">
        <f>+N157+N158</f>
        <v>0</v>
      </c>
      <c r="O159" s="35">
        <f>+O157+O158</f>
        <v>1551956326322</v>
      </c>
    </row>
    <row r="160" spans="1:87" x14ac:dyDescent="0.2">
      <c r="M160" s="138">
        <f>+M159-J159</f>
        <v>0</v>
      </c>
    </row>
    <row r="161" spans="10:13" x14ac:dyDescent="0.2">
      <c r="J161" s="138"/>
      <c r="K161" s="138"/>
      <c r="L161" s="138"/>
      <c r="M161" s="138"/>
    </row>
    <row r="162" spans="10:13" x14ac:dyDescent="0.2">
      <c r="J162" s="138"/>
      <c r="M162" s="138"/>
    </row>
    <row r="163" spans="10:13" x14ac:dyDescent="0.2">
      <c r="J163" s="138"/>
      <c r="M163" s="138"/>
    </row>
    <row r="164" spans="10:13" x14ac:dyDescent="0.2">
      <c r="K164" s="138"/>
    </row>
    <row r="165" spans="10:13" x14ac:dyDescent="0.2">
      <c r="K165" s="138"/>
    </row>
  </sheetData>
  <autoFilter ref="A6:CI126" xr:uid="{74B8DEF2-DAEB-4B32-A165-56AA67859419}"/>
  <mergeCells count="17">
    <mergeCell ref="C1:O1"/>
    <mergeCell ref="A129:C129"/>
    <mergeCell ref="C97:C100"/>
    <mergeCell ref="C104:C105"/>
    <mergeCell ref="C117:C118"/>
    <mergeCell ref="A2:M2"/>
    <mergeCell ref="A3:M3"/>
    <mergeCell ref="A127:C127"/>
    <mergeCell ref="C120:C123"/>
    <mergeCell ref="C101:C102"/>
    <mergeCell ref="A56:C56"/>
    <mergeCell ref="A72:C72"/>
    <mergeCell ref="A7:C7"/>
    <mergeCell ref="A8:C8"/>
    <mergeCell ref="A9:C9"/>
    <mergeCell ref="C5:O5"/>
    <mergeCell ref="C4:O4"/>
  </mergeCells>
  <conditionalFormatting sqref="C84">
    <cfRule type="duplicateValues" dxfId="9" priority="13"/>
  </conditionalFormatting>
  <conditionalFormatting sqref="C85">
    <cfRule type="duplicateValues" dxfId="8" priority="11"/>
  </conditionalFormatting>
  <conditionalFormatting sqref="C86">
    <cfRule type="duplicateValues" dxfId="7" priority="10"/>
  </conditionalFormatting>
  <conditionalFormatting sqref="D86">
    <cfRule type="duplicateValues" dxfId="6" priority="9"/>
  </conditionalFormatting>
  <conditionalFormatting sqref="C88">
    <cfRule type="duplicateValues" dxfId="5" priority="8"/>
  </conditionalFormatting>
  <conditionalFormatting sqref="D88">
    <cfRule type="duplicateValues" dxfId="4" priority="7"/>
  </conditionalFormatting>
  <conditionalFormatting sqref="C89">
    <cfRule type="duplicateValues" dxfId="3" priority="6"/>
  </conditionalFormatting>
  <conditionalFormatting sqref="C91">
    <cfRule type="duplicateValues" dxfId="2" priority="4"/>
  </conditionalFormatting>
  <conditionalFormatting sqref="C90">
    <cfRule type="duplicateValues" dxfId="1" priority="2"/>
  </conditionalFormatting>
  <conditionalFormatting sqref="D90">
    <cfRule type="duplicateValues" dxfId="0" priority="1"/>
  </conditionalFormatting>
  <dataValidations disablePrompts="1" xWindow="920" yWindow="668" count="1">
    <dataValidation allowBlank="1" showInputMessage="1" showErrorMessage="1" prompt="Cuando se inserte un nuevo concepto, es necesario conservar la estructura de los datos asi:_x000a__x000a_Nombre del concepto - Rec #" sqref="D131 C124:C126 C103:C104 C106:C117 C119:C120 D56:D71 C58:C71 C147:D154 A7:A9 C10:D42 D7:D9 C129:C131 D134:D139 C156:D1048576 C6:D6 C133:C139 C142:C145 D142 D144:D145 C74:C97 D74:D126" xr:uid="{E9966896-14BF-45C9-AA93-CBD70E36225F}"/>
  </dataValidations>
  <printOptions horizontalCentered="1" verticalCentered="1"/>
  <pageMargins left="0.74803149606299213" right="0.74803149606299213" top="0.98425196850393704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78B0E-F4DA-4A7E-B551-59C3D3FB3DD6}">
  <ds:schemaRefs>
    <ds:schemaRef ds:uri="c5d639e7-08af-42bc-b232-172a9ace2326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8757c181-039b-4fd3-b5b4-f193ecef8269"/>
  </ds:schemaRefs>
</ds:datastoreItem>
</file>

<file path=customXml/itemProps2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MININTERIOR</vt:lpstr>
      <vt:lpstr>MININTERIOR!Área_de_impresión</vt:lpstr>
      <vt:lpstr>MININTERIOR!Títulos_a_imprimir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2019-11-13T15:23:28Z</cp:lastPrinted>
  <dcterms:created xsi:type="dcterms:W3CDTF">2014-02-06T16:21:57Z</dcterms:created>
  <dcterms:modified xsi:type="dcterms:W3CDTF">2025-10-27T15:15:54Z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