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C:\Users\henry.pineda\Desktop\4 REPORTES 2025\EJECUCION 2025\APROPIACION\"/>
    </mc:Choice>
  </mc:AlternateContent>
  <xr:revisionPtr revIDLastSave="0" documentId="13_ncr:1_{BE7F6FE6-474B-4FFC-99CE-307F37DEF39C}" xr6:coauthVersionLast="36" xr6:coauthVersionMax="36" xr10:uidLastSave="{00000000-0000-0000-0000-000000000000}"/>
  <bookViews>
    <workbookView xWindow="0" yWindow="0" windowWidth="28800" windowHeight="11925" xr2:uid="{97D2CB40-A28E-4F22-AF7A-090F37B8B367}"/>
  </bookViews>
  <sheets>
    <sheet name="MININTERIOR" sheetId="5" r:id="rId1"/>
  </sheets>
  <externalReferences>
    <externalReference r:id="rId2"/>
    <externalReference r:id="rId3"/>
    <externalReference r:id="rId4"/>
  </externalReferences>
  <definedNames>
    <definedName name="_xlnm._FilterDatabase" localSheetId="0" hidden="1">MININTERIOR!$A$11:$CL$126</definedName>
    <definedName name="año">[1]Listas!$M$2:$M$8</definedName>
    <definedName name="_xlnm.Print_Area" localSheetId="0">MININTERIOR!$A$1:$L$148</definedName>
    <definedName name="Cuenta">[1]Listas!$I$2:$I$5</definedName>
    <definedName name="Despacho">[1]Listas!$E$2:$E$4</definedName>
    <definedName name="dia">[1]Listas!$L$2:$L$34</definedName>
    <definedName name="entidad">[1]Listas!$A$2:$A$35</definedName>
    <definedName name="Fecha">[2]Listas!$L$2:$L$13</definedName>
    <definedName name="Mes">[1]Listas!$G$2:$G$13</definedName>
    <definedName name="Sumar?">[1]Listas!$F$2:$F$3</definedName>
    <definedName name="Tipo_gasto">[1]Listas!$D$2:$D$3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6" i="5" l="1"/>
  <c r="I158" i="5" l="1"/>
  <c r="I157" i="5"/>
  <c r="J93" i="5"/>
  <c r="J92" i="5"/>
  <c r="I93" i="5"/>
  <c r="I92" i="5"/>
  <c r="H93" i="5"/>
  <c r="H92" i="5"/>
  <c r="P15" i="5"/>
  <c r="N15" i="5"/>
  <c r="R159" i="5"/>
  <c r="R158" i="5"/>
  <c r="R157" i="5"/>
  <c r="R139" i="5"/>
  <c r="O146" i="5" l="1"/>
  <c r="Q139" i="5"/>
  <c r="Q135" i="5"/>
  <c r="R156" i="5"/>
  <c r="R155" i="5"/>
  <c r="R154" i="5"/>
  <c r="R153" i="5"/>
  <c r="O136" i="5"/>
  <c r="N135" i="5"/>
  <c r="O135" i="5"/>
  <c r="R144" i="5"/>
  <c r="R134" i="5"/>
  <c r="L140" i="5"/>
  <c r="L136" i="5"/>
  <c r="L135" i="5"/>
  <c r="L14" i="5"/>
  <c r="L27" i="5"/>
  <c r="J14" i="5"/>
  <c r="K14" i="5"/>
  <c r="K66" i="5"/>
  <c r="F65" i="5"/>
  <c r="G65" i="5"/>
  <c r="K65" i="5"/>
  <c r="E65" i="5"/>
  <c r="F66" i="5"/>
  <c r="G66" i="5"/>
  <c r="H66" i="5"/>
  <c r="H65" i="5" s="1"/>
  <c r="H64" i="5" s="1"/>
  <c r="H146" i="5" s="1"/>
  <c r="I66" i="5"/>
  <c r="I65" i="5" s="1"/>
  <c r="I64" i="5" s="1"/>
  <c r="I146" i="5" s="1"/>
  <c r="J66" i="5"/>
  <c r="J65" i="5" s="1"/>
  <c r="J64" i="5" s="1"/>
  <c r="J146" i="5" s="1"/>
  <c r="E66" i="5"/>
  <c r="F64" i="5"/>
  <c r="F146" i="5" s="1"/>
  <c r="F148" i="5" s="1"/>
  <c r="F150" i="5" s="1"/>
  <c r="K64" i="5"/>
  <c r="K146" i="5" s="1"/>
  <c r="L64" i="5"/>
  <c r="E64" i="5"/>
  <c r="K69" i="5"/>
  <c r="K147" i="5"/>
  <c r="F70" i="5"/>
  <c r="G70" i="5"/>
  <c r="H70" i="5"/>
  <c r="I70" i="5"/>
  <c r="J70" i="5"/>
  <c r="K70" i="5"/>
  <c r="L70" i="5"/>
  <c r="L69" i="5" s="1"/>
  <c r="L147" i="5" s="1"/>
  <c r="H69" i="5"/>
  <c r="H147" i="5" s="1"/>
  <c r="I69" i="5"/>
  <c r="I147" i="5" s="1"/>
  <c r="O147" i="5" s="1"/>
  <c r="J69" i="5"/>
  <c r="J147" i="5" s="1"/>
  <c r="F149" i="5"/>
  <c r="G149" i="5"/>
  <c r="H149" i="5"/>
  <c r="I149" i="5"/>
  <c r="J149" i="5"/>
  <c r="K149" i="5"/>
  <c r="L149" i="5"/>
  <c r="F147" i="5"/>
  <c r="L146" i="5"/>
  <c r="F145" i="5"/>
  <c r="G145" i="5"/>
  <c r="H145" i="5"/>
  <c r="I145" i="5"/>
  <c r="J145" i="5"/>
  <c r="K145" i="5"/>
  <c r="L145" i="5"/>
  <c r="F144" i="5"/>
  <c r="G144" i="5"/>
  <c r="H144" i="5"/>
  <c r="I144" i="5"/>
  <c r="J144" i="5"/>
  <c r="K144" i="5"/>
  <c r="L144" i="5"/>
  <c r="K135" i="5"/>
  <c r="O134" i="5"/>
  <c r="N134" i="5"/>
  <c r="P134" i="5" s="1"/>
  <c r="F137" i="5"/>
  <c r="G137" i="5"/>
  <c r="L137" i="5"/>
  <c r="F136" i="5"/>
  <c r="G136" i="5"/>
  <c r="F135" i="5"/>
  <c r="H135" i="5"/>
  <c r="I135" i="5"/>
  <c r="J135" i="5"/>
  <c r="L154" i="5"/>
  <c r="F134" i="5"/>
  <c r="G134" i="5"/>
  <c r="H134" i="5"/>
  <c r="I134" i="5"/>
  <c r="J134" i="5"/>
  <c r="K134" i="5"/>
  <c r="L134" i="5"/>
  <c r="E134" i="5"/>
  <c r="O20" i="5"/>
  <c r="P20" i="5" s="1"/>
  <c r="Q20" i="5" s="1"/>
  <c r="O19" i="5"/>
  <c r="O15" i="5"/>
  <c r="O13" i="5"/>
  <c r="O21" i="5"/>
  <c r="P21" i="5"/>
  <c r="N21" i="5"/>
  <c r="M21" i="5"/>
  <c r="M15" i="5"/>
  <c r="N26" i="5"/>
  <c r="N25" i="5"/>
  <c r="N24" i="5"/>
  <c r="N23" i="5"/>
  <c r="N22" i="5"/>
  <c r="M20" i="5"/>
  <c r="M19" i="5"/>
  <c r="M14" i="5"/>
  <c r="M98" i="5"/>
  <c r="M97" i="5"/>
  <c r="M96" i="5"/>
  <c r="M95" i="5"/>
  <c r="M94" i="5"/>
  <c r="M11" i="5"/>
  <c r="Q134" i="5" l="1"/>
  <c r="P135" i="5"/>
  <c r="J148" i="5"/>
  <c r="J150" i="5" s="1"/>
  <c r="H148" i="5"/>
  <c r="H150" i="5" s="1"/>
  <c r="I148" i="5"/>
  <c r="I150" i="5" s="1"/>
  <c r="L148" i="5"/>
  <c r="L150" i="5" s="1"/>
  <c r="K148" i="5"/>
  <c r="K150" i="5" s="1"/>
  <c r="Q15" i="5"/>
  <c r="S21" i="5"/>
  <c r="S14" i="5"/>
  <c r="J154" i="5" l="1"/>
  <c r="K154" i="5"/>
  <c r="J158" i="5"/>
  <c r="J56" i="5"/>
  <c r="J54" i="5"/>
  <c r="J52" i="5"/>
  <c r="J42" i="5"/>
  <c r="J41" i="5" s="1"/>
  <c r="J39" i="5"/>
  <c r="J38" i="5"/>
  <c r="J34" i="5"/>
  <c r="J27" i="5"/>
  <c r="J18" i="5"/>
  <c r="J10" i="5"/>
  <c r="K158" i="5"/>
  <c r="K56" i="5"/>
  <c r="K54" i="5"/>
  <c r="K52" i="5"/>
  <c r="K42" i="5"/>
  <c r="K41" i="5" s="1"/>
  <c r="K39" i="5"/>
  <c r="K38" i="5" s="1"/>
  <c r="K34" i="5"/>
  <c r="K27" i="5"/>
  <c r="K18" i="5"/>
  <c r="K10" i="5"/>
  <c r="K153" i="5" s="1"/>
  <c r="O67" i="5"/>
  <c r="N71" i="5"/>
  <c r="M71" i="5"/>
  <c r="I154" i="5"/>
  <c r="I56" i="5"/>
  <c r="I54" i="5"/>
  <c r="I52" i="5"/>
  <c r="I42" i="5"/>
  <c r="I41" i="5" s="1"/>
  <c r="I39" i="5"/>
  <c r="I38" i="5" s="1"/>
  <c r="I34" i="5"/>
  <c r="I27" i="5"/>
  <c r="I18" i="5"/>
  <c r="I14" i="5"/>
  <c r="I10" i="5"/>
  <c r="I51" i="5" l="1"/>
  <c r="I137" i="5" s="1"/>
  <c r="I156" i="5" s="1"/>
  <c r="K51" i="5"/>
  <c r="K137" i="5" s="1"/>
  <c r="K156" i="5" s="1"/>
  <c r="J51" i="5"/>
  <c r="J137" i="5" s="1"/>
  <c r="J156" i="5" s="1"/>
  <c r="J153" i="5"/>
  <c r="I153" i="5"/>
  <c r="J17" i="5"/>
  <c r="J16" i="5" s="1"/>
  <c r="K17" i="5"/>
  <c r="K16" i="5" s="1"/>
  <c r="I17" i="5"/>
  <c r="I16" i="5" s="1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4" i="5"/>
  <c r="O95" i="5"/>
  <c r="O96" i="5"/>
  <c r="O97" i="5"/>
  <c r="O98" i="5"/>
  <c r="O99" i="5"/>
  <c r="O100" i="5"/>
  <c r="O101" i="5"/>
  <c r="O102" i="5"/>
  <c r="O103" i="5"/>
  <c r="O104" i="5"/>
  <c r="O105" i="5"/>
  <c r="O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4" i="5"/>
  <c r="N95" i="5"/>
  <c r="N96" i="5"/>
  <c r="N97" i="5"/>
  <c r="N98" i="5"/>
  <c r="N99" i="5"/>
  <c r="N100" i="5"/>
  <c r="N101" i="5"/>
  <c r="N102" i="5"/>
  <c r="N103" i="5"/>
  <c r="N104" i="5"/>
  <c r="N105" i="5"/>
  <c r="N76" i="5"/>
  <c r="N40" i="5"/>
  <c r="O40" i="5"/>
  <c r="N20" i="5"/>
  <c r="N19" i="5"/>
  <c r="N14" i="5"/>
  <c r="N12" i="5"/>
  <c r="N13" i="5"/>
  <c r="N11" i="5"/>
  <c r="K9" i="5" l="1"/>
  <c r="K8" i="5" s="1"/>
  <c r="K7" i="5" s="1"/>
  <c r="K136" i="5"/>
  <c r="J9" i="5"/>
  <c r="J8" i="5" s="1"/>
  <c r="J7" i="5" s="1"/>
  <c r="J136" i="5"/>
  <c r="I9" i="5"/>
  <c r="I8" i="5" s="1"/>
  <c r="I7" i="5" s="1"/>
  <c r="I136" i="5"/>
  <c r="N10" i="5"/>
  <c r="N18" i="5"/>
  <c r="F56" i="5"/>
  <c r="F54" i="5"/>
  <c r="F52" i="5"/>
  <c r="F42" i="5"/>
  <c r="F39" i="5"/>
  <c r="F34" i="5"/>
  <c r="F27" i="5"/>
  <c r="F18" i="5"/>
  <c r="F14" i="5"/>
  <c r="F10" i="5"/>
  <c r="O14" i="5"/>
  <c r="O12" i="5"/>
  <c r="H56" i="5"/>
  <c r="L56" i="5"/>
  <c r="G54" i="5"/>
  <c r="H54" i="5"/>
  <c r="L54" i="5"/>
  <c r="E54" i="5"/>
  <c r="G52" i="5"/>
  <c r="H52" i="5"/>
  <c r="L52" i="5"/>
  <c r="E52" i="5"/>
  <c r="E42" i="5"/>
  <c r="E41" i="5" s="1"/>
  <c r="E27" i="5"/>
  <c r="H18" i="5"/>
  <c r="G18" i="5"/>
  <c r="L18" i="5"/>
  <c r="L17" i="5" s="1"/>
  <c r="G14" i="5"/>
  <c r="G135" i="5" s="1"/>
  <c r="H14" i="5"/>
  <c r="G10" i="5"/>
  <c r="H10" i="5"/>
  <c r="L10" i="5"/>
  <c r="G42" i="5"/>
  <c r="G41" i="5" s="1"/>
  <c r="H42" i="5"/>
  <c r="H41" i="5" s="1"/>
  <c r="L42" i="5"/>
  <c r="L41" i="5" s="1"/>
  <c r="G39" i="5"/>
  <c r="G38" i="5" s="1"/>
  <c r="H39" i="5"/>
  <c r="H38" i="5" s="1"/>
  <c r="L39" i="5"/>
  <c r="L38" i="5" s="1"/>
  <c r="E39" i="5"/>
  <c r="E34" i="5"/>
  <c r="G34" i="5"/>
  <c r="H34" i="5"/>
  <c r="L34" i="5"/>
  <c r="G27" i="5"/>
  <c r="H27" i="5"/>
  <c r="M91" i="5"/>
  <c r="M85" i="5"/>
  <c r="M84" i="5"/>
  <c r="M83" i="5"/>
  <c r="M79" i="5"/>
  <c r="M78" i="5"/>
  <c r="M77" i="5"/>
  <c r="M76" i="5"/>
  <c r="M68" i="5"/>
  <c r="M67" i="5"/>
  <c r="M63" i="5"/>
  <c r="M62" i="5"/>
  <c r="M61" i="5"/>
  <c r="M60" i="5"/>
  <c r="M55" i="5"/>
  <c r="M53" i="5"/>
  <c r="M50" i="5"/>
  <c r="M47" i="5"/>
  <c r="M46" i="5"/>
  <c r="M45" i="5"/>
  <c r="M44" i="5"/>
  <c r="M43" i="5"/>
  <c r="M37" i="5"/>
  <c r="M36" i="5"/>
  <c r="M35" i="5"/>
  <c r="M33" i="5"/>
  <c r="M32" i="5"/>
  <c r="M31" i="5"/>
  <c r="M30" i="5"/>
  <c r="M29" i="5"/>
  <c r="M28" i="5"/>
  <c r="M26" i="5"/>
  <c r="M24" i="5"/>
  <c r="M23" i="5"/>
  <c r="M22" i="5"/>
  <c r="M25" i="5"/>
  <c r="M40" i="5"/>
  <c r="M80" i="5"/>
  <c r="M81" i="5"/>
  <c r="M82" i="5"/>
  <c r="M86" i="5"/>
  <c r="M87" i="5"/>
  <c r="M88" i="5"/>
  <c r="M89" i="5"/>
  <c r="M90" i="5"/>
  <c r="M99" i="5"/>
  <c r="M100" i="5"/>
  <c r="M101" i="5"/>
  <c r="M102" i="5"/>
  <c r="M103" i="5"/>
  <c r="M104" i="5"/>
  <c r="M105" i="5"/>
  <c r="M108" i="5"/>
  <c r="M112" i="5"/>
  <c r="M116" i="5"/>
  <c r="M117" i="5"/>
  <c r="M118" i="5"/>
  <c r="M119" i="5"/>
  <c r="M120" i="5"/>
  <c r="M121" i="5"/>
  <c r="M122" i="5"/>
  <c r="M123" i="5"/>
  <c r="M124" i="5"/>
  <c r="M125" i="5"/>
  <c r="M126" i="5"/>
  <c r="M13" i="5"/>
  <c r="M12" i="5"/>
  <c r="H17" i="5" l="1"/>
  <c r="H16" i="5" s="1"/>
  <c r="H136" i="5" s="1"/>
  <c r="N136" i="5" s="1"/>
  <c r="J155" i="5"/>
  <c r="J157" i="5" s="1"/>
  <c r="J159" i="5" s="1"/>
  <c r="J138" i="5"/>
  <c r="J140" i="5" s="1"/>
  <c r="K138" i="5"/>
  <c r="K140" i="5" s="1"/>
  <c r="K155" i="5"/>
  <c r="K157" i="5" s="1"/>
  <c r="K159" i="5" s="1"/>
  <c r="I155" i="5"/>
  <c r="I138" i="5"/>
  <c r="I140" i="5" s="1"/>
  <c r="E51" i="5"/>
  <c r="F51" i="5"/>
  <c r="M18" i="5"/>
  <c r="M27" i="5"/>
  <c r="M34" i="5"/>
  <c r="M42" i="5"/>
  <c r="F38" i="5"/>
  <c r="O39" i="5"/>
  <c r="N39" i="5"/>
  <c r="M54" i="5"/>
  <c r="F41" i="5"/>
  <c r="M41" i="5" s="1"/>
  <c r="L51" i="5"/>
  <c r="H51" i="5"/>
  <c r="H137" i="5" s="1"/>
  <c r="G51" i="5"/>
  <c r="M52" i="5"/>
  <c r="M39" i="5"/>
  <c r="E38" i="5"/>
  <c r="L16" i="5"/>
  <c r="H9" i="5"/>
  <c r="H8" i="5" s="1"/>
  <c r="H7" i="5" s="1"/>
  <c r="N145" i="5"/>
  <c r="O145" i="5"/>
  <c r="M131" i="5"/>
  <c r="L153" i="5"/>
  <c r="L156" i="5"/>
  <c r="H156" i="5"/>
  <c r="L158" i="5"/>
  <c r="H153" i="5"/>
  <c r="H139" i="5"/>
  <c r="H155" i="5"/>
  <c r="H154" i="5"/>
  <c r="O151" i="5"/>
  <c r="N151" i="5"/>
  <c r="H158" i="5" l="1"/>
  <c r="M139" i="5"/>
  <c r="N139" i="5"/>
  <c r="O139" i="5" s="1"/>
  <c r="P139" i="5" s="1"/>
  <c r="O137" i="5"/>
  <c r="N137" i="5"/>
  <c r="N138" i="5" s="1"/>
  <c r="N140" i="5" s="1"/>
  <c r="I159" i="5"/>
  <c r="L9" i="5"/>
  <c r="M51" i="5"/>
  <c r="M38" i="5"/>
  <c r="F17" i="5"/>
  <c r="F16" i="5" s="1"/>
  <c r="F9" i="5" s="1"/>
  <c r="F8" i="5" s="1"/>
  <c r="N38" i="5"/>
  <c r="O38" i="5"/>
  <c r="L8" i="5"/>
  <c r="L7" i="5" s="1"/>
  <c r="P90" i="5"/>
  <c r="Q90" i="5" s="1"/>
  <c r="H138" i="5"/>
  <c r="H140" i="5" s="1"/>
  <c r="H141" i="5" s="1"/>
  <c r="P91" i="5"/>
  <c r="Q91" i="5" s="1"/>
  <c r="H157" i="5"/>
  <c r="H159" i="5" s="1"/>
  <c r="O158" i="5" l="1"/>
  <c r="N158" i="5"/>
  <c r="O157" i="5"/>
  <c r="L155" i="5"/>
  <c r="L157" i="5" s="1"/>
  <c r="L159" i="5" s="1"/>
  <c r="O138" i="5"/>
  <c r="O140" i="5" s="1"/>
  <c r="F7" i="5"/>
  <c r="Q14" i="5"/>
  <c r="N45" i="5"/>
  <c r="O159" i="5" l="1"/>
  <c r="P158" i="5"/>
  <c r="Q158" i="5" s="1"/>
  <c r="P136" i="5"/>
  <c r="O50" i="5"/>
  <c r="O49" i="5" s="1"/>
  <c r="N50" i="5"/>
  <c r="N49" i="5" s="1"/>
  <c r="O55" i="5"/>
  <c r="N55" i="5"/>
  <c r="O53" i="5"/>
  <c r="O52" i="5" s="1"/>
  <c r="Q136" i="5" l="1"/>
  <c r="P50" i="5"/>
  <c r="F154" i="5"/>
  <c r="G59" i="5"/>
  <c r="G58" i="5" s="1"/>
  <c r="G93" i="5"/>
  <c r="G107" i="5"/>
  <c r="G106" i="5" s="1"/>
  <c r="G130" i="5"/>
  <c r="G129" i="5" s="1"/>
  <c r="G110" i="5"/>
  <c r="G109" i="5" s="1"/>
  <c r="G75" i="5"/>
  <c r="G49" i="5"/>
  <c r="G48" i="5" s="1"/>
  <c r="G17" i="5" s="1"/>
  <c r="G16" i="5" s="1"/>
  <c r="G69" i="5"/>
  <c r="G147" i="5" s="1"/>
  <c r="G114" i="5"/>
  <c r="N147" i="5" l="1"/>
  <c r="G74" i="5"/>
  <c r="N75" i="5"/>
  <c r="O75" i="5"/>
  <c r="G92" i="5"/>
  <c r="O93" i="5"/>
  <c r="N93" i="5"/>
  <c r="G9" i="5"/>
  <c r="G115" i="5"/>
  <c r="N106" i="5"/>
  <c r="O106" i="5"/>
  <c r="F158" i="5"/>
  <c r="O149" i="5"/>
  <c r="N149" i="5"/>
  <c r="G128" i="5"/>
  <c r="G156" i="5"/>
  <c r="G64" i="5" l="1"/>
  <c r="G146" i="5" s="1"/>
  <c r="O74" i="5"/>
  <c r="N74" i="5"/>
  <c r="O92" i="5"/>
  <c r="N92" i="5"/>
  <c r="O9" i="5"/>
  <c r="N9" i="5"/>
  <c r="G73" i="5"/>
  <c r="G72" i="5" s="1"/>
  <c r="G154" i="5"/>
  <c r="G155" i="5" l="1"/>
  <c r="G148" i="5"/>
  <c r="G150" i="5" s="1"/>
  <c r="G57" i="5"/>
  <c r="G56" i="5" s="1"/>
  <c r="G8" i="5" s="1"/>
  <c r="G7" i="5" s="1"/>
  <c r="O7" i="5" s="1"/>
  <c r="N72" i="5"/>
  <c r="O72" i="5"/>
  <c r="O73" i="5"/>
  <c r="N73" i="5"/>
  <c r="G139" i="5"/>
  <c r="G158" i="5" s="1"/>
  <c r="N8" i="5"/>
  <c r="O8" i="5"/>
  <c r="O154" i="5"/>
  <c r="N154" i="5"/>
  <c r="P14" i="5"/>
  <c r="R75" i="5"/>
  <c r="N7" i="5" l="1"/>
  <c r="E93" i="5"/>
  <c r="M93" i="5" s="1"/>
  <c r="E75" i="5" l="1"/>
  <c r="M75" i="5" s="1"/>
  <c r="E110" i="5"/>
  <c r="P87" i="5"/>
  <c r="Q87" i="5" s="1"/>
  <c r="P88" i="5"/>
  <c r="Q88" i="5" s="1"/>
  <c r="P89" i="5"/>
  <c r="Q89" i="5" s="1"/>
  <c r="P86" i="5" l="1"/>
  <c r="P85" i="5"/>
  <c r="P84" i="5"/>
  <c r="E115" i="5"/>
  <c r="E59" i="5"/>
  <c r="E18" i="5"/>
  <c r="E10" i="5"/>
  <c r="M10" i="5" s="1"/>
  <c r="E58" i="5" l="1"/>
  <c r="M58" i="5" s="1"/>
  <c r="M59" i="5"/>
  <c r="Q84" i="5"/>
  <c r="Q85" i="5"/>
  <c r="Q86" i="5"/>
  <c r="R145" i="5"/>
  <c r="R130" i="5" l="1"/>
  <c r="R129" i="5" s="1"/>
  <c r="R149" i="5" s="1"/>
  <c r="R115" i="5"/>
  <c r="R114" i="5" s="1"/>
  <c r="R110" i="5"/>
  <c r="R109" i="5" s="1"/>
  <c r="R107" i="5"/>
  <c r="R106" i="5" s="1"/>
  <c r="R93" i="5"/>
  <c r="R92" i="5" s="1"/>
  <c r="R74" i="5"/>
  <c r="R70" i="5"/>
  <c r="R69" i="5" s="1"/>
  <c r="R147" i="5" s="1"/>
  <c r="R66" i="5"/>
  <c r="R65" i="5" s="1"/>
  <c r="R64" i="5" s="1"/>
  <c r="R146" i="5" s="1"/>
  <c r="R59" i="5"/>
  <c r="R58" i="5" s="1"/>
  <c r="R54" i="5"/>
  <c r="R52" i="5"/>
  <c r="R49" i="5"/>
  <c r="R48" i="5" s="1"/>
  <c r="R42" i="5"/>
  <c r="R41" i="5" s="1"/>
  <c r="R39" i="5"/>
  <c r="R38" i="5" s="1"/>
  <c r="R34" i="5"/>
  <c r="R27" i="5"/>
  <c r="R14" i="5"/>
  <c r="R135" i="5" s="1"/>
  <c r="R10" i="5"/>
  <c r="R51" i="5" l="1"/>
  <c r="R137" i="5" s="1"/>
  <c r="R128" i="5"/>
  <c r="R73" i="5"/>
  <c r="R57" i="5"/>
  <c r="R56" i="5" s="1"/>
  <c r="R148" i="5"/>
  <c r="R150" i="5" s="1"/>
  <c r="O131" i="5"/>
  <c r="O130" i="5" s="1"/>
  <c r="O129" i="5" s="1"/>
  <c r="O128" i="5" s="1"/>
  <c r="N131" i="5"/>
  <c r="O126" i="5"/>
  <c r="N126" i="5"/>
  <c r="O125" i="5"/>
  <c r="N125" i="5"/>
  <c r="O124" i="5"/>
  <c r="N124" i="5"/>
  <c r="O123" i="5"/>
  <c r="N123" i="5"/>
  <c r="O122" i="5"/>
  <c r="N122" i="5"/>
  <c r="O121" i="5"/>
  <c r="N121" i="5"/>
  <c r="O120" i="5"/>
  <c r="N120" i="5"/>
  <c r="O119" i="5"/>
  <c r="N119" i="5"/>
  <c r="O118" i="5"/>
  <c r="N118" i="5"/>
  <c r="O117" i="5"/>
  <c r="N117" i="5"/>
  <c r="O116" i="5"/>
  <c r="N116" i="5"/>
  <c r="O112" i="5"/>
  <c r="N112" i="5"/>
  <c r="O108" i="5"/>
  <c r="N108" i="5"/>
  <c r="O68" i="5"/>
  <c r="N68" i="5"/>
  <c r="N67" i="5"/>
  <c r="O66" i="5"/>
  <c r="N66" i="5"/>
  <c r="O65" i="5"/>
  <c r="N65" i="5"/>
  <c r="O62" i="5"/>
  <c r="N62" i="5"/>
  <c r="O61" i="5"/>
  <c r="N61" i="5"/>
  <c r="O60" i="5"/>
  <c r="N60" i="5"/>
  <c r="O59" i="5"/>
  <c r="N59" i="5"/>
  <c r="N53" i="5"/>
  <c r="N52" i="5" s="1"/>
  <c r="O47" i="5"/>
  <c r="N47" i="5"/>
  <c r="O46" i="5"/>
  <c r="N46" i="5"/>
  <c r="O45" i="5"/>
  <c r="O44" i="5"/>
  <c r="N44" i="5"/>
  <c r="O43" i="5"/>
  <c r="N43" i="5"/>
  <c r="O37" i="5"/>
  <c r="N37" i="5"/>
  <c r="O36" i="5"/>
  <c r="N36" i="5"/>
  <c r="O35" i="5"/>
  <c r="N35" i="5"/>
  <c r="O33" i="5"/>
  <c r="N33" i="5"/>
  <c r="O32" i="5"/>
  <c r="N32" i="5"/>
  <c r="O31" i="5"/>
  <c r="N31" i="5"/>
  <c r="O30" i="5"/>
  <c r="N30" i="5"/>
  <c r="O29" i="5"/>
  <c r="N29" i="5"/>
  <c r="O28" i="5"/>
  <c r="N28" i="5"/>
  <c r="Q21" i="5"/>
  <c r="P19" i="5"/>
  <c r="Q19" i="5" s="1"/>
  <c r="O71" i="5"/>
  <c r="N70" i="5"/>
  <c r="N69" i="5" s="1"/>
  <c r="O70" i="5" l="1"/>
  <c r="O69" i="5" s="1"/>
  <c r="P71" i="5"/>
  <c r="N27" i="5"/>
  <c r="N34" i="5"/>
  <c r="O42" i="5"/>
  <c r="O41" i="5" s="1"/>
  <c r="N42" i="5"/>
  <c r="N41" i="5" s="1"/>
  <c r="O27" i="5"/>
  <c r="O34" i="5"/>
  <c r="P131" i="5"/>
  <c r="Q131" i="5" s="1"/>
  <c r="M130" i="5"/>
  <c r="M129" i="5" s="1"/>
  <c r="M128" i="5" s="1"/>
  <c r="P122" i="5"/>
  <c r="P126" i="5"/>
  <c r="P30" i="5"/>
  <c r="P35" i="5"/>
  <c r="P43" i="5"/>
  <c r="P97" i="5"/>
  <c r="R72" i="5"/>
  <c r="P67" i="5"/>
  <c r="P99" i="5"/>
  <c r="P103" i="5"/>
  <c r="P29" i="5"/>
  <c r="P33" i="5"/>
  <c r="P40" i="5"/>
  <c r="P46" i="5"/>
  <c r="P55" i="5"/>
  <c r="P61" i="5"/>
  <c r="P76" i="5"/>
  <c r="P79" i="5"/>
  <c r="P82" i="5"/>
  <c r="P28" i="5"/>
  <c r="P32" i="5"/>
  <c r="P37" i="5"/>
  <c r="P45" i="5"/>
  <c r="P68" i="5"/>
  <c r="P81" i="5"/>
  <c r="P36" i="5"/>
  <c r="P83" i="5"/>
  <c r="P101" i="5"/>
  <c r="P104" i="5"/>
  <c r="P112" i="5"/>
  <c r="O115" i="5"/>
  <c r="O114" i="5" s="1"/>
  <c r="P119" i="5"/>
  <c r="P123" i="5"/>
  <c r="N130" i="5"/>
  <c r="N129" i="5" s="1"/>
  <c r="N128" i="5" s="1"/>
  <c r="P47" i="5"/>
  <c r="P62" i="5"/>
  <c r="P98" i="5"/>
  <c r="P102" i="5"/>
  <c r="P53" i="5"/>
  <c r="P78" i="5"/>
  <c r="P105" i="5"/>
  <c r="P116" i="5"/>
  <c r="N115" i="5"/>
  <c r="N114" i="5" s="1"/>
  <c r="P31" i="5"/>
  <c r="P44" i="5"/>
  <c r="Q50" i="5"/>
  <c r="Q49" i="5" s="1"/>
  <c r="Q48" i="5" s="1"/>
  <c r="P60" i="5"/>
  <c r="P77" i="5"/>
  <c r="P80" i="5"/>
  <c r="P108" i="5"/>
  <c r="P117" i="5"/>
  <c r="P121" i="5"/>
  <c r="P125" i="5"/>
  <c r="P124" i="5"/>
  <c r="P120" i="5"/>
  <c r="P118" i="5"/>
  <c r="P94" i="5"/>
  <c r="O25" i="5"/>
  <c r="O24" i="5"/>
  <c r="O23" i="5"/>
  <c r="O22" i="5"/>
  <c r="P22" i="5" s="1"/>
  <c r="O11" i="5"/>
  <c r="O10" i="5" s="1"/>
  <c r="M134" i="5"/>
  <c r="E145" i="5"/>
  <c r="E130" i="5"/>
  <c r="E129" i="5" s="1"/>
  <c r="E149" i="5" s="1"/>
  <c r="P75" i="5"/>
  <c r="E92" i="5"/>
  <c r="M92" i="5" s="1"/>
  <c r="E14" i="5"/>
  <c r="E135" i="5" s="1"/>
  <c r="M135" i="5" s="1"/>
  <c r="E70" i="5"/>
  <c r="M70" i="5" s="1"/>
  <c r="M66" i="5"/>
  <c r="E114" i="5"/>
  <c r="M114" i="5" s="1"/>
  <c r="E109" i="5"/>
  <c r="E107" i="5"/>
  <c r="O64" i="5"/>
  <c r="N64" i="5"/>
  <c r="O63" i="5"/>
  <c r="N63" i="5"/>
  <c r="O54" i="5"/>
  <c r="O51" i="5" s="1"/>
  <c r="N54" i="5"/>
  <c r="N51" i="5" s="1"/>
  <c r="O48" i="5"/>
  <c r="N48" i="5"/>
  <c r="E49" i="5"/>
  <c r="O26" i="5"/>
  <c r="O18" i="5" l="1"/>
  <c r="O17" i="5" s="1"/>
  <c r="N58" i="5"/>
  <c r="N56" i="5" s="1"/>
  <c r="O58" i="5"/>
  <c r="O56" i="5" s="1"/>
  <c r="P42" i="5"/>
  <c r="P41" i="5" s="1"/>
  <c r="N17" i="5"/>
  <c r="M49" i="5"/>
  <c r="E48" i="5"/>
  <c r="M48" i="5" s="1"/>
  <c r="M17" i="5" s="1"/>
  <c r="M16" i="5" s="1"/>
  <c r="E106" i="5"/>
  <c r="M106" i="5" s="1"/>
  <c r="M107" i="5"/>
  <c r="P34" i="5"/>
  <c r="P23" i="5"/>
  <c r="M149" i="5"/>
  <c r="P149" i="5"/>
  <c r="Q149" i="5" s="1"/>
  <c r="P145" i="5"/>
  <c r="M145" i="5"/>
  <c r="P13" i="5"/>
  <c r="Q13" i="5" s="1"/>
  <c r="P11" i="5"/>
  <c r="Q11" i="5" s="1"/>
  <c r="P12" i="5"/>
  <c r="Q12" i="5" s="1"/>
  <c r="Q124" i="5"/>
  <c r="Q77" i="5"/>
  <c r="Q104" i="5"/>
  <c r="Q45" i="5"/>
  <c r="Q76" i="5"/>
  <c r="Q29" i="5"/>
  <c r="Q97" i="5"/>
  <c r="Q126" i="5"/>
  <c r="Q125" i="5"/>
  <c r="Q60" i="5"/>
  <c r="Q101" i="5"/>
  <c r="Q37" i="5"/>
  <c r="Q61" i="5"/>
  <c r="Q103" i="5"/>
  <c r="Q121" i="5"/>
  <c r="Q102" i="5"/>
  <c r="Q123" i="5"/>
  <c r="Q83" i="5"/>
  <c r="Q32" i="5"/>
  <c r="Q55" i="5"/>
  <c r="Q54" i="5" s="1"/>
  <c r="Q99" i="5"/>
  <c r="Q43" i="5"/>
  <c r="Q71" i="5"/>
  <c r="Q70" i="5" s="1"/>
  <c r="Q69" i="5" s="1"/>
  <c r="Q94" i="5"/>
  <c r="Q117" i="5"/>
  <c r="Q44" i="5"/>
  <c r="Q116" i="5"/>
  <c r="Q98" i="5"/>
  <c r="Q119" i="5"/>
  <c r="Q36" i="5"/>
  <c r="Q28" i="5"/>
  <c r="Q46" i="5"/>
  <c r="Q35" i="5"/>
  <c r="Q122" i="5"/>
  <c r="Q118" i="5"/>
  <c r="Q108" i="5"/>
  <c r="Q107" i="5" s="1"/>
  <c r="Q106" i="5" s="1"/>
  <c r="Q31" i="5"/>
  <c r="Q105" i="5"/>
  <c r="Q62" i="5"/>
  <c r="Q81" i="5"/>
  <c r="Q82" i="5"/>
  <c r="Q30" i="5"/>
  <c r="E154" i="5"/>
  <c r="Q120" i="5"/>
  <c r="Q80" i="5"/>
  <c r="Q78" i="5"/>
  <c r="Q47" i="5"/>
  <c r="Q112" i="5"/>
  <c r="Q68" i="5"/>
  <c r="Q79" i="5"/>
  <c r="Q33" i="5"/>
  <c r="P24" i="5"/>
  <c r="P130" i="5"/>
  <c r="P129" i="5" s="1"/>
  <c r="P128" i="5" s="1"/>
  <c r="Q130" i="5"/>
  <c r="Q129" i="5" s="1"/>
  <c r="P52" i="5"/>
  <c r="Q53" i="5"/>
  <c r="Q52" i="5" s="1"/>
  <c r="P25" i="5"/>
  <c r="P39" i="5"/>
  <c r="P38" i="5" s="1"/>
  <c r="Q40" i="5"/>
  <c r="Q39" i="5" s="1"/>
  <c r="Q38" i="5" s="1"/>
  <c r="P66" i="5"/>
  <c r="Q67" i="5"/>
  <c r="P107" i="5"/>
  <c r="P106" i="5" s="1"/>
  <c r="P59" i="5"/>
  <c r="P115" i="5"/>
  <c r="P114" i="5" s="1"/>
  <c r="P63" i="5"/>
  <c r="E128" i="5"/>
  <c r="M65" i="5"/>
  <c r="E74" i="5"/>
  <c r="M74" i="5" s="1"/>
  <c r="P26" i="5"/>
  <c r="P49" i="5"/>
  <c r="E137" i="5"/>
  <c r="M137" i="5" s="1"/>
  <c r="E69" i="5"/>
  <c r="P154" i="5" l="1"/>
  <c r="Q154" i="5" s="1"/>
  <c r="Q145" i="5"/>
  <c r="E17" i="5"/>
  <c r="E16" i="5" s="1"/>
  <c r="E147" i="5"/>
  <c r="M147" i="5" s="1"/>
  <c r="M69" i="5"/>
  <c r="E73" i="5"/>
  <c r="E72" i="5" s="1"/>
  <c r="M72" i="5" s="1"/>
  <c r="Q10" i="5"/>
  <c r="G153" i="5"/>
  <c r="G157" i="5" s="1"/>
  <c r="G159" i="5" s="1"/>
  <c r="G138" i="5"/>
  <c r="G140" i="5" s="1"/>
  <c r="F138" i="5"/>
  <c r="F140" i="5" s="1"/>
  <c r="P137" i="5"/>
  <c r="M154" i="5"/>
  <c r="Q66" i="5"/>
  <c r="Q65" i="5" s="1"/>
  <c r="Q64" i="5" s="1"/>
  <c r="Q115" i="5"/>
  <c r="Q114" i="5" s="1"/>
  <c r="Q42" i="5"/>
  <c r="Q41" i="5" s="1"/>
  <c r="Q51" i="5"/>
  <c r="Q34" i="5"/>
  <c r="Q27" i="5"/>
  <c r="Q75" i="5"/>
  <c r="Q74" i="5" s="1"/>
  <c r="Q25" i="5"/>
  <c r="Q24" i="5"/>
  <c r="Q22" i="5"/>
  <c r="P48" i="5"/>
  <c r="P65" i="5"/>
  <c r="Q26" i="5"/>
  <c r="P10" i="5"/>
  <c r="Q59" i="5"/>
  <c r="Q58" i="5" s="1"/>
  <c r="Q23" i="5"/>
  <c r="Q63" i="5"/>
  <c r="P18" i="5"/>
  <c r="Q128" i="5"/>
  <c r="P96" i="5"/>
  <c r="P58" i="5"/>
  <c r="P70" i="5"/>
  <c r="M111" i="5"/>
  <c r="M64" i="5"/>
  <c r="P74" i="5"/>
  <c r="O16" i="5"/>
  <c r="P27" i="5"/>
  <c r="P54" i="5"/>
  <c r="M113" i="5"/>
  <c r="Q137" i="5" l="1"/>
  <c r="Q138" i="5" s="1"/>
  <c r="Q140" i="5" s="1"/>
  <c r="P147" i="5"/>
  <c r="P156" i="5" s="1"/>
  <c r="Q156" i="5" s="1"/>
  <c r="E156" i="5"/>
  <c r="E139" i="5"/>
  <c r="F153" i="5"/>
  <c r="M115" i="5"/>
  <c r="M156" i="5"/>
  <c r="P69" i="5"/>
  <c r="P64" i="5"/>
  <c r="Q96" i="5"/>
  <c r="P17" i="5"/>
  <c r="F155" i="5"/>
  <c r="E146" i="5"/>
  <c r="E57" i="5"/>
  <c r="E9" i="5"/>
  <c r="E136" i="5"/>
  <c r="M136" i="5" s="1"/>
  <c r="M138" i="5" s="1"/>
  <c r="M140" i="5" s="1"/>
  <c r="P51" i="5"/>
  <c r="N111" i="5"/>
  <c r="M110" i="5"/>
  <c r="E144" i="5"/>
  <c r="Q57" i="5"/>
  <c r="Q56" i="5" s="1"/>
  <c r="P100" i="5"/>
  <c r="O111" i="5"/>
  <c r="O113" i="5"/>
  <c r="N113" i="5"/>
  <c r="N16" i="5"/>
  <c r="P95" i="5"/>
  <c r="F142" i="5"/>
  <c r="Q147" i="5" l="1"/>
  <c r="E158" i="5"/>
  <c r="E56" i="5"/>
  <c r="M56" i="5" s="1"/>
  <c r="M57" i="5"/>
  <c r="M9" i="5"/>
  <c r="O144" i="5"/>
  <c r="M144" i="5"/>
  <c r="N144" i="5"/>
  <c r="P146" i="5"/>
  <c r="M146" i="5"/>
  <c r="N155" i="5"/>
  <c r="O155" i="5"/>
  <c r="P57" i="5"/>
  <c r="P56" i="5" s="1"/>
  <c r="P111" i="5"/>
  <c r="Q111" i="5" s="1"/>
  <c r="Q95" i="5"/>
  <c r="E148" i="5"/>
  <c r="E150" i="5" s="1"/>
  <c r="E153" i="5"/>
  <c r="P16" i="5"/>
  <c r="P9" i="5" s="1"/>
  <c r="Q100" i="5"/>
  <c r="E155" i="5"/>
  <c r="E138" i="5"/>
  <c r="E140" i="5" s="1"/>
  <c r="P113" i="5"/>
  <c r="N110" i="5"/>
  <c r="N109" i="5" s="1"/>
  <c r="O110" i="5"/>
  <c r="O109" i="5" s="1"/>
  <c r="P93" i="5"/>
  <c r="F156" i="5"/>
  <c r="O142" i="5"/>
  <c r="N142" i="5"/>
  <c r="M142" i="5"/>
  <c r="Q146" i="5" l="1"/>
  <c r="P155" i="5"/>
  <c r="Q155" i="5" s="1"/>
  <c r="M8" i="5"/>
  <c r="M7" i="5" s="1"/>
  <c r="E8" i="5"/>
  <c r="E7" i="5" s="1"/>
  <c r="M158" i="5"/>
  <c r="P8" i="5"/>
  <c r="P144" i="5"/>
  <c r="M73" i="5"/>
  <c r="M109" i="5"/>
  <c r="M155" i="5"/>
  <c r="N148" i="5"/>
  <c r="O148" i="5"/>
  <c r="P138" i="5"/>
  <c r="M148" i="5"/>
  <c r="M150" i="5" s="1"/>
  <c r="M153" i="5"/>
  <c r="O156" i="5"/>
  <c r="N156" i="5"/>
  <c r="O153" i="5"/>
  <c r="N153" i="5"/>
  <c r="F157" i="5"/>
  <c r="Q93" i="5"/>
  <c r="Q92" i="5" s="1"/>
  <c r="P92" i="5"/>
  <c r="Q113" i="5"/>
  <c r="Q110" i="5" s="1"/>
  <c r="Q109" i="5" s="1"/>
  <c r="E157" i="5"/>
  <c r="E159" i="5" s="1"/>
  <c r="O150" i="5"/>
  <c r="P110" i="5"/>
  <c r="P109" i="5" s="1"/>
  <c r="P142" i="5"/>
  <c r="P148" i="5" l="1"/>
  <c r="P157" i="5" s="1"/>
  <c r="Q144" i="5"/>
  <c r="P153" i="5"/>
  <c r="Q153" i="5" s="1"/>
  <c r="Q148" i="5"/>
  <c r="S155" i="5"/>
  <c r="M157" i="5"/>
  <c r="M159" i="5" s="1"/>
  <c r="P140" i="5"/>
  <c r="N150" i="5"/>
  <c r="F159" i="5"/>
  <c r="N157" i="5"/>
  <c r="Q73" i="5"/>
  <c r="P73" i="5"/>
  <c r="P72" i="5" s="1"/>
  <c r="P7" i="5" s="1"/>
  <c r="P159" i="5" l="1"/>
  <c r="Q159" i="5" s="1"/>
  <c r="Q157" i="5"/>
  <c r="P150" i="5"/>
  <c r="Q150" i="5" s="1"/>
  <c r="S7" i="5"/>
  <c r="Q72" i="5"/>
  <c r="N159" i="5"/>
  <c r="R18" i="5"/>
  <c r="R17" i="5" s="1"/>
  <c r="R16" i="5" s="1"/>
  <c r="Q18" i="5"/>
  <c r="Q17" i="5" s="1"/>
  <c r="Q16" i="5" l="1"/>
  <c r="Q9" i="5" s="1"/>
  <c r="Q8" i="5" s="1"/>
  <c r="P160" i="5"/>
  <c r="R136" i="5"/>
  <c r="R9" i="5"/>
  <c r="R8" i="5" s="1"/>
  <c r="R7" i="5" s="1"/>
  <c r="Q7" i="5" l="1"/>
  <c r="R138" i="5"/>
  <c r="R140" i="5" s="1"/>
</calcChain>
</file>

<file path=xl/sharedStrings.xml><?xml version="1.0" encoding="utf-8"?>
<sst xmlns="http://schemas.openxmlformats.org/spreadsheetml/2006/main" count="394" uniqueCount="239">
  <si>
    <t xml:space="preserve"> </t>
  </si>
  <si>
    <t>Rec</t>
  </si>
  <si>
    <t>Concepto</t>
  </si>
  <si>
    <t>Apropiación Vigente</t>
  </si>
  <si>
    <t>10</t>
  </si>
  <si>
    <t>FORTALECIMIENTO A LOS PROCESOS ORGANIZATIVOS Y DE CONCERTACION DE LAS COMUNIDADES INDIGENAS, MINORIAS Y ROM</t>
  </si>
  <si>
    <t>SENTENCIAS Y CONCILIACIONES</t>
  </si>
  <si>
    <t xml:space="preserve">INTERSUBSECTORIAL GOBIERNO </t>
  </si>
  <si>
    <t>Gastos de Personal</t>
  </si>
  <si>
    <t>Transferencias Corrientes</t>
  </si>
  <si>
    <t>Total Funcionamiento</t>
  </si>
  <si>
    <t>Total Inversión</t>
  </si>
  <si>
    <t xml:space="preserve">INTERSECTORIAL GOBIERNO </t>
  </si>
  <si>
    <t>FONDO DE PROTECCIÓN DE JUSTICIA. DECRETO 1890/99 Y DECRETO 200/03</t>
  </si>
  <si>
    <t>FORTALECIMIENTO ORGANIZACIONAL DE LAS ENTIDADES RELIGIOSAS Y LAS ORGANIZACIONES BASADAS EN LA FE COMO ACTORES SOCIALES TRASCENDENTES EN EL MARCO DE LA LEY 133 DE 1994</t>
  </si>
  <si>
    <t>TRANSFERENCIAS CORRIENTES</t>
  </si>
  <si>
    <t>FORTALECIMIENTO A LA GOBERNABILIDAD TERRITORIAL PARA LA SEGURIDAD, CONVIVENCIA CIUDADANA, PAZ Y POST-CONFLICTO</t>
  </si>
  <si>
    <t>POLITICA PÚBLICA DE VICTIMAS DEL CONFLICTO ARMADO Y POSTCONFLICTO</t>
  </si>
  <si>
    <t>PARTICIPACIÓN CIUDADANA, POLÍTICA Y DIVERSIDAD DE CREENCIAS</t>
  </si>
  <si>
    <t>FORTALECIMIENTO DE LA GESTIÓN Y DIRECCIÓN  DEL SECTOR INTERIOR</t>
  </si>
  <si>
    <t>GASTOS DE PERSONAL</t>
  </si>
  <si>
    <t>PLANTA DE PERSONAL PERMANENTE</t>
  </si>
  <si>
    <t>SALARIO</t>
  </si>
  <si>
    <t>REMUNERACIONES NO CONSTITUTIVAS DE FACTOR SALARIAL</t>
  </si>
  <si>
    <t>CONTRIBUCIONES INHERENTES A LA NOMINA</t>
  </si>
  <si>
    <t>FORTALECIMIENTO INSTITUCIONAL A LOS PROCESOS ORGANIZATIVOS DE CONCERTACIÓN; GARANTÍA,PREVENCIÓN Y RESPETO DE LOS DERECHOS HUMANOS COMO FUNDAMENTOS PARA LA PAZ</t>
  </si>
  <si>
    <t>FORTALECIMIENTO DE LOS SISTEMAS INTEGRADOS DE EMERGENCIA Y SEGURIDAD SIES A NIVEL  NACIONAL</t>
  </si>
  <si>
    <t>FORTALECIMIENTO INSTITUCIONAL PARA LA IMPLEMENTACIÓN DE LA POLÍTICA PÚBLICA DE VÍCTIMAS A NIVEL  NACIONAL</t>
  </si>
  <si>
    <t>A ENTIDADES DEL GOBIERNO</t>
  </si>
  <si>
    <t>A ORGANOS DEL PGN</t>
  </si>
  <si>
    <t>PROGRAMA DE PROTECCION A PERSONAS QUE SE ENCUENTRAN EN SITUACION DE RIESGO CONTRA SU VIDA, INTEGRIDAD, SEGURIDAD O LIBERTAD, POR CAUSAS RELACIONADAS CON LA VIOLENCIA EN COLOMBIA</t>
  </si>
  <si>
    <t>FONDO NACIONAL DE SEGURIDAD Y CONVIVENCIA CIUDADANA -FONSECON</t>
  </si>
  <si>
    <t>FONDO NACIONAL PARA LA LUCHA CONTRA LA TRATA DE PERSONAS. LEY 985 DE 2005 Y DECRETO 4319 DE 2006</t>
  </si>
  <si>
    <t>FORTALECIMIENTO A LA GESTION TERRITORIAL Y BUEN GOBIERNO LOCAL</t>
  </si>
  <si>
    <t>IMPLEMENTACION LEY 985/05 SOBRE TRATA DE PERSONAS</t>
  </si>
  <si>
    <t>A ENTIDADES TERRITORIALES DISTINTAS AL SISTEMA GENERAL DE PARTICIPACIONES</t>
  </si>
  <si>
    <t>PUEBLO NUKAK MAKU (ARTÍCULO 35 DECRETO 1953 DE 2014)</t>
  </si>
  <si>
    <t>ORGANIZACIÓN Y FUNCIONAMIENTO DEPARTAMENTO DEL AMAZONAS</t>
  </si>
  <si>
    <t>ORGANIZACIÓN Y FUNCIONAMIENTO DEPARTAMENTO DEL GUAINÍA</t>
  </si>
  <si>
    <t>ORGANIZACIÓN Y FUNCIONAMIENTO DEPARTAMENTO DEL GUAVIARE</t>
  </si>
  <si>
    <t>ORGANIZACIÓN Y FUNCIONAMIENTO DEPARTAMENTO DEL VAUPÉS</t>
  </si>
  <si>
    <t>ORGANIZACIÓN Y FUNCIONAMIENTO DEPARTAMENTO DEL VICHADA</t>
  </si>
  <si>
    <t>A OTRAS ENTIDADES DEL GOBIERNO GENERAL</t>
  </si>
  <si>
    <t>FONDO PARA LA PARTICIPACION CIUDADANA Y EL FORTALECIMIENTO DE LA DEMOCRACIA. ARTICULO 96 LEY 1757 DE 2015</t>
  </si>
  <si>
    <t>PRESTACIONES DE ASISTENCIA SOCIAL</t>
  </si>
  <si>
    <t>ATENCION INTEGRAL A LA POBLACION DESPLAZADA EN CUMPLIMIENTO DE LA SENTENCIA T-025 DE 2004 (NO DE PENSIONES)</t>
  </si>
  <si>
    <t>A INSTITUCIONES SIN ÁNIMO DE LUCRO QUE SIRVEN A LOS HOGARES</t>
  </si>
  <si>
    <t>FORTALECIMIENTO DE LAS ASOCIACIONES Y LIGAS DE CONSUMIDORES (LEY 73 DE 1981 Y DECRETO 1320 DE 1982)</t>
  </si>
  <si>
    <t>FORTALECIMIENTO A LOS PROCESOS ORGANIZATIVOS Y DE CONCERTACION DE LAS COMUNIDADES NEGRAS, AFROCOLOMBIANAS, RAIZALES Y PALENQUERAS</t>
  </si>
  <si>
    <t>OTRAS ACTIVIDADES DE SERVICIOS</t>
  </si>
  <si>
    <t>GASTOS POR TRIBUTOS, MULTAS, SANCIONES E INTERESES DE MORA</t>
  </si>
  <si>
    <t>IMPUESTOS</t>
  </si>
  <si>
    <t xml:space="preserve">CONTRIBUCIONES </t>
  </si>
  <si>
    <t>CUOTA DE FISCALIZACIÓN Y AUDITAJE</t>
  </si>
  <si>
    <t>FORTALECIMIENTO INSTITUCIONAL DE LA MESA PERMANENTE DE CONCERTACION CON LOS PUEBLOS Y ORGANIZACIONES INDIGENAS - DECRETO 1397 DE 1996</t>
  </si>
  <si>
    <t>Adquisición de Bienes y Servicios</t>
  </si>
  <si>
    <t>Gastos por Tributos, Multas, Sanciones e Intereses de Mora</t>
  </si>
  <si>
    <t>ADQUISICIÓN DE BIENES Y SERVICIOS</t>
  </si>
  <si>
    <t>Creditos y/o adiciones</t>
  </si>
  <si>
    <t>16</t>
  </si>
  <si>
    <t>FORTALECIMIENTO A LA CONSULTA PREVIA. CONVENIO 169 OIT, LEY 21 DE 1991, LEY 70 DE 1993</t>
  </si>
  <si>
    <t>OTRAS TRANSFERENCIAS - DISTRIBUCIÓN PREVIO CONCEPTO DGPPN</t>
  </si>
  <si>
    <t>11</t>
  </si>
  <si>
    <t>APOYO A LAS DISPOSICIONES PARA GARANTIZAR EL PLENO EJERCICIO DE LOS DERECHOS DE LAS PERSONAS CON DISCAPACIDAD. LEY 1618 DE 2013</t>
  </si>
  <si>
    <t>DIFERENCIAS</t>
  </si>
  <si>
    <t>PAGO DE APORTES SOBRE LOS VOLUNTARIOS ACREDITADOS Y ACTIVOS DEL SUBSISTEMA NACIONAL DE PRIMERA RESPUESTA AFILIADOS AL SGRL - DECRETO 1809 DE 2020</t>
  </si>
  <si>
    <t>GASTOS POR TRIBUTOS, MULTAS, SANCIONES E INTERESE DE MORA</t>
  </si>
  <si>
    <t>CUOTA DE FISCALIZACION Y AUDITAJE</t>
  </si>
  <si>
    <t>PRESTACIONES PARA CUBRIR RIESGOS SOCIALES</t>
  </si>
  <si>
    <t>A EMPRESAS DIFERENTES DE SUBVENCIONES</t>
  </si>
  <si>
    <t xml:space="preserve">CONTRIBUCIONES  </t>
  </si>
  <si>
    <t>FORTALECIMIENTO A LA CONSULTA PREVIA. CONVENIO 169 OIT, LEY 21 DE 1991, LEY 70 DE 1994</t>
  </si>
  <si>
    <t>FORTALECIMIENTO DE LAS CAPACIDADES DE LOS ORGANISMOS DE ACCION COMUNAL PARA EL DESARROLLO DE SUS PROPOSITOS Y ATENCION DE SUS NECESIDADES EN EL MARCO DE LA LEY 2166 DE 2021 A PARTIR DEL EJERCICIO DE LA DEMOCRACIA PARTICIPATIVA   NACIONAL</t>
  </si>
  <si>
    <t>Contracreditos y/o reducciones</t>
  </si>
  <si>
    <t>Rubro</t>
  </si>
  <si>
    <t>A-01-01-01</t>
  </si>
  <si>
    <t>A-01-01-02</t>
  </si>
  <si>
    <t>A-02</t>
  </si>
  <si>
    <t>2. SEGURIDAD HUMANA Y JUSTICIA SOCIAL / A. PREVENCIÓN Y PROTECCIÓN PARA POBLACIONES VULNERABLES DESDE UN ENFOQUE DIFERENCIAL, COLECTIVO E INDIVIDUAL</t>
  </si>
  <si>
    <t>C-3701-1000-30-20106A</t>
  </si>
  <si>
    <t>C-3701-1000-32-705050</t>
  </si>
  <si>
    <t>C-3701-1000-35-705050</t>
  </si>
  <si>
    <t>C-3701-1000-36-705050</t>
  </si>
  <si>
    <t>C-3701-1000-37-705050</t>
  </si>
  <si>
    <t>C-3701-1000-39-702030</t>
  </si>
  <si>
    <t>C-3701-1000-40-53107A</t>
  </si>
  <si>
    <t>C-3701-1000-42-20113A</t>
  </si>
  <si>
    <t>7. ACTORES DIFERENCIALES PARA EL CAMBIO / 5. CONVERGENCIA REGIONAL PARA EL BIENESTAR Y BUEN VIVIR</t>
  </si>
  <si>
    <t>7. ACTORES DIFERENCIALES PARA EL CAMBIO / 3. FORTALECIMIENTO DE LA INSTITUCIONALIDAD</t>
  </si>
  <si>
    <t>5. CONVERGENCIA REGIONAL / A. DIÁLOGO, MEMORIA, CONVIVENCIA Y RECONCILIACIÓN PARA LA RECONSTRUCCIÓN DEL TEJIDO SOCIAL</t>
  </si>
  <si>
    <t>2. SEGURIDAD HUMANA Y JUSTICIA SOCIAL / A. FORTALECIMIENTO DE LA BÚSQUEDA DE PERSONAS DADAS POR DESAPARECIDAS</t>
  </si>
  <si>
    <t>FORTALECIMIENTO DE LOS PROCESOS DE GOBIERNO PROPIO DE LAS COMUNIDADES INDÍGENAS EN EL DEPARTAMENTO DEL  CAUCA</t>
  </si>
  <si>
    <t>FORTALECIMIENTO DE LA POLITICA PUBLICA DE PREVENCION DE VIOLACIONES A LOS DERECHOS A LA VIDA, INTEGRIDAD, LIBERTAD Y SEGURIDAD DE PERSONAS, GRUPOS Y COMUNIDADES EN COLOMBIA.  NACIONAL</t>
  </si>
  <si>
    <t>FORTALECIMIENTO DE LOS SISTEMAS DE GOBIERNO PROPIO Y EN LOS PROCESOS ORGANIZATIVOS DE LOS PUEBLOS Y COMUNIDADES INDÍGENAS A NIVEL   NACIONAL</t>
  </si>
  <si>
    <t>IMPLEMENTACIÓN DE ACCIONES POR PARTE DEL MINISTERIO DEL INTERIOR PARA FORTALECER LA ESTRUCTURA ORGANIZATIVA DE LAS KUMPAÑY RROM A NIVEL  NACIONAL</t>
  </si>
  <si>
    <t>FORTALECIMIENTO DE LOS SISTEMAS DE GOBIERNO PROPIO DE LOS PUEBLOS Y COMUNIDADES INDÍGENAS DE LOS PASTOS Y QUILLACINGAS DEL DEPARTAMENTO DE   NARIÑO</t>
  </si>
  <si>
    <t>FORTALECIMIENTO DE LAS GARANTÍAS PARA EL EJERCICIO DEL LIDERAZGO SOCIAL Y DEFENSA DE LOS DERECHOS HUMANOS EN EL TERRITORIO   NACIONAL</t>
  </si>
  <si>
    <t>FORTALECIMIENTO DEL DIALOGO SOCIAL NACIONAL Y REGIONAL MEDIANTE EL DESARROLLO DE ACCIONES TENDIENTES A ATENDER LAS PROBLEMÁTICAS SOCIALES EN LOS TERRITORIOS  NACIONAL</t>
  </si>
  <si>
    <t>FORTALECIMIENTO DE LA GESTIÓN DE LOS CEMENTERIOS COMO RESTITUCIÓN DE DERECHOS DE VÍCTIMAS DE DESAPARICIÓN  NACIONAL</t>
  </si>
  <si>
    <t>C-3702-1000-8-20105A</t>
  </si>
  <si>
    <t>C-3702-1000-13-20105A</t>
  </si>
  <si>
    <t>C-3702-1000-14-701020</t>
  </si>
  <si>
    <t>C-3702-1000-15-600011</t>
  </si>
  <si>
    <t>C-3702-1000-15-600012</t>
  </si>
  <si>
    <t>C-3702-1000-15-600013</t>
  </si>
  <si>
    <t>C-3702-1000-15-600014</t>
  </si>
  <si>
    <t>C-3702-1000-16-20105A</t>
  </si>
  <si>
    <t>C-3702-1000-16-20105B</t>
  </si>
  <si>
    <t>C-3702-1000-17-701040</t>
  </si>
  <si>
    <t>C-3702-1000-18-10204A</t>
  </si>
  <si>
    <t>C-3702-1000-18-53105B</t>
  </si>
  <si>
    <t>2. SEGURIDAD HUMANA Y JUSTICIA SOCIAL / A. NUEVO MODELO NACIÓN-TERRITORIO PARA LA CONVIVENCIA Y LA SEGURIDAD CIUDADANA</t>
  </si>
  <si>
    <t>7. ACTORES DIFERENCIALES PARA EL CAMBIO / 2. MUJERES EN EL CENTRO DE LA POLÍTICA DE LA VIDA Y LA PAZ</t>
  </si>
  <si>
    <t>6. PAZ TOTAL E INTEGRAL / 1. HACIA UN NUEVO CAMPO COLOMBIANO: REFORMA RURAL INTEGRAL</t>
  </si>
  <si>
    <t>6. PAZ TOTAL E INTEGRAL / 2. PARTICIPACIÓN POLÍTICA: APERTURA DEMOCRÁTICA PARA CONSTRUIR LA PAZ</t>
  </si>
  <si>
    <t>6. PAZ TOTAL E INTEGRAL / 3. FIN DEL CONFLICTO</t>
  </si>
  <si>
    <t>6. PAZ TOTAL E INTEGRAL / 4. SOLUCIÓN AL PROBLEMA DE LAS DROGAS ILÍCITAS</t>
  </si>
  <si>
    <t>2. SEGURIDAD HUMANA Y JUSTICIA SOCIAL / B. CREACIÓN DEL SISTEMA NACIONAL DE CONVIVENCIA PARA LA VIDA</t>
  </si>
  <si>
    <t>7. ACTORES DIFERENCIALES PARA EL CAMBIO / 4. POR UNA VIDA LIBRE DE VIOLENCIAS CONTRA LAS MUJERES</t>
  </si>
  <si>
    <t>1. ORDENAMIENTO DEL TERRITORIO ALREDEDOR DEL AGUA Y JUSTICIA AMBIENTAL / A. EMPODERAMIENTO DE LOS GOBIERNOS LOCALES Y SUS COMUNIDADES</t>
  </si>
  <si>
    <t>5. CONVERGENCIA REGIONAL / B. ENTIDADES PÚBLICAS TERRITORIALES Y NACIONALES FORTALECIDAS</t>
  </si>
  <si>
    <t>FORTALECIMIENTO DE LA INTEGRACIÓN DE PROCESOS, LA COORDINACIÓN DE ENTIDADES, LA  ASIGNACIÓN DE RECURSOS Y EL CONOCIMIENTO, PARA BRINDAR GARANTÍAS PARA EL GOCE EFECTIVO DEL DERECHO DE LA LIBERTAD RELIGIOSA Y DE CULTOS EN EL TERRITORIO  NACIONAL</t>
  </si>
  <si>
    <t>FORTALECIMIENTO A LAS ENTIDADES TERRITORIALES A TRAVES DE LA FINANCIACION DE INFRAESTRUCTURA PARA LA SEGURIDAD Y CONVIVENCIA CIUDADANA A NIVEL  NACIONAL</t>
  </si>
  <si>
    <t>MEJORAMIENTO DE LAS CAPACIDADES DE LAS ENTIDADES TERRITORIALES PARA TRANSVERSALIZAR EL ENFOQUE DE GÉNERO EN LA GESTIÓN DE LA CONVIVENCIA Y LA SEGURIDAD HUMANA  NACIONAL</t>
  </si>
  <si>
    <t>MEJORAMIENTO DE LA EFECTIVIDAD DE LOS PROGRAMAS E INICIATIVAS DE CONSTRUCCIÓN DE PAZ LIDERADAS POR EL MINISTERIO DEL INTERIOR A NIVEL  NACIONAL</t>
  </si>
  <si>
    <t>FORTALECIMIENTO DE LAS SOLUCIONES DE TECNOLOGIAS DE LA INFORMACIÓN QUE PERMITAN SOPORTAR LOS PLANES, PROGRAMAS Y PROYECTOS DEL MINISTERIO DEL INTERIOR DENTRO DE LA ENTIDAD Y DE CARA AL CIUDADANO A NIVEL  NACIONAL</t>
  </si>
  <si>
    <t>FORTALECIMIENTO EN LA PREVENCIÓN, PROTECCIÓN Y ASISTENCIA EN LA LUCHA CONTRA EL DELITO DE TRATA PERSONAS  NACIONAL</t>
  </si>
  <si>
    <t>FORTALECIMIENTO DE LA ARTICULACIÓN, COORDINACIÓN Y PARTICIPACIÓN DE LAS ENTIDADES TERRITORIALES, CORPORACIONES PÚBLICAS Y LÍDERES LOCALES EN LOS PROCESOS DE ORDENAMIENTO TERRITORIAL ALREDEDOR DEL AGUA Y DESCENTRALIZACIÓN.  NACIONAL</t>
  </si>
  <si>
    <t>C-3703-1000-3-703050</t>
  </si>
  <si>
    <t>7. ACTORES DIFERENCIALES PARA EL CAMBIO / 5. COLOMBIA POTENCIA MUNDIAL DE LA VIDA A PARTIR DE LA NO REPETICIÓN</t>
  </si>
  <si>
    <t>C-3704-1000-6-53106A</t>
  </si>
  <si>
    <t>C-3704-1000-7-53106A</t>
  </si>
  <si>
    <t>C-3704-1000-8-53106A</t>
  </si>
  <si>
    <t>5. CONVERGENCIA REGIONAL / A. CONDICIONES Y CAPACIDADES INSTITUCIONALES, ORGANIZATIVAS E INDIVIDUALES PARA LA PARTICIPACIÓN CIUDADANA</t>
  </si>
  <si>
    <t>MEJORAMIENTO DE LA PARTICIPACIÓN DEL CAMPESINADO EN LA FORMULACIÓN DE POLÍTICAS, PROGRAMAS Y PROYECTOS EN EL TERRITORIO  NACIONAL</t>
  </si>
  <si>
    <t>C-3799-1000-12-53105B</t>
  </si>
  <si>
    <t>C-3799-1000-15-53105B</t>
  </si>
  <si>
    <t>C-3799-1000-15-53105D</t>
  </si>
  <si>
    <t>C-3799-1000-16-53105B</t>
  </si>
  <si>
    <t>C-3799-1000-17-20104A</t>
  </si>
  <si>
    <t>C-3799-1000-17-20104B</t>
  </si>
  <si>
    <t>C-3799-1000-17-20108B</t>
  </si>
  <si>
    <t>C-3799-1000-17-53105D</t>
  </si>
  <si>
    <t>C-3799-1000-18-53105B</t>
  </si>
  <si>
    <t>C-3799-1000-19-53105B</t>
  </si>
  <si>
    <t>C-3799-1000-20-53105B</t>
  </si>
  <si>
    <t>5. CONVERGENCIA REGIONAL / D. GOBIERNO DIGITAL PARA LA GENTE</t>
  </si>
  <si>
    <t>2. SEGURIDAD HUMANA Y JUSTICIA SOCIAL / A. IMPLEMENTACIÓN DEL PROGRAMA DE DATOS BÁSICOS</t>
  </si>
  <si>
    <t>2. SEGURIDAD HUMANA Y JUSTICIA SOCIAL / B. INTEROPERABILIDAD COMO BIEN PÚBLICO DIGITAL</t>
  </si>
  <si>
    <t>2. SEGURIDAD HUMANA Y JUSTICIA SOCIAL / B. PROTECCIÓN DE LAS PERSONAS, DE LAS INFRAESTRUCTURAS DIGITALES, FORTALECIMIENTO DE LAS ENTIDADES DEL ESTADO Y GARANTÍA EN LA PRESTACIÓN DE SUS SERVICIOS EN EL ENTORNO DIGITAL</t>
  </si>
  <si>
    <t>IMPLEMENTACION DE UN SISTEMA INTEGRAL DE GESTION DE DOCUMENTOS Y ADMINISTRACION DE ARCHIVOS, EN EL MINISTERIO DEL INTERIOR,  NACIONAL</t>
  </si>
  <si>
    <t>FORTALECIMIENTO  DE LA ESTRATEGIA DE RELACIONAMIENTO CON EL CIUDADANO AMPLIANDO LA COBERTURA DEL PORTAFOLIO DE SERVICIOS DEL MINISTERIO DEL INTERIOR EN EL TERRITORIO  NACIONAL</t>
  </si>
  <si>
    <t>FORTALECIMIENTO DEL SISTEMA INTEGRADO DE GESTIÓN DEL MINISTERIO DEL INTERIOR EN EL TERRITORIO  NACIONAL</t>
  </si>
  <si>
    <t>FORTALECIMIENTO DE LAS RELACIONES ENTRE EL GOBIERNO NACIONAL Y EL CONGRESO DE LA REPÚBLICA EN LOS PROCESOS TÉCNICOS Y ADMINISTRATIVOS A NIVEL   NACIONAL</t>
  </si>
  <si>
    <t>APLICACIÓN DE UNA ESTRATEGIA INTEGRAL PARA MEJORAR LA IMPLEMENTACIÓN DE LA POLÍTICA DE GESTIÓN DEL CONOCIMIENTO Y LA INNOVACIÓN EN EL MARCO DEL MIPG DEL MINISTERIO DEL INTERIOR, PARA LA ATENCIÓN DE LOS GRUPOS DE VALOR A NIVEL   NACIONAL</t>
  </si>
  <si>
    <t>FORTALECIMIENTO DE LA ESTRATEGIA DE COMUNICACIONES INTERNA Y EXTERNA DEL MINISTERIO DEL INTERIOR  NACIONAL</t>
  </si>
  <si>
    <t>C-3799-1000-1-53106A</t>
  </si>
  <si>
    <t>A-01-01-03</t>
  </si>
  <si>
    <t>A-03-03-01-034</t>
  </si>
  <si>
    <t>A-08-04-01</t>
  </si>
  <si>
    <t>A-03-03-01-009</t>
  </si>
  <si>
    <t>A-03-03-01-032</t>
  </si>
  <si>
    <t>A-03-03-01-033</t>
  </si>
  <si>
    <t>A-03-03-01-035</t>
  </si>
  <si>
    <t>A-03-03-01-039</t>
  </si>
  <si>
    <t>A-03-03-01-053</t>
  </si>
  <si>
    <t>A-03-03-01-065</t>
  </si>
  <si>
    <t>A-03-03-01-999</t>
  </si>
  <si>
    <t>A-03-03-02-014</t>
  </si>
  <si>
    <t>A-03-03-02-024</t>
  </si>
  <si>
    <t>A-03-03-02-025</t>
  </si>
  <si>
    <t>A-03-03-02-026</t>
  </si>
  <si>
    <t>A-03-03-02-027</t>
  </si>
  <si>
    <t>A-03-03-02-028</t>
  </si>
  <si>
    <t>A-03-03-04-035</t>
  </si>
  <si>
    <t>A-03-03-04-060</t>
  </si>
  <si>
    <t>A-03-03-04-062</t>
  </si>
  <si>
    <t>A-03-04-01-012</t>
  </si>
  <si>
    <t>A-03-06-01-001</t>
  </si>
  <si>
    <t>A-03-06-01-012</t>
  </si>
  <si>
    <t>A-03-06-01-013</t>
  </si>
  <si>
    <t>A-03-06-01-014</t>
  </si>
  <si>
    <t>A-03-10</t>
  </si>
  <si>
    <t>A-03-11-08-001</t>
  </si>
  <si>
    <t>A-08-01</t>
  </si>
  <si>
    <t>FORTALECIMIENTO DE LA GESTIÓN Y DIRECCION DEL SECTOR INTERIOR</t>
  </si>
  <si>
    <t>INTERSECTORIAL GOBIERNO</t>
  </si>
  <si>
    <t>FORTALECIMIENTO DE LAS CAPACIDADES Y HABILIDADES CON QUE CUENTAN LOS GRUPOS ETNICOS, EJECUTORES E INSTITUCIONALIDAD INTERVINIENTE PARA LA PARTICIPACION ENLOS PROCESOS DE CONSULTA PREVIA NACIONAL</t>
  </si>
  <si>
    <t>C- INVERSION UNIDADES EJECUTORAS 370101 y 370102</t>
  </si>
  <si>
    <t>C-INVERSION UNIDAD EJECUTORA 370101</t>
  </si>
  <si>
    <t>C- INVERSION UNIDAD EJECUTORA 370102-DIRECCIÓN DE LA AUTORIDAD NACIONAL DE CONSULTA PREVIA</t>
  </si>
  <si>
    <t>FUNCIONAMIENTO 370101 y 370102</t>
  </si>
  <si>
    <t xml:space="preserve">FUNCIONAMIENTO </t>
  </si>
  <si>
    <t xml:space="preserve">TOTAL </t>
  </si>
  <si>
    <t>UNIDAD EJEC 370102 DIRECCION DE LA AUTORIDAD NACIONAL DE CONSULTA PREVIA</t>
  </si>
  <si>
    <t>UNIDAD EJEC 370101 MINISTERIO DEL INTERIOR</t>
  </si>
  <si>
    <t>TOTAL</t>
  </si>
  <si>
    <t>ACA SIIF GENERAL</t>
  </si>
  <si>
    <t>Sub Proyectos de Inversión</t>
  </si>
  <si>
    <t>TOTAL PRESUPUESTO MINISTERIO DEL INTERIOR</t>
  </si>
  <si>
    <t>Funcionamiento 370101 - Ministerio del Interior</t>
  </si>
  <si>
    <t>Funcionamiento 370102 -  Dirección de la Autoridad Nacional de Consulta Previa</t>
  </si>
  <si>
    <t>C-3701</t>
  </si>
  <si>
    <t>TOTAL UNIDADES EJECUTORAS 370101 y 370102</t>
  </si>
  <si>
    <t>APOYO COMITÉ INTERINSTITUCIONAL  DE ALERTAS TEMPRANAS CIAT  SENTENCIA T·025 DE 2004</t>
  </si>
  <si>
    <t>C-3701-1000-43-40070203</t>
  </si>
  <si>
    <t>C-3701-1000-44-701020</t>
  </si>
  <si>
    <t>C-3701-1000-45-40060004</t>
  </si>
  <si>
    <t>C-3701-1000-46-40070203</t>
  </si>
  <si>
    <t>C-3701-1000-47-40070505</t>
  </si>
  <si>
    <t>C-3701-1000-48-40070203</t>
  </si>
  <si>
    <t>C-3701-1000-49-40060004</t>
  </si>
  <si>
    <t>4. TRANSFORMACIÓN PRODUCTIVA, INTERNACIONALIZACIÓN Y ACCIÓN CLÍMATICA / 03. FORTALECIMIENTO DE LA INSTITUCIONALIDAD</t>
  </si>
  <si>
    <t>IMPLEMENTACIÓN DE ESTRATEGIAS PARA EL FORTALECIMIENTO DE LA CULTURA DE PAZ ESTABLE Y DURADERA EN LOS TERRITORIOS DE LOS PUEBLOS Y COMUNIDADES NEGRAS A NIVEL NACIONAL.</t>
  </si>
  <si>
    <t>FORTALECIMIENTO DE CAPACIDADES EN PROCESOS ORGANIZATIVOS PARA EL SEGUIMIENTO EFECTIVO Y GARANTIZAR EL CUMPLIMIENTO DE LOS ACUERDOS DERIVADOS DE LOS DIÁLOGOS SOCIALES CON LAS COMUNIDADES NEGRAS Y AFROCOLOMBIANAS EN LOS DEPARTAMENTOS DE   CAUCA, CHOCÓ, NARIÑO, VALLE DEL CAUCA</t>
  </si>
  <si>
    <t>4. TRANSFORMACIÓN PRODUCTIVA, INTERNACIONALIZACIÓN Y ACCIÓN CLÍMATICA / 04. LA CULTURA DE PAZ EN LA COTIDIANIDAD DE LAS POBLACIONES Y TERRITORIOS</t>
  </si>
  <si>
    <t>FORTALECIMIENTO DE LA GESTIÓN, DIÁLOGO Y PARTICIPACIÓN TERRITORIAL PARA L GARANTÍA, PROMOCIÓN Y RELACIÓN DE LOS DERECHOS HUMANOS</t>
  </si>
  <si>
    <t>4. TRANSFORMACIÓN PRODUCTIVA, INTERNACIONALIZACIÓN Y ACCIÓN CLÍMATICA / 03. FORTALECIMIENTO DE LA INSTITUCIONALIDAD - [PREVIO CONCEPTO  DNP]</t>
  </si>
  <si>
    <t>FORTALECIMIENTO DE LOS MECANISMOS PARA EL FOMENTO DEL DESARROLLO ECONÓMICO Y SOCIAL, ASÍ COMO LA PROTECCIÓN Y GARANTÍA DE LOS DERECHOS DE LAS COMUNIDADES NEGRAS, AFROCOLOMBIANAS, RAIZALES Y PALENQUERAS EN EL MARCO DE LA IMPLEMENTACIÓN DE LA LEY 70 DE 1993 EN EL TERRITORIO NACIONAL</t>
  </si>
  <si>
    <t>4. TRANSFORMACIÓN PRODUCTIVA, INTERNACIONALIZACIÓN Y ACCIÓN CLÍMATICA / 05. CONVERGENCIA REGIONAL PARA EL BIENESTAR Y BUEN VIVIR</t>
  </si>
  <si>
    <t>FORTALECIMIENTO DE LOS GOBIERNOS PROPIOS, SISTEMAS ORGANIZATIVOS Y AUTOSOSTENIBILIDAD DE LAS COMUNIDADES NEGRAS, AFROCOLOMBIANAS, RAIZALES Y PALENQUERAS</t>
  </si>
  <si>
    <t>FORTALECIMIENTO DE LOS MECANISMOS DE PROTECCIÓN DE LA GUARDIA INDÍGENA EN EL TERRITORIO NACIONAL</t>
  </si>
  <si>
    <t>FORTALECIMIENTO DE LA CAPACIDAD DE ARTICULACIÓN TERRITORIAL PARA LA INCORPORACIÓN DE ESTRATEGIAS DE CONVIVENCIA Y SEGURIDAD CIUDADANA INTEGRAL, CORRESPONSABLE, CONTEXTUALIZADA Y PREVENTIVA A NIVEL   NACIONAL</t>
  </si>
  <si>
    <t>Apropiación Inicial 2025</t>
  </si>
  <si>
    <t>C-3702</t>
  </si>
  <si>
    <t>Resolucion 336 del 10 de marzo 2025 traslado Saf</t>
  </si>
  <si>
    <t>Resolucion 0909 del 25 abril 2025 adicion cp</t>
  </si>
  <si>
    <t>Resolución 1435 del 15 de septiembre 2025 traslado DDH</t>
  </si>
  <si>
    <t>C-3701-1000-50-40070203</t>
  </si>
  <si>
    <r>
      <t>Resoluci</t>
    </r>
    <r>
      <rPr>
        <sz val="12"/>
        <color theme="0"/>
        <rFont val="Arial"/>
        <family val="2"/>
      </rPr>
      <t>ó</t>
    </r>
    <r>
      <rPr>
        <b/>
        <sz val="12"/>
        <color theme="0"/>
        <rFont val="Arial"/>
        <family val="2"/>
      </rPr>
      <t>n 336 del 10 de marzo 2025 traslado SAF</t>
    </r>
  </si>
  <si>
    <t>Resolución 0909 del 25 abril 2025 adición SCP</t>
  </si>
  <si>
    <t>Resolución 1741 del 23 de octubre 2025 traslado DNC</t>
  </si>
  <si>
    <t>APROPIACIÓN 30 DE NOVIEMBRE  2025</t>
  </si>
  <si>
    <t>Resolución 1802 del 31 de octubre 2025 traslado a saf</t>
  </si>
  <si>
    <t>Resolución 2625 del 20 octubrel 2025 traslado SAF</t>
  </si>
  <si>
    <t xml:space="preserve">Resolución 1886 del 30 JULIO 2025 adición </t>
  </si>
  <si>
    <t>Resolución XXX del XXXX 2025 trasladoxxxx</t>
  </si>
  <si>
    <t>Resolución 1886 del 30 JULIO 2025 adición SAF</t>
  </si>
  <si>
    <t xml:space="preserve">                                                 MINISTERIO DEL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</si>
</sst>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(* #,##0.00_);_(* \(#,##0.00\);_(* &quot;-&quot;??_);_(@_)"/>
    <numFmt numFmtId="167" formatCode="_-* #,##0\ _€_-;\-* #,##0\ _€_-;_-* &quot;-&quot;??\ _€_-;_-@_-"/>
    <numFmt numFmtId="168" formatCode="00"/>
    <numFmt numFmtId="169" formatCode="000"/>
    <numFmt numFmtId="170" formatCode="_-&quot;$&quot;* #,##0_-;\-&quot;$&quot;* #,##0_-;_-&quot;$&quot;* &quot;-&quot;??_-;_-@_-"/>
    <numFmt numFmtId="171" formatCode="[$-1240A]&quot;$&quot;\ #,##0.00;\-&quot;$&quot;\ #,##0.00"/>
    <numFmt numFmtId="172" formatCode="[$$-240A]\ #,##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rgb="FFC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9"/>
      <color theme="0"/>
      <name val="Arial"/>
      <family val="2"/>
    </font>
    <font>
      <sz val="12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65"/>
        <bgColor indexed="9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8" fontId="10" fillId="0" borderId="0" applyFill="0">
      <alignment horizontal="center" vertical="center" wrapText="1"/>
    </xf>
    <xf numFmtId="169" fontId="10" fillId="6" borderId="0" applyFill="0" applyProtection="0">
      <alignment horizontal="center" vertical="center"/>
    </xf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00">
    <xf numFmtId="0" fontId="0" fillId="0" borderId="0" xfId="0"/>
    <xf numFmtId="0" fontId="3" fillId="3" borderId="0" xfId="1" applyFont="1" applyFill="1"/>
    <xf numFmtId="0" fontId="5" fillId="3" borderId="0" xfId="1" applyFont="1" applyFill="1" applyAlignment="1">
      <alignment horizontal="center"/>
    </xf>
    <xf numFmtId="3" fontId="6" fillId="5" borderId="2" xfId="1" applyNumberFormat="1" applyFont="1" applyFill="1" applyBorder="1" applyAlignment="1">
      <alignment horizontal="center" vertical="center"/>
    </xf>
    <xf numFmtId="3" fontId="6" fillId="5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/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left" vertical="center" wrapText="1"/>
    </xf>
    <xf numFmtId="3" fontId="8" fillId="0" borderId="2" xfId="1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67" fontId="1" fillId="3" borderId="0" xfId="3" applyNumberFormat="1" applyFont="1" applyFill="1"/>
    <xf numFmtId="3" fontId="6" fillId="3" borderId="2" xfId="1" applyNumberFormat="1" applyFont="1" applyFill="1" applyBorder="1" applyAlignment="1">
      <alignment vertical="center" wrapText="1"/>
    </xf>
    <xf numFmtId="3" fontId="8" fillId="0" borderId="2" xfId="1" applyNumberFormat="1" applyFont="1" applyBorder="1" applyAlignment="1">
      <alignment horizontal="center" vertical="center"/>
    </xf>
    <xf numFmtId="167" fontId="3" fillId="3" borderId="0" xfId="3" applyNumberFormat="1" applyFont="1" applyFill="1" applyAlignment="1"/>
    <xf numFmtId="167" fontId="8" fillId="0" borderId="0" xfId="3" applyNumberFormat="1" applyFont="1" applyAlignment="1"/>
    <xf numFmtId="0" fontId="3" fillId="3" borderId="0" xfId="1" applyFont="1" applyFill="1" applyAlignment="1">
      <alignment horizontal="center"/>
    </xf>
    <xf numFmtId="167" fontId="8" fillId="3" borderId="2" xfId="3" applyNumberFormat="1" applyFont="1" applyFill="1" applyBorder="1" applyAlignment="1">
      <alignment horizontal="center" vertical="center"/>
    </xf>
    <xf numFmtId="165" fontId="1" fillId="3" borderId="0" xfId="3" applyFont="1" applyFill="1"/>
    <xf numFmtId="0" fontId="1" fillId="3" borderId="0" xfId="1" applyFill="1"/>
    <xf numFmtId="170" fontId="6" fillId="5" borderId="2" xfId="8" applyNumberFormat="1" applyFont="1" applyFill="1" applyBorder="1" applyAlignment="1">
      <alignment vertical="center"/>
    </xf>
    <xf numFmtId="170" fontId="6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 wrapText="1"/>
    </xf>
    <xf numFmtId="170" fontId="8" fillId="0" borderId="2" xfId="8" applyNumberFormat="1" applyFont="1" applyBorder="1" applyAlignment="1">
      <alignment vertical="center"/>
    </xf>
    <xf numFmtId="170" fontId="8" fillId="0" borderId="2" xfId="8" applyNumberFormat="1" applyFont="1" applyFill="1" applyBorder="1" applyAlignment="1">
      <alignment vertical="center"/>
    </xf>
    <xf numFmtId="170" fontId="6" fillId="4" borderId="2" xfId="8" applyNumberFormat="1" applyFont="1" applyFill="1" applyBorder="1" applyAlignment="1">
      <alignment vertical="center"/>
    </xf>
    <xf numFmtId="170" fontId="1" fillId="3" borderId="2" xfId="8" applyNumberFormat="1" applyFont="1" applyFill="1" applyBorder="1" applyAlignment="1">
      <alignment vertical="center"/>
    </xf>
    <xf numFmtId="170" fontId="1" fillId="0" borderId="2" xfId="8" applyNumberFormat="1" applyFont="1" applyBorder="1" applyAlignment="1">
      <alignment vertical="center"/>
    </xf>
    <xf numFmtId="170" fontId="8" fillId="0" borderId="2" xfId="8" applyNumberFormat="1" applyFont="1" applyBorder="1" applyAlignment="1"/>
    <xf numFmtId="0" fontId="1" fillId="0" borderId="0" xfId="1"/>
    <xf numFmtId="0" fontId="1" fillId="3" borderId="0" xfId="1" applyFill="1" applyAlignment="1">
      <alignment horizontal="center"/>
    </xf>
    <xf numFmtId="170" fontId="9" fillId="3" borderId="10" xfId="8" applyNumberFormat="1" applyFont="1" applyFill="1" applyBorder="1" applyAlignment="1"/>
    <xf numFmtId="170" fontId="1" fillId="0" borderId="2" xfId="8" applyNumberFormat="1" applyFont="1" applyFill="1" applyBorder="1" applyAlignment="1">
      <alignment vertical="center"/>
    </xf>
    <xf numFmtId="0" fontId="3" fillId="0" borderId="0" xfId="1" applyFont="1"/>
    <xf numFmtId="167" fontId="8" fillId="0" borderId="2" xfId="3" applyNumberFormat="1" applyFont="1" applyFill="1" applyBorder="1" applyAlignment="1">
      <alignment vertical="center" wrapText="1"/>
    </xf>
    <xf numFmtId="170" fontId="8" fillId="7" borderId="2" xfId="8" applyNumberFormat="1" applyFont="1" applyFill="1" applyBorder="1" applyAlignment="1">
      <alignment vertical="center"/>
    </xf>
    <xf numFmtId="170" fontId="11" fillId="9" borderId="2" xfId="8" applyNumberFormat="1" applyFont="1" applyFill="1" applyBorder="1" applyAlignment="1"/>
    <xf numFmtId="167" fontId="1" fillId="3" borderId="0" xfId="3" applyNumberFormat="1" applyFont="1" applyFill="1" applyBorder="1"/>
    <xf numFmtId="165" fontId="1" fillId="3" borderId="0" xfId="3" applyFont="1" applyFill="1" applyBorder="1"/>
    <xf numFmtId="170" fontId="8" fillId="0" borderId="2" xfId="8" applyNumberFormat="1" applyFont="1" applyFill="1" applyBorder="1" applyAlignment="1"/>
    <xf numFmtId="3" fontId="12" fillId="12" borderId="2" xfId="1" applyNumberFormat="1" applyFont="1" applyFill="1" applyBorder="1" applyAlignment="1">
      <alignment horizontal="center" vertical="center" wrapText="1"/>
    </xf>
    <xf numFmtId="3" fontId="12" fillId="12" borderId="2" xfId="1" applyNumberFormat="1" applyFont="1" applyFill="1" applyBorder="1" applyAlignment="1">
      <alignment vertical="center" wrapText="1"/>
    </xf>
    <xf numFmtId="170" fontId="12" fillId="12" borderId="2" xfId="8" applyNumberFormat="1" applyFont="1" applyFill="1" applyBorder="1" applyAlignment="1">
      <alignment vertical="center" wrapText="1"/>
    </xf>
    <xf numFmtId="3" fontId="6" fillId="13" borderId="2" xfId="1" applyNumberFormat="1" applyFont="1" applyFill="1" applyBorder="1" applyAlignment="1">
      <alignment horizontal="center" vertical="center"/>
    </xf>
    <xf numFmtId="3" fontId="6" fillId="13" borderId="2" xfId="1" applyNumberFormat="1" applyFont="1" applyFill="1" applyBorder="1" applyAlignment="1">
      <alignment vertical="center" wrapText="1"/>
    </xf>
    <xf numFmtId="170" fontId="6" fillId="13" borderId="2" xfId="8" applyNumberFormat="1" applyFont="1" applyFill="1" applyBorder="1" applyAlignment="1">
      <alignment vertical="center"/>
    </xf>
    <xf numFmtId="3" fontId="6" fillId="13" borderId="2" xfId="1" applyNumberFormat="1" applyFont="1" applyFill="1" applyBorder="1" applyAlignment="1">
      <alignment horizontal="left" vertical="center" wrapText="1"/>
    </xf>
    <xf numFmtId="0" fontId="6" fillId="12" borderId="2" xfId="1" applyFont="1" applyFill="1" applyBorder="1"/>
    <xf numFmtId="0" fontId="6" fillId="12" borderId="2" xfId="1" applyFont="1" applyFill="1" applyBorder="1" applyAlignment="1">
      <alignment wrapText="1"/>
    </xf>
    <xf numFmtId="170" fontId="6" fillId="12" borderId="2" xfId="8" applyNumberFormat="1" applyFont="1" applyFill="1" applyBorder="1" applyAlignment="1">
      <alignment vertical="center"/>
    </xf>
    <xf numFmtId="0" fontId="6" fillId="14" borderId="2" xfId="1" applyFont="1" applyFill="1" applyBorder="1" applyAlignment="1">
      <alignment horizontal="center" vertical="center"/>
    </xf>
    <xf numFmtId="3" fontId="6" fillId="14" borderId="2" xfId="1" applyNumberFormat="1" applyFont="1" applyFill="1" applyBorder="1" applyAlignment="1">
      <alignment vertical="center" wrapText="1"/>
    </xf>
    <xf numFmtId="170" fontId="6" fillId="14" borderId="2" xfId="8" applyNumberFormat="1" applyFont="1" applyFill="1" applyBorder="1" applyAlignment="1">
      <alignment vertical="center"/>
    </xf>
    <xf numFmtId="0" fontId="3" fillId="2" borderId="0" xfId="1" applyFont="1" applyFill="1"/>
    <xf numFmtId="3" fontId="11" fillId="12" borderId="2" xfId="1" applyNumberFormat="1" applyFont="1" applyFill="1" applyBorder="1" applyAlignment="1">
      <alignment vertical="center" wrapText="1"/>
    </xf>
    <xf numFmtId="170" fontId="11" fillId="14" borderId="2" xfId="8" applyNumberFormat="1" applyFont="1" applyFill="1" applyBorder="1" applyAlignment="1"/>
    <xf numFmtId="0" fontId="1" fillId="3" borderId="0" xfId="1" applyFill="1" applyBorder="1"/>
    <xf numFmtId="165" fontId="11" fillId="14" borderId="2" xfId="3" applyFont="1" applyFill="1" applyBorder="1"/>
    <xf numFmtId="165" fontId="7" fillId="14" borderId="2" xfId="3" applyFont="1" applyFill="1" applyBorder="1"/>
    <xf numFmtId="170" fontId="8" fillId="3" borderId="2" xfId="8" applyNumberFormat="1" applyFont="1" applyFill="1" applyBorder="1" applyAlignment="1"/>
    <xf numFmtId="165" fontId="11" fillId="9" borderId="2" xfId="3" applyFont="1" applyFill="1" applyBorder="1"/>
    <xf numFmtId="3" fontId="11" fillId="9" borderId="2" xfId="1" applyNumberFormat="1" applyFont="1" applyFill="1" applyBorder="1" applyAlignment="1">
      <alignment horizontal="right" vertical="center"/>
    </xf>
    <xf numFmtId="170" fontId="11" fillId="9" borderId="2" xfId="8" applyNumberFormat="1" applyFont="1" applyFill="1" applyBorder="1" applyAlignment="1">
      <alignment vertical="center"/>
    </xf>
    <xf numFmtId="3" fontId="14" fillId="10" borderId="2" xfId="1" applyNumberFormat="1" applyFont="1" applyFill="1" applyBorder="1" applyAlignment="1">
      <alignment horizontal="center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1" fillId="7" borderId="2" xfId="1" applyNumberFormat="1" applyFont="1" applyFill="1" applyBorder="1" applyAlignment="1">
      <alignment horizontal="right" vertical="center"/>
    </xf>
    <xf numFmtId="170" fontId="11" fillId="7" borderId="2" xfId="8" applyNumberFormat="1" applyFont="1" applyFill="1" applyBorder="1" applyAlignment="1">
      <alignment vertical="center"/>
    </xf>
    <xf numFmtId="165" fontId="9" fillId="3" borderId="2" xfId="3" applyFont="1" applyFill="1" applyBorder="1" applyAlignment="1">
      <alignment horizontal="center"/>
    </xf>
    <xf numFmtId="170" fontId="9" fillId="3" borderId="2" xfId="8" applyNumberFormat="1" applyFont="1" applyFill="1" applyBorder="1" applyAlignment="1"/>
    <xf numFmtId="170" fontId="6" fillId="3" borderId="2" xfId="8" applyNumberFormat="1" applyFont="1" applyFill="1" applyBorder="1" applyAlignment="1"/>
    <xf numFmtId="170" fontId="8" fillId="8" borderId="2" xfId="8" applyNumberFormat="1" applyFont="1" applyFill="1" applyBorder="1" applyAlignment="1"/>
    <xf numFmtId="0" fontId="13" fillId="2" borderId="0" xfId="1" applyFont="1" applyFill="1" applyBorder="1" applyAlignment="1">
      <alignment horizontal="center"/>
    </xf>
    <xf numFmtId="49" fontId="13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3" fontId="17" fillId="13" borderId="2" xfId="1" applyNumberFormat="1" applyFont="1" applyFill="1" applyBorder="1" applyAlignment="1">
      <alignment horizontal="center" vertical="center" wrapText="1"/>
    </xf>
    <xf numFmtId="170" fontId="17" fillId="13" borderId="2" xfId="8" applyNumberFormat="1" applyFont="1" applyFill="1" applyBorder="1" applyAlignment="1">
      <alignment horizontal="center" vertical="center" wrapText="1"/>
    </xf>
    <xf numFmtId="3" fontId="16" fillId="10" borderId="3" xfId="1" applyNumberFormat="1" applyFont="1" applyFill="1" applyBorder="1" applyAlignment="1">
      <alignment horizontal="center" vertical="center" wrapText="1"/>
    </xf>
    <xf numFmtId="167" fontId="16" fillId="10" borderId="3" xfId="3" applyNumberFormat="1" applyFont="1" applyFill="1" applyBorder="1" applyAlignment="1">
      <alignment horizontal="center" vertical="center" wrapText="1"/>
    </xf>
    <xf numFmtId="167" fontId="16" fillId="11" borderId="3" xfId="3" applyNumberFormat="1" applyFont="1" applyFill="1" applyBorder="1" applyAlignment="1">
      <alignment horizontal="center" vertical="center" wrapText="1"/>
    </xf>
    <xf numFmtId="167" fontId="17" fillId="15" borderId="3" xfId="3" applyNumberFormat="1" applyFont="1" applyFill="1" applyBorder="1" applyAlignment="1">
      <alignment horizontal="center" vertical="center" wrapText="1"/>
    </xf>
    <xf numFmtId="3" fontId="16" fillId="10" borderId="2" xfId="1" applyNumberFormat="1" applyFont="1" applyFill="1" applyBorder="1" applyAlignment="1">
      <alignment horizontal="center" vertical="center" wrapText="1"/>
    </xf>
    <xf numFmtId="170" fontId="16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vertical="center"/>
    </xf>
    <xf numFmtId="170" fontId="8" fillId="16" borderId="2" xfId="8" applyNumberFormat="1" applyFont="1" applyFill="1" applyBorder="1" applyAlignment="1">
      <alignment vertical="center" wrapText="1"/>
    </xf>
    <xf numFmtId="170" fontId="8" fillId="16" borderId="2" xfId="8" applyNumberFormat="1" applyFont="1" applyFill="1" applyBorder="1" applyAlignment="1">
      <alignment vertical="center"/>
    </xf>
    <xf numFmtId="3" fontId="15" fillId="7" borderId="0" xfId="1" applyNumberFormat="1" applyFont="1" applyFill="1" applyBorder="1"/>
    <xf numFmtId="165" fontId="14" fillId="7" borderId="0" xfId="3" applyFont="1" applyFill="1" applyBorder="1"/>
    <xf numFmtId="3" fontId="8" fillId="3" borderId="0" xfId="1" applyNumberFormat="1" applyFont="1" applyFill="1" applyBorder="1"/>
    <xf numFmtId="3" fontId="8" fillId="3" borderId="0" xfId="1" applyNumberFormat="1" applyFont="1" applyFill="1" applyBorder="1" applyAlignment="1"/>
    <xf numFmtId="165" fontId="7" fillId="7" borderId="0" xfId="3" applyFont="1" applyFill="1" applyBorder="1"/>
    <xf numFmtId="0" fontId="3" fillId="3" borderId="0" xfId="1" applyFont="1" applyFill="1" applyBorder="1"/>
    <xf numFmtId="3" fontId="8" fillId="3" borderId="1" xfId="1" applyNumberFormat="1" applyFont="1" applyFill="1" applyBorder="1"/>
    <xf numFmtId="170" fontId="8" fillId="0" borderId="8" xfId="8" applyNumberFormat="1" applyFont="1" applyBorder="1" applyAlignment="1"/>
    <xf numFmtId="170" fontId="11" fillId="14" borderId="8" xfId="8" applyNumberFormat="1" applyFont="1" applyFill="1" applyBorder="1" applyAlignment="1"/>
    <xf numFmtId="3" fontId="6" fillId="3" borderId="1" xfId="1" applyNumberFormat="1" applyFont="1" applyFill="1" applyBorder="1"/>
    <xf numFmtId="170" fontId="9" fillId="3" borderId="8" xfId="8" applyNumberFormat="1" applyFont="1" applyFill="1" applyBorder="1" applyAlignment="1"/>
    <xf numFmtId="170" fontId="8" fillId="8" borderId="8" xfId="8" applyNumberFormat="1" applyFont="1" applyFill="1" applyBorder="1" applyAlignment="1"/>
    <xf numFmtId="3" fontId="6" fillId="3" borderId="4" xfId="1" applyNumberFormat="1" applyFont="1" applyFill="1" applyBorder="1"/>
    <xf numFmtId="3" fontId="8" fillId="3" borderId="7" xfId="1" applyNumberFormat="1" applyFont="1" applyFill="1" applyBorder="1" applyAlignment="1">
      <alignment vertical="center"/>
    </xf>
    <xf numFmtId="3" fontId="8" fillId="3" borderId="11" xfId="1" applyNumberFormat="1" applyFont="1" applyFill="1" applyBorder="1" applyAlignment="1">
      <alignment vertical="center"/>
    </xf>
    <xf numFmtId="3" fontId="8" fillId="3" borderId="12" xfId="1" applyNumberFormat="1" applyFont="1" applyFill="1" applyBorder="1" applyAlignment="1">
      <alignment vertical="center"/>
    </xf>
    <xf numFmtId="3" fontId="19" fillId="3" borderId="1" xfId="1" applyNumberFormat="1" applyFont="1" applyFill="1" applyBorder="1"/>
    <xf numFmtId="165" fontId="20" fillId="14" borderId="1" xfId="3" applyFont="1" applyFill="1" applyBorder="1"/>
    <xf numFmtId="3" fontId="21" fillId="3" borderId="1" xfId="1" applyNumberFormat="1" applyFont="1" applyFill="1" applyBorder="1"/>
    <xf numFmtId="0" fontId="18" fillId="10" borderId="6" xfId="1" applyFont="1" applyFill="1" applyBorder="1" applyAlignment="1">
      <alignment vertical="center" wrapText="1"/>
    </xf>
    <xf numFmtId="0" fontId="16" fillId="10" borderId="6" xfId="1" applyFont="1" applyFill="1" applyBorder="1" applyAlignment="1">
      <alignment vertical="center" wrapText="1"/>
    </xf>
    <xf numFmtId="0" fontId="22" fillId="10" borderId="5" xfId="1" applyFont="1" applyFill="1" applyBorder="1" applyAlignment="1">
      <alignment vertical="center" wrapText="1"/>
    </xf>
    <xf numFmtId="0" fontId="14" fillId="10" borderId="6" xfId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vertical="center" wrapText="1"/>
    </xf>
    <xf numFmtId="167" fontId="8" fillId="8" borderId="2" xfId="3" applyNumberFormat="1" applyFont="1" applyFill="1" applyBorder="1" applyAlignment="1">
      <alignment vertical="center" wrapText="1"/>
    </xf>
    <xf numFmtId="3" fontId="8" fillId="7" borderId="2" xfId="1" applyNumberFormat="1" applyFont="1" applyFill="1" applyBorder="1" applyAlignment="1">
      <alignment vertical="center" wrapText="1"/>
    </xf>
    <xf numFmtId="0" fontId="23" fillId="0" borderId="15" xfId="0" applyNumberFormat="1" applyFont="1" applyFill="1" applyBorder="1" applyAlignment="1">
      <alignment vertical="center" wrapText="1" readingOrder="1"/>
    </xf>
    <xf numFmtId="3" fontId="12" fillId="7" borderId="2" xfId="1" applyNumberFormat="1" applyFont="1" applyFill="1" applyBorder="1" applyAlignment="1">
      <alignment horizontal="center" vertical="center"/>
    </xf>
    <xf numFmtId="3" fontId="12" fillId="8" borderId="2" xfId="1" applyNumberFormat="1" applyFont="1" applyFill="1" applyBorder="1" applyAlignment="1">
      <alignment vertical="center" wrapText="1"/>
    </xf>
    <xf numFmtId="170" fontId="12" fillId="8" borderId="2" xfId="8" applyNumberFormat="1" applyFont="1" applyFill="1" applyBorder="1" applyAlignment="1">
      <alignment vertical="center"/>
    </xf>
    <xf numFmtId="0" fontId="12" fillId="7" borderId="0" xfId="1" applyFont="1" applyFill="1"/>
    <xf numFmtId="0" fontId="12" fillId="7" borderId="2" xfId="1" applyFont="1" applyFill="1" applyBorder="1" applyAlignment="1">
      <alignment horizontal="center"/>
    </xf>
    <xf numFmtId="0" fontId="12" fillId="7" borderId="2" xfId="1" applyFont="1" applyFill="1" applyBorder="1" applyAlignment="1">
      <alignment wrapText="1"/>
    </xf>
    <xf numFmtId="170" fontId="12" fillId="7" borderId="2" xfId="8" applyNumberFormat="1" applyFont="1" applyFill="1" applyBorder="1" applyAlignment="1">
      <alignment vertical="center"/>
    </xf>
    <xf numFmtId="1" fontId="24" fillId="0" borderId="2" xfId="0" applyNumberFormat="1" applyFont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left" vertical="center" wrapText="1" readingOrder="1"/>
    </xf>
    <xf numFmtId="1" fontId="26" fillId="8" borderId="2" xfId="0" applyNumberFormat="1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left" vertical="center" wrapText="1" readingOrder="1"/>
    </xf>
    <xf numFmtId="0" fontId="27" fillId="8" borderId="2" xfId="0" applyFont="1" applyFill="1" applyBorder="1" applyAlignment="1">
      <alignment vertical="center" wrapText="1" readingOrder="1"/>
    </xf>
    <xf numFmtId="172" fontId="27" fillId="8" borderId="2" xfId="0" applyNumberFormat="1" applyFont="1" applyFill="1" applyBorder="1" applyAlignment="1">
      <alignment horizontal="right" vertical="center" wrapText="1" readingOrder="1"/>
    </xf>
    <xf numFmtId="170" fontId="6" fillId="7" borderId="2" xfId="8" applyNumberFormat="1" applyFont="1" applyFill="1" applyBorder="1" applyAlignment="1">
      <alignment vertical="center"/>
    </xf>
    <xf numFmtId="170" fontId="1" fillId="8" borderId="2" xfId="8" applyNumberFormat="1" applyFont="1" applyFill="1" applyBorder="1" applyAlignment="1">
      <alignment vertical="center"/>
    </xf>
    <xf numFmtId="0" fontId="6" fillId="7" borderId="2" xfId="1" applyFont="1" applyFill="1" applyBorder="1" applyAlignment="1">
      <alignment horizontal="center" vertical="center"/>
    </xf>
    <xf numFmtId="3" fontId="6" fillId="7" borderId="2" xfId="1" applyNumberFormat="1" applyFont="1" applyFill="1" applyBorder="1" applyAlignment="1">
      <alignment vertical="center" wrapText="1"/>
    </xf>
    <xf numFmtId="0" fontId="1" fillId="7" borderId="0" xfId="1" applyFill="1"/>
    <xf numFmtId="170" fontId="8" fillId="8" borderId="2" xfId="8" applyNumberFormat="1" applyFont="1" applyFill="1" applyBorder="1" applyAlignment="1">
      <alignment vertical="center"/>
    </xf>
    <xf numFmtId="171" fontId="23" fillId="8" borderId="15" xfId="0" applyNumberFormat="1" applyFont="1" applyFill="1" applyBorder="1" applyAlignment="1">
      <alignment horizontal="right" vertical="center" wrapText="1" readingOrder="1"/>
    </xf>
    <xf numFmtId="170" fontId="3" fillId="0" borderId="0" xfId="1" applyNumberFormat="1" applyFont="1"/>
    <xf numFmtId="165" fontId="11" fillId="14" borderId="1" xfId="3" applyFont="1" applyFill="1" applyBorder="1"/>
    <xf numFmtId="3" fontId="6" fillId="3" borderId="9" xfId="1" applyNumberFormat="1" applyFont="1" applyFill="1" applyBorder="1"/>
    <xf numFmtId="170" fontId="6" fillId="3" borderId="4" xfId="8" applyNumberFormat="1" applyFont="1" applyFill="1" applyBorder="1" applyAlignment="1"/>
    <xf numFmtId="170" fontId="6" fillId="3" borderId="10" xfId="8" applyNumberFormat="1" applyFont="1" applyFill="1" applyBorder="1" applyAlignment="1"/>
    <xf numFmtId="3" fontId="28" fillId="3" borderId="1" xfId="1" applyNumberFormat="1" applyFont="1" applyFill="1" applyBorder="1"/>
    <xf numFmtId="3" fontId="28" fillId="3" borderId="2" xfId="1" applyNumberFormat="1" applyFont="1" applyFill="1" applyBorder="1"/>
    <xf numFmtId="165" fontId="17" fillId="14" borderId="1" xfId="3" applyFont="1" applyFill="1" applyBorder="1"/>
    <xf numFmtId="165" fontId="17" fillId="14" borderId="2" xfId="3" applyFont="1" applyFill="1" applyBorder="1"/>
    <xf numFmtId="3" fontId="9" fillId="3" borderId="1" xfId="1" applyNumberFormat="1" applyFont="1" applyFill="1" applyBorder="1"/>
    <xf numFmtId="3" fontId="9" fillId="3" borderId="2" xfId="1" applyNumberFormat="1" applyFont="1" applyFill="1" applyBorder="1"/>
    <xf numFmtId="3" fontId="8" fillId="8" borderId="2" xfId="1" applyNumberFormat="1" applyFont="1" applyFill="1" applyBorder="1" applyAlignment="1">
      <alignment horizontal="center" vertical="center"/>
    </xf>
    <xf numFmtId="3" fontId="8" fillId="7" borderId="2" xfId="1" applyNumberFormat="1" applyFont="1" applyFill="1" applyBorder="1" applyAlignment="1">
      <alignment horizontal="center" vertical="center"/>
    </xf>
    <xf numFmtId="0" fontId="29" fillId="10" borderId="6" xfId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vertical="center" wrapText="1" readingOrder="1"/>
    </xf>
    <xf numFmtId="0" fontId="8" fillId="3" borderId="13" xfId="1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left" vertical="center" wrapText="1" readingOrder="1"/>
    </xf>
    <xf numFmtId="172" fontId="27" fillId="8" borderId="13" xfId="0" applyNumberFormat="1" applyFont="1" applyFill="1" applyBorder="1" applyAlignment="1">
      <alignment horizontal="left" vertical="center" wrapText="1" readingOrder="1"/>
    </xf>
    <xf numFmtId="171" fontId="23" fillId="8" borderId="16" xfId="0" applyNumberFormat="1" applyFont="1" applyFill="1" applyBorder="1" applyAlignment="1">
      <alignment horizontal="right" vertical="center" wrapText="1" readingOrder="1"/>
    </xf>
    <xf numFmtId="170" fontId="8" fillId="3" borderId="13" xfId="8" applyNumberFormat="1" applyFont="1" applyFill="1" applyBorder="1" applyAlignment="1">
      <alignment vertical="center"/>
    </xf>
    <xf numFmtId="0" fontId="23" fillId="0" borderId="2" xfId="0" applyNumberFormat="1" applyFont="1" applyFill="1" applyBorder="1" applyAlignment="1">
      <alignment vertical="center" wrapText="1" readingOrder="1"/>
    </xf>
    <xf numFmtId="171" fontId="23" fillId="8" borderId="2" xfId="0" applyNumberFormat="1" applyFont="1" applyFill="1" applyBorder="1" applyAlignment="1">
      <alignment horizontal="right" vertical="center" wrapText="1" readingOrder="1"/>
    </xf>
    <xf numFmtId="170" fontId="8" fillId="17" borderId="2" xfId="8" applyNumberFormat="1" applyFont="1" applyFill="1" applyBorder="1" applyAlignment="1"/>
    <xf numFmtId="170" fontId="6" fillId="17" borderId="2" xfId="8" applyNumberFormat="1" applyFont="1" applyFill="1" applyBorder="1" applyAlignment="1"/>
    <xf numFmtId="3" fontId="8" fillId="3" borderId="17" xfId="1" applyNumberFormat="1" applyFont="1" applyFill="1" applyBorder="1"/>
    <xf numFmtId="3" fontId="8" fillId="3" borderId="13" xfId="1" applyNumberFormat="1" applyFont="1" applyFill="1" applyBorder="1"/>
    <xf numFmtId="170" fontId="19" fillId="8" borderId="13" xfId="8" applyNumberFormat="1" applyFont="1" applyFill="1" applyBorder="1" applyAlignment="1"/>
    <xf numFmtId="170" fontId="19" fillId="7" borderId="13" xfId="8" applyNumberFormat="1" applyFont="1" applyFill="1" applyBorder="1" applyAlignment="1">
      <alignment vertical="center"/>
    </xf>
    <xf numFmtId="170" fontId="8" fillId="0" borderId="13" xfId="8" applyNumberFormat="1" applyFont="1" applyFill="1" applyBorder="1" applyAlignment="1"/>
    <xf numFmtId="170" fontId="8" fillId="8" borderId="13" xfId="8" applyNumberFormat="1" applyFont="1" applyFill="1" applyBorder="1" applyAlignment="1"/>
    <xf numFmtId="170" fontId="8" fillId="8" borderId="18" xfId="8" applyNumberFormat="1" applyFont="1" applyFill="1" applyBorder="1" applyAlignment="1"/>
    <xf numFmtId="167" fontId="17" fillId="15" borderId="19" xfId="3" applyNumberFormat="1" applyFont="1" applyFill="1" applyBorder="1" applyAlignment="1">
      <alignment horizontal="center" vertical="center" wrapText="1"/>
    </xf>
    <xf numFmtId="167" fontId="17" fillId="15" borderId="20" xfId="3" applyNumberFormat="1" applyFont="1" applyFill="1" applyBorder="1" applyAlignment="1">
      <alignment horizontal="center" vertical="center" wrapText="1"/>
    </xf>
    <xf numFmtId="170" fontId="6" fillId="0" borderId="2" xfId="8" applyNumberFormat="1" applyFont="1" applyFill="1" applyBorder="1" applyAlignment="1"/>
    <xf numFmtId="170" fontId="6" fillId="0" borderId="4" xfId="8" applyNumberFormat="1" applyFont="1" applyBorder="1" applyAlignment="1"/>
    <xf numFmtId="171" fontId="23" fillId="0" borderId="2" xfId="0" applyNumberFormat="1" applyFont="1" applyFill="1" applyBorder="1" applyAlignment="1">
      <alignment horizontal="right" vertical="center" wrapText="1" readingOrder="1"/>
    </xf>
    <xf numFmtId="170" fontId="3" fillId="3" borderId="0" xfId="1" applyNumberFormat="1" applyFont="1" applyFill="1" applyAlignment="1">
      <alignment horizontal="center"/>
    </xf>
    <xf numFmtId="0" fontId="1" fillId="3" borderId="0" xfId="1" applyFont="1" applyFill="1"/>
    <xf numFmtId="170" fontId="12" fillId="0" borderId="2" xfId="8" applyNumberFormat="1" applyFont="1" applyFill="1" applyBorder="1" applyAlignment="1">
      <alignment vertical="center"/>
    </xf>
    <xf numFmtId="170" fontId="8" fillId="7" borderId="13" xfId="8" applyNumberFormat="1" applyFont="1" applyFill="1" applyBorder="1" applyAlignment="1">
      <alignment vertical="center"/>
    </xf>
    <xf numFmtId="170" fontId="8" fillId="7" borderId="2" xfId="8" applyNumberFormat="1" applyFont="1" applyFill="1" applyBorder="1" applyAlignment="1"/>
    <xf numFmtId="3" fontId="8" fillId="7" borderId="11" xfId="1" applyNumberFormat="1" applyFont="1" applyFill="1" applyBorder="1" applyAlignment="1">
      <alignment vertical="center"/>
    </xf>
    <xf numFmtId="170" fontId="6" fillId="7" borderId="2" xfId="8" applyNumberFormat="1" applyFont="1" applyFill="1" applyBorder="1" applyAlignment="1"/>
    <xf numFmtId="170" fontId="9" fillId="7" borderId="2" xfId="8" applyNumberFormat="1" applyFont="1" applyFill="1" applyBorder="1" applyAlignment="1"/>
    <xf numFmtId="170" fontId="6" fillId="7" borderId="4" xfId="8" applyNumberFormat="1" applyFont="1" applyFill="1" applyBorder="1" applyAlignment="1"/>
    <xf numFmtId="167" fontId="8" fillId="8" borderId="0" xfId="3" applyNumberFormat="1" applyFont="1" applyFill="1" applyAlignment="1"/>
    <xf numFmtId="170" fontId="1" fillId="3" borderId="0" xfId="1" applyNumberFormat="1" applyFill="1"/>
    <xf numFmtId="0" fontId="4" fillId="2" borderId="0" xfId="1" applyFont="1" applyFill="1" applyBorder="1" applyAlignment="1">
      <alignment horizontal="center" vertical="center"/>
    </xf>
    <xf numFmtId="170" fontId="3" fillId="3" borderId="0" xfId="1" applyNumberFormat="1" applyFont="1" applyFill="1"/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3" fontId="11" fillId="9" borderId="2" xfId="1" applyNumberFormat="1" applyFont="1" applyFill="1" applyBorder="1" applyAlignment="1">
      <alignment horizontal="left" vertical="center"/>
    </xf>
    <xf numFmtId="3" fontId="8" fillId="0" borderId="13" xfId="1" applyNumberFormat="1" applyFont="1" applyBorder="1" applyAlignment="1">
      <alignment horizontal="center" vertical="center" wrapText="1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3" xfId="1" applyNumberFormat="1" applyFont="1" applyBorder="1" applyAlignment="1">
      <alignment horizontal="center" vertical="center" wrapText="1"/>
    </xf>
    <xf numFmtId="3" fontId="8" fillId="7" borderId="2" xfId="1" applyNumberFormat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/>
    </xf>
    <xf numFmtId="3" fontId="11" fillId="7" borderId="2" xfId="1" applyNumberFormat="1" applyFont="1" applyFill="1" applyBorder="1" applyAlignment="1">
      <alignment horizontal="right" vertical="center"/>
    </xf>
    <xf numFmtId="3" fontId="14" fillId="10" borderId="2" xfId="1" applyNumberFormat="1" applyFont="1" applyFill="1" applyBorder="1" applyAlignment="1">
      <alignment horizontal="left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6" fillId="10" borderId="2" xfId="1" applyNumberFormat="1" applyFont="1" applyFill="1" applyBorder="1" applyAlignment="1">
      <alignment horizontal="center" vertical="center" wrapText="1"/>
    </xf>
    <xf numFmtId="3" fontId="17" fillId="13" borderId="2" xfId="1" applyNumberFormat="1" applyFont="1" applyFill="1" applyBorder="1" applyAlignment="1">
      <alignment horizontal="center" vertical="center" wrapText="1"/>
    </xf>
    <xf numFmtId="167" fontId="5" fillId="2" borderId="0" xfId="3" applyNumberFormat="1" applyFont="1" applyFill="1" applyBorder="1" applyAlignment="1">
      <alignment horizontal="center" vertical="center"/>
    </xf>
  </cellXfs>
  <cellStyles count="9">
    <cellStyle name="Millares" xfId="3" builtinId="3"/>
    <cellStyle name="Millares 14" xfId="7" xr:uid="{00000000-0005-0000-0000-000001000000}"/>
    <cellStyle name="Millares 2" xfId="2" xr:uid="{00000000-0005-0000-0000-000002000000}"/>
    <cellStyle name="Moneda" xfId="8" builtinId="4"/>
    <cellStyle name="Nivel 1,2.3,5,6,9" xfId="5" xr:uid="{00000000-0005-0000-0000-000004000000}"/>
    <cellStyle name="Nivel 4" xfId="6" xr:uid="{00000000-0005-0000-0000-000005000000}"/>
    <cellStyle name="Normal" xfId="0" builtinId="0"/>
    <cellStyle name="Normal 2" xfId="1" xr:uid="{00000000-0005-0000-0000-000007000000}"/>
    <cellStyle name="Normal 2 2" xfId="4" xr:uid="{00000000-0005-0000-0000-000008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57149</xdr:rowOff>
    </xdr:from>
    <xdr:to>
      <xdr:col>2</xdr:col>
      <xdr:colOff>257174</xdr:colOff>
      <xdr:row>4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49051EB-E78C-4640-A45C-9D6AE8F607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4" y="223837"/>
          <a:ext cx="1664494" cy="12882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MC-4M60\Users\Documents%20and%20Settings\Jospul.BANCAM\Escritorio\Documentacion%202013\1.%20Ejecucion%20Presupuestal\EJECUCION%20MINISTERIO%20DEL%20INTERIOR%20ENERO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CB12CD\NASAKIWE-Junio-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4%20REPORTES%202025/REPORTES%20DEPENDENCIAS/11%20NOVIEMBRE/30%20NOV%20SIIF%20CIER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Hoja1"/>
      <sheetName val="Reporte"/>
      <sheetName val="TOTAL"/>
    </sheetNames>
    <sheetDataSet>
      <sheetData sheetId="0">
        <row r="2">
          <cell r="A2" t="str">
            <v>DACN</v>
          </cell>
          <cell r="D2" t="str">
            <v>Inversión</v>
          </cell>
          <cell r="E2" t="str">
            <v xml:space="preserve">Vice Ministerio de Relaciones Politicas </v>
          </cell>
          <cell r="F2" t="str">
            <v>Si</v>
          </cell>
          <cell r="G2" t="str">
            <v>Ene</v>
          </cell>
          <cell r="I2" t="str">
            <v>Gastos de Personal</v>
          </cell>
          <cell r="L2">
            <v>1</v>
          </cell>
          <cell r="M2">
            <v>2010</v>
          </cell>
        </row>
        <row r="3">
          <cell r="A3" t="str">
            <v>DAI</v>
          </cell>
          <cell r="D3" t="str">
            <v>Funcionamiento</v>
          </cell>
          <cell r="E3" t="str">
            <v xml:space="preserve">Vice Ministerio para la Participacion e Igualdad de Derechos </v>
          </cell>
          <cell r="G3" t="str">
            <v>Feb</v>
          </cell>
          <cell r="I3" t="str">
            <v>Gastos Generales</v>
          </cell>
          <cell r="L3">
            <v>2</v>
          </cell>
          <cell r="M3">
            <v>2011</v>
          </cell>
        </row>
        <row r="4">
          <cell r="A4" t="str">
            <v>DDPC</v>
          </cell>
          <cell r="E4" t="str">
            <v>Secretaría General</v>
          </cell>
          <cell r="G4" t="str">
            <v>Mar</v>
          </cell>
          <cell r="I4" t="str">
            <v>Transferencias</v>
          </cell>
          <cell r="L4">
            <v>3</v>
          </cell>
          <cell r="M4">
            <v>2012</v>
          </cell>
        </row>
        <row r="5">
          <cell r="A5" t="str">
            <v>DGT</v>
          </cell>
          <cell r="G5" t="str">
            <v>Abr</v>
          </cell>
          <cell r="I5" t="str">
            <v>Inversión</v>
          </cell>
          <cell r="L5">
            <v>4</v>
          </cell>
          <cell r="M5">
            <v>2013</v>
          </cell>
        </row>
        <row r="6">
          <cell r="A6" t="str">
            <v>DHH</v>
          </cell>
          <cell r="G6" t="str">
            <v>May</v>
          </cell>
          <cell r="L6">
            <v>5</v>
          </cell>
          <cell r="M6">
            <v>2014</v>
          </cell>
        </row>
        <row r="7">
          <cell r="A7" t="str">
            <v>OAJ</v>
          </cell>
          <cell r="G7" t="str">
            <v>Jun</v>
          </cell>
          <cell r="L7">
            <v>6</v>
          </cell>
          <cell r="M7">
            <v>2015</v>
          </cell>
        </row>
        <row r="8">
          <cell r="A8" t="str">
            <v>DIN</v>
          </cell>
          <cell r="G8" t="str">
            <v>Jul</v>
          </cell>
          <cell r="L8">
            <v>7</v>
          </cell>
          <cell r="M8">
            <v>2016</v>
          </cell>
        </row>
        <row r="9">
          <cell r="A9" t="str">
            <v>FPFD</v>
          </cell>
          <cell r="G9" t="str">
            <v>Ago</v>
          </cell>
          <cell r="L9">
            <v>8</v>
          </cell>
        </row>
        <row r="10">
          <cell r="A10" t="str">
            <v>SAF</v>
          </cell>
          <cell r="G10" t="str">
            <v>Sep</v>
          </cell>
          <cell r="L10">
            <v>9</v>
          </cell>
        </row>
        <row r="11">
          <cell r="A11" t="str">
            <v>DCP</v>
          </cell>
          <cell r="G11" t="str">
            <v>Oct</v>
          </cell>
          <cell r="L11">
            <v>10</v>
          </cell>
        </row>
        <row r="12">
          <cell r="A12" t="str">
            <v>SGH</v>
          </cell>
          <cell r="G12" t="str">
            <v>Nov</v>
          </cell>
          <cell r="L12">
            <v>11</v>
          </cell>
        </row>
        <row r="13">
          <cell r="A13" t="str">
            <v>OAL</v>
          </cell>
          <cell r="G13" t="str">
            <v>Dic</v>
          </cell>
          <cell r="L13">
            <v>12</v>
          </cell>
        </row>
        <row r="14">
          <cell r="A14" t="str">
            <v>OAP</v>
          </cell>
          <cell r="L14">
            <v>13</v>
          </cell>
        </row>
        <row r="15">
          <cell r="A15" t="str">
            <v>OIP</v>
          </cell>
          <cell r="L15">
            <v>14</v>
          </cell>
        </row>
        <row r="16">
          <cell r="A16" t="str">
            <v>OCI</v>
          </cell>
          <cell r="L16">
            <v>15</v>
          </cell>
        </row>
        <row r="17">
          <cell r="A17" t="str">
            <v>SECGRAL</v>
          </cell>
          <cell r="L17">
            <v>16</v>
          </cell>
        </row>
        <row r="18">
          <cell r="A18" t="str">
            <v>IMPRENTA</v>
          </cell>
          <cell r="L18">
            <v>17</v>
          </cell>
        </row>
        <row r="19">
          <cell r="A19" t="str">
            <v>NASAKIWE</v>
          </cell>
          <cell r="L19">
            <v>18</v>
          </cell>
        </row>
        <row r="20">
          <cell r="L20">
            <v>19</v>
          </cell>
        </row>
        <row r="21">
          <cell r="L21">
            <v>20</v>
          </cell>
        </row>
        <row r="23">
          <cell r="L23">
            <v>21</v>
          </cell>
        </row>
        <row r="24">
          <cell r="L24">
            <v>22</v>
          </cell>
        </row>
        <row r="25">
          <cell r="L25">
            <v>23</v>
          </cell>
        </row>
        <row r="26">
          <cell r="L26">
            <v>24</v>
          </cell>
        </row>
        <row r="27">
          <cell r="L27">
            <v>25</v>
          </cell>
        </row>
        <row r="28">
          <cell r="L28">
            <v>26</v>
          </cell>
        </row>
        <row r="30">
          <cell r="L30">
            <v>27</v>
          </cell>
        </row>
        <row r="31">
          <cell r="L31">
            <v>28</v>
          </cell>
        </row>
        <row r="32">
          <cell r="L32">
            <v>29</v>
          </cell>
        </row>
        <row r="33">
          <cell r="L33">
            <v>30</v>
          </cell>
        </row>
        <row r="34">
          <cell r="L34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>
        <row r="2">
          <cell r="L2">
            <v>40209</v>
          </cell>
        </row>
        <row r="3">
          <cell r="L3">
            <v>40237</v>
          </cell>
        </row>
        <row r="4">
          <cell r="L4">
            <v>40268</v>
          </cell>
        </row>
        <row r="5">
          <cell r="L5">
            <v>40298</v>
          </cell>
        </row>
        <row r="6">
          <cell r="L6">
            <v>40329</v>
          </cell>
        </row>
        <row r="7">
          <cell r="L7">
            <v>40359</v>
          </cell>
        </row>
        <row r="8">
          <cell r="L8">
            <v>40390</v>
          </cell>
        </row>
        <row r="9">
          <cell r="L9">
            <v>40421</v>
          </cell>
        </row>
        <row r="10">
          <cell r="L10">
            <v>40451</v>
          </cell>
        </row>
        <row r="11">
          <cell r="L11">
            <v>40482</v>
          </cell>
        </row>
        <row r="12">
          <cell r="L12">
            <v>40512</v>
          </cell>
        </row>
        <row r="13">
          <cell r="L13">
            <v>40543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8">
          <cell r="T8">
            <v>30442090000</v>
          </cell>
        </row>
        <row r="11">
          <cell r="T11">
            <v>8873900000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tha eElena Blanco Barrera" id="{48391D4A-4CF7-4F14-B5EF-45003B6C4218}" userId="039abb95b287fa81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B0E1-E9D2-4C8C-AA77-F8F3BE969B4A}">
  <dimension ref="A1:CL165"/>
  <sheetViews>
    <sheetView tabSelected="1" topLeftCell="F148" zoomScale="80" zoomScaleNormal="80" workbookViewId="0">
      <selection activeCell="Q6" sqref="Q1:R1048576"/>
    </sheetView>
  </sheetViews>
  <sheetFormatPr baseColWidth="10" defaultRowHeight="12.75" x14ac:dyDescent="0.2"/>
  <cols>
    <col min="1" max="1" width="22.7109375" style="1" customWidth="1"/>
    <col min="2" max="2" width="5.7109375" style="1" customWidth="1"/>
    <col min="3" max="3" width="24.5703125" style="1" customWidth="1"/>
    <col min="4" max="4" width="26.5703125" style="1" customWidth="1"/>
    <col min="5" max="5" width="34.7109375" style="16" customWidth="1"/>
    <col min="6" max="6" width="29" style="16" customWidth="1"/>
    <col min="7" max="7" width="20" style="17" customWidth="1"/>
    <col min="8" max="10" width="20" style="181" customWidth="1"/>
    <col min="11" max="11" width="20" style="17" customWidth="1"/>
    <col min="12" max="12" width="21.42578125" style="17" customWidth="1"/>
    <col min="13" max="13" width="30.140625" style="36" customWidth="1"/>
    <col min="14" max="14" width="24.7109375" style="36" customWidth="1"/>
    <col min="15" max="15" width="21.5703125" style="36" customWidth="1"/>
    <col min="16" max="16" width="23.28515625" style="36" bestFit="1" customWidth="1"/>
    <col min="17" max="17" width="22.28515625" style="16" hidden="1" customWidth="1"/>
    <col min="18" max="18" width="28.140625" style="16" hidden="1" customWidth="1"/>
    <col min="19" max="19" width="21.140625" style="1" customWidth="1"/>
    <col min="20" max="16384" width="11.42578125" style="1"/>
  </cols>
  <sheetData>
    <row r="1" spans="1:19" x14ac:dyDescent="0.2">
      <c r="A1" s="56"/>
      <c r="B1" s="5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2" spans="1:19" ht="26.25" x14ac:dyDescent="0.4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74"/>
      <c r="R2" s="74"/>
    </row>
    <row r="3" spans="1:19" ht="26.25" customHeight="1" x14ac:dyDescent="0.2">
      <c r="A3" s="185" t="s">
        <v>238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75"/>
      <c r="R3" s="75"/>
    </row>
    <row r="4" spans="1:19" ht="23.25" customHeight="1" x14ac:dyDescent="0.2">
      <c r="A4" s="183"/>
      <c r="B4" s="183"/>
      <c r="C4" s="185" t="s">
        <v>232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9" s="2" customFormat="1" ht="62.25" customHeight="1" x14ac:dyDescent="0.2">
      <c r="A5" s="76"/>
      <c r="B5" s="76"/>
      <c r="C5" s="199" t="s">
        <v>0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1:19" s="18" customFormat="1" ht="142.5" customHeight="1" x14ac:dyDescent="0.2">
      <c r="A6" s="79" t="s">
        <v>74</v>
      </c>
      <c r="B6" s="79" t="s">
        <v>1</v>
      </c>
      <c r="C6" s="79" t="s">
        <v>2</v>
      </c>
      <c r="D6" s="79" t="s">
        <v>198</v>
      </c>
      <c r="E6" s="80" t="s">
        <v>223</v>
      </c>
      <c r="F6" s="80" t="s">
        <v>229</v>
      </c>
      <c r="G6" s="80" t="s">
        <v>230</v>
      </c>
      <c r="H6" s="80" t="s">
        <v>235</v>
      </c>
      <c r="I6" s="80" t="s">
        <v>227</v>
      </c>
      <c r="J6" s="80" t="s">
        <v>234</v>
      </c>
      <c r="K6" s="80" t="s">
        <v>231</v>
      </c>
      <c r="L6" s="80" t="s">
        <v>233</v>
      </c>
      <c r="M6" s="80" t="s">
        <v>3</v>
      </c>
      <c r="N6" s="81" t="s">
        <v>58</v>
      </c>
      <c r="O6" s="81" t="s">
        <v>73</v>
      </c>
      <c r="P6" s="81" t="s">
        <v>3</v>
      </c>
      <c r="Q6" s="82" t="s">
        <v>64</v>
      </c>
      <c r="R6" s="82" t="s">
        <v>197</v>
      </c>
    </row>
    <row r="7" spans="1:19" s="18" customFormat="1" ht="33.75" customHeight="1" x14ac:dyDescent="0.2">
      <c r="A7" s="197" t="s">
        <v>199</v>
      </c>
      <c r="B7" s="197"/>
      <c r="C7" s="197"/>
      <c r="D7" s="83"/>
      <c r="E7" s="84">
        <f t="shared" ref="E7:L7" si="0">+E8+E72</f>
        <v>1508956326322</v>
      </c>
      <c r="F7" s="84">
        <f t="shared" si="0"/>
        <v>0</v>
      </c>
      <c r="G7" s="84">
        <f t="shared" si="0"/>
        <v>12000000000</v>
      </c>
      <c r="H7" s="84">
        <f t="shared" si="0"/>
        <v>31000000000</v>
      </c>
      <c r="I7" s="84">
        <f>+I8+I72</f>
        <v>0</v>
      </c>
      <c r="J7" s="84">
        <f>+J8+J72</f>
        <v>7200000000</v>
      </c>
      <c r="K7" s="84">
        <f t="shared" ref="K7" si="1">+K8+K72</f>
        <v>0</v>
      </c>
      <c r="L7" s="84">
        <f t="shared" si="0"/>
        <v>0</v>
      </c>
      <c r="M7" s="84">
        <f>+M8+M72</f>
        <v>1559156326322</v>
      </c>
      <c r="N7" s="84">
        <f>+N8+N72</f>
        <v>50200000000</v>
      </c>
      <c r="O7" s="84">
        <f>SUMIF(F7:L7,"&lt;0")*(-1)</f>
        <v>0</v>
      </c>
      <c r="P7" s="84">
        <f>+P8+P72</f>
        <v>1559156326322</v>
      </c>
      <c r="Q7" s="84">
        <f>+Q8+Q72</f>
        <v>0</v>
      </c>
      <c r="R7" s="84">
        <f>+R8+R72</f>
        <v>1559156326322</v>
      </c>
      <c r="S7" s="172">
        <f>+P7-M7</f>
        <v>0</v>
      </c>
    </row>
    <row r="8" spans="1:19" s="18" customFormat="1" ht="22.5" customHeight="1" x14ac:dyDescent="0.2">
      <c r="A8" s="198" t="s">
        <v>191</v>
      </c>
      <c r="B8" s="198"/>
      <c r="C8" s="198"/>
      <c r="D8" s="77"/>
      <c r="E8" s="78">
        <f>+E9+E56</f>
        <v>1111333500000</v>
      </c>
      <c r="F8" s="78">
        <f>+F9+F56</f>
        <v>0</v>
      </c>
      <c r="G8" s="78">
        <f>+G9+G56</f>
        <v>12000000000</v>
      </c>
      <c r="H8" s="78">
        <f t="shared" ref="H8" si="2">+H9+H56</f>
        <v>31000000000</v>
      </c>
      <c r="I8" s="78">
        <f>+I9+I56</f>
        <v>0</v>
      </c>
      <c r="J8" s="78">
        <f>+J9+J56</f>
        <v>7200000000</v>
      </c>
      <c r="K8" s="78">
        <f>+K9+K56</f>
        <v>0</v>
      </c>
      <c r="L8" s="78">
        <f>+L9+L56</f>
        <v>0</v>
      </c>
      <c r="M8" s="78">
        <f>+M9+M56</f>
        <v>1161533500000</v>
      </c>
      <c r="N8" s="78">
        <f>SUMIF(F8:L8,"&gt;0")</f>
        <v>50200000000</v>
      </c>
      <c r="O8" s="78">
        <f>SUMIF(F8:L8,"&lt;0")*(-1)</f>
        <v>0</v>
      </c>
      <c r="P8" s="78">
        <f>+P9+P56</f>
        <v>1161533500000</v>
      </c>
      <c r="Q8" s="78">
        <f>+Q9+Q56</f>
        <v>0</v>
      </c>
      <c r="R8" s="78">
        <f>+R9+R56</f>
        <v>1161533500000</v>
      </c>
    </row>
    <row r="9" spans="1:19" s="18" customFormat="1" ht="28.5" customHeight="1" x14ac:dyDescent="0.2">
      <c r="A9" s="197" t="s">
        <v>200</v>
      </c>
      <c r="B9" s="197"/>
      <c r="C9" s="197"/>
      <c r="D9" s="83"/>
      <c r="E9" s="84">
        <f>+E10+E14+E16+E51</f>
        <v>1016961200000</v>
      </c>
      <c r="F9" s="84">
        <f t="shared" ref="F9:L9" si="3">+F10+F14+F16+F52+F54</f>
        <v>0</v>
      </c>
      <c r="G9" s="84">
        <f t="shared" si="3"/>
        <v>0</v>
      </c>
      <c r="H9" s="84">
        <f t="shared" si="3"/>
        <v>31000000000</v>
      </c>
      <c r="I9" s="84">
        <f t="shared" si="3"/>
        <v>0</v>
      </c>
      <c r="J9" s="84">
        <f t="shared" si="3"/>
        <v>7200000000</v>
      </c>
      <c r="K9" s="84">
        <f t="shared" si="3"/>
        <v>0</v>
      </c>
      <c r="L9" s="84">
        <f t="shared" si="3"/>
        <v>0</v>
      </c>
      <c r="M9" s="84">
        <f>SUM(E9:L9)</f>
        <v>1055161200000</v>
      </c>
      <c r="N9" s="84">
        <f>SUMIF(F9:L9,"&gt;0")</f>
        <v>38200000000</v>
      </c>
      <c r="O9" s="84">
        <f>SUMIF(F9:L9,"&lt;0")*(-1)</f>
        <v>0</v>
      </c>
      <c r="P9" s="84">
        <f>+P10+P14+P16+P52+P54</f>
        <v>1055161200000</v>
      </c>
      <c r="Q9" s="84">
        <f>+Q10+Q14+Q16+Q52+Q54</f>
        <v>0</v>
      </c>
      <c r="R9" s="84">
        <f>+R10+R14+R16+R52+R54</f>
        <v>1055161200000</v>
      </c>
    </row>
    <row r="10" spans="1:19" s="21" customFormat="1" ht="20.25" customHeight="1" x14ac:dyDescent="0.2">
      <c r="A10" s="43"/>
      <c r="B10" s="43"/>
      <c r="C10" s="57" t="s">
        <v>20</v>
      </c>
      <c r="D10" s="44"/>
      <c r="E10" s="45">
        <f>+E11+E12+E13</f>
        <v>50522400000</v>
      </c>
      <c r="F10" s="45">
        <f t="shared" ref="F10:L10" si="4">+F11+F12+F13</f>
        <v>0</v>
      </c>
      <c r="G10" s="45">
        <f>+G11+G12+G13</f>
        <v>0</v>
      </c>
      <c r="H10" s="45">
        <f t="shared" si="4"/>
        <v>0</v>
      </c>
      <c r="I10" s="45">
        <f t="shared" ref="I10:K10" si="5">+I11+I12+I13</f>
        <v>0</v>
      </c>
      <c r="J10" s="45">
        <f t="shared" ref="J10" si="6">+J11+J12+J13</f>
        <v>0</v>
      </c>
      <c r="K10" s="45">
        <f t="shared" si="5"/>
        <v>0</v>
      </c>
      <c r="L10" s="45">
        <f t="shared" si="4"/>
        <v>0</v>
      </c>
      <c r="M10" s="45">
        <f>SUM(E10:L10)</f>
        <v>50522400000</v>
      </c>
      <c r="N10" s="45">
        <f>+N11+N12+N13</f>
        <v>0</v>
      </c>
      <c r="O10" s="45">
        <f>+O11+O12+O13</f>
        <v>0</v>
      </c>
      <c r="P10" s="45">
        <f>+P11+P12+P13</f>
        <v>50522400000</v>
      </c>
      <c r="Q10" s="45">
        <f>+Q11+Q12+Q13</f>
        <v>0</v>
      </c>
      <c r="R10" s="45">
        <f>+R11+R12+R13</f>
        <v>50522400000</v>
      </c>
    </row>
    <row r="11" spans="1:19" s="21" customFormat="1" x14ac:dyDescent="0.2">
      <c r="A11" s="5" t="s">
        <v>75</v>
      </c>
      <c r="B11" s="5" t="s">
        <v>4</v>
      </c>
      <c r="C11" s="14" t="s">
        <v>22</v>
      </c>
      <c r="D11" s="14"/>
      <c r="E11" s="129">
        <v>33196500000</v>
      </c>
      <c r="F11" s="23"/>
      <c r="G11" s="23"/>
      <c r="H11" s="129"/>
      <c r="I11" s="129"/>
      <c r="J11" s="129"/>
      <c r="K11" s="23"/>
      <c r="L11" s="23"/>
      <c r="M11" s="24">
        <f>SUM(E11:L11)</f>
        <v>33196500000</v>
      </c>
      <c r="N11" s="24">
        <f>SUMIF(F11:L11,"&gt;0")</f>
        <v>0</v>
      </c>
      <c r="O11" s="24">
        <f>SUMIF(F11:G11,"&lt;0")*(-1)</f>
        <v>0</v>
      </c>
      <c r="P11" s="24">
        <f>+E11+N11-O11</f>
        <v>33196500000</v>
      </c>
      <c r="Q11" s="24">
        <f>+P11-R11</f>
        <v>0</v>
      </c>
      <c r="R11" s="27">
        <v>33196500000</v>
      </c>
    </row>
    <row r="12" spans="1:19" s="21" customFormat="1" ht="38.25" x14ac:dyDescent="0.2">
      <c r="A12" s="5" t="s">
        <v>76</v>
      </c>
      <c r="B12" s="5" t="s">
        <v>4</v>
      </c>
      <c r="C12" s="14" t="s">
        <v>24</v>
      </c>
      <c r="D12" s="14"/>
      <c r="E12" s="129">
        <v>11810400000</v>
      </c>
      <c r="F12" s="23"/>
      <c r="G12" s="23"/>
      <c r="H12" s="129"/>
      <c r="I12" s="129"/>
      <c r="J12" s="129"/>
      <c r="K12" s="23"/>
      <c r="L12" s="23"/>
      <c r="M12" s="24">
        <f>SUM(E12:L12)</f>
        <v>11810400000</v>
      </c>
      <c r="N12" s="24">
        <f>SUMIF(F12:L12,"&gt;0")</f>
        <v>0</v>
      </c>
      <c r="O12" s="24">
        <f>SUMIF(F12:L12,"&lt;0")*(-1)</f>
        <v>0</v>
      </c>
      <c r="P12" s="24">
        <f>+E12+N12-O12</f>
        <v>11810400000</v>
      </c>
      <c r="Q12" s="24">
        <f>+P12-R12</f>
        <v>0</v>
      </c>
      <c r="R12" s="27">
        <v>11810400000</v>
      </c>
    </row>
    <row r="13" spans="1:19" s="173" customFormat="1" ht="38.25" x14ac:dyDescent="0.2">
      <c r="A13" s="5" t="s">
        <v>157</v>
      </c>
      <c r="B13" s="5" t="s">
        <v>4</v>
      </c>
      <c r="C13" s="6" t="s">
        <v>23</v>
      </c>
      <c r="D13" s="6"/>
      <c r="E13" s="38">
        <v>5515500000</v>
      </c>
      <c r="F13" s="24"/>
      <c r="G13" s="24"/>
      <c r="H13" s="38"/>
      <c r="I13" s="38"/>
      <c r="J13" s="38"/>
      <c r="K13" s="24"/>
      <c r="L13" s="24"/>
      <c r="M13" s="24">
        <f>SUM(E13:L13)</f>
        <v>5515500000</v>
      </c>
      <c r="N13" s="24">
        <f>SUMIF(F13:L13,"&gt;0")</f>
        <v>0</v>
      </c>
      <c r="O13" s="24">
        <f>SUMIF(F13:L13,"&lt;0")*(-1)</f>
        <v>0</v>
      </c>
      <c r="P13" s="24">
        <f>+E13+N13-O13</f>
        <v>5515500000</v>
      </c>
      <c r="Q13" s="24">
        <f>+P13-R13</f>
        <v>0</v>
      </c>
      <c r="R13" s="27">
        <v>5515500000</v>
      </c>
    </row>
    <row r="14" spans="1:19" s="21" customFormat="1" ht="30.75" customHeight="1" x14ac:dyDescent="0.2">
      <c r="A14" s="43"/>
      <c r="B14" s="43"/>
      <c r="C14" s="57" t="s">
        <v>57</v>
      </c>
      <c r="D14" s="57"/>
      <c r="E14" s="45">
        <f t="shared" ref="E14:R14" si="7">+E15</f>
        <v>8778100000</v>
      </c>
      <c r="F14" s="45">
        <f t="shared" ref="F14:Q14" si="8">+F15</f>
        <v>-36010000</v>
      </c>
      <c r="G14" s="45">
        <f t="shared" si="8"/>
        <v>0</v>
      </c>
      <c r="H14" s="45">
        <f t="shared" si="8"/>
        <v>9000000000</v>
      </c>
      <c r="I14" s="45">
        <f t="shared" si="8"/>
        <v>0</v>
      </c>
      <c r="J14" s="45">
        <f>+J15</f>
        <v>7200000000</v>
      </c>
      <c r="K14" s="45">
        <f>+K15</f>
        <v>0</v>
      </c>
      <c r="L14" s="45">
        <f>+L15</f>
        <v>5500000000</v>
      </c>
      <c r="M14" s="45">
        <f>+M15</f>
        <v>30442090000</v>
      </c>
      <c r="N14" s="45">
        <f>+N15</f>
        <v>21700000000</v>
      </c>
      <c r="O14" s="45">
        <f t="shared" si="8"/>
        <v>36010000</v>
      </c>
      <c r="P14" s="45">
        <f t="shared" si="8"/>
        <v>30442090000</v>
      </c>
      <c r="Q14" s="45">
        <f t="shared" si="8"/>
        <v>0</v>
      </c>
      <c r="R14" s="45">
        <f t="shared" si="7"/>
        <v>30442090000</v>
      </c>
      <c r="S14" s="182">
        <f>+R15-[3]REP_EPG034_EjecucionPresupuesta!$T$8</f>
        <v>0</v>
      </c>
    </row>
    <row r="15" spans="1:19" s="173" customFormat="1" ht="25.5" x14ac:dyDescent="0.2">
      <c r="A15" s="148" t="s">
        <v>77</v>
      </c>
      <c r="B15" s="5" t="s">
        <v>4</v>
      </c>
      <c r="C15" s="6" t="s">
        <v>57</v>
      </c>
      <c r="D15" s="6"/>
      <c r="E15" s="38">
        <v>8778100000</v>
      </c>
      <c r="F15" s="24">
        <v>-36010000</v>
      </c>
      <c r="G15" s="24"/>
      <c r="H15" s="38">
        <v>9000000000</v>
      </c>
      <c r="I15" s="38"/>
      <c r="J15" s="38">
        <v>7200000000</v>
      </c>
      <c r="K15" s="24"/>
      <c r="L15" s="27">
        <v>5500000000</v>
      </c>
      <c r="M15" s="24">
        <f>SUM(E15:L15)</f>
        <v>30442090000</v>
      </c>
      <c r="N15" s="24">
        <f>SUMIF(F15:L15,"&gt;0")</f>
        <v>21700000000</v>
      </c>
      <c r="O15" s="24">
        <f>SUMIF(F15:L15,"&lt;0")*(-1)</f>
        <v>36010000</v>
      </c>
      <c r="P15" s="24">
        <f>+E15+N15-O15</f>
        <v>30442090000</v>
      </c>
      <c r="Q15" s="24">
        <f>+P15-R15</f>
        <v>0</v>
      </c>
      <c r="R15" s="24">
        <v>30442090000</v>
      </c>
    </row>
    <row r="16" spans="1:19" s="21" customFormat="1" ht="16.5" customHeight="1" x14ac:dyDescent="0.2">
      <c r="A16" s="50"/>
      <c r="B16" s="50"/>
      <c r="C16" s="51" t="s">
        <v>15</v>
      </c>
      <c r="D16" s="51"/>
      <c r="E16" s="52">
        <f>+E17</f>
        <v>954614700000</v>
      </c>
      <c r="F16" s="52">
        <f t="shared" ref="F16:L16" si="9">+F17</f>
        <v>0</v>
      </c>
      <c r="G16" s="52">
        <f>+G17</f>
        <v>0</v>
      </c>
      <c r="H16" s="52">
        <f>+H17</f>
        <v>22000000000</v>
      </c>
      <c r="I16" s="52">
        <f t="shared" si="9"/>
        <v>0</v>
      </c>
      <c r="J16" s="52">
        <f t="shared" si="9"/>
        <v>0</v>
      </c>
      <c r="K16" s="52">
        <f t="shared" si="9"/>
        <v>0</v>
      </c>
      <c r="L16" s="52">
        <f t="shared" si="9"/>
        <v>-5500000000</v>
      </c>
      <c r="M16" s="52">
        <f>+M17</f>
        <v>974657600000</v>
      </c>
      <c r="N16" s="52">
        <f t="shared" ref="N16" si="10">+N17</f>
        <v>22000000000</v>
      </c>
      <c r="O16" s="52">
        <f>+O17</f>
        <v>5500000000</v>
      </c>
      <c r="P16" s="52">
        <f>+P17</f>
        <v>971114700000</v>
      </c>
      <c r="Q16" s="52">
        <f>+Q17</f>
        <v>0</v>
      </c>
      <c r="R16" s="52">
        <f>+R17</f>
        <v>971114700000</v>
      </c>
    </row>
    <row r="17" spans="1:90" s="133" customFormat="1" ht="36.75" customHeight="1" x14ac:dyDescent="0.2">
      <c r="A17" s="131"/>
      <c r="B17" s="131"/>
      <c r="C17" s="132" t="s">
        <v>28</v>
      </c>
      <c r="D17" s="132"/>
      <c r="E17" s="129">
        <f>+E18+E27+E34+E38+E41+E48</f>
        <v>954614700000</v>
      </c>
      <c r="F17" s="129">
        <f t="shared" ref="F17:G17" si="11">+F18+F27+F34+F38+F41+F47+F48</f>
        <v>0</v>
      </c>
      <c r="G17" s="129">
        <f t="shared" si="11"/>
        <v>0</v>
      </c>
      <c r="H17" s="129">
        <f>+H18+H27+H34+H38+H41+H47+H48</f>
        <v>22000000000</v>
      </c>
      <c r="I17" s="129">
        <f t="shared" ref="I17:K17" si="12">+I18+I27+I34+I38+I41+I47+I48</f>
        <v>0</v>
      </c>
      <c r="J17" s="129">
        <f t="shared" ref="J17" si="13">+J18+J27+J34+J38+J41+J47+J48</f>
        <v>0</v>
      </c>
      <c r="K17" s="129">
        <f t="shared" si="12"/>
        <v>0</v>
      </c>
      <c r="L17" s="129">
        <f t="shared" ref="L17:R17" si="14">+L18+L27+L34+L38+L41+L47+L48</f>
        <v>-5500000000</v>
      </c>
      <c r="M17" s="129">
        <f t="shared" si="14"/>
        <v>974657600000</v>
      </c>
      <c r="N17" s="129">
        <f t="shared" si="14"/>
        <v>22000000000</v>
      </c>
      <c r="O17" s="129">
        <f t="shared" si="14"/>
        <v>5500000000</v>
      </c>
      <c r="P17" s="129">
        <f t="shared" si="14"/>
        <v>971114700000</v>
      </c>
      <c r="Q17" s="129">
        <f t="shared" si="14"/>
        <v>0</v>
      </c>
      <c r="R17" s="129">
        <f t="shared" si="14"/>
        <v>971114700000</v>
      </c>
    </row>
    <row r="18" spans="1:90" s="21" customFormat="1" ht="30.75" customHeight="1" x14ac:dyDescent="0.2">
      <c r="A18" s="46"/>
      <c r="B18" s="46"/>
      <c r="C18" s="47" t="s">
        <v>29</v>
      </c>
      <c r="D18" s="47"/>
      <c r="E18" s="48">
        <f>SUM(E19:E26)</f>
        <v>661955700000</v>
      </c>
      <c r="F18" s="48">
        <f t="shared" ref="F18:L18" si="15">SUM(F19:F26)</f>
        <v>0</v>
      </c>
      <c r="G18" s="48">
        <f t="shared" si="15"/>
        <v>0</v>
      </c>
      <c r="H18" s="48">
        <f>SUM(H19:H26)</f>
        <v>7000000000</v>
      </c>
      <c r="I18" s="48">
        <f t="shared" ref="I18:K18" si="16">SUM(I19:I26)</f>
        <v>0</v>
      </c>
      <c r="J18" s="48">
        <f t="shared" ref="J18" si="17">SUM(J19:J26)</f>
        <v>0</v>
      </c>
      <c r="K18" s="48">
        <f t="shared" si="16"/>
        <v>0</v>
      </c>
      <c r="L18" s="48">
        <f t="shared" si="15"/>
        <v>-5500000000</v>
      </c>
      <c r="M18" s="48">
        <f t="shared" ref="M18:R18" si="18">SUM(M19:M26)</f>
        <v>663455700000</v>
      </c>
      <c r="N18" s="48">
        <f t="shared" si="18"/>
        <v>7000000000</v>
      </c>
      <c r="O18" s="48">
        <f t="shared" si="18"/>
        <v>5500000000</v>
      </c>
      <c r="P18" s="48">
        <f t="shared" si="18"/>
        <v>663455700000</v>
      </c>
      <c r="Q18" s="48">
        <f t="shared" si="18"/>
        <v>0</v>
      </c>
      <c r="R18" s="48">
        <f t="shared" si="18"/>
        <v>663455700000</v>
      </c>
    </row>
    <row r="19" spans="1:90" s="21" customFormat="1" ht="57" customHeight="1" x14ac:dyDescent="0.2">
      <c r="A19" s="5" t="s">
        <v>160</v>
      </c>
      <c r="B19" s="5" t="s">
        <v>4</v>
      </c>
      <c r="C19" s="112" t="s">
        <v>30</v>
      </c>
      <c r="D19" s="10"/>
      <c r="E19" s="130">
        <v>8287800000</v>
      </c>
      <c r="F19" s="24"/>
      <c r="G19" s="24"/>
      <c r="H19" s="38"/>
      <c r="I19" s="38"/>
      <c r="J19" s="38"/>
      <c r="K19" s="24"/>
      <c r="L19" s="24"/>
      <c r="M19" s="25">
        <f>SUM(E19:L19)</f>
        <v>8287800000</v>
      </c>
      <c r="N19" s="26">
        <f t="shared" ref="N19:N20" si="19">SUMIF(F19:L19,"&gt;0")</f>
        <v>0</v>
      </c>
      <c r="O19" s="26">
        <f>SUMIF(F19:L19,"&lt;0")*(-1)</f>
        <v>0</v>
      </c>
      <c r="P19" s="26">
        <f t="shared" ref="P19:P26" si="20">+E19+N19-O19</f>
        <v>8287800000</v>
      </c>
      <c r="Q19" s="35">
        <f>+P19-R19</f>
        <v>0</v>
      </c>
      <c r="R19" s="35">
        <v>8287800000</v>
      </c>
    </row>
    <row r="20" spans="1:90" s="21" customFormat="1" ht="51" x14ac:dyDescent="0.2">
      <c r="A20" s="5" t="s">
        <v>161</v>
      </c>
      <c r="B20" s="5" t="s">
        <v>59</v>
      </c>
      <c r="C20" s="113" t="s">
        <v>31</v>
      </c>
      <c r="D20" s="10"/>
      <c r="E20" s="130">
        <v>615899600000</v>
      </c>
      <c r="F20" s="24"/>
      <c r="G20" s="24"/>
      <c r="H20" s="38"/>
      <c r="I20" s="38"/>
      <c r="J20" s="38"/>
      <c r="K20" s="24"/>
      <c r="L20" s="24"/>
      <c r="M20" s="25">
        <f>SUM(E20:L20)</f>
        <v>615899600000</v>
      </c>
      <c r="N20" s="26">
        <f t="shared" si="19"/>
        <v>0</v>
      </c>
      <c r="O20" s="26">
        <f>SUMIF(F20:L20,"&lt;0")*(-1)</f>
        <v>0</v>
      </c>
      <c r="P20" s="26">
        <f>+E20+N20-O20</f>
        <v>615899600000</v>
      </c>
      <c r="Q20" s="35">
        <f>+P20-R20</f>
        <v>0</v>
      </c>
      <c r="R20" s="35">
        <v>615899600000</v>
      </c>
    </row>
    <row r="21" spans="1:90" s="13" customFormat="1" ht="63.75" x14ac:dyDescent="0.2">
      <c r="A21" s="19" t="s">
        <v>162</v>
      </c>
      <c r="B21" s="5">
        <v>10</v>
      </c>
      <c r="C21" s="113" t="s">
        <v>32</v>
      </c>
      <c r="D21" s="37"/>
      <c r="E21" s="130">
        <v>7373900000</v>
      </c>
      <c r="F21" s="24"/>
      <c r="G21" s="24"/>
      <c r="H21" s="38">
        <v>7000000000</v>
      </c>
      <c r="I21" s="38"/>
      <c r="J21" s="38"/>
      <c r="K21" s="24"/>
      <c r="L21" s="27">
        <v>-5500000000</v>
      </c>
      <c r="M21" s="25">
        <f>SUM(E21:L21)</f>
        <v>8873900000</v>
      </c>
      <c r="N21" s="26">
        <f t="shared" ref="N21:N26" si="21">SUMIF(F21:L21,"&gt;0")</f>
        <v>7000000000</v>
      </c>
      <c r="O21" s="26">
        <f>SUMIF(F21:L21,"&lt;0")*(-1)</f>
        <v>5500000000</v>
      </c>
      <c r="P21" s="26">
        <f>+E21+N21-O21</f>
        <v>8873900000</v>
      </c>
      <c r="Q21" s="35">
        <f>+P21-R21</f>
        <v>0</v>
      </c>
      <c r="R21" s="35">
        <v>8873900000</v>
      </c>
      <c r="S21" s="40">
        <f>+R21-[3]REP_EPG034_EjecucionPresupuesta!$T$11</f>
        <v>0</v>
      </c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</row>
    <row r="22" spans="1:90" s="21" customFormat="1" ht="38.25" x14ac:dyDescent="0.2">
      <c r="A22" s="5" t="s">
        <v>163</v>
      </c>
      <c r="B22" s="5" t="s">
        <v>4</v>
      </c>
      <c r="C22" s="112" t="s">
        <v>33</v>
      </c>
      <c r="D22" s="10"/>
      <c r="E22" s="130">
        <v>15000000000</v>
      </c>
      <c r="F22" s="24"/>
      <c r="G22" s="24"/>
      <c r="H22" s="38"/>
      <c r="I22" s="38"/>
      <c r="J22" s="38"/>
      <c r="K22" s="24"/>
      <c r="L22" s="24"/>
      <c r="M22" s="25">
        <f t="shared" ref="M22:M50" si="22">SUM(E22:L22)</f>
        <v>15000000000</v>
      </c>
      <c r="N22" s="26">
        <f t="shared" si="21"/>
        <v>0</v>
      </c>
      <c r="O22" s="26">
        <f t="shared" ref="O22:O26" si="23">SUMIF(F22:G22,"&lt;0")*(-1)</f>
        <v>0</v>
      </c>
      <c r="P22" s="26">
        <f t="shared" si="20"/>
        <v>15000000000</v>
      </c>
      <c r="Q22" s="35">
        <f t="shared" ref="Q22:Q25" si="24">+P22-R22</f>
        <v>0</v>
      </c>
      <c r="R22" s="35">
        <v>15000000000</v>
      </c>
    </row>
    <row r="23" spans="1:90" s="21" customFormat="1" ht="38.25" x14ac:dyDescent="0.2">
      <c r="A23" s="5" t="s">
        <v>164</v>
      </c>
      <c r="B23" s="5" t="s">
        <v>4</v>
      </c>
      <c r="C23" s="112" t="s">
        <v>34</v>
      </c>
      <c r="D23" s="10"/>
      <c r="E23" s="130">
        <v>2836100000</v>
      </c>
      <c r="F23" s="24"/>
      <c r="G23" s="24"/>
      <c r="H23" s="38"/>
      <c r="I23" s="38"/>
      <c r="J23" s="38"/>
      <c r="K23" s="24"/>
      <c r="L23" s="24"/>
      <c r="M23" s="25">
        <f t="shared" si="22"/>
        <v>2836100000</v>
      </c>
      <c r="N23" s="26">
        <f t="shared" si="21"/>
        <v>0</v>
      </c>
      <c r="O23" s="26">
        <f t="shared" si="23"/>
        <v>0</v>
      </c>
      <c r="P23" s="26">
        <f t="shared" si="20"/>
        <v>2836100000</v>
      </c>
      <c r="Q23" s="35">
        <f t="shared" si="24"/>
        <v>0</v>
      </c>
      <c r="R23" s="35">
        <v>2836100000</v>
      </c>
    </row>
    <row r="24" spans="1:90" s="21" customFormat="1" ht="50.25" customHeight="1" x14ac:dyDescent="0.2">
      <c r="A24" s="5" t="s">
        <v>165</v>
      </c>
      <c r="B24" s="5" t="s">
        <v>4</v>
      </c>
      <c r="C24" s="112" t="s">
        <v>13</v>
      </c>
      <c r="D24" s="10"/>
      <c r="E24" s="130">
        <v>872000000</v>
      </c>
      <c r="F24" s="24"/>
      <c r="G24" s="24"/>
      <c r="H24" s="38"/>
      <c r="I24" s="38"/>
      <c r="J24" s="38"/>
      <c r="K24" s="24"/>
      <c r="L24" s="24"/>
      <c r="M24" s="25">
        <f t="shared" si="22"/>
        <v>872000000</v>
      </c>
      <c r="N24" s="26">
        <f t="shared" si="21"/>
        <v>0</v>
      </c>
      <c r="O24" s="26">
        <f t="shared" si="23"/>
        <v>0</v>
      </c>
      <c r="P24" s="26">
        <f t="shared" si="20"/>
        <v>872000000</v>
      </c>
      <c r="Q24" s="35">
        <f t="shared" si="24"/>
        <v>0</v>
      </c>
      <c r="R24" s="35">
        <v>872000000</v>
      </c>
    </row>
    <row r="25" spans="1:90" s="21" customFormat="1" ht="99" customHeight="1" x14ac:dyDescent="0.2">
      <c r="A25" s="5" t="s">
        <v>166</v>
      </c>
      <c r="B25" s="5" t="s">
        <v>4</v>
      </c>
      <c r="C25" s="112" t="s">
        <v>63</v>
      </c>
      <c r="D25" s="10"/>
      <c r="E25" s="130">
        <v>2619300000</v>
      </c>
      <c r="F25" s="24"/>
      <c r="G25" s="24"/>
      <c r="H25" s="38"/>
      <c r="I25" s="38"/>
      <c r="J25" s="38"/>
      <c r="K25" s="24"/>
      <c r="L25" s="24"/>
      <c r="M25" s="25">
        <f t="shared" si="22"/>
        <v>2619300000</v>
      </c>
      <c r="N25" s="26">
        <f t="shared" si="21"/>
        <v>0</v>
      </c>
      <c r="O25" s="26">
        <f t="shared" si="23"/>
        <v>0</v>
      </c>
      <c r="P25" s="30">
        <f t="shared" si="20"/>
        <v>2619300000</v>
      </c>
      <c r="Q25" s="35">
        <f t="shared" si="24"/>
        <v>0</v>
      </c>
      <c r="R25" s="35">
        <v>2619300000</v>
      </c>
    </row>
    <row r="26" spans="1:90" s="21" customFormat="1" ht="51" x14ac:dyDescent="0.2">
      <c r="A26" s="5" t="s">
        <v>167</v>
      </c>
      <c r="B26" s="5" t="s">
        <v>4</v>
      </c>
      <c r="C26" s="112" t="s">
        <v>61</v>
      </c>
      <c r="D26" s="10"/>
      <c r="E26" s="130">
        <v>9067000000</v>
      </c>
      <c r="F26" s="24"/>
      <c r="G26" s="24"/>
      <c r="H26" s="38"/>
      <c r="I26" s="38"/>
      <c r="J26" s="38"/>
      <c r="K26" s="24"/>
      <c r="L26" s="24"/>
      <c r="M26" s="25">
        <f t="shared" si="22"/>
        <v>9067000000</v>
      </c>
      <c r="N26" s="26">
        <f t="shared" si="21"/>
        <v>0</v>
      </c>
      <c r="O26" s="26">
        <f t="shared" si="23"/>
        <v>0</v>
      </c>
      <c r="P26" s="30">
        <f t="shared" si="20"/>
        <v>9067000000</v>
      </c>
      <c r="Q26" s="35">
        <f>+P26-R26</f>
        <v>0</v>
      </c>
      <c r="R26" s="35">
        <v>9067000000</v>
      </c>
    </row>
    <row r="27" spans="1:90" s="21" customFormat="1" ht="63.75" x14ac:dyDescent="0.2">
      <c r="A27" s="46"/>
      <c r="B27" s="46"/>
      <c r="C27" s="49" t="s">
        <v>35</v>
      </c>
      <c r="D27" s="49"/>
      <c r="E27" s="48">
        <f>SUM(E28:E33)</f>
        <v>27485600000</v>
      </c>
      <c r="F27" s="48">
        <f t="shared" ref="F27:H27" si="25">SUM(F28:F33)</f>
        <v>0</v>
      </c>
      <c r="G27" s="48">
        <f t="shared" si="25"/>
        <v>0</v>
      </c>
      <c r="H27" s="48">
        <f t="shared" si="25"/>
        <v>0</v>
      </c>
      <c r="I27" s="48">
        <f t="shared" ref="I27:K27" si="26">SUM(I28:I33)</f>
        <v>0</v>
      </c>
      <c r="J27" s="48">
        <f t="shared" ref="J27" si="27">SUM(J28:J33)</f>
        <v>0</v>
      </c>
      <c r="K27" s="48">
        <f t="shared" si="26"/>
        <v>0</v>
      </c>
      <c r="L27" s="48">
        <f>SUM(L28:L33)</f>
        <v>0</v>
      </c>
      <c r="M27" s="48">
        <f t="shared" si="22"/>
        <v>27485600000</v>
      </c>
      <c r="N27" s="48">
        <f>SUM(N28:N33)</f>
        <v>0</v>
      </c>
      <c r="O27" s="48">
        <f>SUM(O28:O33)</f>
        <v>0</v>
      </c>
      <c r="P27" s="48">
        <f t="shared" ref="P27" si="28">SUM(P28:P33)</f>
        <v>27485600000</v>
      </c>
      <c r="Q27" s="48">
        <f>SUM(Q28:Q33)</f>
        <v>0</v>
      </c>
      <c r="R27" s="48">
        <f>SUM(R28:R33)</f>
        <v>27485600000</v>
      </c>
    </row>
    <row r="28" spans="1:90" s="21" customFormat="1" ht="38.25" x14ac:dyDescent="0.2">
      <c r="A28" s="5" t="s">
        <v>168</v>
      </c>
      <c r="B28" s="5" t="s">
        <v>4</v>
      </c>
      <c r="C28" s="112" t="s">
        <v>36</v>
      </c>
      <c r="D28" s="10"/>
      <c r="E28" s="134">
        <v>7221500000</v>
      </c>
      <c r="F28" s="24"/>
      <c r="G28" s="24"/>
      <c r="H28" s="38"/>
      <c r="I28" s="38"/>
      <c r="J28" s="38"/>
      <c r="K28" s="24"/>
      <c r="L28" s="24"/>
      <c r="M28" s="25">
        <f t="shared" si="22"/>
        <v>7221500000</v>
      </c>
      <c r="N28" s="26">
        <f t="shared" ref="N28:N33" si="29">SUMIF(F28:G28,"&gt;0")</f>
        <v>0</v>
      </c>
      <c r="O28" s="26">
        <f t="shared" ref="O28:O33" si="30">SUMIF(F28:G28,"&lt;0")*(-1)</f>
        <v>0</v>
      </c>
      <c r="P28" s="26">
        <f t="shared" ref="P28:P33" si="31">+E28+N28-O28</f>
        <v>7221500000</v>
      </c>
      <c r="Q28" s="27">
        <f t="shared" ref="Q28:Q33" si="32">+P28-R28</f>
        <v>0</v>
      </c>
      <c r="R28" s="27">
        <v>7221500000</v>
      </c>
    </row>
    <row r="29" spans="1:90" s="21" customFormat="1" ht="51" x14ac:dyDescent="0.2">
      <c r="A29" s="5" t="s">
        <v>169</v>
      </c>
      <c r="B29" s="5" t="s">
        <v>4</v>
      </c>
      <c r="C29" s="112" t="s">
        <v>37</v>
      </c>
      <c r="D29" s="10"/>
      <c r="E29" s="134">
        <v>4946200000</v>
      </c>
      <c r="F29" s="24"/>
      <c r="G29" s="24"/>
      <c r="H29" s="38"/>
      <c r="I29" s="38"/>
      <c r="J29" s="38"/>
      <c r="K29" s="24"/>
      <c r="L29" s="24"/>
      <c r="M29" s="25">
        <f t="shared" si="22"/>
        <v>4946200000</v>
      </c>
      <c r="N29" s="26">
        <f t="shared" si="29"/>
        <v>0</v>
      </c>
      <c r="O29" s="26">
        <f t="shared" si="30"/>
        <v>0</v>
      </c>
      <c r="P29" s="26">
        <f t="shared" si="31"/>
        <v>4946200000</v>
      </c>
      <c r="Q29" s="27">
        <f t="shared" si="32"/>
        <v>0</v>
      </c>
      <c r="R29" s="27">
        <v>4946200000</v>
      </c>
    </row>
    <row r="30" spans="1:90" s="21" customFormat="1" ht="51" x14ac:dyDescent="0.2">
      <c r="A30" s="5" t="s">
        <v>170</v>
      </c>
      <c r="B30" s="5" t="s">
        <v>4</v>
      </c>
      <c r="C30" s="112" t="s">
        <v>38</v>
      </c>
      <c r="D30" s="10"/>
      <c r="E30" s="134">
        <v>3514700000</v>
      </c>
      <c r="F30" s="24"/>
      <c r="G30" s="24"/>
      <c r="H30" s="38"/>
      <c r="I30" s="38"/>
      <c r="J30" s="38"/>
      <c r="K30" s="24"/>
      <c r="L30" s="24"/>
      <c r="M30" s="25">
        <f t="shared" si="22"/>
        <v>3514700000</v>
      </c>
      <c r="N30" s="26">
        <f t="shared" si="29"/>
        <v>0</v>
      </c>
      <c r="O30" s="26">
        <f t="shared" si="30"/>
        <v>0</v>
      </c>
      <c r="P30" s="26">
        <f t="shared" si="31"/>
        <v>3514700000</v>
      </c>
      <c r="Q30" s="27">
        <f t="shared" si="32"/>
        <v>0</v>
      </c>
      <c r="R30" s="27">
        <v>3514700000</v>
      </c>
    </row>
    <row r="31" spans="1:90" s="21" customFormat="1" ht="51" x14ac:dyDescent="0.2">
      <c r="A31" s="5" t="s">
        <v>171</v>
      </c>
      <c r="B31" s="5" t="s">
        <v>4</v>
      </c>
      <c r="C31" s="112" t="s">
        <v>39</v>
      </c>
      <c r="D31" s="10"/>
      <c r="E31" s="134">
        <v>2735900000</v>
      </c>
      <c r="F31" s="24"/>
      <c r="G31" s="24"/>
      <c r="H31" s="38"/>
      <c r="I31" s="38"/>
      <c r="J31" s="38"/>
      <c r="K31" s="24"/>
      <c r="L31" s="24"/>
      <c r="M31" s="25">
        <f t="shared" si="22"/>
        <v>2735900000</v>
      </c>
      <c r="N31" s="26">
        <f t="shared" si="29"/>
        <v>0</v>
      </c>
      <c r="O31" s="26">
        <f t="shared" si="30"/>
        <v>0</v>
      </c>
      <c r="P31" s="26">
        <f t="shared" si="31"/>
        <v>2735900000</v>
      </c>
      <c r="Q31" s="27">
        <f t="shared" si="32"/>
        <v>0</v>
      </c>
      <c r="R31" s="27">
        <v>2735900000</v>
      </c>
    </row>
    <row r="32" spans="1:90" s="21" customFormat="1" ht="51" x14ac:dyDescent="0.2">
      <c r="A32" s="5" t="s">
        <v>172</v>
      </c>
      <c r="B32" s="5" t="s">
        <v>4</v>
      </c>
      <c r="C32" s="112" t="s">
        <v>40</v>
      </c>
      <c r="D32" s="10"/>
      <c r="E32" s="134">
        <v>3511200000</v>
      </c>
      <c r="F32" s="24"/>
      <c r="G32" s="24"/>
      <c r="H32" s="38"/>
      <c r="I32" s="38"/>
      <c r="J32" s="38"/>
      <c r="K32" s="24"/>
      <c r="L32" s="24"/>
      <c r="M32" s="25">
        <f t="shared" si="22"/>
        <v>3511200000</v>
      </c>
      <c r="N32" s="26">
        <f t="shared" si="29"/>
        <v>0</v>
      </c>
      <c r="O32" s="26">
        <f t="shared" si="30"/>
        <v>0</v>
      </c>
      <c r="P32" s="26">
        <f t="shared" si="31"/>
        <v>3511200000</v>
      </c>
      <c r="Q32" s="27">
        <f t="shared" si="32"/>
        <v>0</v>
      </c>
      <c r="R32" s="27">
        <v>3511200000</v>
      </c>
    </row>
    <row r="33" spans="1:18" s="21" customFormat="1" ht="51" x14ac:dyDescent="0.2">
      <c r="A33" s="5" t="s">
        <v>173</v>
      </c>
      <c r="B33" s="5" t="s">
        <v>4</v>
      </c>
      <c r="C33" s="112" t="s">
        <v>41</v>
      </c>
      <c r="D33" s="10"/>
      <c r="E33" s="134">
        <v>5556100000</v>
      </c>
      <c r="F33" s="24"/>
      <c r="G33" s="24"/>
      <c r="H33" s="38"/>
      <c r="I33" s="38"/>
      <c r="J33" s="38"/>
      <c r="K33" s="24"/>
      <c r="L33" s="24"/>
      <c r="M33" s="25">
        <f t="shared" si="22"/>
        <v>5556100000</v>
      </c>
      <c r="N33" s="26">
        <f t="shared" si="29"/>
        <v>0</v>
      </c>
      <c r="O33" s="26">
        <f t="shared" si="30"/>
        <v>0</v>
      </c>
      <c r="P33" s="26">
        <f t="shared" si="31"/>
        <v>5556100000</v>
      </c>
      <c r="Q33" s="27">
        <f t="shared" si="32"/>
        <v>0</v>
      </c>
      <c r="R33" s="27">
        <v>5556100000</v>
      </c>
    </row>
    <row r="34" spans="1:18" s="21" customFormat="1" ht="25.5" x14ac:dyDescent="0.2">
      <c r="A34" s="46"/>
      <c r="B34" s="46"/>
      <c r="C34" s="49" t="s">
        <v>42</v>
      </c>
      <c r="D34" s="49"/>
      <c r="E34" s="48">
        <f>+E35+E36+E37</f>
        <v>86352000000</v>
      </c>
      <c r="F34" s="48">
        <f t="shared" ref="F34:L34" si="33">+F35+F36+F37</f>
        <v>0</v>
      </c>
      <c r="G34" s="48">
        <f t="shared" si="33"/>
        <v>0</v>
      </c>
      <c r="H34" s="48">
        <f t="shared" si="33"/>
        <v>0</v>
      </c>
      <c r="I34" s="48">
        <f t="shared" ref="I34:K34" si="34">+I35+I36+I37</f>
        <v>0</v>
      </c>
      <c r="J34" s="48">
        <f t="shared" ref="J34" si="35">+J35+J36+J37</f>
        <v>0</v>
      </c>
      <c r="K34" s="48">
        <f t="shared" si="34"/>
        <v>0</v>
      </c>
      <c r="L34" s="48">
        <f t="shared" si="33"/>
        <v>0</v>
      </c>
      <c r="M34" s="48">
        <f t="shared" si="22"/>
        <v>86352000000</v>
      </c>
      <c r="N34" s="48">
        <f>SUM(N35:N37)</f>
        <v>0</v>
      </c>
      <c r="O34" s="48">
        <f>SUM(O35:O37)</f>
        <v>0</v>
      </c>
      <c r="P34" s="48">
        <f>SUM(P35:P37)</f>
        <v>86352000000</v>
      </c>
      <c r="Q34" s="48">
        <f>+Q35+Q36+Q37</f>
        <v>0</v>
      </c>
      <c r="R34" s="48">
        <f>+R35+R36+R37</f>
        <v>86352000000</v>
      </c>
    </row>
    <row r="35" spans="1:18" s="21" customFormat="1" ht="76.5" x14ac:dyDescent="0.2">
      <c r="A35" s="5" t="s">
        <v>174</v>
      </c>
      <c r="B35" s="5" t="s">
        <v>4</v>
      </c>
      <c r="C35" s="112" t="s">
        <v>43</v>
      </c>
      <c r="D35" s="10"/>
      <c r="E35" s="134">
        <v>74100000000</v>
      </c>
      <c r="F35" s="24"/>
      <c r="G35" s="24"/>
      <c r="H35" s="38"/>
      <c r="I35" s="38"/>
      <c r="J35" s="38"/>
      <c r="K35" s="24"/>
      <c r="L35" s="24"/>
      <c r="M35" s="25">
        <f t="shared" si="22"/>
        <v>74100000000</v>
      </c>
      <c r="N35" s="26">
        <f>SUMIF(F35:G35,"&gt;0")</f>
        <v>0</v>
      </c>
      <c r="O35" s="26">
        <f>SUMIF(F35:G35,"&lt;0")*(-1)</f>
        <v>0</v>
      </c>
      <c r="P35" s="26">
        <f>+E35+N35-O35</f>
        <v>74100000000</v>
      </c>
      <c r="Q35" s="27">
        <f t="shared" ref="Q35:Q37" si="36">+P35-R35</f>
        <v>0</v>
      </c>
      <c r="R35" s="27">
        <v>74100000000</v>
      </c>
    </row>
    <row r="36" spans="1:18" s="21" customFormat="1" ht="127.5" x14ac:dyDescent="0.2">
      <c r="A36" s="5" t="s">
        <v>175</v>
      </c>
      <c r="B36" s="5" t="s">
        <v>4</v>
      </c>
      <c r="C36" s="112" t="s">
        <v>65</v>
      </c>
      <c r="D36" s="10"/>
      <c r="E36" s="134">
        <v>8905600000</v>
      </c>
      <c r="F36" s="24"/>
      <c r="G36" s="24"/>
      <c r="H36" s="38"/>
      <c r="I36" s="38"/>
      <c r="J36" s="38"/>
      <c r="K36" s="24"/>
      <c r="L36" s="24"/>
      <c r="M36" s="25">
        <f t="shared" si="22"/>
        <v>8905600000</v>
      </c>
      <c r="N36" s="26">
        <f>SUMIF(F36:G36,"&gt;0")</f>
        <v>0</v>
      </c>
      <c r="O36" s="26">
        <f>SUMIF(F36:G36,"&lt;0")*(-1)</f>
        <v>0</v>
      </c>
      <c r="P36" s="26">
        <f>+E36+N36-O36</f>
        <v>8905600000</v>
      </c>
      <c r="Q36" s="27">
        <f t="shared" si="36"/>
        <v>0</v>
      </c>
      <c r="R36" s="27">
        <v>8905600000</v>
      </c>
    </row>
    <row r="37" spans="1:18" s="21" customFormat="1" ht="63.75" x14ac:dyDescent="0.2">
      <c r="A37" s="5" t="s">
        <v>176</v>
      </c>
      <c r="B37" s="5">
        <v>10</v>
      </c>
      <c r="C37" s="112" t="s">
        <v>204</v>
      </c>
      <c r="D37" s="10"/>
      <c r="E37" s="134">
        <v>3346400000</v>
      </c>
      <c r="F37" s="24"/>
      <c r="G37" s="24"/>
      <c r="H37" s="38"/>
      <c r="I37" s="38"/>
      <c r="J37" s="38"/>
      <c r="K37" s="24"/>
      <c r="L37" s="24"/>
      <c r="M37" s="25">
        <f t="shared" si="22"/>
        <v>3346400000</v>
      </c>
      <c r="N37" s="26">
        <f>SUMIF(F37:G37,"&gt;0")</f>
        <v>0</v>
      </c>
      <c r="O37" s="26">
        <f>SUMIF(F37:G37,"&lt;0")*(-1)</f>
        <v>0</v>
      </c>
      <c r="P37" s="26">
        <f>+E37+N37-O37</f>
        <v>3346400000</v>
      </c>
      <c r="Q37" s="27">
        <f t="shared" si="36"/>
        <v>0</v>
      </c>
      <c r="R37" s="27">
        <v>3346400000</v>
      </c>
    </row>
    <row r="38" spans="1:18" s="21" customFormat="1" ht="37.5" customHeight="1" x14ac:dyDescent="0.2">
      <c r="A38" s="50"/>
      <c r="B38" s="50"/>
      <c r="C38" s="51" t="s">
        <v>68</v>
      </c>
      <c r="D38" s="51"/>
      <c r="E38" s="52">
        <f>E39</f>
        <v>46847000000</v>
      </c>
      <c r="F38" s="52">
        <f t="shared" ref="F38:L38" si="37">F39</f>
        <v>0</v>
      </c>
      <c r="G38" s="52">
        <f t="shared" si="37"/>
        <v>0</v>
      </c>
      <c r="H38" s="52">
        <f t="shared" si="37"/>
        <v>0</v>
      </c>
      <c r="I38" s="52">
        <f t="shared" si="37"/>
        <v>0</v>
      </c>
      <c r="J38" s="52">
        <f t="shared" si="37"/>
        <v>0</v>
      </c>
      <c r="K38" s="52">
        <f t="shared" si="37"/>
        <v>0</v>
      </c>
      <c r="L38" s="52">
        <f t="shared" si="37"/>
        <v>0</v>
      </c>
      <c r="M38" s="52">
        <f t="shared" si="22"/>
        <v>46847000000</v>
      </c>
      <c r="N38" s="52">
        <f>SUMIF(F38:L38,"&gt;0")</f>
        <v>0</v>
      </c>
      <c r="O38" s="52">
        <f>SUMIF(F38:L38,"&lt;0")*(-1)</f>
        <v>0</v>
      </c>
      <c r="P38" s="52">
        <f>P39</f>
        <v>46847000000</v>
      </c>
      <c r="Q38" s="52">
        <f>Q39</f>
        <v>0</v>
      </c>
      <c r="R38" s="52">
        <f>R39</f>
        <v>46847000000</v>
      </c>
    </row>
    <row r="39" spans="1:18" s="21" customFormat="1" ht="37.5" customHeight="1" x14ac:dyDescent="0.2">
      <c r="A39" s="53"/>
      <c r="B39" s="53"/>
      <c r="C39" s="54" t="s">
        <v>44</v>
      </c>
      <c r="D39" s="54"/>
      <c r="E39" s="55">
        <f>SUM(E40)</f>
        <v>46847000000</v>
      </c>
      <c r="F39" s="55">
        <f t="shared" ref="F39:L39" si="38">SUM(F40)</f>
        <v>0</v>
      </c>
      <c r="G39" s="55">
        <f t="shared" si="38"/>
        <v>0</v>
      </c>
      <c r="H39" s="55">
        <f t="shared" si="38"/>
        <v>0</v>
      </c>
      <c r="I39" s="55">
        <f t="shared" si="38"/>
        <v>0</v>
      </c>
      <c r="J39" s="55">
        <f t="shared" si="38"/>
        <v>0</v>
      </c>
      <c r="K39" s="55">
        <f t="shared" si="38"/>
        <v>0</v>
      </c>
      <c r="L39" s="55">
        <f t="shared" si="38"/>
        <v>0</v>
      </c>
      <c r="M39" s="55">
        <f t="shared" si="22"/>
        <v>46847000000</v>
      </c>
      <c r="N39" s="55">
        <f>SUMIF(F39:L39,"&gt;0")</f>
        <v>0</v>
      </c>
      <c r="O39" s="55">
        <f>SUMIF(F39:L39,"&lt;0")*(-1)</f>
        <v>0</v>
      </c>
      <c r="P39" s="55">
        <f>SUM(P40)</f>
        <v>46847000000</v>
      </c>
      <c r="Q39" s="55">
        <f>SUM(Q40)</f>
        <v>0</v>
      </c>
      <c r="R39" s="55">
        <f>SUM(R40)</f>
        <v>46847000000</v>
      </c>
    </row>
    <row r="40" spans="1:18" s="21" customFormat="1" ht="76.5" x14ac:dyDescent="0.2">
      <c r="A40" s="5" t="s">
        <v>177</v>
      </c>
      <c r="B40" s="5" t="s">
        <v>4</v>
      </c>
      <c r="C40" s="10" t="s">
        <v>45</v>
      </c>
      <c r="D40" s="10"/>
      <c r="E40" s="134">
        <v>46847000000</v>
      </c>
      <c r="F40" s="24"/>
      <c r="G40" s="24"/>
      <c r="H40" s="38"/>
      <c r="I40" s="38"/>
      <c r="J40" s="38"/>
      <c r="K40" s="24"/>
      <c r="L40" s="24"/>
      <c r="M40" s="25">
        <f t="shared" si="22"/>
        <v>46847000000</v>
      </c>
      <c r="N40" s="26">
        <f>SUMIF(F40:L40,"&gt;0")</f>
        <v>0</v>
      </c>
      <c r="O40" s="26">
        <f>SUMIF(F40:L40,"&lt;0")*(-1)</f>
        <v>0</v>
      </c>
      <c r="P40" s="26">
        <f>+E40+N40-O40</f>
        <v>46847000000</v>
      </c>
      <c r="Q40" s="27">
        <f>+P40-R40</f>
        <v>0</v>
      </c>
      <c r="R40" s="27">
        <v>46847000000</v>
      </c>
    </row>
    <row r="41" spans="1:18" s="21" customFormat="1" ht="38.25" x14ac:dyDescent="0.2">
      <c r="A41" s="50"/>
      <c r="B41" s="50"/>
      <c r="C41" s="51" t="s">
        <v>46</v>
      </c>
      <c r="D41" s="51"/>
      <c r="E41" s="52">
        <f>+E42</f>
        <v>130148400000</v>
      </c>
      <c r="F41" s="52">
        <f t="shared" ref="F41:L41" si="39">+F42</f>
        <v>0</v>
      </c>
      <c r="G41" s="52">
        <f t="shared" si="39"/>
        <v>0</v>
      </c>
      <c r="H41" s="52">
        <f t="shared" si="39"/>
        <v>15000000000</v>
      </c>
      <c r="I41" s="52">
        <f t="shared" si="39"/>
        <v>0</v>
      </c>
      <c r="J41" s="52">
        <f t="shared" si="39"/>
        <v>0</v>
      </c>
      <c r="K41" s="52">
        <f t="shared" si="39"/>
        <v>0</v>
      </c>
      <c r="L41" s="52">
        <f t="shared" si="39"/>
        <v>0</v>
      </c>
      <c r="M41" s="52">
        <f t="shared" si="22"/>
        <v>145148400000</v>
      </c>
      <c r="N41" s="52">
        <f>+N42</f>
        <v>15000000000</v>
      </c>
      <c r="O41" s="52">
        <f>+O42</f>
        <v>0</v>
      </c>
      <c r="P41" s="52">
        <f>+P42</f>
        <v>141605500000</v>
      </c>
      <c r="Q41" s="52">
        <f t="shared" ref="Q41:R41" si="40">+Q42</f>
        <v>0</v>
      </c>
      <c r="R41" s="52">
        <f t="shared" si="40"/>
        <v>141605500000</v>
      </c>
    </row>
    <row r="42" spans="1:18" s="21" customFormat="1" ht="38.25" x14ac:dyDescent="0.2">
      <c r="A42" s="53"/>
      <c r="B42" s="53"/>
      <c r="C42" s="54" t="s">
        <v>46</v>
      </c>
      <c r="D42" s="54"/>
      <c r="E42" s="55">
        <f>SUM(E43:E47)</f>
        <v>130148400000</v>
      </c>
      <c r="F42" s="55">
        <f t="shared" ref="F42:L42" si="41">SUM(F43:F47)</f>
        <v>0</v>
      </c>
      <c r="G42" s="55">
        <f t="shared" si="41"/>
        <v>0</v>
      </c>
      <c r="H42" s="55">
        <f t="shared" si="41"/>
        <v>15000000000</v>
      </c>
      <c r="I42" s="55">
        <f t="shared" ref="I42:K42" si="42">SUM(I43:I47)</f>
        <v>0</v>
      </c>
      <c r="J42" s="55">
        <f t="shared" ref="J42" si="43">SUM(J43:J47)</f>
        <v>0</v>
      </c>
      <c r="K42" s="55">
        <f t="shared" si="42"/>
        <v>0</v>
      </c>
      <c r="L42" s="55">
        <f t="shared" si="41"/>
        <v>0</v>
      </c>
      <c r="M42" s="55">
        <f t="shared" si="22"/>
        <v>145148400000</v>
      </c>
      <c r="N42" s="55">
        <f>SUM(N43:N46)</f>
        <v>15000000000</v>
      </c>
      <c r="O42" s="55">
        <f>SUM(O43:O46)</f>
        <v>0</v>
      </c>
      <c r="P42" s="55">
        <f>SUM(P43:P46)</f>
        <v>141605500000</v>
      </c>
      <c r="Q42" s="55">
        <f t="shared" ref="Q42:R42" si="44">SUM(Q43:Q46)</f>
        <v>0</v>
      </c>
      <c r="R42" s="55">
        <f t="shared" si="44"/>
        <v>141605500000</v>
      </c>
    </row>
    <row r="43" spans="1:18" s="21" customFormat="1" ht="38.25" customHeight="1" x14ac:dyDescent="0.2">
      <c r="A43" s="5" t="s">
        <v>178</v>
      </c>
      <c r="B43" s="5" t="s">
        <v>4</v>
      </c>
      <c r="C43" s="10" t="s">
        <v>47</v>
      </c>
      <c r="D43" s="10"/>
      <c r="E43" s="38">
        <v>1114100000</v>
      </c>
      <c r="F43" s="24"/>
      <c r="G43" s="24"/>
      <c r="H43" s="38"/>
      <c r="I43" s="38"/>
      <c r="J43" s="38"/>
      <c r="K43" s="24"/>
      <c r="L43" s="24"/>
      <c r="M43" s="25">
        <f t="shared" si="22"/>
        <v>1114100000</v>
      </c>
      <c r="N43" s="26">
        <f>SUMIF(F43:G43,"&gt;0")</f>
        <v>0</v>
      </c>
      <c r="O43" s="26">
        <f>SUMIF(F43:G43,"&lt;0")*(-1)</f>
        <v>0</v>
      </c>
      <c r="P43" s="26">
        <f>+E43+N43-O43</f>
        <v>1114100000</v>
      </c>
      <c r="Q43" s="24">
        <f t="shared" ref="Q43:Q46" si="45">+P43-R43</f>
        <v>0</v>
      </c>
      <c r="R43" s="27">
        <v>1114100000</v>
      </c>
    </row>
    <row r="44" spans="1:18" s="21" customFormat="1" ht="49.5" customHeight="1" x14ac:dyDescent="0.2">
      <c r="A44" s="5" t="s">
        <v>179</v>
      </c>
      <c r="B44" s="5" t="s">
        <v>4</v>
      </c>
      <c r="C44" s="10" t="s">
        <v>48</v>
      </c>
      <c r="D44" s="10"/>
      <c r="E44" s="38">
        <v>29017500000</v>
      </c>
      <c r="F44" s="24"/>
      <c r="G44" s="24"/>
      <c r="H44" s="38"/>
      <c r="I44" s="38"/>
      <c r="J44" s="38"/>
      <c r="K44" s="24"/>
      <c r="L44" s="24"/>
      <c r="M44" s="25">
        <f t="shared" si="22"/>
        <v>29017500000</v>
      </c>
      <c r="N44" s="26">
        <f>SUMIF(F44:G44,"&gt;0")</f>
        <v>0</v>
      </c>
      <c r="O44" s="26">
        <f>SUMIF(F44:G44,"&lt;0")*(-1)</f>
        <v>0</v>
      </c>
      <c r="P44" s="26">
        <f>+E44+N44-O44</f>
        <v>29017500000</v>
      </c>
      <c r="Q44" s="24">
        <f t="shared" si="45"/>
        <v>0</v>
      </c>
      <c r="R44" s="27">
        <v>29017500000</v>
      </c>
    </row>
    <row r="45" spans="1:18" s="32" customFormat="1" ht="89.25" x14ac:dyDescent="0.2">
      <c r="A45" s="15" t="s">
        <v>180</v>
      </c>
      <c r="B45" s="15">
        <v>10</v>
      </c>
      <c r="C45" s="10" t="s">
        <v>5</v>
      </c>
      <c r="D45" s="10"/>
      <c r="E45" s="134">
        <v>87055300000</v>
      </c>
      <c r="F45" s="24"/>
      <c r="G45" s="24"/>
      <c r="H45" s="38">
        <v>15000000000</v>
      </c>
      <c r="I45" s="38"/>
      <c r="J45" s="38"/>
      <c r="K45" s="24"/>
      <c r="L45" s="24"/>
      <c r="M45" s="25">
        <f t="shared" si="22"/>
        <v>102055300000</v>
      </c>
      <c r="N45" s="27">
        <f>SUMIF(F45:L45,"&gt;0")</f>
        <v>15000000000</v>
      </c>
      <c r="O45" s="27">
        <f>SUMIF(F45:G45,"&lt;0")*(-1)</f>
        <v>0</v>
      </c>
      <c r="P45" s="27">
        <f>+E45+N45-O45</f>
        <v>102055300000</v>
      </c>
      <c r="Q45" s="27">
        <f t="shared" si="45"/>
        <v>0</v>
      </c>
      <c r="R45" s="27">
        <v>102055300000</v>
      </c>
    </row>
    <row r="46" spans="1:18" s="21" customFormat="1" ht="102" x14ac:dyDescent="0.2">
      <c r="A46" s="5" t="s">
        <v>181</v>
      </c>
      <c r="B46" s="5" t="s">
        <v>4</v>
      </c>
      <c r="C46" s="10" t="s">
        <v>54</v>
      </c>
      <c r="D46" s="10"/>
      <c r="E46" s="38">
        <v>9418600000</v>
      </c>
      <c r="F46" s="24"/>
      <c r="G46" s="24"/>
      <c r="H46" s="38"/>
      <c r="I46" s="38"/>
      <c r="J46" s="38"/>
      <c r="K46" s="24"/>
      <c r="L46" s="24"/>
      <c r="M46" s="25">
        <f t="shared" si="22"/>
        <v>9418600000</v>
      </c>
      <c r="N46" s="26">
        <f>SUMIF(F46:G46,"&gt;0")</f>
        <v>0</v>
      </c>
      <c r="O46" s="26">
        <f>SUMIF(F46:G46,"&lt;0")*(-1)</f>
        <v>0</v>
      </c>
      <c r="P46" s="26">
        <f>+E46+N46-O46</f>
        <v>9418600000</v>
      </c>
      <c r="Q46" s="24">
        <f t="shared" si="45"/>
        <v>0</v>
      </c>
      <c r="R46" s="27">
        <v>9418600000</v>
      </c>
    </row>
    <row r="47" spans="1:18" s="21" customFormat="1" ht="25.5" x14ac:dyDescent="0.2">
      <c r="A47" s="5" t="s">
        <v>182</v>
      </c>
      <c r="B47" s="5"/>
      <c r="C47" s="10" t="s">
        <v>6</v>
      </c>
      <c r="D47" s="10"/>
      <c r="E47" s="38">
        <v>3542900000</v>
      </c>
      <c r="F47" s="24"/>
      <c r="G47" s="24"/>
      <c r="H47" s="38"/>
      <c r="I47" s="38"/>
      <c r="J47" s="38"/>
      <c r="K47" s="24"/>
      <c r="L47" s="24"/>
      <c r="M47" s="25">
        <f t="shared" si="22"/>
        <v>3542900000</v>
      </c>
      <c r="N47" s="26">
        <f>SUMIF(F47:G47,"&gt;0")</f>
        <v>0</v>
      </c>
      <c r="O47" s="26">
        <f>SUMIF(F47:G47,"&lt;0")*(-1)</f>
        <v>0</v>
      </c>
      <c r="P47" s="26">
        <f>+E47+N47-O47</f>
        <v>3542900000</v>
      </c>
      <c r="Q47" s="24">
        <f>+P47-R47</f>
        <v>0</v>
      </c>
      <c r="R47" s="27">
        <v>3542900000</v>
      </c>
    </row>
    <row r="48" spans="1:18" s="21" customFormat="1" ht="38.25" x14ac:dyDescent="0.2">
      <c r="A48" s="50"/>
      <c r="B48" s="50"/>
      <c r="C48" s="51" t="s">
        <v>69</v>
      </c>
      <c r="D48" s="51"/>
      <c r="E48" s="52">
        <f>+E49</f>
        <v>1826000000</v>
      </c>
      <c r="F48" s="52"/>
      <c r="G48" s="52">
        <f t="shared" ref="E48:G49" si="46">+G49</f>
        <v>0</v>
      </c>
      <c r="H48" s="52"/>
      <c r="I48" s="52"/>
      <c r="J48" s="52"/>
      <c r="K48" s="52"/>
      <c r="L48" s="52"/>
      <c r="M48" s="52">
        <f t="shared" si="22"/>
        <v>1826000000</v>
      </c>
      <c r="N48" s="52">
        <f>+N49</f>
        <v>0</v>
      </c>
      <c r="O48" s="52">
        <f>+O49</f>
        <v>0</v>
      </c>
      <c r="P48" s="52">
        <f>+P49</f>
        <v>1826000000</v>
      </c>
      <c r="Q48" s="52">
        <f t="shared" ref="P48:R49" si="47">+Q49</f>
        <v>0</v>
      </c>
      <c r="R48" s="52">
        <f t="shared" si="47"/>
        <v>1826000000</v>
      </c>
    </row>
    <row r="49" spans="1:18" s="21" customFormat="1" ht="25.5" x14ac:dyDescent="0.2">
      <c r="A49" s="53"/>
      <c r="B49" s="53"/>
      <c r="C49" s="54" t="s">
        <v>49</v>
      </c>
      <c r="D49" s="54"/>
      <c r="E49" s="55">
        <f t="shared" si="46"/>
        <v>1826000000</v>
      </c>
      <c r="F49" s="55"/>
      <c r="G49" s="55">
        <f t="shared" si="46"/>
        <v>0</v>
      </c>
      <c r="H49" s="55"/>
      <c r="I49" s="55"/>
      <c r="J49" s="55"/>
      <c r="K49" s="55"/>
      <c r="L49" s="55"/>
      <c r="M49" s="55">
        <f t="shared" si="22"/>
        <v>1826000000</v>
      </c>
      <c r="N49" s="55">
        <f>+N50</f>
        <v>0</v>
      </c>
      <c r="O49" s="55">
        <f>+O50</f>
        <v>0</v>
      </c>
      <c r="P49" s="55">
        <f t="shared" si="47"/>
        <v>1826000000</v>
      </c>
      <c r="Q49" s="55">
        <f t="shared" si="47"/>
        <v>0</v>
      </c>
      <c r="R49" s="55">
        <f t="shared" si="47"/>
        <v>1826000000</v>
      </c>
    </row>
    <row r="50" spans="1:18" s="21" customFormat="1" ht="140.25" x14ac:dyDescent="0.2">
      <c r="A50" s="5" t="s">
        <v>183</v>
      </c>
      <c r="B50" s="5" t="s">
        <v>4</v>
      </c>
      <c r="C50" s="10" t="s">
        <v>14</v>
      </c>
      <c r="D50" s="10"/>
      <c r="E50" s="38">
        <v>1826000000</v>
      </c>
      <c r="F50" s="24"/>
      <c r="G50" s="24"/>
      <c r="H50" s="38"/>
      <c r="I50" s="38"/>
      <c r="J50" s="38"/>
      <c r="K50" s="24"/>
      <c r="L50" s="24"/>
      <c r="M50" s="25">
        <f t="shared" si="22"/>
        <v>1826000000</v>
      </c>
      <c r="N50" s="26">
        <f>SUMIF(F50:G50,"&gt;0")</f>
        <v>0</v>
      </c>
      <c r="O50" s="26">
        <f>SUMIF(F50:G50,"&lt;0")*(-1)</f>
        <v>0</v>
      </c>
      <c r="P50" s="26">
        <f>+E50+N50-O50</f>
        <v>1826000000</v>
      </c>
      <c r="Q50" s="24">
        <f>+P50-R50</f>
        <v>0</v>
      </c>
      <c r="R50" s="27">
        <v>1826000000</v>
      </c>
    </row>
    <row r="51" spans="1:18" s="21" customFormat="1" ht="38.25" x14ac:dyDescent="0.2">
      <c r="A51" s="50"/>
      <c r="B51" s="50"/>
      <c r="C51" s="112" t="s">
        <v>50</v>
      </c>
      <c r="D51" s="51"/>
      <c r="E51" s="52">
        <f>+E52+E54</f>
        <v>3046000000</v>
      </c>
      <c r="F51" s="52">
        <f t="shared" ref="F51:L51" si="48">+F52+F54</f>
        <v>36010000</v>
      </c>
      <c r="G51" s="52">
        <f t="shared" si="48"/>
        <v>0</v>
      </c>
      <c r="H51" s="52">
        <f t="shared" si="48"/>
        <v>0</v>
      </c>
      <c r="I51" s="52">
        <f t="shared" ref="I51:K51" si="49">+I52+I54</f>
        <v>0</v>
      </c>
      <c r="J51" s="52">
        <f t="shared" ref="J51" si="50">+J52+J54</f>
        <v>0</v>
      </c>
      <c r="K51" s="52">
        <f t="shared" si="49"/>
        <v>0</v>
      </c>
      <c r="L51" s="52">
        <f t="shared" si="48"/>
        <v>0</v>
      </c>
      <c r="M51" s="52">
        <f t="shared" ref="M51:M82" si="51">SUM(E51:L51)</f>
        <v>3082010000</v>
      </c>
      <c r="N51" s="52">
        <f>+N52+N54</f>
        <v>36010000</v>
      </c>
      <c r="O51" s="52">
        <f>+O52+O54</f>
        <v>0</v>
      </c>
      <c r="P51" s="52">
        <f>+P52+P54</f>
        <v>3082010000</v>
      </c>
      <c r="Q51" s="52">
        <f>+Q52+Q54</f>
        <v>0</v>
      </c>
      <c r="R51" s="52">
        <f>+R52+R54</f>
        <v>3082010000</v>
      </c>
    </row>
    <row r="52" spans="1:18" s="21" customFormat="1" x14ac:dyDescent="0.2">
      <c r="A52" s="53"/>
      <c r="B52" s="53" t="s">
        <v>4</v>
      </c>
      <c r="C52" s="10" t="s">
        <v>51</v>
      </c>
      <c r="D52" s="54"/>
      <c r="E52" s="55">
        <f>+E53</f>
        <v>176200000</v>
      </c>
      <c r="F52" s="55">
        <f t="shared" ref="F52:L52" si="52">+F53</f>
        <v>36010000</v>
      </c>
      <c r="G52" s="55">
        <f t="shared" si="52"/>
        <v>0</v>
      </c>
      <c r="H52" s="55">
        <f t="shared" si="52"/>
        <v>0</v>
      </c>
      <c r="I52" s="55">
        <f t="shared" si="52"/>
        <v>0</v>
      </c>
      <c r="J52" s="55">
        <f t="shared" si="52"/>
        <v>0</v>
      </c>
      <c r="K52" s="55">
        <f t="shared" si="52"/>
        <v>0</v>
      </c>
      <c r="L52" s="55">
        <f t="shared" si="52"/>
        <v>0</v>
      </c>
      <c r="M52" s="55">
        <f t="shared" si="51"/>
        <v>212210000</v>
      </c>
      <c r="N52" s="55">
        <f t="shared" ref="N52:R52" si="53">+N53</f>
        <v>36010000</v>
      </c>
      <c r="O52" s="55">
        <f t="shared" si="53"/>
        <v>0</v>
      </c>
      <c r="P52" s="55">
        <f t="shared" si="53"/>
        <v>212210000</v>
      </c>
      <c r="Q52" s="55">
        <f t="shared" si="53"/>
        <v>0</v>
      </c>
      <c r="R52" s="55">
        <f t="shared" si="53"/>
        <v>212210000</v>
      </c>
    </row>
    <row r="53" spans="1:18" s="32" customFormat="1" x14ac:dyDescent="0.2">
      <c r="A53" s="147" t="s">
        <v>184</v>
      </c>
      <c r="B53" s="15">
        <v>10</v>
      </c>
      <c r="C53" s="10" t="s">
        <v>51</v>
      </c>
      <c r="D53" s="10"/>
      <c r="E53" s="134">
        <v>176200000</v>
      </c>
      <c r="F53" s="27">
        <v>36010000</v>
      </c>
      <c r="G53" s="27"/>
      <c r="H53" s="27"/>
      <c r="I53" s="27"/>
      <c r="J53" s="27"/>
      <c r="K53" s="27"/>
      <c r="L53" s="27"/>
      <c r="M53" s="27">
        <f t="shared" si="51"/>
        <v>212210000</v>
      </c>
      <c r="N53" s="27">
        <f>SUMIF(F53:G53,"&gt;0")</f>
        <v>36010000</v>
      </c>
      <c r="O53" s="27">
        <f>SUMIF(F53:G53,"&lt;0")*(-1)</f>
        <v>0</v>
      </c>
      <c r="P53" s="27">
        <f>+E53+N53-O53</f>
        <v>212210000</v>
      </c>
      <c r="Q53" s="27">
        <f>+P53-R53</f>
        <v>0</v>
      </c>
      <c r="R53" s="27">
        <v>212210000</v>
      </c>
    </row>
    <row r="54" spans="1:18" s="21" customFormat="1" x14ac:dyDescent="0.2">
      <c r="A54" s="46"/>
      <c r="B54" s="46"/>
      <c r="C54" s="10" t="s">
        <v>52</v>
      </c>
      <c r="D54" s="47"/>
      <c r="E54" s="48">
        <f>+E55</f>
        <v>2869800000</v>
      </c>
      <c r="F54" s="48">
        <f t="shared" ref="F54:L54" si="54">+F55</f>
        <v>0</v>
      </c>
      <c r="G54" s="48">
        <f t="shared" si="54"/>
        <v>0</v>
      </c>
      <c r="H54" s="48">
        <f t="shared" si="54"/>
        <v>0</v>
      </c>
      <c r="I54" s="48">
        <f t="shared" si="54"/>
        <v>0</v>
      </c>
      <c r="J54" s="48">
        <f t="shared" si="54"/>
        <v>0</v>
      </c>
      <c r="K54" s="48">
        <f t="shared" si="54"/>
        <v>0</v>
      </c>
      <c r="L54" s="48">
        <f t="shared" si="54"/>
        <v>0</v>
      </c>
      <c r="M54" s="48">
        <f t="shared" si="51"/>
        <v>2869800000</v>
      </c>
      <c r="N54" s="48">
        <f t="shared" ref="N54:O54" si="55">+N55</f>
        <v>0</v>
      </c>
      <c r="O54" s="48">
        <f t="shared" si="55"/>
        <v>0</v>
      </c>
      <c r="P54" s="48">
        <f>+P55</f>
        <v>2869800000</v>
      </c>
      <c r="Q54" s="48">
        <f>+Q55</f>
        <v>0</v>
      </c>
      <c r="R54" s="48">
        <f>+R55</f>
        <v>2869800000</v>
      </c>
    </row>
    <row r="55" spans="1:18" s="21" customFormat="1" ht="38.25" x14ac:dyDescent="0.2">
      <c r="A55" s="5" t="s">
        <v>159</v>
      </c>
      <c r="B55" s="5" t="s">
        <v>62</v>
      </c>
      <c r="C55" s="6" t="s">
        <v>53</v>
      </c>
      <c r="D55" s="6"/>
      <c r="E55" s="38">
        <v>2869800000</v>
      </c>
      <c r="F55" s="24"/>
      <c r="G55" s="24"/>
      <c r="H55" s="38"/>
      <c r="I55" s="38"/>
      <c r="J55" s="38"/>
      <c r="K55" s="24"/>
      <c r="L55" s="24"/>
      <c r="M55" s="25">
        <f t="shared" si="51"/>
        <v>2869800000</v>
      </c>
      <c r="N55" s="26">
        <f>SUMIF(F55:G55,"&gt;0")</f>
        <v>0</v>
      </c>
      <c r="O55" s="26">
        <f>SUMIF(F55:G55,"&lt;0")*(-1)</f>
        <v>0</v>
      </c>
      <c r="P55" s="26">
        <f>+E55+N55-O55</f>
        <v>2869800000</v>
      </c>
      <c r="Q55" s="24">
        <f>+P55-R55</f>
        <v>0</v>
      </c>
      <c r="R55" s="27">
        <v>2869800000</v>
      </c>
    </row>
    <row r="56" spans="1:18" s="21" customFormat="1" ht="32.25" customHeight="1" x14ac:dyDescent="0.2">
      <c r="A56" s="195" t="s">
        <v>201</v>
      </c>
      <c r="B56" s="195"/>
      <c r="C56" s="195"/>
      <c r="D56" s="66"/>
      <c r="E56" s="85">
        <f>+E57</f>
        <v>94372300000</v>
      </c>
      <c r="F56" s="85">
        <f t="shared" ref="F56:L56" si="56">+F57</f>
        <v>0</v>
      </c>
      <c r="G56" s="85">
        <f t="shared" si="56"/>
        <v>12000000000</v>
      </c>
      <c r="H56" s="85">
        <f t="shared" si="56"/>
        <v>0</v>
      </c>
      <c r="I56" s="85">
        <f t="shared" si="56"/>
        <v>0</v>
      </c>
      <c r="J56" s="85">
        <f t="shared" si="56"/>
        <v>0</v>
      </c>
      <c r="K56" s="85">
        <f t="shared" si="56"/>
        <v>0</v>
      </c>
      <c r="L56" s="85">
        <f t="shared" si="56"/>
        <v>0</v>
      </c>
      <c r="M56" s="86">
        <f t="shared" si="51"/>
        <v>106372300000</v>
      </c>
      <c r="N56" s="86">
        <f>N58</f>
        <v>48043066415</v>
      </c>
      <c r="O56" s="86">
        <f>O58</f>
        <v>43066415</v>
      </c>
      <c r="P56" s="85">
        <f>+P57</f>
        <v>106372300000</v>
      </c>
      <c r="Q56" s="85">
        <f>+Q57</f>
        <v>0</v>
      </c>
      <c r="R56" s="85">
        <f>+R57</f>
        <v>106372300000</v>
      </c>
    </row>
    <row r="57" spans="1:18" s="21" customFormat="1" x14ac:dyDescent="0.2">
      <c r="A57" s="50"/>
      <c r="B57" s="50"/>
      <c r="C57" s="51" t="s">
        <v>192</v>
      </c>
      <c r="D57" s="51"/>
      <c r="E57" s="52">
        <f>+E58+E63+E64+E69</f>
        <v>94372300000</v>
      </c>
      <c r="F57" s="52"/>
      <c r="G57" s="52">
        <f t="shared" ref="G57" si="57">+G58+G63+G64+G69</f>
        <v>12000000000</v>
      </c>
      <c r="H57" s="52"/>
      <c r="I57" s="52"/>
      <c r="J57" s="52"/>
      <c r="K57" s="52"/>
      <c r="L57" s="52"/>
      <c r="M57" s="52">
        <f t="shared" si="51"/>
        <v>106372300000</v>
      </c>
      <c r="N57" s="52"/>
      <c r="O57" s="52"/>
      <c r="P57" s="52">
        <f>+P58+P63+P64+P69</f>
        <v>106372300000</v>
      </c>
      <c r="Q57" s="52">
        <f>+Q58+Q63+Q64+Q69</f>
        <v>0</v>
      </c>
      <c r="R57" s="52">
        <f>+R58+R63+R64+R69</f>
        <v>106372300000</v>
      </c>
    </row>
    <row r="58" spans="1:18" s="21" customFormat="1" x14ac:dyDescent="0.2">
      <c r="A58" s="46"/>
      <c r="B58" s="46"/>
      <c r="C58" s="47" t="s">
        <v>20</v>
      </c>
      <c r="D58" s="47"/>
      <c r="E58" s="48">
        <f>+E59</f>
        <v>10080200000</v>
      </c>
      <c r="F58" s="48"/>
      <c r="G58" s="48">
        <f t="shared" ref="G58" si="58">+G59</f>
        <v>0</v>
      </c>
      <c r="H58" s="48"/>
      <c r="I58" s="48"/>
      <c r="J58" s="48"/>
      <c r="K58" s="48"/>
      <c r="L58" s="48"/>
      <c r="M58" s="48">
        <f t="shared" si="51"/>
        <v>10080200000</v>
      </c>
      <c r="N58" s="48">
        <f>SUM(N59:N69)</f>
        <v>48043066415</v>
      </c>
      <c r="O58" s="48">
        <f>SUM(O59:O69)</f>
        <v>43066415</v>
      </c>
      <c r="P58" s="48">
        <f>+P59</f>
        <v>10080200000</v>
      </c>
      <c r="Q58" s="48">
        <f>+Q59</f>
        <v>0</v>
      </c>
      <c r="R58" s="48">
        <f>+R59</f>
        <v>10080200000</v>
      </c>
    </row>
    <row r="59" spans="1:18" s="21" customFormat="1" ht="21" customHeight="1" x14ac:dyDescent="0.2">
      <c r="A59" s="46"/>
      <c r="B59" s="46" t="s">
        <v>4</v>
      </c>
      <c r="C59" s="47" t="s">
        <v>21</v>
      </c>
      <c r="D59" s="47"/>
      <c r="E59" s="87">
        <f>+E60+E61+E62</f>
        <v>10080200000</v>
      </c>
      <c r="F59" s="87"/>
      <c r="G59" s="87">
        <f t="shared" ref="G59" si="59">+G60+G61+G62</f>
        <v>0</v>
      </c>
      <c r="H59" s="87"/>
      <c r="I59" s="87"/>
      <c r="J59" s="87"/>
      <c r="K59" s="87"/>
      <c r="L59" s="87"/>
      <c r="M59" s="87">
        <f t="shared" si="51"/>
        <v>10080200000</v>
      </c>
      <c r="N59" s="88">
        <f t="shared" ref="N59:N68" si="60">SUMIF(F59:G59,"&gt;0")</f>
        <v>0</v>
      </c>
      <c r="O59" s="88">
        <f t="shared" ref="O59:O66" si="61">SUMIF(F59:G59,"&lt;0")*(-1)</f>
        <v>0</v>
      </c>
      <c r="P59" s="87">
        <f>+P60+P61+P62</f>
        <v>10080200000</v>
      </c>
      <c r="Q59" s="87">
        <f t="shared" ref="Q59:Q61" si="62">+P59-R59</f>
        <v>0</v>
      </c>
      <c r="R59" s="87">
        <f>+R60+R61+R62</f>
        <v>10080200000</v>
      </c>
    </row>
    <row r="60" spans="1:18" s="21" customFormat="1" x14ac:dyDescent="0.2">
      <c r="A60" s="5" t="s">
        <v>75</v>
      </c>
      <c r="B60" s="5" t="s">
        <v>4</v>
      </c>
      <c r="C60" s="10" t="s">
        <v>22</v>
      </c>
      <c r="D60" s="10"/>
      <c r="E60" s="130">
        <v>6514200000</v>
      </c>
      <c r="F60" s="24"/>
      <c r="G60" s="24"/>
      <c r="H60" s="24"/>
      <c r="I60" s="24"/>
      <c r="J60" s="24"/>
      <c r="K60" s="24"/>
      <c r="L60" s="24"/>
      <c r="M60" s="25">
        <f t="shared" si="51"/>
        <v>6514200000</v>
      </c>
      <c r="N60" s="26">
        <f t="shared" si="60"/>
        <v>0</v>
      </c>
      <c r="O60" s="26">
        <f t="shared" si="61"/>
        <v>0</v>
      </c>
      <c r="P60" s="26">
        <f>+E60+N60-O60</f>
        <v>6514200000</v>
      </c>
      <c r="Q60" s="30">
        <f t="shared" si="62"/>
        <v>0</v>
      </c>
      <c r="R60" s="35">
        <v>6514200000</v>
      </c>
    </row>
    <row r="61" spans="1:18" s="21" customFormat="1" ht="38.25" x14ac:dyDescent="0.2">
      <c r="A61" s="5" t="s">
        <v>76</v>
      </c>
      <c r="B61" s="5" t="s">
        <v>4</v>
      </c>
      <c r="C61" s="10" t="s">
        <v>24</v>
      </c>
      <c r="D61" s="10"/>
      <c r="E61" s="130">
        <v>2490400000</v>
      </c>
      <c r="F61" s="24"/>
      <c r="G61" s="24"/>
      <c r="H61" s="24"/>
      <c r="I61" s="24"/>
      <c r="J61" s="24"/>
      <c r="K61" s="24"/>
      <c r="L61" s="24"/>
      <c r="M61" s="25">
        <f t="shared" si="51"/>
        <v>2490400000</v>
      </c>
      <c r="N61" s="26">
        <f t="shared" si="60"/>
        <v>0</v>
      </c>
      <c r="O61" s="26">
        <f t="shared" si="61"/>
        <v>0</v>
      </c>
      <c r="P61" s="26">
        <f>+E61+N61-O61</f>
        <v>2490400000</v>
      </c>
      <c r="Q61" s="30">
        <f t="shared" si="62"/>
        <v>0</v>
      </c>
      <c r="R61" s="35">
        <v>2490400000</v>
      </c>
    </row>
    <row r="62" spans="1:18" s="21" customFormat="1" ht="38.25" x14ac:dyDescent="0.2">
      <c r="A62" s="5" t="s">
        <v>157</v>
      </c>
      <c r="B62" s="5" t="s">
        <v>4</v>
      </c>
      <c r="C62" s="10" t="s">
        <v>23</v>
      </c>
      <c r="D62" s="10"/>
      <c r="E62" s="130">
        <v>1075600000</v>
      </c>
      <c r="F62" s="24"/>
      <c r="G62" s="24"/>
      <c r="H62" s="24"/>
      <c r="I62" s="24"/>
      <c r="J62" s="24"/>
      <c r="K62" s="24"/>
      <c r="L62" s="24"/>
      <c r="M62" s="25">
        <f t="shared" si="51"/>
        <v>1075600000</v>
      </c>
      <c r="N62" s="26">
        <f t="shared" si="60"/>
        <v>0</v>
      </c>
      <c r="O62" s="26">
        <f t="shared" si="61"/>
        <v>0</v>
      </c>
      <c r="P62" s="26">
        <f>+E62+N62-O62</f>
        <v>1075600000</v>
      </c>
      <c r="Q62" s="30">
        <f>+P62-R62</f>
        <v>0</v>
      </c>
      <c r="R62" s="35">
        <v>1075600000</v>
      </c>
    </row>
    <row r="63" spans="1:18" s="119" customFormat="1" ht="25.5" x14ac:dyDescent="0.2">
      <c r="A63" s="120" t="s">
        <v>77</v>
      </c>
      <c r="B63" s="120" t="s">
        <v>4</v>
      </c>
      <c r="C63" s="121" t="s">
        <v>57</v>
      </c>
      <c r="D63" s="121"/>
      <c r="E63" s="122">
        <v>4729200000</v>
      </c>
      <c r="F63" s="122"/>
      <c r="G63" s="122"/>
      <c r="H63" s="122"/>
      <c r="I63" s="122"/>
      <c r="J63" s="122"/>
      <c r="K63" s="122"/>
      <c r="L63" s="122"/>
      <c r="M63" s="25">
        <f t="shared" si="51"/>
        <v>4729200000</v>
      </c>
      <c r="N63" s="122">
        <f t="shared" si="60"/>
        <v>0</v>
      </c>
      <c r="O63" s="122">
        <f t="shared" si="61"/>
        <v>0</v>
      </c>
      <c r="P63" s="122">
        <f>+E63+N63-O63</f>
        <v>4729200000</v>
      </c>
      <c r="Q63" s="122">
        <f>+P63-R63</f>
        <v>0</v>
      </c>
      <c r="R63" s="174">
        <v>4729200000</v>
      </c>
    </row>
    <row r="64" spans="1:18" s="21" customFormat="1" ht="25.5" x14ac:dyDescent="0.2">
      <c r="A64" s="46"/>
      <c r="B64" s="46"/>
      <c r="C64" s="47" t="s">
        <v>15</v>
      </c>
      <c r="D64" s="47"/>
      <c r="E64" s="48">
        <f>+E65</f>
        <v>79468800000</v>
      </c>
      <c r="F64" s="48">
        <f t="shared" ref="F64:L65" si="63">+F65</f>
        <v>0</v>
      </c>
      <c r="G64" s="48">
        <f t="shared" si="63"/>
        <v>12000000000</v>
      </c>
      <c r="H64" s="48">
        <f t="shared" si="63"/>
        <v>0</v>
      </c>
      <c r="I64" s="48">
        <f t="shared" si="63"/>
        <v>0</v>
      </c>
      <c r="J64" s="48">
        <f t="shared" si="63"/>
        <v>0</v>
      </c>
      <c r="K64" s="48">
        <f t="shared" si="63"/>
        <v>-43066415</v>
      </c>
      <c r="L64" s="48">
        <f t="shared" si="63"/>
        <v>0</v>
      </c>
      <c r="M64" s="48">
        <f t="shared" si="51"/>
        <v>91425733585</v>
      </c>
      <c r="N64" s="48">
        <f t="shared" si="60"/>
        <v>12000000000</v>
      </c>
      <c r="O64" s="48">
        <f t="shared" si="61"/>
        <v>0</v>
      </c>
      <c r="P64" s="48">
        <f t="shared" ref="P64:R65" si="64">+P65</f>
        <v>91425733585</v>
      </c>
      <c r="Q64" s="48">
        <f t="shared" si="64"/>
        <v>0</v>
      </c>
      <c r="R64" s="48">
        <f t="shared" si="64"/>
        <v>91425733585</v>
      </c>
    </row>
    <row r="65" spans="1:18" s="21" customFormat="1" ht="25.5" x14ac:dyDescent="0.2">
      <c r="A65" s="3"/>
      <c r="B65" s="3"/>
      <c r="C65" s="4" t="s">
        <v>28</v>
      </c>
      <c r="D65" s="4"/>
      <c r="E65" s="22">
        <f>+E66</f>
        <v>79468800000</v>
      </c>
      <c r="F65" s="22">
        <f t="shared" si="63"/>
        <v>0</v>
      </c>
      <c r="G65" s="22">
        <f t="shared" si="63"/>
        <v>12000000000</v>
      </c>
      <c r="H65" s="22">
        <f t="shared" si="63"/>
        <v>0</v>
      </c>
      <c r="I65" s="22">
        <f t="shared" si="63"/>
        <v>0</v>
      </c>
      <c r="J65" s="22">
        <f t="shared" si="63"/>
        <v>0</v>
      </c>
      <c r="K65" s="22">
        <f t="shared" si="63"/>
        <v>-43066415</v>
      </c>
      <c r="L65" s="22"/>
      <c r="M65" s="22">
        <f t="shared" si="51"/>
        <v>91425733585</v>
      </c>
      <c r="N65" s="22">
        <f t="shared" si="60"/>
        <v>12000000000</v>
      </c>
      <c r="O65" s="22">
        <f t="shared" si="61"/>
        <v>0</v>
      </c>
      <c r="P65" s="22">
        <f t="shared" si="64"/>
        <v>91425733585</v>
      </c>
      <c r="Q65" s="22">
        <f t="shared" si="64"/>
        <v>0</v>
      </c>
      <c r="R65" s="22">
        <f t="shared" si="64"/>
        <v>91425733585</v>
      </c>
    </row>
    <row r="66" spans="1:18" s="21" customFormat="1" x14ac:dyDescent="0.2">
      <c r="A66" s="3"/>
      <c r="B66" s="3"/>
      <c r="C66" s="4" t="s">
        <v>29</v>
      </c>
      <c r="D66" s="4"/>
      <c r="E66" s="22">
        <f>+E67+E68</f>
        <v>79468800000</v>
      </c>
      <c r="F66" s="22">
        <f t="shared" ref="F66:K66" si="65">+F67+F68</f>
        <v>0</v>
      </c>
      <c r="G66" s="22">
        <f t="shared" si="65"/>
        <v>12000000000</v>
      </c>
      <c r="H66" s="22">
        <f t="shared" si="65"/>
        <v>0</v>
      </c>
      <c r="I66" s="22">
        <f t="shared" si="65"/>
        <v>0</v>
      </c>
      <c r="J66" s="22">
        <f t="shared" si="65"/>
        <v>0</v>
      </c>
      <c r="K66" s="22">
        <f t="shared" si="65"/>
        <v>-43066415</v>
      </c>
      <c r="L66" s="22"/>
      <c r="M66" s="22">
        <f t="shared" si="51"/>
        <v>91425733585</v>
      </c>
      <c r="N66" s="22">
        <f t="shared" si="60"/>
        <v>12000000000</v>
      </c>
      <c r="O66" s="22">
        <f t="shared" si="61"/>
        <v>0</v>
      </c>
      <c r="P66" s="22">
        <f>+P67+P68</f>
        <v>91425733585</v>
      </c>
      <c r="Q66" s="22">
        <f>+Q67+Q68</f>
        <v>0</v>
      </c>
      <c r="R66" s="22">
        <f>+R67+R68</f>
        <v>91425733585</v>
      </c>
    </row>
    <row r="67" spans="1:18" s="21" customFormat="1" ht="63.75" x14ac:dyDescent="0.2">
      <c r="A67" s="5" t="s">
        <v>158</v>
      </c>
      <c r="B67" s="5">
        <v>10</v>
      </c>
      <c r="C67" s="10" t="s">
        <v>60</v>
      </c>
      <c r="D67" s="10"/>
      <c r="E67" s="130">
        <v>67468800000</v>
      </c>
      <c r="F67" s="27"/>
      <c r="G67" s="27">
        <v>12000000000</v>
      </c>
      <c r="H67" s="27"/>
      <c r="I67" s="27"/>
      <c r="J67" s="27"/>
      <c r="K67" s="27">
        <v>-43066415</v>
      </c>
      <c r="L67" s="27"/>
      <c r="M67" s="25">
        <f t="shared" si="51"/>
        <v>79425733585</v>
      </c>
      <c r="N67" s="27">
        <f t="shared" si="60"/>
        <v>12000000000</v>
      </c>
      <c r="O67" s="27">
        <f>SUMIF(F67:L67,"&lt;0")*(-1)</f>
        <v>43066415</v>
      </c>
      <c r="P67" s="27">
        <f>+E67+N67-O67</f>
        <v>79425733585</v>
      </c>
      <c r="Q67" s="30">
        <f t="shared" ref="Q67:Q68" si="66">+P67-R67</f>
        <v>0</v>
      </c>
      <c r="R67" s="35">
        <v>79425733585</v>
      </c>
    </row>
    <row r="68" spans="1:18" s="21" customFormat="1" ht="63.75" x14ac:dyDescent="0.2">
      <c r="A68" s="5" t="s">
        <v>158</v>
      </c>
      <c r="B68" s="5">
        <v>11</v>
      </c>
      <c r="C68" s="10" t="s">
        <v>71</v>
      </c>
      <c r="D68" s="10"/>
      <c r="E68" s="130">
        <v>12000000000</v>
      </c>
      <c r="F68" s="24"/>
      <c r="G68" s="24"/>
      <c r="H68" s="24"/>
      <c r="I68" s="24"/>
      <c r="J68" s="24"/>
      <c r="K68" s="24"/>
      <c r="L68" s="24"/>
      <c r="M68" s="25">
        <f t="shared" si="51"/>
        <v>12000000000</v>
      </c>
      <c r="N68" s="26">
        <f t="shared" si="60"/>
        <v>0</v>
      </c>
      <c r="O68" s="26">
        <f>SUMIF(F68:G68,"&lt;0")*(-1)</f>
        <v>0</v>
      </c>
      <c r="P68" s="26">
        <f>+E68+N68-O68</f>
        <v>12000000000</v>
      </c>
      <c r="Q68" s="30">
        <f t="shared" si="66"/>
        <v>0</v>
      </c>
      <c r="R68" s="35">
        <v>12000000000</v>
      </c>
    </row>
    <row r="69" spans="1:18" s="21" customFormat="1" ht="38.25" x14ac:dyDescent="0.2">
      <c r="A69" s="50"/>
      <c r="B69" s="50"/>
      <c r="C69" s="51" t="s">
        <v>66</v>
      </c>
      <c r="D69" s="51"/>
      <c r="E69" s="52">
        <f>+E70</f>
        <v>94100000</v>
      </c>
      <c r="F69" s="52"/>
      <c r="G69" s="52">
        <f t="shared" ref="G69:L70" si="67">+G70</f>
        <v>0</v>
      </c>
      <c r="H69" s="52">
        <f t="shared" si="67"/>
        <v>0</v>
      </c>
      <c r="I69" s="52">
        <f t="shared" si="67"/>
        <v>0</v>
      </c>
      <c r="J69" s="52">
        <f t="shared" si="67"/>
        <v>0</v>
      </c>
      <c r="K69" s="52">
        <f>+K70</f>
        <v>43066415</v>
      </c>
      <c r="L69" s="52">
        <f t="shared" si="67"/>
        <v>0</v>
      </c>
      <c r="M69" s="52">
        <f t="shared" si="51"/>
        <v>137166415</v>
      </c>
      <c r="N69" s="52">
        <f>+N70</f>
        <v>43066415</v>
      </c>
      <c r="O69" s="52">
        <f>+O70</f>
        <v>0</v>
      </c>
      <c r="P69" s="52">
        <f>+P70</f>
        <v>137166415</v>
      </c>
      <c r="Q69" s="52">
        <f>+Q70</f>
        <v>0</v>
      </c>
      <c r="R69" s="52">
        <f>+R70</f>
        <v>137166415</v>
      </c>
    </row>
    <row r="70" spans="1:18" s="21" customFormat="1" x14ac:dyDescent="0.2">
      <c r="A70" s="46"/>
      <c r="B70" s="46"/>
      <c r="C70" s="47" t="s">
        <v>70</v>
      </c>
      <c r="D70" s="47"/>
      <c r="E70" s="48">
        <f>+E71</f>
        <v>94100000</v>
      </c>
      <c r="F70" s="48">
        <f t="shared" ref="F70" si="68">+F71</f>
        <v>0</v>
      </c>
      <c r="G70" s="48">
        <f t="shared" si="67"/>
        <v>0</v>
      </c>
      <c r="H70" s="48">
        <f t="shared" si="67"/>
        <v>0</v>
      </c>
      <c r="I70" s="48">
        <f t="shared" si="67"/>
        <v>0</v>
      </c>
      <c r="J70" s="48">
        <f t="shared" si="67"/>
        <v>0</v>
      </c>
      <c r="K70" s="48">
        <f t="shared" si="67"/>
        <v>43066415</v>
      </c>
      <c r="L70" s="48">
        <f t="shared" si="67"/>
        <v>0</v>
      </c>
      <c r="M70" s="48">
        <f t="shared" si="51"/>
        <v>137166415</v>
      </c>
      <c r="N70" s="48">
        <f>+N71</f>
        <v>43066415</v>
      </c>
      <c r="O70" s="48">
        <f>+O71</f>
        <v>0</v>
      </c>
      <c r="P70" s="48">
        <f>+E70+N70-O70</f>
        <v>137166415</v>
      </c>
      <c r="Q70" s="48">
        <f>+Q71</f>
        <v>0</v>
      </c>
      <c r="R70" s="48">
        <f>+R71</f>
        <v>137166415</v>
      </c>
    </row>
    <row r="71" spans="1:18" s="119" customFormat="1" ht="38.25" x14ac:dyDescent="0.2">
      <c r="A71" s="116" t="s">
        <v>159</v>
      </c>
      <c r="B71" s="116">
        <v>11</v>
      </c>
      <c r="C71" s="117" t="s">
        <v>67</v>
      </c>
      <c r="D71" s="117"/>
      <c r="E71" s="118">
        <v>94100000</v>
      </c>
      <c r="F71" s="118"/>
      <c r="G71" s="118"/>
      <c r="H71" s="118"/>
      <c r="I71" s="118"/>
      <c r="J71" s="118"/>
      <c r="K71" s="118">
        <v>43066415</v>
      </c>
      <c r="L71" s="118"/>
      <c r="M71" s="25">
        <f t="shared" si="51"/>
        <v>137166415</v>
      </c>
      <c r="N71" s="118">
        <f t="shared" ref="N71:N106" si="69">SUMIF(F71:L71,"&gt;0")</f>
        <v>43066415</v>
      </c>
      <c r="O71" s="118">
        <f>SUMIF(F71:G71,"&lt;0")*(-1)</f>
        <v>0</v>
      </c>
      <c r="P71" s="26">
        <f>+E71+N71-O71</f>
        <v>137166415</v>
      </c>
      <c r="Q71" s="30">
        <f t="shared" ref="Q71" si="70">+P71-R71</f>
        <v>0</v>
      </c>
      <c r="R71" s="118">
        <v>137166415</v>
      </c>
    </row>
    <row r="72" spans="1:18" s="21" customFormat="1" ht="19.5" customHeight="1" x14ac:dyDescent="0.2">
      <c r="A72" s="196" t="s">
        <v>188</v>
      </c>
      <c r="B72" s="196"/>
      <c r="C72" s="196"/>
      <c r="D72" s="47"/>
      <c r="E72" s="48">
        <f>+E73+E131</f>
        <v>397622826322</v>
      </c>
      <c r="F72" s="48"/>
      <c r="G72" s="48">
        <f t="shared" ref="G72" si="71">+G73+G131</f>
        <v>0</v>
      </c>
      <c r="H72" s="48"/>
      <c r="I72" s="48"/>
      <c r="J72" s="48"/>
      <c r="K72" s="48"/>
      <c r="L72" s="48"/>
      <c r="M72" s="48">
        <f t="shared" si="51"/>
        <v>397622826322</v>
      </c>
      <c r="N72" s="48">
        <f t="shared" si="69"/>
        <v>0</v>
      </c>
      <c r="O72" s="47">
        <f t="shared" ref="O72:O106" si="72">SUMIF(F72:L72,"&lt;0")*(-1)</f>
        <v>0</v>
      </c>
      <c r="P72" s="48">
        <f>+P73+P131</f>
        <v>397622826322</v>
      </c>
      <c r="Q72" s="48">
        <f>+Q73+Q131</f>
        <v>0</v>
      </c>
      <c r="R72" s="48">
        <f>+R73+R131</f>
        <v>397622826322</v>
      </c>
    </row>
    <row r="73" spans="1:18" s="21" customFormat="1" ht="19.5" customHeight="1" x14ac:dyDescent="0.2">
      <c r="A73" s="67" t="s">
        <v>189</v>
      </c>
      <c r="B73" s="67"/>
      <c r="C73" s="67"/>
      <c r="D73" s="47"/>
      <c r="E73" s="48">
        <f>+E74+E92+E106+E109+E114</f>
        <v>394622826322</v>
      </c>
      <c r="F73" s="48"/>
      <c r="G73" s="48">
        <f t="shared" ref="G73" si="73">+G74+G92+G106+G109+G114</f>
        <v>0</v>
      </c>
      <c r="H73" s="48"/>
      <c r="I73" s="48"/>
      <c r="J73" s="48"/>
      <c r="K73" s="48"/>
      <c r="L73" s="48"/>
      <c r="M73" s="48">
        <f t="shared" si="51"/>
        <v>394622826322</v>
      </c>
      <c r="N73" s="48">
        <f t="shared" si="69"/>
        <v>0</v>
      </c>
      <c r="O73" s="47">
        <f t="shared" si="72"/>
        <v>0</v>
      </c>
      <c r="P73" s="48">
        <f>+P74+P92+P106+P109+P114</f>
        <v>394622826322</v>
      </c>
      <c r="Q73" s="48">
        <f>+Q74+Q92+Q106+Q109+Q114</f>
        <v>0</v>
      </c>
      <c r="R73" s="48">
        <f>+R74+R92+R106+R109+R114</f>
        <v>394622826322</v>
      </c>
    </row>
    <row r="74" spans="1:18" s="21" customFormat="1" ht="127.5" x14ac:dyDescent="0.2">
      <c r="A74" s="50" t="s">
        <v>202</v>
      </c>
      <c r="B74" s="50"/>
      <c r="C74" s="51" t="s">
        <v>25</v>
      </c>
      <c r="D74" s="51"/>
      <c r="E74" s="52">
        <f>E75</f>
        <v>226821554800</v>
      </c>
      <c r="F74" s="52"/>
      <c r="G74" s="52">
        <f t="shared" ref="G74" si="74">G75</f>
        <v>0</v>
      </c>
      <c r="H74" s="52"/>
      <c r="I74" s="52"/>
      <c r="J74" s="52"/>
      <c r="K74" s="52"/>
      <c r="L74" s="52"/>
      <c r="M74" s="52">
        <f t="shared" si="51"/>
        <v>226821554800</v>
      </c>
      <c r="N74" s="52">
        <f t="shared" si="69"/>
        <v>0</v>
      </c>
      <c r="O74" s="51">
        <f t="shared" si="72"/>
        <v>0</v>
      </c>
      <c r="P74" s="52">
        <f t="shared" ref="P74:P91" si="75">+E74+N74-O74</f>
        <v>226821554800</v>
      </c>
      <c r="Q74" s="52">
        <f>Q75</f>
        <v>0</v>
      </c>
      <c r="R74" s="52">
        <f>R75</f>
        <v>226821554800</v>
      </c>
    </row>
    <row r="75" spans="1:18" s="21" customFormat="1" ht="25.5" x14ac:dyDescent="0.2">
      <c r="A75" s="53"/>
      <c r="B75" s="53"/>
      <c r="C75" s="54" t="s">
        <v>7</v>
      </c>
      <c r="D75" s="54"/>
      <c r="E75" s="55">
        <f>SUM(E76:E91)</f>
        <v>226821554800</v>
      </c>
      <c r="F75" s="55"/>
      <c r="G75" s="55">
        <f t="shared" ref="G75" si="76">SUM(G76:G91)</f>
        <v>0</v>
      </c>
      <c r="H75" s="55"/>
      <c r="I75" s="55"/>
      <c r="J75" s="55"/>
      <c r="K75" s="55"/>
      <c r="L75" s="55"/>
      <c r="M75" s="55">
        <f t="shared" si="51"/>
        <v>226821554800</v>
      </c>
      <c r="N75" s="55">
        <f t="shared" si="69"/>
        <v>0</v>
      </c>
      <c r="O75" s="54">
        <f t="shared" si="72"/>
        <v>0</v>
      </c>
      <c r="P75" s="55">
        <f t="shared" si="75"/>
        <v>226821554800</v>
      </c>
      <c r="Q75" s="55">
        <f>SUM(Q76:Q83)</f>
        <v>0</v>
      </c>
      <c r="R75" s="55">
        <f>SUM(R76:R91)</f>
        <v>226821554800</v>
      </c>
    </row>
    <row r="76" spans="1:18" s="21" customFormat="1" ht="87.75" customHeight="1" x14ac:dyDescent="0.2">
      <c r="A76" s="11" t="s">
        <v>79</v>
      </c>
      <c r="B76" s="11" t="s">
        <v>4</v>
      </c>
      <c r="C76" s="10" t="s">
        <v>92</v>
      </c>
      <c r="D76" s="6" t="s">
        <v>78</v>
      </c>
      <c r="E76" s="134">
        <v>17000000000</v>
      </c>
      <c r="F76" s="24"/>
      <c r="G76" s="24"/>
      <c r="H76" s="38"/>
      <c r="I76" s="38"/>
      <c r="J76" s="38"/>
      <c r="K76" s="24"/>
      <c r="L76" s="24"/>
      <c r="M76" s="25">
        <f t="shared" si="51"/>
        <v>17000000000</v>
      </c>
      <c r="N76" s="26">
        <f t="shared" si="69"/>
        <v>0</v>
      </c>
      <c r="O76" s="26">
        <f t="shared" si="72"/>
        <v>0</v>
      </c>
      <c r="P76" s="24">
        <f t="shared" si="75"/>
        <v>17000000000</v>
      </c>
      <c r="Q76" s="27">
        <f t="shared" ref="Q76:Q86" si="77">+P76-R76</f>
        <v>0</v>
      </c>
      <c r="R76" s="27">
        <v>17000000000</v>
      </c>
    </row>
    <row r="77" spans="1:18" s="21" customFormat="1" ht="63.75" customHeight="1" x14ac:dyDescent="0.2">
      <c r="A77" s="11" t="s">
        <v>80</v>
      </c>
      <c r="B77" s="11" t="s">
        <v>4</v>
      </c>
      <c r="C77" s="10" t="s">
        <v>91</v>
      </c>
      <c r="D77" s="6" t="s">
        <v>87</v>
      </c>
      <c r="E77" s="134">
        <v>48500000000</v>
      </c>
      <c r="F77" s="24"/>
      <c r="G77" s="24"/>
      <c r="H77" s="38"/>
      <c r="I77" s="38"/>
      <c r="J77" s="38"/>
      <c r="K77" s="24"/>
      <c r="L77" s="24"/>
      <c r="M77" s="25">
        <f t="shared" si="51"/>
        <v>48500000000</v>
      </c>
      <c r="N77" s="26">
        <f t="shared" si="69"/>
        <v>0</v>
      </c>
      <c r="O77" s="26">
        <f t="shared" si="72"/>
        <v>0</v>
      </c>
      <c r="P77" s="24">
        <f t="shared" si="75"/>
        <v>48500000000</v>
      </c>
      <c r="Q77" s="27">
        <f t="shared" si="77"/>
        <v>0</v>
      </c>
      <c r="R77" s="27">
        <v>48500000000</v>
      </c>
    </row>
    <row r="78" spans="1:18" s="21" customFormat="1" ht="63.75" customHeight="1" x14ac:dyDescent="0.2">
      <c r="A78" s="11" t="s">
        <v>81</v>
      </c>
      <c r="B78" s="11" t="s">
        <v>4</v>
      </c>
      <c r="C78" s="10" t="s">
        <v>93</v>
      </c>
      <c r="D78" s="6" t="s">
        <v>87</v>
      </c>
      <c r="E78" s="130">
        <v>50000000000</v>
      </c>
      <c r="F78" s="24"/>
      <c r="G78" s="24"/>
      <c r="H78" s="38"/>
      <c r="I78" s="38"/>
      <c r="J78" s="38"/>
      <c r="K78" s="24"/>
      <c r="L78" s="24"/>
      <c r="M78" s="25">
        <f t="shared" si="51"/>
        <v>50000000000</v>
      </c>
      <c r="N78" s="26">
        <f t="shared" si="69"/>
        <v>0</v>
      </c>
      <c r="O78" s="26">
        <f t="shared" si="72"/>
        <v>0</v>
      </c>
      <c r="P78" s="24">
        <f t="shared" si="75"/>
        <v>50000000000</v>
      </c>
      <c r="Q78" s="35">
        <f t="shared" si="77"/>
        <v>0</v>
      </c>
      <c r="R78" s="35">
        <v>50000000000</v>
      </c>
    </row>
    <row r="79" spans="1:18" s="21" customFormat="1" ht="102" customHeight="1" x14ac:dyDescent="0.2">
      <c r="A79" s="11" t="s">
        <v>82</v>
      </c>
      <c r="B79" s="11" t="s">
        <v>4</v>
      </c>
      <c r="C79" s="10" t="s">
        <v>94</v>
      </c>
      <c r="D79" s="6" t="s">
        <v>87</v>
      </c>
      <c r="E79" s="134">
        <v>722000000</v>
      </c>
      <c r="F79" s="24"/>
      <c r="G79" s="24"/>
      <c r="H79" s="38"/>
      <c r="I79" s="38"/>
      <c r="J79" s="38"/>
      <c r="K79" s="24"/>
      <c r="L79" s="24"/>
      <c r="M79" s="25">
        <f t="shared" si="51"/>
        <v>722000000</v>
      </c>
      <c r="N79" s="26">
        <f t="shared" si="69"/>
        <v>0</v>
      </c>
      <c r="O79" s="26">
        <f t="shared" si="72"/>
        <v>0</v>
      </c>
      <c r="P79" s="24">
        <f t="shared" si="75"/>
        <v>722000000</v>
      </c>
      <c r="Q79" s="27">
        <f t="shared" si="77"/>
        <v>0</v>
      </c>
      <c r="R79" s="27">
        <v>722000000</v>
      </c>
    </row>
    <row r="80" spans="1:18" s="21" customFormat="1" ht="102" customHeight="1" x14ac:dyDescent="0.2">
      <c r="A80" s="11" t="s">
        <v>83</v>
      </c>
      <c r="B80" s="11" t="s">
        <v>4</v>
      </c>
      <c r="C80" s="10" t="s">
        <v>95</v>
      </c>
      <c r="D80" s="10" t="s">
        <v>87</v>
      </c>
      <c r="E80" s="134">
        <v>28000000000</v>
      </c>
      <c r="F80" s="24"/>
      <c r="G80" s="24"/>
      <c r="H80" s="38"/>
      <c r="I80" s="38"/>
      <c r="J80" s="38"/>
      <c r="K80" s="24"/>
      <c r="L80" s="24"/>
      <c r="M80" s="25">
        <f t="shared" si="51"/>
        <v>28000000000</v>
      </c>
      <c r="N80" s="26">
        <f t="shared" si="69"/>
        <v>0</v>
      </c>
      <c r="O80" s="26">
        <f t="shared" si="72"/>
        <v>0</v>
      </c>
      <c r="P80" s="24">
        <f t="shared" si="75"/>
        <v>28000000000</v>
      </c>
      <c r="Q80" s="27">
        <f t="shared" si="77"/>
        <v>0</v>
      </c>
      <c r="R80" s="27">
        <v>28000000000</v>
      </c>
    </row>
    <row r="81" spans="1:18" s="21" customFormat="1" ht="102" customHeight="1" x14ac:dyDescent="0.2">
      <c r="A81" s="11" t="s">
        <v>84</v>
      </c>
      <c r="B81" s="11" t="s">
        <v>4</v>
      </c>
      <c r="C81" s="10" t="s">
        <v>96</v>
      </c>
      <c r="D81" s="6" t="s">
        <v>88</v>
      </c>
      <c r="E81" s="134">
        <v>7000000000</v>
      </c>
      <c r="F81" s="24"/>
      <c r="G81" s="24"/>
      <c r="H81" s="38"/>
      <c r="I81" s="38"/>
      <c r="J81" s="38"/>
      <c r="K81" s="24"/>
      <c r="L81" s="24"/>
      <c r="M81" s="25">
        <f t="shared" si="51"/>
        <v>7000000000</v>
      </c>
      <c r="N81" s="26">
        <f t="shared" si="69"/>
        <v>0</v>
      </c>
      <c r="O81" s="26">
        <f t="shared" si="72"/>
        <v>0</v>
      </c>
      <c r="P81" s="24">
        <f t="shared" si="75"/>
        <v>7000000000</v>
      </c>
      <c r="Q81" s="27">
        <f t="shared" si="77"/>
        <v>0</v>
      </c>
      <c r="R81" s="27">
        <v>7000000000</v>
      </c>
    </row>
    <row r="82" spans="1:18" s="21" customFormat="1" ht="127.5" x14ac:dyDescent="0.2">
      <c r="A82" s="11" t="s">
        <v>85</v>
      </c>
      <c r="B82" s="11" t="s">
        <v>4</v>
      </c>
      <c r="C82" s="10" t="s">
        <v>97</v>
      </c>
      <c r="D82" s="10" t="s">
        <v>89</v>
      </c>
      <c r="E82" s="134">
        <v>34899554800</v>
      </c>
      <c r="F82" s="24"/>
      <c r="G82" s="24"/>
      <c r="H82" s="38"/>
      <c r="I82" s="38"/>
      <c r="J82" s="38"/>
      <c r="K82" s="24"/>
      <c r="L82" s="24"/>
      <c r="M82" s="25">
        <f t="shared" si="51"/>
        <v>34899554800</v>
      </c>
      <c r="N82" s="26">
        <f t="shared" si="69"/>
        <v>0</v>
      </c>
      <c r="O82" s="26">
        <f t="shared" si="72"/>
        <v>0</v>
      </c>
      <c r="P82" s="24">
        <f t="shared" si="75"/>
        <v>34899554800</v>
      </c>
      <c r="Q82" s="27">
        <f t="shared" si="77"/>
        <v>0</v>
      </c>
      <c r="R82" s="27">
        <v>34899554800</v>
      </c>
    </row>
    <row r="83" spans="1:18" s="21" customFormat="1" ht="102" customHeight="1" x14ac:dyDescent="0.2">
      <c r="A83" s="11" t="s">
        <v>86</v>
      </c>
      <c r="B83" s="11" t="s">
        <v>4</v>
      </c>
      <c r="C83" s="10" t="s">
        <v>98</v>
      </c>
      <c r="D83" s="10" t="s">
        <v>90</v>
      </c>
      <c r="E83" s="134">
        <v>2700000000</v>
      </c>
      <c r="F83" s="24"/>
      <c r="G83" s="24"/>
      <c r="H83" s="38"/>
      <c r="I83" s="38"/>
      <c r="J83" s="38"/>
      <c r="K83" s="24"/>
      <c r="L83" s="24"/>
      <c r="M83" s="25">
        <f t="shared" ref="M83:M114" si="78">SUM(E83:L83)</f>
        <v>2700000000</v>
      </c>
      <c r="N83" s="26">
        <f t="shared" si="69"/>
        <v>0</v>
      </c>
      <c r="O83" s="26">
        <f t="shared" si="72"/>
        <v>0</v>
      </c>
      <c r="P83" s="24">
        <f t="shared" si="75"/>
        <v>2700000000</v>
      </c>
      <c r="Q83" s="27">
        <f t="shared" si="77"/>
        <v>0</v>
      </c>
      <c r="R83" s="27">
        <v>2700000000</v>
      </c>
    </row>
    <row r="84" spans="1:18" s="21" customFormat="1" ht="102" customHeight="1" x14ac:dyDescent="0.2">
      <c r="A84" s="115" t="s">
        <v>205</v>
      </c>
      <c r="B84" s="11">
        <v>10</v>
      </c>
      <c r="C84" s="124" t="s">
        <v>213</v>
      </c>
      <c r="D84" s="123" t="s">
        <v>212</v>
      </c>
      <c r="E84" s="135">
        <v>2000000000</v>
      </c>
      <c r="F84" s="24"/>
      <c r="G84" s="24"/>
      <c r="H84" s="38"/>
      <c r="I84" s="38"/>
      <c r="J84" s="38"/>
      <c r="K84" s="24"/>
      <c r="L84" s="24"/>
      <c r="M84" s="25">
        <f t="shared" si="78"/>
        <v>2000000000</v>
      </c>
      <c r="N84" s="26">
        <f t="shared" si="69"/>
        <v>0</v>
      </c>
      <c r="O84" s="26">
        <f t="shared" si="72"/>
        <v>0</v>
      </c>
      <c r="P84" s="24">
        <f t="shared" si="75"/>
        <v>2000000000</v>
      </c>
      <c r="Q84" s="27">
        <f t="shared" si="77"/>
        <v>0</v>
      </c>
      <c r="R84" s="27">
        <v>2000000000</v>
      </c>
    </row>
    <row r="85" spans="1:18" s="21" customFormat="1" ht="102" customHeight="1" x14ac:dyDescent="0.2">
      <c r="A85" s="115" t="s">
        <v>206</v>
      </c>
      <c r="B85" s="11">
        <v>10</v>
      </c>
      <c r="C85" s="124" t="s">
        <v>214</v>
      </c>
      <c r="D85" s="125" t="s">
        <v>112</v>
      </c>
      <c r="E85" s="135">
        <v>1000000000</v>
      </c>
      <c r="F85" s="24"/>
      <c r="G85" s="24"/>
      <c r="H85" s="38"/>
      <c r="I85" s="38"/>
      <c r="J85" s="38"/>
      <c r="K85" s="24"/>
      <c r="L85" s="24"/>
      <c r="M85" s="25">
        <f t="shared" si="78"/>
        <v>1000000000</v>
      </c>
      <c r="N85" s="26">
        <f t="shared" si="69"/>
        <v>0</v>
      </c>
      <c r="O85" s="26">
        <f t="shared" si="72"/>
        <v>0</v>
      </c>
      <c r="P85" s="24">
        <f t="shared" si="75"/>
        <v>1000000000</v>
      </c>
      <c r="Q85" s="27">
        <f t="shared" si="77"/>
        <v>0</v>
      </c>
      <c r="R85" s="27">
        <v>1000000000</v>
      </c>
    </row>
    <row r="86" spans="1:18" s="21" customFormat="1" ht="102" customHeight="1" x14ac:dyDescent="0.2">
      <c r="A86" s="115" t="s">
        <v>207</v>
      </c>
      <c r="B86" s="11">
        <v>10</v>
      </c>
      <c r="C86" s="124" t="s">
        <v>214</v>
      </c>
      <c r="D86" s="126" t="s">
        <v>215</v>
      </c>
      <c r="E86" s="154">
        <v>5000000000</v>
      </c>
      <c r="F86" s="24"/>
      <c r="G86" s="24"/>
      <c r="H86" s="38"/>
      <c r="I86" s="38"/>
      <c r="J86" s="38"/>
      <c r="K86" s="24"/>
      <c r="L86" s="24"/>
      <c r="M86" s="25">
        <f t="shared" si="78"/>
        <v>5000000000</v>
      </c>
      <c r="N86" s="26">
        <f t="shared" si="69"/>
        <v>0</v>
      </c>
      <c r="O86" s="26">
        <f t="shared" si="72"/>
        <v>0</v>
      </c>
      <c r="P86" s="24">
        <f t="shared" si="75"/>
        <v>5000000000</v>
      </c>
      <c r="Q86" s="27">
        <f t="shared" si="77"/>
        <v>0</v>
      </c>
      <c r="R86" s="27">
        <v>5000000000</v>
      </c>
    </row>
    <row r="87" spans="1:18" s="21" customFormat="1" ht="102" customHeight="1" x14ac:dyDescent="0.2">
      <c r="A87" s="115" t="s">
        <v>208</v>
      </c>
      <c r="B87" s="11">
        <v>10</v>
      </c>
      <c r="C87" s="127" t="s">
        <v>216</v>
      </c>
      <c r="D87" s="128" t="s">
        <v>217</v>
      </c>
      <c r="E87" s="171">
        <v>10000000000</v>
      </c>
      <c r="F87" s="24"/>
      <c r="G87" s="24"/>
      <c r="H87" s="38"/>
      <c r="I87" s="38">
        <v>-10000000000</v>
      </c>
      <c r="J87" s="38"/>
      <c r="K87" s="24"/>
      <c r="L87" s="24"/>
      <c r="M87" s="25">
        <f t="shared" si="78"/>
        <v>0</v>
      </c>
      <c r="N87" s="26">
        <f t="shared" si="69"/>
        <v>0</v>
      </c>
      <c r="O87" s="26">
        <f t="shared" si="72"/>
        <v>10000000000</v>
      </c>
      <c r="P87" s="24">
        <f t="shared" si="75"/>
        <v>0</v>
      </c>
      <c r="Q87" s="27">
        <f>+P87-R87</f>
        <v>0</v>
      </c>
      <c r="R87" s="27">
        <v>0</v>
      </c>
    </row>
    <row r="88" spans="1:18" s="21" customFormat="1" ht="102" customHeight="1" x14ac:dyDescent="0.2">
      <c r="A88" s="115" t="s">
        <v>209</v>
      </c>
      <c r="B88" s="11">
        <v>10</v>
      </c>
      <c r="C88" s="124" t="s">
        <v>218</v>
      </c>
      <c r="D88" s="126" t="s">
        <v>219</v>
      </c>
      <c r="E88" s="157">
        <v>1000000000</v>
      </c>
      <c r="F88" s="24"/>
      <c r="G88" s="24"/>
      <c r="H88" s="38"/>
      <c r="I88" s="38"/>
      <c r="J88" s="38"/>
      <c r="K88" s="24"/>
      <c r="L88" s="24"/>
      <c r="M88" s="25">
        <f t="shared" si="78"/>
        <v>1000000000</v>
      </c>
      <c r="N88" s="26">
        <f t="shared" si="69"/>
        <v>0</v>
      </c>
      <c r="O88" s="26">
        <f t="shared" si="72"/>
        <v>0</v>
      </c>
      <c r="P88" s="24">
        <f t="shared" si="75"/>
        <v>1000000000</v>
      </c>
      <c r="Q88" s="27">
        <f t="shared" ref="Q88:Q91" si="79">+P88-R88</f>
        <v>0</v>
      </c>
      <c r="R88" s="27">
        <v>1000000000</v>
      </c>
    </row>
    <row r="89" spans="1:18" s="21" customFormat="1" ht="102" customHeight="1" x14ac:dyDescent="0.2">
      <c r="A89" s="150" t="s">
        <v>210</v>
      </c>
      <c r="B89" s="151">
        <v>10</v>
      </c>
      <c r="C89" s="152" t="s">
        <v>220</v>
      </c>
      <c r="D89" s="153" t="s">
        <v>212</v>
      </c>
      <c r="E89" s="157">
        <v>18000000000</v>
      </c>
      <c r="F89" s="155"/>
      <c r="G89" s="155"/>
      <c r="H89" s="175"/>
      <c r="I89" s="175"/>
      <c r="J89" s="175"/>
      <c r="K89" s="155"/>
      <c r="L89" s="155"/>
      <c r="M89" s="25">
        <f t="shared" si="78"/>
        <v>18000000000</v>
      </c>
      <c r="N89" s="26">
        <f t="shared" si="69"/>
        <v>0</v>
      </c>
      <c r="O89" s="26">
        <f t="shared" si="72"/>
        <v>0</v>
      </c>
      <c r="P89" s="24">
        <f t="shared" si="75"/>
        <v>18000000000</v>
      </c>
      <c r="Q89" s="27">
        <f t="shared" si="79"/>
        <v>0</v>
      </c>
      <c r="R89" s="27">
        <v>18000000000</v>
      </c>
    </row>
    <row r="90" spans="1:18" s="21" customFormat="1" ht="102" customHeight="1" x14ac:dyDescent="0.2">
      <c r="A90" s="156" t="s">
        <v>211</v>
      </c>
      <c r="B90" s="11">
        <v>10</v>
      </c>
      <c r="C90" s="124" t="s">
        <v>221</v>
      </c>
      <c r="D90" s="126" t="s">
        <v>215</v>
      </c>
      <c r="E90" s="157">
        <v>1000000000</v>
      </c>
      <c r="F90" s="24"/>
      <c r="G90" s="24"/>
      <c r="H90" s="38"/>
      <c r="I90" s="38"/>
      <c r="J90" s="38"/>
      <c r="K90" s="24"/>
      <c r="L90" s="24"/>
      <c r="M90" s="25">
        <f t="shared" si="78"/>
        <v>1000000000</v>
      </c>
      <c r="N90" s="26">
        <f t="shared" si="69"/>
        <v>0</v>
      </c>
      <c r="O90" s="26">
        <f t="shared" si="72"/>
        <v>0</v>
      </c>
      <c r="P90" s="24">
        <f t="shared" si="75"/>
        <v>1000000000</v>
      </c>
      <c r="Q90" s="27">
        <f t="shared" si="79"/>
        <v>0</v>
      </c>
      <c r="R90" s="27">
        <v>1000000000</v>
      </c>
    </row>
    <row r="91" spans="1:18" s="21" customFormat="1" ht="102" customHeight="1" x14ac:dyDescent="0.2">
      <c r="A91" s="156" t="s">
        <v>228</v>
      </c>
      <c r="B91" s="11">
        <v>10</v>
      </c>
      <c r="C91" s="124" t="s">
        <v>216</v>
      </c>
      <c r="D91" s="6" t="s">
        <v>212</v>
      </c>
      <c r="E91" s="171"/>
      <c r="F91" s="24"/>
      <c r="G91" s="24"/>
      <c r="H91" s="38"/>
      <c r="I91" s="38">
        <v>10000000000</v>
      </c>
      <c r="J91" s="38"/>
      <c r="K91" s="24"/>
      <c r="L91" s="24"/>
      <c r="M91" s="25">
        <f t="shared" si="78"/>
        <v>10000000000</v>
      </c>
      <c r="N91" s="26">
        <f t="shared" si="69"/>
        <v>10000000000</v>
      </c>
      <c r="O91" s="26">
        <f t="shared" si="72"/>
        <v>0</v>
      </c>
      <c r="P91" s="24">
        <f t="shared" si="75"/>
        <v>10000000000</v>
      </c>
      <c r="Q91" s="27">
        <f t="shared" si="79"/>
        <v>0</v>
      </c>
      <c r="R91" s="27">
        <v>10000000000</v>
      </c>
    </row>
    <row r="92" spans="1:18" s="21" customFormat="1" ht="89.25" x14ac:dyDescent="0.2">
      <c r="A92" s="50" t="s">
        <v>224</v>
      </c>
      <c r="B92" s="50"/>
      <c r="C92" s="51" t="s">
        <v>16</v>
      </c>
      <c r="D92" s="51"/>
      <c r="E92" s="52">
        <f>+E93</f>
        <v>127100445200</v>
      </c>
      <c r="F92" s="52"/>
      <c r="G92" s="52">
        <f t="shared" ref="E92:J106" si="80">+G93</f>
        <v>0</v>
      </c>
      <c r="H92" s="52">
        <f t="shared" si="80"/>
        <v>0</v>
      </c>
      <c r="I92" s="52">
        <f t="shared" si="80"/>
        <v>0</v>
      </c>
      <c r="J92" s="52">
        <f t="shared" si="80"/>
        <v>0</v>
      </c>
      <c r="K92" s="52"/>
      <c r="L92" s="52"/>
      <c r="M92" s="52">
        <f t="shared" si="78"/>
        <v>127100445200</v>
      </c>
      <c r="N92" s="52">
        <f t="shared" si="69"/>
        <v>0</v>
      </c>
      <c r="O92" s="52">
        <f t="shared" si="72"/>
        <v>0</v>
      </c>
      <c r="P92" s="52">
        <f t="shared" ref="P92" si="81">+P93</f>
        <v>127100445200</v>
      </c>
      <c r="Q92" s="52">
        <f>+Q93</f>
        <v>0</v>
      </c>
      <c r="R92" s="52">
        <f>+R93</f>
        <v>127100445200</v>
      </c>
    </row>
    <row r="93" spans="1:18" s="21" customFormat="1" ht="25.5" x14ac:dyDescent="0.2">
      <c r="A93" s="53"/>
      <c r="B93" s="53"/>
      <c r="C93" s="54" t="s">
        <v>7</v>
      </c>
      <c r="D93" s="54"/>
      <c r="E93" s="55">
        <f>SUM(E94:E105)</f>
        <v>127100445200</v>
      </c>
      <c r="F93" s="55"/>
      <c r="G93" s="55">
        <f t="shared" ref="E93:J107" si="82">SUM(G94:G94)</f>
        <v>0</v>
      </c>
      <c r="H93" s="55">
        <f t="shared" si="82"/>
        <v>0</v>
      </c>
      <c r="I93" s="55">
        <f t="shared" si="82"/>
        <v>0</v>
      </c>
      <c r="J93" s="55">
        <f t="shared" si="82"/>
        <v>0</v>
      </c>
      <c r="K93" s="55"/>
      <c r="L93" s="55"/>
      <c r="M93" s="55">
        <f t="shared" si="78"/>
        <v>127100445200</v>
      </c>
      <c r="N93" s="55">
        <f t="shared" si="69"/>
        <v>0</v>
      </c>
      <c r="O93" s="55">
        <f t="shared" si="72"/>
        <v>0</v>
      </c>
      <c r="P93" s="55">
        <f t="shared" ref="P93:R93" si="83">SUM(P94:P105)</f>
        <v>127100445200</v>
      </c>
      <c r="Q93" s="55">
        <f t="shared" si="83"/>
        <v>0</v>
      </c>
      <c r="R93" s="55">
        <f t="shared" si="83"/>
        <v>127100445200</v>
      </c>
    </row>
    <row r="94" spans="1:18" s="32" customFormat="1" ht="76.5" x14ac:dyDescent="0.2">
      <c r="A94" s="11" t="s">
        <v>99</v>
      </c>
      <c r="B94" s="11" t="s">
        <v>59</v>
      </c>
      <c r="C94" s="10" t="s">
        <v>26</v>
      </c>
      <c r="D94" s="6" t="s">
        <v>111</v>
      </c>
      <c r="E94" s="38">
        <v>50000000000</v>
      </c>
      <c r="F94" s="24"/>
      <c r="G94" s="24"/>
      <c r="H94" s="38"/>
      <c r="I94" s="38"/>
      <c r="J94" s="38"/>
      <c r="K94" s="24"/>
      <c r="L94" s="24"/>
      <c r="M94" s="25">
        <f>SUM(E94:L94)</f>
        <v>50000000000</v>
      </c>
      <c r="N94" s="26">
        <f t="shared" si="69"/>
        <v>0</v>
      </c>
      <c r="O94" s="26">
        <f t="shared" si="72"/>
        <v>0</v>
      </c>
      <c r="P94" s="24">
        <f t="shared" ref="P94:P105" si="84">+E94+N94-O94</f>
        <v>50000000000</v>
      </c>
      <c r="Q94" s="24">
        <f t="shared" ref="Q94:Q105" si="85">+P94-R94</f>
        <v>0</v>
      </c>
      <c r="R94" s="27">
        <v>50000000000</v>
      </c>
    </row>
    <row r="95" spans="1:18" s="21" customFormat="1" ht="127.5" x14ac:dyDescent="0.2">
      <c r="A95" s="11" t="s">
        <v>100</v>
      </c>
      <c r="B95" s="11" t="s">
        <v>59</v>
      </c>
      <c r="C95" s="10" t="s">
        <v>122</v>
      </c>
      <c r="D95" s="6" t="s">
        <v>111</v>
      </c>
      <c r="E95" s="38">
        <v>21100445200</v>
      </c>
      <c r="F95" s="24"/>
      <c r="G95" s="24"/>
      <c r="H95" s="38"/>
      <c r="I95" s="38"/>
      <c r="J95" s="38"/>
      <c r="K95" s="24"/>
      <c r="L95" s="24"/>
      <c r="M95" s="25">
        <f>SUM(E95:L95)</f>
        <v>21100445200</v>
      </c>
      <c r="N95" s="26">
        <f t="shared" si="69"/>
        <v>0</v>
      </c>
      <c r="O95" s="26">
        <f t="shared" si="72"/>
        <v>0</v>
      </c>
      <c r="P95" s="24">
        <f t="shared" si="84"/>
        <v>21100445200</v>
      </c>
      <c r="Q95" s="24">
        <f t="shared" si="85"/>
        <v>0</v>
      </c>
      <c r="R95" s="27">
        <v>21100445200</v>
      </c>
    </row>
    <row r="96" spans="1:18" s="21" customFormat="1" ht="127.5" x14ac:dyDescent="0.2">
      <c r="A96" s="11" t="s">
        <v>101</v>
      </c>
      <c r="B96" s="11" t="s">
        <v>4</v>
      </c>
      <c r="C96" s="10" t="s">
        <v>123</v>
      </c>
      <c r="D96" s="6" t="s">
        <v>112</v>
      </c>
      <c r="E96" s="38">
        <v>3000000000</v>
      </c>
      <c r="F96" s="24"/>
      <c r="G96" s="24"/>
      <c r="H96" s="38"/>
      <c r="I96" s="38"/>
      <c r="J96" s="38"/>
      <c r="K96" s="24"/>
      <c r="L96" s="24"/>
      <c r="M96" s="25">
        <f>SUM(E96:L96)</f>
        <v>3000000000</v>
      </c>
      <c r="N96" s="26">
        <f t="shared" si="69"/>
        <v>0</v>
      </c>
      <c r="O96" s="26">
        <f t="shared" si="72"/>
        <v>0</v>
      </c>
      <c r="P96" s="24">
        <f t="shared" si="84"/>
        <v>3000000000</v>
      </c>
      <c r="Q96" s="24">
        <f t="shared" si="85"/>
        <v>0</v>
      </c>
      <c r="R96" s="27">
        <v>3000000000</v>
      </c>
    </row>
    <row r="97" spans="1:18" s="32" customFormat="1" ht="114.75" customHeight="1" x14ac:dyDescent="0.2">
      <c r="A97" s="11" t="s">
        <v>102</v>
      </c>
      <c r="B97" s="11" t="s">
        <v>4</v>
      </c>
      <c r="C97" s="188" t="s">
        <v>124</v>
      </c>
      <c r="D97" s="6" t="s">
        <v>113</v>
      </c>
      <c r="E97" s="38">
        <v>2000000000</v>
      </c>
      <c r="F97" s="24"/>
      <c r="G97" s="24"/>
      <c r="H97" s="38"/>
      <c r="I97" s="38"/>
      <c r="J97" s="38"/>
      <c r="K97" s="24"/>
      <c r="L97" s="24"/>
      <c r="M97" s="25">
        <f>SUM(E97:L97)</f>
        <v>2000000000</v>
      </c>
      <c r="N97" s="26">
        <f t="shared" si="69"/>
        <v>0</v>
      </c>
      <c r="O97" s="26">
        <f t="shared" si="72"/>
        <v>0</v>
      </c>
      <c r="P97" s="24">
        <f t="shared" si="84"/>
        <v>2000000000</v>
      </c>
      <c r="Q97" s="24">
        <f t="shared" si="85"/>
        <v>0</v>
      </c>
      <c r="R97" s="27">
        <v>2000000000</v>
      </c>
    </row>
    <row r="98" spans="1:18" s="32" customFormat="1" ht="90.75" customHeight="1" x14ac:dyDescent="0.2">
      <c r="A98" s="11" t="s">
        <v>103</v>
      </c>
      <c r="B98" s="11" t="s">
        <v>4</v>
      </c>
      <c r="C98" s="189"/>
      <c r="D98" s="6" t="s">
        <v>114</v>
      </c>
      <c r="E98" s="38">
        <v>2000000000</v>
      </c>
      <c r="F98" s="30"/>
      <c r="G98" s="30"/>
      <c r="H98" s="130"/>
      <c r="I98" s="130"/>
      <c r="J98" s="130"/>
      <c r="K98" s="30"/>
      <c r="L98" s="30"/>
      <c r="M98" s="25">
        <f>SUM(E98:L98)</f>
        <v>2000000000</v>
      </c>
      <c r="N98" s="26">
        <f t="shared" si="69"/>
        <v>0</v>
      </c>
      <c r="O98" s="26">
        <f t="shared" si="72"/>
        <v>0</v>
      </c>
      <c r="P98" s="29">
        <f t="shared" si="84"/>
        <v>2000000000</v>
      </c>
      <c r="Q98" s="24">
        <f t="shared" si="85"/>
        <v>0</v>
      </c>
      <c r="R98" s="27">
        <v>2000000000</v>
      </c>
    </row>
    <row r="99" spans="1:18" s="32" customFormat="1" ht="90.75" customHeight="1" x14ac:dyDescent="0.2">
      <c r="A99" s="11" t="s">
        <v>104</v>
      </c>
      <c r="B99" s="11" t="s">
        <v>4</v>
      </c>
      <c r="C99" s="189"/>
      <c r="D99" s="6" t="s">
        <v>115</v>
      </c>
      <c r="E99" s="38">
        <v>2000000000</v>
      </c>
      <c r="F99" s="30"/>
      <c r="G99" s="30"/>
      <c r="H99" s="130"/>
      <c r="I99" s="130"/>
      <c r="J99" s="130"/>
      <c r="K99" s="30"/>
      <c r="L99" s="30"/>
      <c r="M99" s="25">
        <f t="shared" si="78"/>
        <v>2000000000</v>
      </c>
      <c r="N99" s="26">
        <f t="shared" si="69"/>
        <v>0</v>
      </c>
      <c r="O99" s="26">
        <f t="shared" si="72"/>
        <v>0</v>
      </c>
      <c r="P99" s="29">
        <f t="shared" si="84"/>
        <v>2000000000</v>
      </c>
      <c r="Q99" s="24">
        <f t="shared" si="85"/>
        <v>0</v>
      </c>
      <c r="R99" s="27">
        <v>2000000000</v>
      </c>
    </row>
    <row r="100" spans="1:18" s="21" customFormat="1" ht="51" x14ac:dyDescent="0.2">
      <c r="A100" s="11" t="s">
        <v>105</v>
      </c>
      <c r="B100" s="11" t="s">
        <v>4</v>
      </c>
      <c r="C100" s="190"/>
      <c r="D100" s="6" t="s">
        <v>116</v>
      </c>
      <c r="E100" s="38">
        <v>2000000000</v>
      </c>
      <c r="F100" s="24"/>
      <c r="G100" s="24"/>
      <c r="H100" s="38"/>
      <c r="I100" s="38"/>
      <c r="J100" s="38"/>
      <c r="K100" s="24"/>
      <c r="L100" s="24"/>
      <c r="M100" s="25">
        <f t="shared" si="78"/>
        <v>2000000000</v>
      </c>
      <c r="N100" s="26">
        <f t="shared" si="69"/>
        <v>0</v>
      </c>
      <c r="O100" s="26">
        <f t="shared" si="72"/>
        <v>0</v>
      </c>
      <c r="P100" s="24">
        <f t="shared" si="84"/>
        <v>2000000000</v>
      </c>
      <c r="Q100" s="24">
        <f t="shared" si="85"/>
        <v>0</v>
      </c>
      <c r="R100" s="27">
        <v>2000000000</v>
      </c>
    </row>
    <row r="101" spans="1:18" s="32" customFormat="1" ht="76.5" x14ac:dyDescent="0.2">
      <c r="A101" s="11" t="s">
        <v>106</v>
      </c>
      <c r="B101" s="11" t="s">
        <v>59</v>
      </c>
      <c r="C101" s="191" t="s">
        <v>222</v>
      </c>
      <c r="D101" s="6" t="s">
        <v>111</v>
      </c>
      <c r="E101" s="38">
        <v>20000000000</v>
      </c>
      <c r="F101" s="26"/>
      <c r="G101" s="26"/>
      <c r="H101" s="134"/>
      <c r="I101" s="134"/>
      <c r="J101" s="134"/>
      <c r="K101" s="26"/>
      <c r="L101" s="26"/>
      <c r="M101" s="25">
        <f t="shared" si="78"/>
        <v>20000000000</v>
      </c>
      <c r="N101" s="26">
        <f t="shared" si="69"/>
        <v>0</v>
      </c>
      <c r="O101" s="26">
        <f t="shared" si="72"/>
        <v>0</v>
      </c>
      <c r="P101" s="24">
        <f t="shared" si="84"/>
        <v>20000000000</v>
      </c>
      <c r="Q101" s="24">
        <f t="shared" si="85"/>
        <v>0</v>
      </c>
      <c r="R101" s="27">
        <v>20000000000</v>
      </c>
    </row>
    <row r="102" spans="1:18" s="32" customFormat="1" ht="89.25" customHeight="1" x14ac:dyDescent="0.2">
      <c r="A102" s="11" t="s">
        <v>107</v>
      </c>
      <c r="B102" s="11" t="s">
        <v>59</v>
      </c>
      <c r="C102" s="191"/>
      <c r="D102" s="6" t="s">
        <v>117</v>
      </c>
      <c r="E102" s="38">
        <v>20000000000</v>
      </c>
      <c r="F102" s="26"/>
      <c r="G102" s="26"/>
      <c r="H102" s="134"/>
      <c r="I102" s="134"/>
      <c r="J102" s="134"/>
      <c r="K102" s="26"/>
      <c r="L102" s="26"/>
      <c r="M102" s="25">
        <f t="shared" si="78"/>
        <v>20000000000</v>
      </c>
      <c r="N102" s="26">
        <f t="shared" si="69"/>
        <v>0</v>
      </c>
      <c r="O102" s="26">
        <f t="shared" si="72"/>
        <v>0</v>
      </c>
      <c r="P102" s="24">
        <f t="shared" si="84"/>
        <v>20000000000</v>
      </c>
      <c r="Q102" s="24">
        <f t="shared" si="85"/>
        <v>0</v>
      </c>
      <c r="R102" s="27">
        <v>20000000000</v>
      </c>
    </row>
    <row r="103" spans="1:18" s="32" customFormat="1" ht="89.25" x14ac:dyDescent="0.2">
      <c r="A103" s="11" t="s">
        <v>108</v>
      </c>
      <c r="B103" s="11" t="s">
        <v>4</v>
      </c>
      <c r="C103" s="114" t="s">
        <v>126</v>
      </c>
      <c r="D103" s="6" t="s">
        <v>118</v>
      </c>
      <c r="E103" s="38">
        <v>1000000000</v>
      </c>
      <c r="F103" s="26"/>
      <c r="G103" s="26"/>
      <c r="H103" s="134"/>
      <c r="I103" s="134"/>
      <c r="J103" s="134"/>
      <c r="K103" s="26"/>
      <c r="L103" s="26"/>
      <c r="M103" s="25">
        <f t="shared" si="78"/>
        <v>1000000000</v>
      </c>
      <c r="N103" s="26">
        <f t="shared" si="69"/>
        <v>0</v>
      </c>
      <c r="O103" s="26">
        <f t="shared" si="72"/>
        <v>0</v>
      </c>
      <c r="P103" s="24">
        <f t="shared" si="84"/>
        <v>1000000000</v>
      </c>
      <c r="Q103" s="24">
        <f t="shared" si="85"/>
        <v>0</v>
      </c>
      <c r="R103" s="27">
        <v>1000000000</v>
      </c>
    </row>
    <row r="104" spans="1:18" s="32" customFormat="1" ht="102" customHeight="1" x14ac:dyDescent="0.2">
      <c r="A104" s="11" t="s">
        <v>109</v>
      </c>
      <c r="B104" s="11" t="s">
        <v>4</v>
      </c>
      <c r="C104" s="191" t="s">
        <v>127</v>
      </c>
      <c r="D104" s="6" t="s">
        <v>119</v>
      </c>
      <c r="E104" s="38">
        <v>2000000000</v>
      </c>
      <c r="F104" s="26"/>
      <c r="G104" s="26"/>
      <c r="H104" s="134"/>
      <c r="I104" s="134"/>
      <c r="J104" s="134"/>
      <c r="K104" s="26"/>
      <c r="L104" s="26"/>
      <c r="M104" s="25">
        <f t="shared" si="78"/>
        <v>2000000000</v>
      </c>
      <c r="N104" s="26">
        <f t="shared" si="69"/>
        <v>0</v>
      </c>
      <c r="O104" s="26">
        <f t="shared" si="72"/>
        <v>0</v>
      </c>
      <c r="P104" s="24">
        <f t="shared" si="84"/>
        <v>2000000000</v>
      </c>
      <c r="Q104" s="24">
        <f t="shared" si="85"/>
        <v>0</v>
      </c>
      <c r="R104" s="27">
        <v>2000000000</v>
      </c>
    </row>
    <row r="105" spans="1:18" s="32" customFormat="1" ht="102" customHeight="1" x14ac:dyDescent="0.2">
      <c r="A105" s="11" t="s">
        <v>110</v>
      </c>
      <c r="B105" s="11" t="s">
        <v>4</v>
      </c>
      <c r="C105" s="191"/>
      <c r="D105" s="6" t="s">
        <v>120</v>
      </c>
      <c r="E105" s="38">
        <v>2000000000</v>
      </c>
      <c r="F105" s="26"/>
      <c r="G105" s="26"/>
      <c r="H105" s="134"/>
      <c r="I105" s="134"/>
      <c r="J105" s="134"/>
      <c r="K105" s="26"/>
      <c r="L105" s="26"/>
      <c r="M105" s="25">
        <f t="shared" si="78"/>
        <v>2000000000</v>
      </c>
      <c r="N105" s="26">
        <f t="shared" si="69"/>
        <v>0</v>
      </c>
      <c r="O105" s="26">
        <f t="shared" si="72"/>
        <v>0</v>
      </c>
      <c r="P105" s="24">
        <f t="shared" si="84"/>
        <v>2000000000</v>
      </c>
      <c r="Q105" s="24">
        <f t="shared" si="85"/>
        <v>0</v>
      </c>
      <c r="R105" s="27">
        <v>2000000000</v>
      </c>
    </row>
    <row r="106" spans="1:18" s="32" customFormat="1" ht="51" x14ac:dyDescent="0.2">
      <c r="A106" s="50">
        <v>3703</v>
      </c>
      <c r="B106" s="50"/>
      <c r="C106" s="51" t="s">
        <v>17</v>
      </c>
      <c r="D106" s="51"/>
      <c r="E106" s="52">
        <f t="shared" si="80"/>
        <v>2700000000</v>
      </c>
      <c r="F106" s="52"/>
      <c r="G106" s="52">
        <f t="shared" si="80"/>
        <v>0</v>
      </c>
      <c r="H106" s="52"/>
      <c r="I106" s="52"/>
      <c r="J106" s="52"/>
      <c r="K106" s="52"/>
      <c r="L106" s="52"/>
      <c r="M106" s="52">
        <f t="shared" si="78"/>
        <v>2700000000</v>
      </c>
      <c r="N106" s="52">
        <f t="shared" si="69"/>
        <v>0</v>
      </c>
      <c r="O106" s="52">
        <f t="shared" si="72"/>
        <v>0</v>
      </c>
      <c r="P106" s="52">
        <f t="shared" ref="P106:R106" si="86">+P107</f>
        <v>2700000000</v>
      </c>
      <c r="Q106" s="52">
        <f t="shared" si="86"/>
        <v>0</v>
      </c>
      <c r="R106" s="52">
        <f t="shared" si="86"/>
        <v>2700000000</v>
      </c>
    </row>
    <row r="107" spans="1:18" s="32" customFormat="1" ht="102" customHeight="1" x14ac:dyDescent="0.2">
      <c r="A107" s="53"/>
      <c r="B107" s="53"/>
      <c r="C107" s="54" t="s">
        <v>12</v>
      </c>
      <c r="D107" s="54"/>
      <c r="E107" s="55">
        <f t="shared" si="82"/>
        <v>2700000000</v>
      </c>
      <c r="F107" s="55"/>
      <c r="G107" s="55">
        <f t="shared" si="82"/>
        <v>0</v>
      </c>
      <c r="H107" s="55"/>
      <c r="I107" s="55"/>
      <c r="J107" s="55"/>
      <c r="K107" s="55"/>
      <c r="L107" s="55"/>
      <c r="M107" s="55">
        <f t="shared" si="78"/>
        <v>2700000000</v>
      </c>
      <c r="N107" s="55"/>
      <c r="O107" s="55"/>
      <c r="P107" s="55">
        <f t="shared" ref="P107:R107" si="87">SUM(P108:P108)</f>
        <v>2700000000</v>
      </c>
      <c r="Q107" s="55">
        <f t="shared" si="87"/>
        <v>0</v>
      </c>
      <c r="R107" s="55">
        <f t="shared" si="87"/>
        <v>2700000000</v>
      </c>
    </row>
    <row r="108" spans="1:18" s="32" customFormat="1" ht="76.5" x14ac:dyDescent="0.2">
      <c r="A108" s="12" t="s">
        <v>128</v>
      </c>
      <c r="B108" s="12">
        <v>10</v>
      </c>
      <c r="C108" s="112" t="s">
        <v>27</v>
      </c>
      <c r="D108" s="10" t="s">
        <v>129</v>
      </c>
      <c r="E108" s="134">
        <v>2700000000</v>
      </c>
      <c r="F108" s="26"/>
      <c r="G108" s="26"/>
      <c r="H108" s="134"/>
      <c r="I108" s="134"/>
      <c r="J108" s="134"/>
      <c r="K108" s="26"/>
      <c r="L108" s="26"/>
      <c r="M108" s="25">
        <f t="shared" si="78"/>
        <v>2700000000</v>
      </c>
      <c r="N108" s="26">
        <f>SUMIF(F108:G108,"&gt;0")</f>
        <v>0</v>
      </c>
      <c r="O108" s="26">
        <f>SUMIF(F108:G108,"&lt;0")*(-1)</f>
        <v>0</v>
      </c>
      <c r="P108" s="24">
        <f>+E108+N108-O108</f>
        <v>2700000000</v>
      </c>
      <c r="Q108" s="26">
        <f t="shared" ref="Q108" si="88">+P108-R108</f>
        <v>0</v>
      </c>
      <c r="R108" s="27">
        <v>2700000000</v>
      </c>
    </row>
    <row r="109" spans="1:18" s="32" customFormat="1" ht="51" x14ac:dyDescent="0.2">
      <c r="A109" s="50">
        <v>3704</v>
      </c>
      <c r="B109" s="50"/>
      <c r="C109" s="51" t="s">
        <v>18</v>
      </c>
      <c r="D109" s="51"/>
      <c r="E109" s="52">
        <f t="shared" ref="E109:R109" si="89">+E110</f>
        <v>22000000000</v>
      </c>
      <c r="F109" s="52"/>
      <c r="G109" s="52">
        <f t="shared" si="89"/>
        <v>0</v>
      </c>
      <c r="H109" s="52"/>
      <c r="I109" s="52"/>
      <c r="J109" s="52"/>
      <c r="K109" s="52"/>
      <c r="L109" s="52"/>
      <c r="M109" s="52">
        <f t="shared" si="78"/>
        <v>22000000000</v>
      </c>
      <c r="N109" s="52">
        <f t="shared" si="89"/>
        <v>0</v>
      </c>
      <c r="O109" s="52">
        <f t="shared" si="89"/>
        <v>0</v>
      </c>
      <c r="P109" s="52">
        <f t="shared" si="89"/>
        <v>22000000000</v>
      </c>
      <c r="Q109" s="52">
        <f t="shared" si="89"/>
        <v>0</v>
      </c>
      <c r="R109" s="52">
        <f t="shared" si="89"/>
        <v>22000000000</v>
      </c>
    </row>
    <row r="110" spans="1:18" s="32" customFormat="1" ht="25.5" x14ac:dyDescent="0.2">
      <c r="A110" s="53"/>
      <c r="B110" s="53"/>
      <c r="C110" s="54" t="s">
        <v>12</v>
      </c>
      <c r="D110" s="54"/>
      <c r="E110" s="55">
        <f>SUM(E111:E113)</f>
        <v>22000000000</v>
      </c>
      <c r="F110" s="55"/>
      <c r="G110" s="55">
        <f t="shared" ref="G110" si="90">SUM(G111:G113)</f>
        <v>0</v>
      </c>
      <c r="H110" s="55"/>
      <c r="I110" s="55"/>
      <c r="J110" s="55"/>
      <c r="K110" s="55"/>
      <c r="L110" s="55"/>
      <c r="M110" s="55">
        <f t="shared" si="78"/>
        <v>22000000000</v>
      </c>
      <c r="N110" s="55">
        <f t="shared" ref="N110:P110" si="91">SUM(N111:N113)</f>
        <v>0</v>
      </c>
      <c r="O110" s="55">
        <f t="shared" si="91"/>
        <v>0</v>
      </c>
      <c r="P110" s="55">
        <f t="shared" si="91"/>
        <v>22000000000</v>
      </c>
      <c r="Q110" s="55">
        <f>SUM(Q111:Q113)</f>
        <v>0</v>
      </c>
      <c r="R110" s="55">
        <f>SUM(R111:R113)</f>
        <v>22000000000</v>
      </c>
    </row>
    <row r="111" spans="1:18" s="21" customFormat="1" ht="178.5" x14ac:dyDescent="0.2">
      <c r="A111" s="12" t="s">
        <v>130</v>
      </c>
      <c r="B111" s="12" t="s">
        <v>4</v>
      </c>
      <c r="C111" s="112" t="s">
        <v>72</v>
      </c>
      <c r="D111" s="10" t="s">
        <v>133</v>
      </c>
      <c r="E111" s="135">
        <v>18000000000</v>
      </c>
      <c r="F111" s="30"/>
      <c r="G111" s="30"/>
      <c r="H111" s="130"/>
      <c r="I111" s="130"/>
      <c r="J111" s="130"/>
      <c r="K111" s="30"/>
      <c r="L111" s="30"/>
      <c r="M111" s="25">
        <f t="shared" si="78"/>
        <v>18000000000</v>
      </c>
      <c r="N111" s="30">
        <f>SUMIF(F111:G111,"&gt;0")</f>
        <v>0</v>
      </c>
      <c r="O111" s="30">
        <f>SUMIF(F111:G111,"&lt;0")*(-1)</f>
        <v>0</v>
      </c>
      <c r="P111" s="30">
        <f>+E111+N111-O111</f>
        <v>18000000000</v>
      </c>
      <c r="Q111" s="30">
        <f t="shared" ref="Q111:Q113" si="92">+P111-R111</f>
        <v>0</v>
      </c>
      <c r="R111" s="35">
        <v>18000000000</v>
      </c>
    </row>
    <row r="112" spans="1:18" s="21" customFormat="1" ht="114.75" x14ac:dyDescent="0.2">
      <c r="A112" s="12" t="s">
        <v>131</v>
      </c>
      <c r="B112" s="12" t="s">
        <v>4</v>
      </c>
      <c r="C112" s="112" t="s">
        <v>134</v>
      </c>
      <c r="D112" s="10" t="s">
        <v>133</v>
      </c>
      <c r="E112" s="130">
        <v>2000000000</v>
      </c>
      <c r="F112" s="62"/>
      <c r="G112" s="62"/>
      <c r="H112" s="176"/>
      <c r="I112" s="176"/>
      <c r="J112" s="176"/>
      <c r="K112" s="62"/>
      <c r="L112" s="62"/>
      <c r="M112" s="25">
        <f t="shared" si="78"/>
        <v>2000000000</v>
      </c>
      <c r="N112" s="31">
        <f>SUMIF(F112:G112,"&gt;0")</f>
        <v>0</v>
      </c>
      <c r="O112" s="31">
        <f>SUMIF(F112:G112,"&lt;0")*(-1)</f>
        <v>0</v>
      </c>
      <c r="P112" s="26">
        <f>+E112+N112-O112</f>
        <v>2000000000</v>
      </c>
      <c r="Q112" s="30">
        <f t="shared" si="92"/>
        <v>0</v>
      </c>
      <c r="R112" s="35">
        <v>2000000000</v>
      </c>
    </row>
    <row r="113" spans="1:90" s="21" customFormat="1" ht="191.25" x14ac:dyDescent="0.2">
      <c r="A113" s="12" t="s">
        <v>132</v>
      </c>
      <c r="B113" s="12" t="s">
        <v>4</v>
      </c>
      <c r="C113" s="112" t="s">
        <v>121</v>
      </c>
      <c r="D113" s="10" t="s">
        <v>133</v>
      </c>
      <c r="E113" s="130">
        <v>2000000000</v>
      </c>
      <c r="F113" s="31"/>
      <c r="G113" s="31"/>
      <c r="H113" s="73"/>
      <c r="I113" s="73"/>
      <c r="J113" s="73"/>
      <c r="K113" s="31"/>
      <c r="L113" s="31"/>
      <c r="M113" s="25">
        <f t="shared" si="78"/>
        <v>2000000000</v>
      </c>
      <c r="N113" s="31">
        <f>SUMIF(F113:G113,"&gt;0")</f>
        <v>0</v>
      </c>
      <c r="O113" s="31">
        <f>SUMIF(F113:G113,"&lt;0")*(-1)</f>
        <v>0</v>
      </c>
      <c r="P113" s="26">
        <f>+E113+N113-O113</f>
        <v>2000000000</v>
      </c>
      <c r="Q113" s="30">
        <f t="shared" si="92"/>
        <v>0</v>
      </c>
      <c r="R113" s="35">
        <v>2000000000</v>
      </c>
    </row>
    <row r="114" spans="1:90" s="21" customFormat="1" ht="51" x14ac:dyDescent="0.2">
      <c r="A114" s="50">
        <v>3799</v>
      </c>
      <c r="B114" s="50"/>
      <c r="C114" s="51" t="s">
        <v>19</v>
      </c>
      <c r="D114" s="51"/>
      <c r="E114" s="52">
        <f t="shared" ref="E114:R114" si="93">+E115</f>
        <v>16000826322</v>
      </c>
      <c r="F114" s="52"/>
      <c r="G114" s="52">
        <f>+G14</f>
        <v>0</v>
      </c>
      <c r="H114" s="52"/>
      <c r="I114" s="52"/>
      <c r="J114" s="52"/>
      <c r="K114" s="52"/>
      <c r="L114" s="52"/>
      <c r="M114" s="52">
        <f t="shared" si="78"/>
        <v>16000826322</v>
      </c>
      <c r="N114" s="52">
        <f t="shared" si="93"/>
        <v>0</v>
      </c>
      <c r="O114" s="52">
        <f t="shared" si="93"/>
        <v>0</v>
      </c>
      <c r="P114" s="52">
        <f t="shared" si="93"/>
        <v>16000826322</v>
      </c>
      <c r="Q114" s="52">
        <f t="shared" si="93"/>
        <v>0</v>
      </c>
      <c r="R114" s="52">
        <f t="shared" si="93"/>
        <v>16000826322</v>
      </c>
    </row>
    <row r="115" spans="1:90" s="21" customFormat="1" ht="25.5" x14ac:dyDescent="0.2">
      <c r="A115" s="53"/>
      <c r="B115" s="53"/>
      <c r="C115" s="54" t="s">
        <v>12</v>
      </c>
      <c r="D115" s="54"/>
      <c r="E115" s="55">
        <f>SUM(E116:E126)</f>
        <v>16000826322</v>
      </c>
      <c r="F115" s="55"/>
      <c r="G115" s="55">
        <f>+G16</f>
        <v>0</v>
      </c>
      <c r="H115" s="55"/>
      <c r="I115" s="55"/>
      <c r="J115" s="55"/>
      <c r="K115" s="55"/>
      <c r="L115" s="55"/>
      <c r="M115" s="55">
        <f t="shared" ref="M115:M126" si="94">SUM(E115:L115)</f>
        <v>16000826322</v>
      </c>
      <c r="N115" s="55">
        <f t="shared" ref="N115:P115" si="95">SUM(N116:N126)</f>
        <v>0</v>
      </c>
      <c r="O115" s="55">
        <f t="shared" si="95"/>
        <v>0</v>
      </c>
      <c r="P115" s="55">
        <f t="shared" si="95"/>
        <v>16000826322</v>
      </c>
      <c r="Q115" s="55">
        <f>SUM(Q116:Q126)</f>
        <v>0</v>
      </c>
      <c r="R115" s="55">
        <f>SUM(R116:R126)</f>
        <v>16000826322</v>
      </c>
    </row>
    <row r="116" spans="1:90" s="21" customFormat="1" ht="102" x14ac:dyDescent="0.2">
      <c r="A116" s="12" t="s">
        <v>135</v>
      </c>
      <c r="B116" s="12" t="s">
        <v>4</v>
      </c>
      <c r="C116" s="112" t="s">
        <v>150</v>
      </c>
      <c r="D116" s="10" t="s">
        <v>120</v>
      </c>
      <c r="E116" s="134">
        <v>3000000000</v>
      </c>
      <c r="F116" s="31"/>
      <c r="G116" s="31"/>
      <c r="H116" s="73"/>
      <c r="I116" s="73"/>
      <c r="J116" s="73"/>
      <c r="K116" s="31"/>
      <c r="L116" s="31"/>
      <c r="M116" s="25">
        <f t="shared" si="94"/>
        <v>3000000000</v>
      </c>
      <c r="N116" s="31">
        <f t="shared" ref="N116:N126" si="96">SUMIF(F116:G116,"&gt;0")</f>
        <v>0</v>
      </c>
      <c r="O116" s="31">
        <f t="shared" ref="O116:O126" si="97">SUMIF(F116:G116,"&lt;0")*(-1)</f>
        <v>0</v>
      </c>
      <c r="P116" s="26">
        <f t="shared" ref="P116:P126" si="98">+E116+N116-O116</f>
        <v>3000000000</v>
      </c>
      <c r="Q116" s="26">
        <f t="shared" ref="Q116:Q126" si="99">+P116-R116</f>
        <v>0</v>
      </c>
      <c r="R116" s="27">
        <v>3000000000</v>
      </c>
    </row>
    <row r="117" spans="1:90" s="20" customFormat="1" ht="63.75" x14ac:dyDescent="0.2">
      <c r="A117" s="12" t="s">
        <v>136</v>
      </c>
      <c r="B117" s="12" t="s">
        <v>4</v>
      </c>
      <c r="C117" s="192" t="s">
        <v>151</v>
      </c>
      <c r="D117" s="10" t="s">
        <v>120</v>
      </c>
      <c r="E117" s="134">
        <v>500000000</v>
      </c>
      <c r="F117" s="26"/>
      <c r="G117" s="26"/>
      <c r="H117" s="134"/>
      <c r="I117" s="134"/>
      <c r="J117" s="134"/>
      <c r="K117" s="26"/>
      <c r="L117" s="26"/>
      <c r="M117" s="25">
        <f t="shared" si="94"/>
        <v>500000000</v>
      </c>
      <c r="N117" s="26">
        <f t="shared" si="96"/>
        <v>0</v>
      </c>
      <c r="O117" s="26">
        <f t="shared" si="97"/>
        <v>0</v>
      </c>
      <c r="P117" s="26">
        <f t="shared" si="98"/>
        <v>500000000</v>
      </c>
      <c r="Q117" s="26">
        <f t="shared" si="99"/>
        <v>0</v>
      </c>
      <c r="R117" s="27">
        <v>500000000</v>
      </c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</row>
    <row r="118" spans="1:90" s="20" customFormat="1" ht="38.25" x14ac:dyDescent="0.2">
      <c r="A118" s="12" t="s">
        <v>137</v>
      </c>
      <c r="B118" s="12" t="s">
        <v>4</v>
      </c>
      <c r="C118" s="192"/>
      <c r="D118" s="10" t="s">
        <v>146</v>
      </c>
      <c r="E118" s="134">
        <v>500000000</v>
      </c>
      <c r="F118" s="26"/>
      <c r="G118" s="26"/>
      <c r="H118" s="134"/>
      <c r="I118" s="134"/>
      <c r="J118" s="134"/>
      <c r="K118" s="26"/>
      <c r="L118" s="26"/>
      <c r="M118" s="25">
        <f t="shared" si="94"/>
        <v>500000000</v>
      </c>
      <c r="N118" s="26">
        <f t="shared" si="96"/>
        <v>0</v>
      </c>
      <c r="O118" s="26">
        <f t="shared" si="97"/>
        <v>0</v>
      </c>
      <c r="P118" s="26">
        <f t="shared" si="98"/>
        <v>500000000</v>
      </c>
      <c r="Q118" s="26">
        <f t="shared" si="99"/>
        <v>0</v>
      </c>
      <c r="R118" s="27">
        <v>500000000</v>
      </c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</row>
    <row r="119" spans="1:90" s="20" customFormat="1" ht="63.75" x14ac:dyDescent="0.2">
      <c r="A119" s="12" t="s">
        <v>138</v>
      </c>
      <c r="B119" s="12" t="s">
        <v>4</v>
      </c>
      <c r="C119" s="112" t="s">
        <v>152</v>
      </c>
      <c r="D119" s="10" t="s">
        <v>120</v>
      </c>
      <c r="E119" s="134">
        <v>2000826322</v>
      </c>
      <c r="F119" s="26"/>
      <c r="G119" s="26"/>
      <c r="H119" s="134"/>
      <c r="I119" s="134"/>
      <c r="J119" s="134"/>
      <c r="K119" s="26"/>
      <c r="L119" s="26"/>
      <c r="M119" s="25">
        <f t="shared" si="94"/>
        <v>2000826322</v>
      </c>
      <c r="N119" s="26">
        <f t="shared" si="96"/>
        <v>0</v>
      </c>
      <c r="O119" s="26">
        <f t="shared" si="97"/>
        <v>0</v>
      </c>
      <c r="P119" s="26">
        <f t="shared" si="98"/>
        <v>2000826322</v>
      </c>
      <c r="Q119" s="26">
        <f t="shared" si="99"/>
        <v>0</v>
      </c>
      <c r="R119" s="27">
        <v>2000826322</v>
      </c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</row>
    <row r="120" spans="1:90" s="20" customFormat="1" ht="63.75" x14ac:dyDescent="0.2">
      <c r="A120" s="12" t="s">
        <v>139</v>
      </c>
      <c r="B120" s="12" t="s">
        <v>4</v>
      </c>
      <c r="C120" s="192" t="s">
        <v>125</v>
      </c>
      <c r="D120" s="10" t="s">
        <v>147</v>
      </c>
      <c r="E120" s="134">
        <v>1000000000</v>
      </c>
      <c r="F120" s="26"/>
      <c r="G120" s="26"/>
      <c r="H120" s="134"/>
      <c r="I120" s="134"/>
      <c r="J120" s="134"/>
      <c r="K120" s="26"/>
      <c r="L120" s="26"/>
      <c r="M120" s="25">
        <f t="shared" si="94"/>
        <v>1000000000</v>
      </c>
      <c r="N120" s="26">
        <f t="shared" si="96"/>
        <v>0</v>
      </c>
      <c r="O120" s="26">
        <f t="shared" si="97"/>
        <v>0</v>
      </c>
      <c r="P120" s="26">
        <f t="shared" si="98"/>
        <v>1000000000</v>
      </c>
      <c r="Q120" s="26">
        <f t="shared" si="99"/>
        <v>0</v>
      </c>
      <c r="R120" s="27">
        <v>1000000000</v>
      </c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</row>
    <row r="121" spans="1:90" s="20" customFormat="1" ht="51" x14ac:dyDescent="0.2">
      <c r="A121" s="12" t="s">
        <v>140</v>
      </c>
      <c r="B121" s="12" t="s">
        <v>4</v>
      </c>
      <c r="C121" s="192"/>
      <c r="D121" s="10" t="s">
        <v>148</v>
      </c>
      <c r="E121" s="134">
        <v>1000000000</v>
      </c>
      <c r="F121" s="26"/>
      <c r="G121" s="26"/>
      <c r="H121" s="134"/>
      <c r="I121" s="134"/>
      <c r="J121" s="134"/>
      <c r="K121" s="26"/>
      <c r="L121" s="26"/>
      <c r="M121" s="25">
        <f t="shared" si="94"/>
        <v>1000000000</v>
      </c>
      <c r="N121" s="26">
        <f t="shared" si="96"/>
        <v>0</v>
      </c>
      <c r="O121" s="26">
        <f t="shared" si="97"/>
        <v>0</v>
      </c>
      <c r="P121" s="26">
        <f t="shared" si="98"/>
        <v>1000000000</v>
      </c>
      <c r="Q121" s="26">
        <f t="shared" si="99"/>
        <v>0</v>
      </c>
      <c r="R121" s="27">
        <v>1000000000</v>
      </c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</row>
    <row r="122" spans="1:90" s="18" customFormat="1" ht="74.25" customHeight="1" x14ac:dyDescent="0.2">
      <c r="A122" s="12" t="s">
        <v>141</v>
      </c>
      <c r="B122" s="12" t="s">
        <v>4</v>
      </c>
      <c r="C122" s="192"/>
      <c r="D122" s="10" t="s">
        <v>149</v>
      </c>
      <c r="E122" s="134">
        <v>500000000</v>
      </c>
      <c r="F122" s="26"/>
      <c r="G122" s="26"/>
      <c r="H122" s="134"/>
      <c r="I122" s="134"/>
      <c r="J122" s="134"/>
      <c r="K122" s="26"/>
      <c r="L122" s="26"/>
      <c r="M122" s="25">
        <f t="shared" si="94"/>
        <v>500000000</v>
      </c>
      <c r="N122" s="26">
        <f t="shared" si="96"/>
        <v>0</v>
      </c>
      <c r="O122" s="26">
        <f t="shared" si="97"/>
        <v>0</v>
      </c>
      <c r="P122" s="26">
        <f t="shared" si="98"/>
        <v>500000000</v>
      </c>
      <c r="Q122" s="26">
        <f t="shared" si="99"/>
        <v>0</v>
      </c>
      <c r="R122" s="27">
        <v>500000000</v>
      </c>
    </row>
    <row r="123" spans="1:90" s="33" customFormat="1" ht="38.25" x14ac:dyDescent="0.2">
      <c r="A123" s="12" t="s">
        <v>142</v>
      </c>
      <c r="B123" s="12" t="s">
        <v>4</v>
      </c>
      <c r="C123" s="192"/>
      <c r="D123" s="10" t="s">
        <v>146</v>
      </c>
      <c r="E123" s="134">
        <v>500000000</v>
      </c>
      <c r="F123" s="26"/>
      <c r="G123" s="26"/>
      <c r="H123" s="134"/>
      <c r="I123" s="134"/>
      <c r="J123" s="134"/>
      <c r="K123" s="26"/>
      <c r="L123" s="26"/>
      <c r="M123" s="25">
        <f t="shared" si="94"/>
        <v>500000000</v>
      </c>
      <c r="N123" s="26">
        <f t="shared" si="96"/>
        <v>0</v>
      </c>
      <c r="O123" s="26">
        <f t="shared" si="97"/>
        <v>0</v>
      </c>
      <c r="P123" s="26">
        <f t="shared" si="98"/>
        <v>500000000</v>
      </c>
      <c r="Q123" s="26">
        <f t="shared" si="99"/>
        <v>0</v>
      </c>
      <c r="R123" s="27">
        <v>500000000</v>
      </c>
    </row>
    <row r="124" spans="1:90" s="21" customFormat="1" ht="102" x14ac:dyDescent="0.2">
      <c r="A124" s="12" t="s">
        <v>143</v>
      </c>
      <c r="B124" s="12" t="s">
        <v>4</v>
      </c>
      <c r="C124" s="112" t="s">
        <v>153</v>
      </c>
      <c r="D124" s="10" t="s">
        <v>120</v>
      </c>
      <c r="E124" s="134">
        <v>3000000000</v>
      </c>
      <c r="F124" s="26"/>
      <c r="G124" s="26"/>
      <c r="H124" s="134"/>
      <c r="I124" s="134"/>
      <c r="J124" s="134"/>
      <c r="K124" s="26"/>
      <c r="L124" s="26"/>
      <c r="M124" s="25">
        <f t="shared" si="94"/>
        <v>3000000000</v>
      </c>
      <c r="N124" s="26">
        <f t="shared" si="96"/>
        <v>0</v>
      </c>
      <c r="O124" s="26">
        <f t="shared" si="97"/>
        <v>0</v>
      </c>
      <c r="P124" s="26">
        <f t="shared" si="98"/>
        <v>3000000000</v>
      </c>
      <c r="Q124" s="26">
        <f t="shared" si="99"/>
        <v>0</v>
      </c>
      <c r="R124" s="27">
        <v>3000000000</v>
      </c>
    </row>
    <row r="125" spans="1:90" s="21" customFormat="1" ht="165.75" x14ac:dyDescent="0.2">
      <c r="A125" s="12" t="s">
        <v>144</v>
      </c>
      <c r="B125" s="12" t="s">
        <v>4</v>
      </c>
      <c r="C125" s="112" t="s">
        <v>154</v>
      </c>
      <c r="D125" s="10" t="s">
        <v>120</v>
      </c>
      <c r="E125" s="134">
        <v>3000000000</v>
      </c>
      <c r="F125" s="24"/>
      <c r="G125" s="24"/>
      <c r="H125" s="38"/>
      <c r="I125" s="38"/>
      <c r="J125" s="38"/>
      <c r="K125" s="24"/>
      <c r="L125" s="24"/>
      <c r="M125" s="25">
        <f t="shared" si="94"/>
        <v>3000000000</v>
      </c>
      <c r="N125" s="25">
        <f t="shared" si="96"/>
        <v>0</v>
      </c>
      <c r="O125" s="25">
        <f t="shared" si="97"/>
        <v>0</v>
      </c>
      <c r="P125" s="25">
        <f t="shared" si="98"/>
        <v>3000000000</v>
      </c>
      <c r="Q125" s="26">
        <f t="shared" si="99"/>
        <v>0</v>
      </c>
      <c r="R125" s="27">
        <v>3000000000</v>
      </c>
    </row>
    <row r="126" spans="1:90" s="21" customFormat="1" ht="76.5" x14ac:dyDescent="0.2">
      <c r="A126" s="12" t="s">
        <v>145</v>
      </c>
      <c r="B126" s="12" t="s">
        <v>4</v>
      </c>
      <c r="C126" s="112" t="s">
        <v>155</v>
      </c>
      <c r="D126" s="10" t="s">
        <v>120</v>
      </c>
      <c r="E126" s="134">
        <v>1000000000</v>
      </c>
      <c r="F126" s="24"/>
      <c r="G126" s="24"/>
      <c r="H126" s="38"/>
      <c r="I126" s="38"/>
      <c r="J126" s="38"/>
      <c r="K126" s="24"/>
      <c r="L126" s="24"/>
      <c r="M126" s="25">
        <f t="shared" si="94"/>
        <v>1000000000</v>
      </c>
      <c r="N126" s="25">
        <f t="shared" si="96"/>
        <v>0</v>
      </c>
      <c r="O126" s="25">
        <f t="shared" si="97"/>
        <v>0</v>
      </c>
      <c r="P126" s="25">
        <f t="shared" si="98"/>
        <v>1000000000</v>
      </c>
      <c r="Q126" s="26">
        <f t="shared" si="99"/>
        <v>0</v>
      </c>
      <c r="R126" s="27">
        <v>1000000000</v>
      </c>
    </row>
    <row r="127" spans="1:90" s="21" customFormat="1" x14ac:dyDescent="0.2">
      <c r="A127" s="194"/>
      <c r="B127" s="194"/>
      <c r="C127" s="194"/>
      <c r="D127" s="68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</row>
    <row r="128" spans="1:90" s="21" customFormat="1" x14ac:dyDescent="0.2">
      <c r="A128" s="63" t="s">
        <v>190</v>
      </c>
      <c r="B128" s="63"/>
      <c r="C128" s="63"/>
      <c r="D128" s="63"/>
      <c r="E128" s="39">
        <f>+E129</f>
        <v>3000000000</v>
      </c>
      <c r="F128" s="39"/>
      <c r="G128" s="39">
        <f t="shared" ref="G128" si="100">+G129</f>
        <v>0</v>
      </c>
      <c r="H128" s="39"/>
      <c r="I128" s="39"/>
      <c r="J128" s="39"/>
      <c r="K128" s="39"/>
      <c r="L128" s="39"/>
      <c r="M128" s="39">
        <f>+M129</f>
        <v>3000000000</v>
      </c>
      <c r="N128" s="39">
        <f t="shared" ref="N128:O130" si="101">+N129</f>
        <v>0</v>
      </c>
      <c r="O128" s="39">
        <f t="shared" si="101"/>
        <v>0</v>
      </c>
      <c r="P128" s="39">
        <f t="shared" ref="P128:P130" si="102">+P129</f>
        <v>3000000000</v>
      </c>
      <c r="Q128" s="39">
        <f t="shared" ref="Q128:R130" si="103">+Q129</f>
        <v>0</v>
      </c>
      <c r="R128" s="39">
        <f t="shared" si="103"/>
        <v>3000000000</v>
      </c>
    </row>
    <row r="129" spans="1:90" s="21" customFormat="1" x14ac:dyDescent="0.2">
      <c r="A129" s="187">
        <v>3799</v>
      </c>
      <c r="B129" s="187"/>
      <c r="C129" s="187" t="s">
        <v>185</v>
      </c>
      <c r="D129" s="64"/>
      <c r="E129" s="65">
        <f>+E130</f>
        <v>3000000000</v>
      </c>
      <c r="F129" s="65"/>
      <c r="G129" s="65">
        <f t="shared" ref="G129" si="104">+G130</f>
        <v>0</v>
      </c>
      <c r="H129" s="65"/>
      <c r="I129" s="65"/>
      <c r="J129" s="65"/>
      <c r="K129" s="65"/>
      <c r="L129" s="65"/>
      <c r="M129" s="65">
        <f>+M130</f>
        <v>3000000000</v>
      </c>
      <c r="N129" s="65">
        <f t="shared" si="101"/>
        <v>0</v>
      </c>
      <c r="O129" s="65">
        <f t="shared" si="101"/>
        <v>0</v>
      </c>
      <c r="P129" s="65">
        <f t="shared" si="102"/>
        <v>3000000000</v>
      </c>
      <c r="Q129" s="65">
        <f t="shared" si="103"/>
        <v>0</v>
      </c>
      <c r="R129" s="65">
        <f t="shared" si="103"/>
        <v>3000000000</v>
      </c>
    </row>
    <row r="130" spans="1:90" s="21" customFormat="1" ht="25.5" x14ac:dyDescent="0.2">
      <c r="A130" s="8"/>
      <c r="B130" s="8"/>
      <c r="C130" s="9" t="s">
        <v>186</v>
      </c>
      <c r="D130" s="9"/>
      <c r="E130" s="28">
        <f>+E131</f>
        <v>3000000000</v>
      </c>
      <c r="F130" s="28"/>
      <c r="G130" s="28">
        <f t="shared" ref="G130" si="105">+G131</f>
        <v>0</v>
      </c>
      <c r="H130" s="28"/>
      <c r="I130" s="28"/>
      <c r="J130" s="28"/>
      <c r="K130" s="28"/>
      <c r="L130" s="28"/>
      <c r="M130" s="28">
        <f>+M131</f>
        <v>3000000000</v>
      </c>
      <c r="N130" s="28">
        <f t="shared" si="101"/>
        <v>0</v>
      </c>
      <c r="O130" s="28">
        <f t="shared" si="101"/>
        <v>0</v>
      </c>
      <c r="P130" s="28">
        <f t="shared" si="102"/>
        <v>3000000000</v>
      </c>
      <c r="Q130" s="28">
        <f t="shared" si="103"/>
        <v>0</v>
      </c>
      <c r="R130" s="28">
        <f t="shared" si="103"/>
        <v>3000000000</v>
      </c>
    </row>
    <row r="131" spans="1:90" s="21" customFormat="1" ht="140.25" x14ac:dyDescent="0.2">
      <c r="A131" s="5" t="s">
        <v>156</v>
      </c>
      <c r="B131" s="5">
        <v>10</v>
      </c>
      <c r="C131" s="112" t="s">
        <v>187</v>
      </c>
      <c r="D131" s="10" t="s">
        <v>133</v>
      </c>
      <c r="E131" s="130">
        <v>3000000000</v>
      </c>
      <c r="F131" s="24"/>
      <c r="G131" s="24"/>
      <c r="H131" s="38"/>
      <c r="I131" s="38"/>
      <c r="J131" s="38"/>
      <c r="K131" s="24"/>
      <c r="L131" s="24"/>
      <c r="M131" s="25">
        <f>SUM(E131:L131)</f>
        <v>3000000000</v>
      </c>
      <c r="N131" s="26">
        <f>SUMIF(F131:G131,"&gt;0")</f>
        <v>0</v>
      </c>
      <c r="O131" s="26">
        <f>SUMIF(F131:G131,"&lt;0")*(-1)</f>
        <v>0</v>
      </c>
      <c r="P131" s="24">
        <f>+E131+N131-O131</f>
        <v>3000000000</v>
      </c>
      <c r="Q131" s="30">
        <f>+P131-R131</f>
        <v>0</v>
      </c>
      <c r="R131" s="35">
        <v>3000000000</v>
      </c>
    </row>
    <row r="132" spans="1:90" s="21" customFormat="1" ht="34.5" customHeight="1" thickBot="1" x14ac:dyDescent="0.25">
      <c r="A132" s="102"/>
      <c r="B132" s="103"/>
      <c r="C132" s="103"/>
      <c r="D132" s="103"/>
      <c r="E132" s="103"/>
      <c r="F132" s="103"/>
      <c r="G132" s="103"/>
      <c r="H132" s="177"/>
      <c r="I132" s="177"/>
      <c r="J132" s="177"/>
      <c r="K132" s="103"/>
      <c r="L132" s="103"/>
      <c r="M132" s="103"/>
      <c r="N132" s="103"/>
      <c r="O132" s="103"/>
      <c r="P132" s="103"/>
      <c r="Q132" s="103"/>
      <c r="R132" s="104"/>
    </row>
    <row r="133" spans="1:90" s="21" customFormat="1" ht="48" customHeight="1" x14ac:dyDescent="0.2">
      <c r="A133" s="59"/>
      <c r="B133" s="59"/>
      <c r="C133" s="110" t="s">
        <v>195</v>
      </c>
      <c r="D133" s="108"/>
      <c r="E133" s="111" t="s">
        <v>223</v>
      </c>
      <c r="F133" s="149" t="s">
        <v>225</v>
      </c>
      <c r="G133" s="149" t="s">
        <v>226</v>
      </c>
      <c r="H133" s="149" t="s">
        <v>235</v>
      </c>
      <c r="I133" s="149" t="s">
        <v>227</v>
      </c>
      <c r="J133" s="149" t="s">
        <v>234</v>
      </c>
      <c r="K133" s="149" t="s">
        <v>231</v>
      </c>
      <c r="L133" s="149" t="s">
        <v>227</v>
      </c>
      <c r="M133" s="111" t="s">
        <v>3</v>
      </c>
      <c r="N133" s="111" t="s">
        <v>58</v>
      </c>
      <c r="O133" s="111" t="s">
        <v>73</v>
      </c>
      <c r="P133" s="111" t="s">
        <v>3</v>
      </c>
      <c r="Q133" s="82" t="s">
        <v>64</v>
      </c>
      <c r="R133" s="82" t="s">
        <v>197</v>
      </c>
    </row>
    <row r="134" spans="1:90" s="21" customFormat="1" ht="14.25" x14ac:dyDescent="0.2">
      <c r="A134" s="89"/>
      <c r="B134" s="89"/>
      <c r="C134" s="105" t="s">
        <v>8</v>
      </c>
      <c r="D134" s="7"/>
      <c r="E134" s="31">
        <f>+E10</f>
        <v>50522400000</v>
      </c>
      <c r="F134" s="31">
        <f t="shared" ref="F134:L134" si="106">+F10</f>
        <v>0</v>
      </c>
      <c r="G134" s="31">
        <f t="shared" si="106"/>
        <v>0</v>
      </c>
      <c r="H134" s="31">
        <f t="shared" si="106"/>
        <v>0</v>
      </c>
      <c r="I134" s="31">
        <f t="shared" si="106"/>
        <v>0</v>
      </c>
      <c r="J134" s="31">
        <f t="shared" si="106"/>
        <v>0</v>
      </c>
      <c r="K134" s="31">
        <f t="shared" si="106"/>
        <v>0</v>
      </c>
      <c r="L134" s="31">
        <f t="shared" si="106"/>
        <v>0</v>
      </c>
      <c r="M134" s="31">
        <f>SUM(E134:L134)</f>
        <v>50522400000</v>
      </c>
      <c r="N134" s="31">
        <f>SUMIF(F134:L134,"&gt;0")</f>
        <v>0</v>
      </c>
      <c r="O134" s="31">
        <f>SUMIF(F134:L134,"&lt;0")*(-1)</f>
        <v>0</v>
      </c>
      <c r="P134" s="31">
        <f>+E134+N134+O134</f>
        <v>50522400000</v>
      </c>
      <c r="Q134" s="30">
        <f>+P134-R134</f>
        <v>0</v>
      </c>
      <c r="R134" s="96">
        <f>+R10</f>
        <v>50522400000</v>
      </c>
    </row>
    <row r="135" spans="1:90" s="21" customFormat="1" ht="14.25" x14ac:dyDescent="0.2">
      <c r="A135" s="89"/>
      <c r="B135" s="89"/>
      <c r="C135" s="105" t="s">
        <v>55</v>
      </c>
      <c r="D135" s="7"/>
      <c r="E135" s="31">
        <f>+MININTERIOR!E14</f>
        <v>8778100000</v>
      </c>
      <c r="F135" s="31">
        <f>+MININTERIOR!F14</f>
        <v>-36010000</v>
      </c>
      <c r="G135" s="31">
        <f>+MININTERIOR!G14</f>
        <v>0</v>
      </c>
      <c r="H135" s="31">
        <f>+MININTERIOR!H14</f>
        <v>9000000000</v>
      </c>
      <c r="I135" s="31">
        <f>+MININTERIOR!I14</f>
        <v>0</v>
      </c>
      <c r="J135" s="31">
        <f>+MININTERIOR!J14</f>
        <v>7200000000</v>
      </c>
      <c r="K135" s="31">
        <f>+MININTERIOR!K14</f>
        <v>0</v>
      </c>
      <c r="L135" s="31">
        <f>+MININTERIOR!L14</f>
        <v>5500000000</v>
      </c>
      <c r="M135" s="31">
        <f>SUM(E135:L135)</f>
        <v>30442090000</v>
      </c>
      <c r="N135" s="31">
        <f>+H135+J135+L135</f>
        <v>21700000000</v>
      </c>
      <c r="O135" s="31">
        <f>SUMIF(F135:L135,"&lt;0")*(1)</f>
        <v>-36010000</v>
      </c>
      <c r="P135" s="31">
        <f>+E135+N135+O135</f>
        <v>30442090000</v>
      </c>
      <c r="Q135" s="30">
        <f>+P135-R135</f>
        <v>0</v>
      </c>
      <c r="R135" s="96">
        <f>+MININTERIOR!R14</f>
        <v>30442090000</v>
      </c>
    </row>
    <row r="136" spans="1:90" s="21" customFormat="1" ht="14.25" x14ac:dyDescent="0.2">
      <c r="A136" s="89"/>
      <c r="B136" s="89"/>
      <c r="C136" s="105" t="s">
        <v>9</v>
      </c>
      <c r="D136" s="7"/>
      <c r="E136" s="31">
        <f>+MININTERIOR!E16</f>
        <v>954614700000</v>
      </c>
      <c r="F136" s="31">
        <f>+MININTERIOR!F16</f>
        <v>0</v>
      </c>
      <c r="G136" s="31">
        <f>+MININTERIOR!G16</f>
        <v>0</v>
      </c>
      <c r="H136" s="31">
        <f>+MININTERIOR!H16</f>
        <v>22000000000</v>
      </c>
      <c r="I136" s="31">
        <f>+MININTERIOR!I16</f>
        <v>0</v>
      </c>
      <c r="J136" s="31">
        <f>+MININTERIOR!J16</f>
        <v>0</v>
      </c>
      <c r="K136" s="31">
        <f>+MININTERIOR!K16</f>
        <v>0</v>
      </c>
      <c r="L136" s="31">
        <f>+MININTERIOR!L16</f>
        <v>-5500000000</v>
      </c>
      <c r="M136" s="31">
        <f>SUM(E136:L136)</f>
        <v>971114700000</v>
      </c>
      <c r="N136" s="31">
        <f>+H136</f>
        <v>22000000000</v>
      </c>
      <c r="O136" s="31">
        <f>+L136</f>
        <v>-5500000000</v>
      </c>
      <c r="P136" s="31">
        <f>+E136+N136+O136</f>
        <v>971114700000</v>
      </c>
      <c r="Q136" s="30">
        <f>+P136-R136</f>
        <v>0</v>
      </c>
      <c r="R136" s="96">
        <f>+MININTERIOR!R16</f>
        <v>971114700000</v>
      </c>
    </row>
    <row r="137" spans="1:90" s="21" customFormat="1" ht="14.25" x14ac:dyDescent="0.2">
      <c r="A137" s="89"/>
      <c r="B137" s="89"/>
      <c r="C137" s="105" t="s">
        <v>56</v>
      </c>
      <c r="D137" s="7"/>
      <c r="E137" s="31">
        <f>+MININTERIOR!E51</f>
        <v>3046000000</v>
      </c>
      <c r="F137" s="31">
        <f>+MININTERIOR!F51</f>
        <v>36010000</v>
      </c>
      <c r="G137" s="31">
        <f>+MININTERIOR!G51</f>
        <v>0</v>
      </c>
      <c r="H137" s="31">
        <f>+MININTERIOR!H51</f>
        <v>0</v>
      </c>
      <c r="I137" s="31">
        <f>+MININTERIOR!I51</f>
        <v>0</v>
      </c>
      <c r="J137" s="31">
        <f>+MININTERIOR!J51</f>
        <v>0</v>
      </c>
      <c r="K137" s="31">
        <f>+MININTERIOR!K51</f>
        <v>0</v>
      </c>
      <c r="L137" s="31">
        <f>+MININTERIOR!L51</f>
        <v>0</v>
      </c>
      <c r="M137" s="31">
        <f>SUM(E137:L137)</f>
        <v>3082010000</v>
      </c>
      <c r="N137" s="31">
        <f>SUMIF(F137:L137,"&gt;0")</f>
        <v>36010000</v>
      </c>
      <c r="O137" s="31">
        <f>SUMIF(F137:L137,"&lt;0")*(-1)</f>
        <v>0</v>
      </c>
      <c r="P137" s="31">
        <f>+E137+N137+O137</f>
        <v>3082010000</v>
      </c>
      <c r="Q137" s="30">
        <f>+P137-R137</f>
        <v>0</v>
      </c>
      <c r="R137" s="96">
        <f>+MININTERIOR!R51</f>
        <v>3082010000</v>
      </c>
    </row>
    <row r="138" spans="1:90" s="20" customFormat="1" ht="15" x14ac:dyDescent="0.25">
      <c r="A138" s="90"/>
      <c r="B138" s="90"/>
      <c r="C138" s="106" t="s">
        <v>10</v>
      </c>
      <c r="D138" s="61"/>
      <c r="E138" s="58">
        <f>+E134+E135+E136+E137</f>
        <v>1016961200000</v>
      </c>
      <c r="F138" s="58">
        <f>+F134+F135+F136+F137</f>
        <v>0</v>
      </c>
      <c r="G138" s="58">
        <f t="shared" ref="G138:K138" si="107">+G134+G135+G136+G137</f>
        <v>0</v>
      </c>
      <c r="H138" s="58">
        <f t="shared" si="107"/>
        <v>31000000000</v>
      </c>
      <c r="I138" s="58">
        <f t="shared" si="107"/>
        <v>0</v>
      </c>
      <c r="J138" s="58">
        <f t="shared" si="107"/>
        <v>7200000000</v>
      </c>
      <c r="K138" s="58">
        <f t="shared" si="107"/>
        <v>0</v>
      </c>
      <c r="L138" s="60"/>
      <c r="M138" s="58">
        <f>+M134+M135+M136+M137</f>
        <v>1055161200000</v>
      </c>
      <c r="N138" s="58">
        <f>+N134+N135+N136+N137</f>
        <v>43736010000</v>
      </c>
      <c r="O138" s="58">
        <f>+O134+O135+O136+O137</f>
        <v>-5536010000</v>
      </c>
      <c r="P138" s="58">
        <f t="shared" ref="P138:R138" si="108">+P134+P135+P136+P137</f>
        <v>1055161200000</v>
      </c>
      <c r="Q138" s="58">
        <f>+Q134+Q135+Q136+Q137</f>
        <v>0</v>
      </c>
      <c r="R138" s="97">
        <f t="shared" si="108"/>
        <v>1055161200000</v>
      </c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</row>
    <row r="139" spans="1:90" s="20" customFormat="1" ht="15" x14ac:dyDescent="0.25">
      <c r="A139" s="90"/>
      <c r="B139" s="90"/>
      <c r="C139" s="106" t="s">
        <v>11</v>
      </c>
      <c r="D139" s="61"/>
      <c r="E139" s="58">
        <f>+MININTERIOR!E73</f>
        <v>394622826322</v>
      </c>
      <c r="F139" s="58">
        <v>0</v>
      </c>
      <c r="G139" s="58">
        <f>+MININTERIOR!G73</f>
        <v>0</v>
      </c>
      <c r="H139" s="58">
        <f>+MININTERIOR!H73</f>
        <v>0</v>
      </c>
      <c r="I139" s="58">
        <v>0</v>
      </c>
      <c r="J139" s="58">
        <v>0</v>
      </c>
      <c r="K139" s="58">
        <v>0</v>
      </c>
      <c r="L139" s="58">
        <v>0</v>
      </c>
      <c r="M139" s="159">
        <f>SUM(E139:L139)</f>
        <v>394622826322</v>
      </c>
      <c r="N139" s="159">
        <f>SUM(F139:M139)</f>
        <v>394622826322</v>
      </c>
      <c r="O139" s="159">
        <f>SUM(G139:N139)</f>
        <v>789245652644</v>
      </c>
      <c r="P139" s="159">
        <f>+M139+N139+O139</f>
        <v>1578491305288</v>
      </c>
      <c r="Q139" s="58">
        <f>+MININTERIOR!Q73</f>
        <v>0</v>
      </c>
      <c r="R139" s="97">
        <f>+MININTERIOR!R73</f>
        <v>394622826322</v>
      </c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</row>
    <row r="140" spans="1:90" s="20" customFormat="1" ht="15.75" x14ac:dyDescent="0.25">
      <c r="A140" s="89"/>
      <c r="B140" s="89"/>
      <c r="C140" s="107" t="s">
        <v>193</v>
      </c>
      <c r="D140" s="70"/>
      <c r="E140" s="72">
        <f>SUM(E138:E139)</f>
        <v>1411584026322</v>
      </c>
      <c r="F140" s="72">
        <f t="shared" ref="F140:P140" si="109">SUM(F138:F139)</f>
        <v>0</v>
      </c>
      <c r="G140" s="72">
        <f t="shared" si="109"/>
        <v>0</v>
      </c>
      <c r="H140" s="178">
        <f t="shared" si="109"/>
        <v>31000000000</v>
      </c>
      <c r="I140" s="178">
        <f t="shared" si="109"/>
        <v>0</v>
      </c>
      <c r="J140" s="178">
        <f t="shared" si="109"/>
        <v>7200000000</v>
      </c>
      <c r="K140" s="178">
        <f t="shared" si="109"/>
        <v>0</v>
      </c>
      <c r="L140" s="178">
        <f t="shared" si="109"/>
        <v>0</v>
      </c>
      <c r="M140" s="178">
        <f>SUM(M138:M139)</f>
        <v>1449784026322</v>
      </c>
      <c r="N140" s="178">
        <f>SUM(N138:N139)</f>
        <v>438358836322</v>
      </c>
      <c r="O140" s="178">
        <f>SUM(O138:O139)</f>
        <v>783709642644</v>
      </c>
      <c r="P140" s="178">
        <f t="shared" si="109"/>
        <v>2633652505288</v>
      </c>
      <c r="Q140" s="71">
        <f>SUM(Q138:Q139)</f>
        <v>0</v>
      </c>
      <c r="R140" s="99">
        <f>SUM(R138:R139)</f>
        <v>1449784026322</v>
      </c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</row>
    <row r="141" spans="1:90" s="20" customFormat="1" ht="15.75" x14ac:dyDescent="0.25">
      <c r="A141" s="89"/>
      <c r="B141" s="89"/>
      <c r="C141" s="98"/>
      <c r="D141" s="70"/>
      <c r="E141" s="71"/>
      <c r="F141" s="71"/>
      <c r="G141" s="71"/>
      <c r="H141" s="179">
        <f>+H140+J140+L135+F135</f>
        <v>43663990000</v>
      </c>
      <c r="I141" s="179"/>
      <c r="J141" s="179"/>
      <c r="K141" s="71"/>
      <c r="L141" s="71"/>
      <c r="M141" s="72"/>
      <c r="N141" s="72"/>
      <c r="O141" s="72"/>
      <c r="P141" s="72"/>
      <c r="Q141" s="71"/>
      <c r="R141" s="99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</row>
    <row r="142" spans="1:90" s="21" customFormat="1" ht="13.5" thickBot="1" x14ac:dyDescent="0.25">
      <c r="A142" s="91"/>
      <c r="B142" s="91"/>
      <c r="C142" s="95"/>
      <c r="D142" s="7"/>
      <c r="E142" s="73"/>
      <c r="F142" s="73">
        <f>+F113+F134</f>
        <v>0</v>
      </c>
      <c r="G142" s="73"/>
      <c r="H142" s="73"/>
      <c r="I142" s="73"/>
      <c r="J142" s="73"/>
      <c r="K142" s="73"/>
      <c r="L142" s="73"/>
      <c r="M142" s="73">
        <f>SUM(F142:G142)</f>
        <v>0</v>
      </c>
      <c r="N142" s="73">
        <f>SUMIF(F142:G142,"&gt;0")</f>
        <v>0</v>
      </c>
      <c r="O142" s="73">
        <f>SUMIF(F142:G142,"&lt;0")*(-1)</f>
        <v>0</v>
      </c>
      <c r="P142" s="38">
        <f>+E142+N142-O142</f>
        <v>0</v>
      </c>
      <c r="Q142" s="73"/>
      <c r="R142" s="100"/>
    </row>
    <row r="143" spans="1:90" s="59" customFormat="1" ht="60.75" customHeight="1" x14ac:dyDescent="0.2">
      <c r="A143" s="91"/>
      <c r="B143" s="91"/>
      <c r="C143" s="110" t="s">
        <v>194</v>
      </c>
      <c r="D143" s="108"/>
      <c r="E143" s="111" t="s">
        <v>223</v>
      </c>
      <c r="F143" s="111" t="s">
        <v>225</v>
      </c>
      <c r="G143" s="149" t="s">
        <v>226</v>
      </c>
      <c r="H143" s="149" t="s">
        <v>237</v>
      </c>
      <c r="I143" s="149" t="s">
        <v>227</v>
      </c>
      <c r="J143" s="149" t="s">
        <v>234</v>
      </c>
      <c r="K143" s="149" t="s">
        <v>231</v>
      </c>
      <c r="L143" s="149" t="s">
        <v>227</v>
      </c>
      <c r="M143" s="111" t="s">
        <v>3</v>
      </c>
      <c r="N143" s="111" t="s">
        <v>58</v>
      </c>
      <c r="O143" s="111" t="s">
        <v>73</v>
      </c>
      <c r="P143" s="111" t="s">
        <v>3</v>
      </c>
      <c r="Q143" s="82" t="s">
        <v>64</v>
      </c>
      <c r="R143" s="82" t="s">
        <v>197</v>
      </c>
    </row>
    <row r="144" spans="1:90" s="21" customFormat="1" ht="14.25" x14ac:dyDescent="0.2">
      <c r="A144" s="91"/>
      <c r="B144" s="91"/>
      <c r="C144" s="105" t="s">
        <v>8</v>
      </c>
      <c r="D144" s="7"/>
      <c r="E144" s="31">
        <f>+MININTERIOR!E58</f>
        <v>10080200000</v>
      </c>
      <c r="F144" s="31">
        <f>+MININTERIOR!F58</f>
        <v>0</v>
      </c>
      <c r="G144" s="31">
        <f>+MININTERIOR!G58</f>
        <v>0</v>
      </c>
      <c r="H144" s="31">
        <f>+MININTERIOR!H58</f>
        <v>0</v>
      </c>
      <c r="I144" s="31">
        <f>+MININTERIOR!I58</f>
        <v>0</v>
      </c>
      <c r="J144" s="31">
        <f>+MININTERIOR!J58</f>
        <v>0</v>
      </c>
      <c r="K144" s="31">
        <f>+MININTERIOR!K58</f>
        <v>0</v>
      </c>
      <c r="L144" s="31">
        <f>+MININTERIOR!L58</f>
        <v>0</v>
      </c>
      <c r="M144" s="31">
        <f>SUM(E144:L144)</f>
        <v>10080200000</v>
      </c>
      <c r="N144" s="42">
        <f t="shared" ref="N144:N151" si="110">SUMIF(F144:L144,"&gt;0")</f>
        <v>0</v>
      </c>
      <c r="O144" s="31">
        <f t="shared" ref="O144:O150" si="111">SUMIF(F144:L144,"&lt;0")*(-1)</f>
        <v>0</v>
      </c>
      <c r="P144" s="31">
        <f>+E144+N144+O144</f>
        <v>10080200000</v>
      </c>
      <c r="Q144" s="31">
        <f>+P144-R144</f>
        <v>0</v>
      </c>
      <c r="R144" s="96">
        <f>+MININTERIOR!R58</f>
        <v>10080200000</v>
      </c>
    </row>
    <row r="145" spans="1:90" s="21" customFormat="1" ht="14.25" x14ac:dyDescent="0.2">
      <c r="A145" s="91"/>
      <c r="B145" s="91"/>
      <c r="C145" s="105" t="s">
        <v>55</v>
      </c>
      <c r="D145" s="7"/>
      <c r="E145" s="31">
        <f>+MININTERIOR!E63</f>
        <v>4729200000</v>
      </c>
      <c r="F145" s="31">
        <f>+MININTERIOR!F63</f>
        <v>0</v>
      </c>
      <c r="G145" s="31">
        <f>+MININTERIOR!G63</f>
        <v>0</v>
      </c>
      <c r="H145" s="31">
        <f>+MININTERIOR!H63</f>
        <v>0</v>
      </c>
      <c r="I145" s="31">
        <f>+MININTERIOR!I63</f>
        <v>0</v>
      </c>
      <c r="J145" s="31">
        <f>+MININTERIOR!J63</f>
        <v>0</v>
      </c>
      <c r="K145" s="31">
        <f>+MININTERIOR!K63</f>
        <v>0</v>
      </c>
      <c r="L145" s="31">
        <f>+MININTERIOR!L63</f>
        <v>0</v>
      </c>
      <c r="M145" s="31">
        <f>SUM(E145:L145)</f>
        <v>4729200000</v>
      </c>
      <c r="N145" s="42">
        <f t="shared" si="110"/>
        <v>0</v>
      </c>
      <c r="O145" s="31">
        <f t="shared" si="111"/>
        <v>0</v>
      </c>
      <c r="P145" s="31">
        <f>+E145+N145+O145</f>
        <v>4729200000</v>
      </c>
      <c r="Q145" s="31">
        <f>+P145-R145</f>
        <v>0</v>
      </c>
      <c r="R145" s="96">
        <f>+MININTERIOR!R63</f>
        <v>4729200000</v>
      </c>
    </row>
    <row r="146" spans="1:90" s="21" customFormat="1" ht="15" customHeight="1" x14ac:dyDescent="0.2">
      <c r="A146" s="92"/>
      <c r="B146" s="92"/>
      <c r="C146" s="141" t="s">
        <v>9</v>
      </c>
      <c r="D146" s="142"/>
      <c r="E146" s="31">
        <f>+MININTERIOR!E64</f>
        <v>79468800000</v>
      </c>
      <c r="F146" s="31">
        <f>+MININTERIOR!F64</f>
        <v>0</v>
      </c>
      <c r="G146" s="31">
        <f>+MININTERIOR!G64</f>
        <v>12000000000</v>
      </c>
      <c r="H146" s="31">
        <f>+MININTERIOR!H64</f>
        <v>0</v>
      </c>
      <c r="I146" s="31">
        <f>+MININTERIOR!I64</f>
        <v>0</v>
      </c>
      <c r="J146" s="31">
        <f>+MININTERIOR!J64</f>
        <v>0</v>
      </c>
      <c r="K146" s="31">
        <f>+MININTERIOR!K64</f>
        <v>-43066415</v>
      </c>
      <c r="L146" s="31">
        <f>+MININTERIOR!L64</f>
        <v>0</v>
      </c>
      <c r="M146" s="31">
        <f>SUM(E146:L146)</f>
        <v>91425733585</v>
      </c>
      <c r="N146" s="42">
        <f>SUMIF(F146:L146,"&gt;0")</f>
        <v>12000000000</v>
      </c>
      <c r="O146" s="31">
        <f>+K146</f>
        <v>-43066415</v>
      </c>
      <c r="P146" s="31">
        <f>+E146+N146+O146</f>
        <v>91425733585</v>
      </c>
      <c r="Q146" s="31">
        <f>+P146-R146</f>
        <v>0</v>
      </c>
      <c r="R146" s="96">
        <f>+MININTERIOR!R64</f>
        <v>91425733585</v>
      </c>
    </row>
    <row r="147" spans="1:90" s="20" customFormat="1" ht="15" x14ac:dyDescent="0.2">
      <c r="A147" s="93"/>
      <c r="B147" s="93"/>
      <c r="C147" s="141" t="s">
        <v>56</v>
      </c>
      <c r="D147" s="142"/>
      <c r="E147" s="31">
        <f>+MININTERIOR!E69</f>
        <v>94100000</v>
      </c>
      <c r="F147" s="31">
        <f>+MININTERIOR!F69</f>
        <v>0</v>
      </c>
      <c r="G147" s="31">
        <f>+MININTERIOR!G69</f>
        <v>0</v>
      </c>
      <c r="H147" s="31">
        <f>+MININTERIOR!H69</f>
        <v>0</v>
      </c>
      <c r="I147" s="31">
        <f>+MININTERIOR!I69</f>
        <v>0</v>
      </c>
      <c r="J147" s="31">
        <f>+MININTERIOR!J69</f>
        <v>0</v>
      </c>
      <c r="K147" s="31">
        <f>+MININTERIOR!K69</f>
        <v>43066415</v>
      </c>
      <c r="L147" s="31">
        <f>+MININTERIOR!L69</f>
        <v>0</v>
      </c>
      <c r="M147" s="31">
        <f>SUM(E147:L147)</f>
        <v>137166415</v>
      </c>
      <c r="N147" s="42">
        <f t="shared" si="110"/>
        <v>43066415</v>
      </c>
      <c r="O147" s="31">
        <f t="shared" si="111"/>
        <v>0</v>
      </c>
      <c r="P147" s="31">
        <f>+E147+N147+O147</f>
        <v>137166415</v>
      </c>
      <c r="Q147" s="31">
        <f>+P147-R147</f>
        <v>0</v>
      </c>
      <c r="R147" s="96">
        <f>+MININTERIOR!R69</f>
        <v>137166415</v>
      </c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</row>
    <row r="148" spans="1:90" s="21" customFormat="1" ht="15.75" x14ac:dyDescent="0.25">
      <c r="A148" s="91"/>
      <c r="B148" s="91"/>
      <c r="C148" s="143" t="s">
        <v>10</v>
      </c>
      <c r="D148" s="144"/>
      <c r="E148" s="58">
        <f>+E144+E145+E146+E147</f>
        <v>94372300000</v>
      </c>
      <c r="F148" s="58">
        <f t="shared" ref="F148:L148" si="112">+F144+F145+F146+F147</f>
        <v>0</v>
      </c>
      <c r="G148" s="58">
        <f t="shared" si="112"/>
        <v>12000000000</v>
      </c>
      <c r="H148" s="58">
        <f t="shared" si="112"/>
        <v>0</v>
      </c>
      <c r="I148" s="58">
        <f t="shared" si="112"/>
        <v>0</v>
      </c>
      <c r="J148" s="58">
        <f t="shared" si="112"/>
        <v>0</v>
      </c>
      <c r="K148" s="58">
        <f t="shared" si="112"/>
        <v>0</v>
      </c>
      <c r="L148" s="58">
        <f t="shared" si="112"/>
        <v>0</v>
      </c>
      <c r="M148" s="58">
        <f>SUM(M144:M147)</f>
        <v>106372300000</v>
      </c>
      <c r="N148" s="159">
        <f t="shared" si="110"/>
        <v>12000000000</v>
      </c>
      <c r="O148" s="158">
        <f t="shared" si="111"/>
        <v>0</v>
      </c>
      <c r="P148" s="58">
        <f>SUM(P144:P147)</f>
        <v>106372300000</v>
      </c>
      <c r="Q148" s="58">
        <f>+P148-R148</f>
        <v>0</v>
      </c>
      <c r="R148" s="97">
        <f>+R144+R145+R146+R147</f>
        <v>106372300000</v>
      </c>
    </row>
    <row r="149" spans="1:90" s="21" customFormat="1" ht="15.75" x14ac:dyDescent="0.25">
      <c r="A149" s="91"/>
      <c r="B149" s="91"/>
      <c r="C149" s="143" t="s">
        <v>11</v>
      </c>
      <c r="D149" s="144"/>
      <c r="E149" s="58">
        <f>+E129</f>
        <v>3000000000</v>
      </c>
      <c r="F149" s="58">
        <f t="shared" ref="F149:L149" si="113">+F129</f>
        <v>0</v>
      </c>
      <c r="G149" s="58">
        <f t="shared" si="113"/>
        <v>0</v>
      </c>
      <c r="H149" s="58">
        <f t="shared" si="113"/>
        <v>0</v>
      </c>
      <c r="I149" s="58">
        <f t="shared" si="113"/>
        <v>0</v>
      </c>
      <c r="J149" s="58">
        <f t="shared" si="113"/>
        <v>0</v>
      </c>
      <c r="K149" s="58">
        <f t="shared" si="113"/>
        <v>0</v>
      </c>
      <c r="L149" s="58">
        <f t="shared" si="113"/>
        <v>0</v>
      </c>
      <c r="M149" s="58">
        <f>SUM(E149:L149)</f>
        <v>3000000000</v>
      </c>
      <c r="N149" s="158">
        <f t="shared" si="110"/>
        <v>0</v>
      </c>
      <c r="O149" s="158">
        <f t="shared" si="111"/>
        <v>0</v>
      </c>
      <c r="P149" s="58">
        <f>+E149+N149-O149</f>
        <v>3000000000</v>
      </c>
      <c r="Q149" s="58">
        <f t="shared" ref="Q149:Q150" si="114">+P149-R149</f>
        <v>0</v>
      </c>
      <c r="R149" s="97">
        <f>+R129</f>
        <v>3000000000</v>
      </c>
    </row>
    <row r="150" spans="1:90" s="21" customFormat="1" ht="15.75" x14ac:dyDescent="0.25">
      <c r="A150" s="91"/>
      <c r="B150" s="91"/>
      <c r="C150" s="145" t="s">
        <v>193</v>
      </c>
      <c r="D150" s="146"/>
      <c r="E150" s="72">
        <f>+E148+E149</f>
        <v>97372300000</v>
      </c>
      <c r="F150" s="72">
        <f t="shared" ref="F150:L150" si="115">+F148+F149</f>
        <v>0</v>
      </c>
      <c r="G150" s="72">
        <f t="shared" si="115"/>
        <v>12000000000</v>
      </c>
      <c r="H150" s="72">
        <f t="shared" si="115"/>
        <v>0</v>
      </c>
      <c r="I150" s="72">
        <f t="shared" si="115"/>
        <v>0</v>
      </c>
      <c r="J150" s="72">
        <f t="shared" si="115"/>
        <v>0</v>
      </c>
      <c r="K150" s="72">
        <f t="shared" si="115"/>
        <v>0</v>
      </c>
      <c r="L150" s="72">
        <f t="shared" si="115"/>
        <v>0</v>
      </c>
      <c r="M150" s="72">
        <f>+M148+M149</f>
        <v>109372300000</v>
      </c>
      <c r="N150" s="169">
        <f t="shared" si="110"/>
        <v>12000000000</v>
      </c>
      <c r="O150" s="31">
        <f t="shared" si="111"/>
        <v>0</v>
      </c>
      <c r="P150" s="72">
        <f>+P148+P149</f>
        <v>109372300000</v>
      </c>
      <c r="Q150" s="31">
        <f t="shared" si="114"/>
        <v>0</v>
      </c>
      <c r="R150" s="99">
        <f>+R148+R149</f>
        <v>109372300000</v>
      </c>
    </row>
    <row r="151" spans="1:90" s="21" customFormat="1" ht="15" thickBot="1" x14ac:dyDescent="0.25">
      <c r="A151" s="91"/>
      <c r="B151" s="91"/>
      <c r="C151" s="160"/>
      <c r="D151" s="161"/>
      <c r="E151" s="162"/>
      <c r="F151" s="162"/>
      <c r="G151" s="162"/>
      <c r="H151" s="162"/>
      <c r="I151" s="162"/>
      <c r="J151" s="162"/>
      <c r="K151" s="162"/>
      <c r="L151" s="162"/>
      <c r="M151" s="163"/>
      <c r="N151" s="164">
        <f t="shared" si="110"/>
        <v>0</v>
      </c>
      <c r="O151" s="164">
        <f>SUMIF(F151:G151,"&lt;0")*(-1)</f>
        <v>0</v>
      </c>
      <c r="P151" s="163"/>
      <c r="Q151" s="165"/>
      <c r="R151" s="166"/>
    </row>
    <row r="152" spans="1:90" s="21" customFormat="1" ht="57" customHeight="1" x14ac:dyDescent="0.2">
      <c r="A152" s="91"/>
      <c r="B152" s="91"/>
      <c r="C152" s="110" t="s">
        <v>203</v>
      </c>
      <c r="D152" s="109"/>
      <c r="E152" s="111" t="s">
        <v>223</v>
      </c>
      <c r="F152" s="111" t="s">
        <v>225</v>
      </c>
      <c r="G152" s="149" t="s">
        <v>226</v>
      </c>
      <c r="H152" s="149" t="s">
        <v>235</v>
      </c>
      <c r="I152" s="149" t="s">
        <v>236</v>
      </c>
      <c r="J152" s="149" t="s">
        <v>234</v>
      </c>
      <c r="K152" s="149" t="s">
        <v>231</v>
      </c>
      <c r="L152" s="149" t="s">
        <v>227</v>
      </c>
      <c r="M152" s="111" t="s">
        <v>3</v>
      </c>
      <c r="N152" s="111" t="s">
        <v>58</v>
      </c>
      <c r="O152" s="111" t="s">
        <v>73</v>
      </c>
      <c r="P152" s="111" t="s">
        <v>3</v>
      </c>
      <c r="Q152" s="167" t="s">
        <v>64</v>
      </c>
      <c r="R152" s="168" t="s">
        <v>197</v>
      </c>
    </row>
    <row r="153" spans="1:90" ht="14.25" x14ac:dyDescent="0.2">
      <c r="A153" s="94"/>
      <c r="B153" s="94"/>
      <c r="C153" s="105" t="s">
        <v>8</v>
      </c>
      <c r="D153" s="7"/>
      <c r="E153" s="31">
        <f>+E134+E144</f>
        <v>60602600000</v>
      </c>
      <c r="F153" s="31">
        <f>+F144+F134</f>
        <v>0</v>
      </c>
      <c r="G153" s="31">
        <f>+G134+G144</f>
        <v>0</v>
      </c>
      <c r="H153" s="73">
        <f t="shared" ref="H153" si="116">+H134+H144</f>
        <v>0</v>
      </c>
      <c r="I153" s="73">
        <f>+I134+I144</f>
        <v>0</v>
      </c>
      <c r="J153" s="73">
        <f>+J134+J144</f>
        <v>0</v>
      </c>
      <c r="K153" s="31">
        <f>+K134+K144</f>
        <v>0</v>
      </c>
      <c r="L153" s="31">
        <f>+L134+L144</f>
        <v>0</v>
      </c>
      <c r="M153" s="31">
        <f>+M134+M144</f>
        <v>60602600000</v>
      </c>
      <c r="N153" s="31">
        <f t="shared" ref="N153:N159" si="117">SUMIF(F153:L153,"&gt;0")</f>
        <v>0</v>
      </c>
      <c r="O153" s="31">
        <f t="shared" ref="O153:O156" si="118">SUMIF(F153:L153,"&lt;0")*(-1)</f>
        <v>0</v>
      </c>
      <c r="P153" s="31">
        <f>+P134+P144</f>
        <v>60602600000</v>
      </c>
      <c r="Q153" s="31">
        <f>+P153-R153</f>
        <v>0</v>
      </c>
      <c r="R153" s="96">
        <f>+R134+R144</f>
        <v>60602600000</v>
      </c>
    </row>
    <row r="154" spans="1:90" ht="14.25" x14ac:dyDescent="0.2">
      <c r="A154" s="94"/>
      <c r="B154" s="94"/>
      <c r="C154" s="105" t="s">
        <v>55</v>
      </c>
      <c r="D154" s="7"/>
      <c r="E154" s="31">
        <f t="shared" ref="E154:E156" si="119">+E135+E145</f>
        <v>13507300000</v>
      </c>
      <c r="F154" s="31">
        <f>+F145+F135</f>
        <v>-36010000</v>
      </c>
      <c r="G154" s="31">
        <f>+G135+G145</f>
        <v>0</v>
      </c>
      <c r="H154" s="73">
        <f t="shared" ref="H154" si="120">+H135+H145</f>
        <v>9000000000</v>
      </c>
      <c r="I154" s="73">
        <f t="shared" ref="I154:K154" si="121">+I135+I145</f>
        <v>0</v>
      </c>
      <c r="J154" s="73">
        <f t="shared" ref="J154" si="122">+J135+J145</f>
        <v>7200000000</v>
      </c>
      <c r="K154" s="31">
        <f t="shared" si="121"/>
        <v>0</v>
      </c>
      <c r="L154" s="31">
        <f>+L135+L145</f>
        <v>5500000000</v>
      </c>
      <c r="M154" s="31">
        <f>+M135+M145</f>
        <v>35171290000</v>
      </c>
      <c r="N154" s="31">
        <f t="shared" si="117"/>
        <v>21700000000</v>
      </c>
      <c r="O154" s="31">
        <f t="shared" si="118"/>
        <v>36010000</v>
      </c>
      <c r="P154" s="31">
        <f>+P135+P145</f>
        <v>35171290000</v>
      </c>
      <c r="Q154" s="31">
        <f t="shared" ref="Q154:Q159" si="123">+P154-R154</f>
        <v>0</v>
      </c>
      <c r="R154" s="96">
        <f>+R135+R145</f>
        <v>35171290000</v>
      </c>
    </row>
    <row r="155" spans="1:90" ht="14.25" x14ac:dyDescent="0.2">
      <c r="A155" s="94"/>
      <c r="B155" s="94"/>
      <c r="C155" s="105" t="s">
        <v>9</v>
      </c>
      <c r="D155" s="7"/>
      <c r="E155" s="31">
        <f t="shared" si="119"/>
        <v>1034083500000</v>
      </c>
      <c r="F155" s="31">
        <f>+F146+F136</f>
        <v>0</v>
      </c>
      <c r="G155" s="31">
        <f t="shared" ref="G155:H155" si="124">+G136+G146</f>
        <v>12000000000</v>
      </c>
      <c r="H155" s="73">
        <f t="shared" si="124"/>
        <v>22000000000</v>
      </c>
      <c r="I155" s="73">
        <f t="shared" ref="I155:K155" si="125">+I136+I146</f>
        <v>0</v>
      </c>
      <c r="J155" s="73">
        <f t="shared" ref="J155" si="126">+J136+J146</f>
        <v>0</v>
      </c>
      <c r="K155" s="31">
        <f t="shared" si="125"/>
        <v>-43066415</v>
      </c>
      <c r="L155" s="31">
        <f>+L136+L146</f>
        <v>-5500000000</v>
      </c>
      <c r="M155" s="31">
        <f>+M136+M146</f>
        <v>1062540433585</v>
      </c>
      <c r="N155" s="31">
        <f t="shared" si="117"/>
        <v>34000000000</v>
      </c>
      <c r="O155" s="31">
        <f t="shared" si="118"/>
        <v>5543066415</v>
      </c>
      <c r="P155" s="31">
        <f>+P136+P146</f>
        <v>1062540433585</v>
      </c>
      <c r="Q155" s="31">
        <f t="shared" si="123"/>
        <v>0</v>
      </c>
      <c r="R155" s="96">
        <f>+R136+R146</f>
        <v>1062540433585</v>
      </c>
      <c r="S155" s="184">
        <f>+R155-P155</f>
        <v>0</v>
      </c>
    </row>
    <row r="156" spans="1:90" ht="14.25" x14ac:dyDescent="0.2">
      <c r="A156" s="94"/>
      <c r="B156" s="94"/>
      <c r="C156" s="105" t="s">
        <v>56</v>
      </c>
      <c r="D156" s="7"/>
      <c r="E156" s="31">
        <f t="shared" si="119"/>
        <v>3140100000</v>
      </c>
      <c r="F156" s="31">
        <f t="shared" ref="F156:L156" si="127">+F137+F147</f>
        <v>36010000</v>
      </c>
      <c r="G156" s="31">
        <f t="shared" si="127"/>
        <v>0</v>
      </c>
      <c r="H156" s="73">
        <f t="shared" si="127"/>
        <v>0</v>
      </c>
      <c r="I156" s="73">
        <f t="shared" si="127"/>
        <v>0</v>
      </c>
      <c r="J156" s="73">
        <f t="shared" si="127"/>
        <v>0</v>
      </c>
      <c r="K156" s="31">
        <f t="shared" si="127"/>
        <v>43066415</v>
      </c>
      <c r="L156" s="31">
        <f t="shared" si="127"/>
        <v>0</v>
      </c>
      <c r="M156" s="31">
        <f>+M137+M147</f>
        <v>3219176415</v>
      </c>
      <c r="N156" s="31">
        <f t="shared" si="117"/>
        <v>79076415</v>
      </c>
      <c r="O156" s="31">
        <f t="shared" si="118"/>
        <v>0</v>
      </c>
      <c r="P156" s="31">
        <f>+P137+P147</f>
        <v>3219176415</v>
      </c>
      <c r="Q156" s="31">
        <f t="shared" si="123"/>
        <v>0</v>
      </c>
      <c r="R156" s="96">
        <f>+R137+R147</f>
        <v>3219176415</v>
      </c>
    </row>
    <row r="157" spans="1:90" x14ac:dyDescent="0.2">
      <c r="A157" s="94"/>
      <c r="B157" s="94"/>
      <c r="C157" s="137" t="s">
        <v>10</v>
      </c>
      <c r="D157" s="60"/>
      <c r="E157" s="58">
        <f>+E153+E154+E155+E156</f>
        <v>1111333500000</v>
      </c>
      <c r="F157" s="58">
        <f>+F153+F154+F155+F156</f>
        <v>0</v>
      </c>
      <c r="G157" s="58">
        <f>+G153+G154+G155+G156</f>
        <v>12000000000</v>
      </c>
      <c r="H157" s="58">
        <f>+H153+H154+H155+H156</f>
        <v>31000000000</v>
      </c>
      <c r="I157" s="58">
        <f>+I153+I154+I155+I156</f>
        <v>0</v>
      </c>
      <c r="J157" s="58">
        <f t="shared" ref="J157:L157" si="128">+J153+J154+J155+J156</f>
        <v>7200000000</v>
      </c>
      <c r="K157" s="58">
        <f t="shared" si="128"/>
        <v>0</v>
      </c>
      <c r="L157" s="58">
        <f t="shared" si="128"/>
        <v>0</v>
      </c>
      <c r="M157" s="58">
        <f>+M153+M154+M155+M156</f>
        <v>1161533500000</v>
      </c>
      <c r="N157" s="58">
        <f t="shared" si="117"/>
        <v>50200000000</v>
      </c>
      <c r="O157" s="58">
        <f>SUMIF(G157:L157,"&gt;0")</f>
        <v>50200000000</v>
      </c>
      <c r="P157" s="97">
        <f>+P138+P148</f>
        <v>1161533500000</v>
      </c>
      <c r="Q157" s="31">
        <f t="shared" si="123"/>
        <v>0</v>
      </c>
      <c r="R157" s="97">
        <f>+R153+R154+R155+R156</f>
        <v>1161533500000</v>
      </c>
    </row>
    <row r="158" spans="1:90" x14ac:dyDescent="0.2">
      <c r="A158" s="94"/>
      <c r="B158" s="94"/>
      <c r="C158" s="137" t="s">
        <v>11</v>
      </c>
      <c r="D158" s="60"/>
      <c r="E158" s="58">
        <f>+E139+E149</f>
        <v>397622826322</v>
      </c>
      <c r="F158" s="58">
        <f>+F139+F149</f>
        <v>0</v>
      </c>
      <c r="G158" s="58">
        <f>+G139+G149</f>
        <v>0</v>
      </c>
      <c r="H158" s="58">
        <f t="shared" ref="H158:L158" si="129">+H139+H149</f>
        <v>0</v>
      </c>
      <c r="I158" s="58">
        <f t="shared" ref="I158" si="130">+I139+I149</f>
        <v>0</v>
      </c>
      <c r="J158" s="58">
        <f t="shared" ref="J158" si="131">+J139+J149</f>
        <v>0</v>
      </c>
      <c r="K158" s="58">
        <f t="shared" ref="K158" si="132">+K139+K149</f>
        <v>0</v>
      </c>
      <c r="L158" s="58">
        <f t="shared" si="129"/>
        <v>0</v>
      </c>
      <c r="M158" s="58">
        <f>SUM(E158:L158)</f>
        <v>397622826322</v>
      </c>
      <c r="N158" s="58">
        <f>SUM(F158:L158)</f>
        <v>0</v>
      </c>
      <c r="O158" s="58">
        <f>SUM(G158:L158)</f>
        <v>0</v>
      </c>
      <c r="P158" s="58">
        <f>+E158+N158-O158</f>
        <v>397622826322</v>
      </c>
      <c r="Q158" s="31">
        <f t="shared" si="123"/>
        <v>0</v>
      </c>
      <c r="R158" s="97">
        <f>+R139+R149</f>
        <v>397622826322</v>
      </c>
    </row>
    <row r="159" spans="1:90" ht="16.5" thickBot="1" x14ac:dyDescent="0.3">
      <c r="A159" s="94"/>
      <c r="B159" s="94"/>
      <c r="C159" s="138" t="s">
        <v>196</v>
      </c>
      <c r="D159" s="101"/>
      <c r="E159" s="139">
        <f>+E157+E158</f>
        <v>1508956326322</v>
      </c>
      <c r="F159" s="139">
        <f>+F157+F158</f>
        <v>0</v>
      </c>
      <c r="G159" s="139">
        <f>+G157+G158</f>
        <v>12000000000</v>
      </c>
      <c r="H159" s="180">
        <f t="shared" ref="H159:L159" si="133">+H157+H158</f>
        <v>31000000000</v>
      </c>
      <c r="I159" s="180">
        <f t="shared" ref="I159:K159" si="134">+I157+I158</f>
        <v>0</v>
      </c>
      <c r="J159" s="180">
        <f t="shared" ref="J159" si="135">+J157+J158</f>
        <v>7200000000</v>
      </c>
      <c r="K159" s="139">
        <f t="shared" si="134"/>
        <v>0</v>
      </c>
      <c r="L159" s="139">
        <f t="shared" si="133"/>
        <v>0</v>
      </c>
      <c r="M159" s="139">
        <f>+M157+M158</f>
        <v>1559156326322</v>
      </c>
      <c r="N159" s="170">
        <f t="shared" si="117"/>
        <v>50200000000</v>
      </c>
      <c r="O159" s="170">
        <f>+O158+O157</f>
        <v>50200000000</v>
      </c>
      <c r="P159" s="140">
        <f>+P157+P158</f>
        <v>1559156326322</v>
      </c>
      <c r="Q159" s="31">
        <f t="shared" si="123"/>
        <v>0</v>
      </c>
      <c r="R159" s="34">
        <f>+R157+R158</f>
        <v>1559156326322</v>
      </c>
    </row>
    <row r="160" spans="1:90" x14ac:dyDescent="0.2">
      <c r="P160" s="136">
        <f>+P159-M159</f>
        <v>0</v>
      </c>
    </row>
    <row r="161" spans="13:16" x14ac:dyDescent="0.2">
      <c r="M161" s="136"/>
      <c r="N161" s="136"/>
      <c r="O161" s="136"/>
      <c r="P161" s="136"/>
    </row>
    <row r="162" spans="13:16" x14ac:dyDescent="0.2">
      <c r="M162" s="136"/>
      <c r="P162" s="136"/>
    </row>
    <row r="163" spans="13:16" x14ac:dyDescent="0.2">
      <c r="M163" s="136"/>
      <c r="P163" s="136"/>
    </row>
    <row r="164" spans="13:16" x14ac:dyDescent="0.2">
      <c r="N164" s="136"/>
    </row>
    <row r="165" spans="13:16" x14ac:dyDescent="0.2">
      <c r="N165" s="136"/>
    </row>
  </sheetData>
  <mergeCells count="17">
    <mergeCell ref="C5:R5"/>
    <mergeCell ref="C4:R4"/>
    <mergeCell ref="C1:R1"/>
    <mergeCell ref="A129:C129"/>
    <mergeCell ref="C97:C100"/>
    <mergeCell ref="C104:C105"/>
    <mergeCell ref="C117:C118"/>
    <mergeCell ref="A2:P2"/>
    <mergeCell ref="A3:P3"/>
    <mergeCell ref="A127:C127"/>
    <mergeCell ref="C120:C123"/>
    <mergeCell ref="C101:C102"/>
    <mergeCell ref="A56:C56"/>
    <mergeCell ref="A72:C72"/>
    <mergeCell ref="A7:C7"/>
    <mergeCell ref="A8:C8"/>
    <mergeCell ref="A9:C9"/>
  </mergeCells>
  <conditionalFormatting sqref="C84">
    <cfRule type="duplicateValues" dxfId="9" priority="13"/>
  </conditionalFormatting>
  <conditionalFormatting sqref="C85">
    <cfRule type="duplicateValues" dxfId="8" priority="11"/>
  </conditionalFormatting>
  <conditionalFormatting sqref="C86">
    <cfRule type="duplicateValues" dxfId="7" priority="10"/>
  </conditionalFormatting>
  <conditionalFormatting sqref="D86">
    <cfRule type="duplicateValues" dxfId="6" priority="9"/>
  </conditionalFormatting>
  <conditionalFormatting sqref="C88">
    <cfRule type="duplicateValues" dxfId="5" priority="8"/>
  </conditionalFormatting>
  <conditionalFormatting sqref="D88">
    <cfRule type="duplicateValues" dxfId="4" priority="7"/>
  </conditionalFormatting>
  <conditionalFormatting sqref="C89">
    <cfRule type="duplicateValues" dxfId="3" priority="6"/>
  </conditionalFormatting>
  <conditionalFormatting sqref="C91">
    <cfRule type="duplicateValues" dxfId="2" priority="4"/>
  </conditionalFormatting>
  <conditionalFormatting sqref="C90">
    <cfRule type="duplicateValues" dxfId="1" priority="2"/>
  </conditionalFormatting>
  <conditionalFormatting sqref="D90">
    <cfRule type="duplicateValues" dxfId="0" priority="1"/>
  </conditionalFormatting>
  <dataValidations disablePrompts="1" xWindow="920" yWindow="668" count="1">
    <dataValidation allowBlank="1" showInputMessage="1" showErrorMessage="1" prompt="Cuando se inserte un nuevo concepto, es necesario conservar la estructura de los datos asi:_x000a__x000a_Nombre del concepto - Rec #" sqref="D131 C124:C126 C103:C104 C106:C117 C119:C120 D56:D71 C58:C71 C147:D154 A7:A9 C10:D42 D7:D9 C129:C131 D134:D139 C156:D1048576 C6:D6 C133:C139 C142:C145 D142 D144:D145 C74:C97 D74:D126" xr:uid="{E9966896-14BF-45C9-AA93-CBD70E36225F}"/>
  </dataValidations>
  <printOptions horizontalCentered="1" verticalCentered="1"/>
  <pageMargins left="0.74803149606299213" right="0.74803149606299213" top="0.78740157480314965" bottom="0.98425196850393704" header="0" footer="0"/>
  <pageSetup paperSize="9" scale="4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91F4BC67BECC44BBC243C17A016314" ma:contentTypeVersion="15" ma:contentTypeDescription="Crear nuevo documento." ma:contentTypeScope="" ma:versionID="6faaa4137154d4a3aac803edcfafc69d">
  <xsd:schema xmlns:xsd="http://www.w3.org/2001/XMLSchema" xmlns:xs="http://www.w3.org/2001/XMLSchema" xmlns:p="http://schemas.microsoft.com/office/2006/metadata/properties" xmlns:ns3="8757c181-039b-4fd3-b5b4-f193ecef8269" xmlns:ns4="c5d639e7-08af-42bc-b232-172a9ace2326" targetNamespace="http://schemas.microsoft.com/office/2006/metadata/properties" ma:root="true" ma:fieldsID="7291b31ea943f17129855ceeca7baa3e" ns3:_="" ns4:_="">
    <xsd:import namespace="8757c181-039b-4fd3-b5b4-f193ecef8269"/>
    <xsd:import namespace="c5d639e7-08af-42bc-b232-172a9ace2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7c181-039b-4fd3-b5b4-f193ecef82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639e7-08af-42bc-b232-172a9ace2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d639e7-08af-42bc-b232-172a9ace23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08D7CC-DE0E-449B-AA82-05294E0D2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7c181-039b-4fd3-b5b4-f193ecef8269"/>
    <ds:schemaRef ds:uri="c5d639e7-08af-42bc-b232-172a9ace2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878B0E-F4DA-4A7E-B551-59C3D3FB3DD6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c5d639e7-08af-42bc-b232-172a9ace2326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8757c181-039b-4fd3-b5b4-f193ecef826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C02D612-9598-416E-B722-C04C42E9D3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MININTERIOR</vt:lpstr>
      <vt:lpstr>MININTERIOR!Área_de_impresión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Hugo Pulgarin Osorio</dc:creator>
  <cp:lastModifiedBy>Henry Euclides Pineda Prieto</cp:lastModifiedBy>
  <cp:lastPrinted>2025-11-19T15:35:35Z</cp:lastPrinted>
  <dcterms:created xsi:type="dcterms:W3CDTF">2014-02-06T16:21:57Z</dcterms:created>
  <dcterms:modified xsi:type="dcterms:W3CDTF">2025-12-17T21:21:11Z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0x0101004091F4BC67BECC44BBC243C17A016314</vt:lpwstr>
  </property>
</Properties>
</file>