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2026\3 EJECUCION WEB\"/>
    </mc:Choice>
  </mc:AlternateContent>
  <xr:revisionPtr revIDLastSave="0" documentId="13_ncr:1_{09DB1BBC-32CF-4A1F-8A0F-8878D6709109}" xr6:coauthVersionLast="36" xr6:coauthVersionMax="36" xr10:uidLastSave="{00000000-0000-0000-0000-000000000000}"/>
  <bookViews>
    <workbookView xWindow="0" yWindow="0" windowWidth="28800" windowHeight="11205" firstSheet="3" activeTab="10" xr2:uid="{26394B1E-0B53-4E3B-AD10-41B012BF3165}"/>
  </bookViews>
  <sheets>
    <sheet name="SENTENCI 2025" sheetId="1081" state="hidden" r:id="rId1"/>
    <sheet name="DATOS SENT" sheetId="551" state="hidden" r:id="rId2"/>
    <sheet name="NASA KIWE" sheetId="72" state="hidden" r:id="rId3"/>
    <sheet name="CONSOLIDADO " sheetId="66" r:id="rId4"/>
    <sheet name="POR DIRECCIONES" sheetId="129" r:id="rId5"/>
    <sheet name="ALERTAS DIRECCIONES" sheetId="6" r:id="rId6"/>
    <sheet name="DATOS REGALIAS" sheetId="1010" state="hidden" r:id="rId7"/>
    <sheet name="CONSOLIDADO SECTOR INTERIOR" sheetId="83" state="hidden" r:id="rId8"/>
    <sheet name="GLOSARIO" sheetId="987" state="hidden" r:id="rId9"/>
    <sheet name="GRAFICAS DE TENDENCIA " sheetId="1079" state="hidden" r:id="rId10"/>
    <sheet name="CUADRO SENTENCIA" sheetId="60" r:id="rId11"/>
    <sheet name="Comparativo Sector" sheetId="1073" state="hidden" r:id="rId12"/>
  </sheets>
  <externalReferences>
    <externalReference r:id="rId13"/>
    <externalReference r:id="rId14"/>
    <externalReference r:id="rId15"/>
    <externalReference r:id="rId16"/>
    <externalReference r:id="rId17"/>
  </externalReferences>
  <definedNames>
    <definedName name="_xlnm._FilterDatabase" localSheetId="5" hidden="1">'ALERTAS DIRECCIONES'!#REF!</definedName>
    <definedName name="_xlnm._FilterDatabase" localSheetId="1" hidden="1">'DATOS SENT'!$A$4:$AA$48</definedName>
    <definedName name="_xlnm._FilterDatabase" localSheetId="4" hidden="1">'POR DIRECCIONES'!$A$6:$BI$45</definedName>
    <definedName name="año">[1]Listas!$M$2:$M$8</definedName>
    <definedName name="_xlnm.Print_Area" localSheetId="5">'ALERTAS DIRECCIONES'!$A$1:$U$56</definedName>
    <definedName name="_xlnm.Print_Area" localSheetId="3">'CONSOLIDADO '!$A$3:$O$20</definedName>
    <definedName name="_xlnm.Print_Area" localSheetId="8">GLOSARIO!$A$2:$L$13</definedName>
    <definedName name="_xlnm.Print_Area" localSheetId="4">'POR DIRECCIONES'!$A$2:$Q$203</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5">'ALERTAS DIRECCIONES'!$A$1:$T$56</definedName>
    <definedName name="Print_Area" localSheetId="3">'CONSOLIDADO '!$A$3:$O$20</definedName>
    <definedName name="Print_Area" localSheetId="6">'DATOS REGALIAS'!$C$1:$Q$20</definedName>
    <definedName name="Print_Area" localSheetId="8">GLOSARIO!$A$1:$M$27</definedName>
    <definedName name="Print_Area" localSheetId="4">'POR DIRECCIONES'!$A$2:$P$203</definedName>
    <definedName name="Print_Titles" localSheetId="5">'ALERTAS DIRECCIONES'!$1:$4</definedName>
    <definedName name="Print_Titles" localSheetId="3">'CONSOLIDADO '!$3:$21</definedName>
    <definedName name="Print_Titles" localSheetId="4">'POR DIRECCIONES'!$2:$5</definedName>
    <definedName name="Sumar?">[1]Listas!$F$2:$F$3</definedName>
    <definedName name="Tipo_gasto">[1]Listas!$D$2:$D$3</definedName>
    <definedName name="_xlnm.Print_Titles" localSheetId="5">'ALERTAS DIRECCIONES'!$1:$4</definedName>
    <definedName name="_xlnm.Print_Titles" localSheetId="4">'POR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R47" i="551" l="1"/>
  <c r="O16" i="1010"/>
  <c r="K16" i="1010"/>
  <c r="M17" i="1010"/>
  <c r="N17" i="1010" s="1"/>
  <c r="Q46" i="1010"/>
  <c r="P18" i="1010"/>
  <c r="M18" i="1010"/>
  <c r="M46" i="1010" s="1"/>
  <c r="L46" i="1010"/>
  <c r="F7" i="1073"/>
  <c r="F18" i="1010"/>
  <c r="H46" i="1010"/>
  <c r="F9" i="72"/>
  <c r="C6" i="72"/>
  <c r="D9" i="72"/>
  <c r="D10" i="72" s="1"/>
  <c r="J10" i="1073"/>
  <c r="D6" i="72"/>
  <c r="J14" i="1073"/>
  <c r="F6" i="72"/>
  <c r="B6" i="72"/>
  <c r="B9" i="72"/>
  <c r="B10" i="72" s="1"/>
  <c r="C16" i="83"/>
  <c r="C17" i="83" s="1"/>
  <c r="G16" i="83"/>
  <c r="W47" i="551"/>
  <c r="W49" i="551" s="1"/>
  <c r="W51" i="551" s="1"/>
  <c r="Q47" i="551"/>
  <c r="Q49" i="551" s="1"/>
  <c r="Q51" i="551" s="1"/>
  <c r="V47" i="551"/>
  <c r="V49" i="551" s="1"/>
  <c r="V51" i="551" s="1"/>
  <c r="Z47" i="551"/>
  <c r="Z49" i="551" s="1"/>
  <c r="Z51" i="551" s="1"/>
  <c r="U47" i="551"/>
  <c r="U49" i="551" s="1"/>
  <c r="U51" i="551" s="1"/>
  <c r="R49" i="551"/>
  <c r="R51" i="551" s="1"/>
  <c r="X47" i="551"/>
  <c r="X49" i="551" s="1"/>
  <c r="X51" i="551" s="1"/>
  <c r="Y47" i="551"/>
  <c r="Y49" i="551" s="1"/>
  <c r="Y51" i="551" s="1"/>
  <c r="T47" i="551"/>
  <c r="T49" i="551" s="1"/>
  <c r="T51" i="551" s="1"/>
  <c r="AA47" i="551"/>
  <c r="AA49" i="551" s="1"/>
  <c r="AA51" i="551" s="1"/>
  <c r="I5" i="72" l="1"/>
  <c r="J16" i="83"/>
  <c r="J17" i="83" s="1"/>
  <c r="K5" i="72"/>
  <c r="C5" i="72"/>
  <c r="D14" i="1073"/>
  <c r="F5" i="72"/>
  <c r="B5" i="72"/>
  <c r="O18" i="1010"/>
  <c r="E7" i="1073"/>
  <c r="F46" i="1010"/>
  <c r="N18" i="1010"/>
  <c r="R18" i="1010"/>
  <c r="F47" i="1010"/>
  <c r="J17" i="1073"/>
  <c r="E6" i="72"/>
  <c r="H6" i="72" s="1"/>
  <c r="D5" i="72"/>
  <c r="L16" i="83"/>
  <c r="G17" i="83"/>
  <c r="I6" i="72"/>
  <c r="H14" i="1073"/>
  <c r="K9" i="72"/>
  <c r="K6" i="72"/>
  <c r="I9" i="72"/>
  <c r="F14" i="1073"/>
  <c r="F10" i="72"/>
  <c r="C9" i="72"/>
  <c r="D8" i="72" l="1"/>
  <c r="D11" i="72" s="1"/>
  <c r="B8" i="72"/>
  <c r="B11" i="72" s="1"/>
  <c r="H13" i="1073"/>
  <c r="K7" i="72"/>
  <c r="C7" i="72"/>
  <c r="C8" i="72"/>
  <c r="B7" i="72"/>
  <c r="D7" i="72"/>
  <c r="I7" i="72"/>
  <c r="E5" i="72"/>
  <c r="L5" i="72" s="1"/>
  <c r="J13" i="1073"/>
  <c r="J15" i="1073" s="1"/>
  <c r="F7" i="72"/>
  <c r="G7" i="1073"/>
  <c r="J6" i="1073"/>
  <c r="L6" i="72"/>
  <c r="G6" i="72"/>
  <c r="J19" i="1073"/>
  <c r="J6" i="72"/>
  <c r="L17" i="83"/>
  <c r="C10" i="72"/>
  <c r="E10" i="72" s="1"/>
  <c r="H10" i="72" s="1"/>
  <c r="E9" i="72"/>
  <c r="L9" i="72" s="1"/>
  <c r="I10" i="72"/>
  <c r="K10" i="72"/>
  <c r="J5" i="72" l="1"/>
  <c r="H5" i="72"/>
  <c r="G5" i="72"/>
  <c r="K8" i="72"/>
  <c r="K11" i="72" s="1"/>
  <c r="E14" i="1073"/>
  <c r="G14" i="1073" s="1"/>
  <c r="E7" i="72"/>
  <c r="G7" i="72" s="1"/>
  <c r="F8" i="72"/>
  <c r="F11" i="72" s="1"/>
  <c r="D13" i="1073"/>
  <c r="D15" i="1073" s="1"/>
  <c r="F13" i="1073"/>
  <c r="F15" i="1073" s="1"/>
  <c r="I8" i="72"/>
  <c r="I11" i="72" s="1"/>
  <c r="G10" i="72"/>
  <c r="C11" i="72"/>
  <c r="E11" i="72" s="1"/>
  <c r="L10" i="72"/>
  <c r="J9" i="72"/>
  <c r="J16" i="1073"/>
  <c r="J18" i="1073" s="1"/>
  <c r="J10" i="72"/>
  <c r="E8" i="72"/>
  <c r="H9" i="72"/>
  <c r="G9" i="72"/>
  <c r="H15" i="1073"/>
  <c r="L8" i="72" l="1"/>
  <c r="H11" i="72"/>
  <c r="I14" i="1073"/>
  <c r="L7" i="72"/>
  <c r="J7" i="72"/>
  <c r="H7" i="72"/>
  <c r="J5" i="1073"/>
  <c r="J8" i="1073" s="1"/>
  <c r="D16" i="83"/>
  <c r="E13" i="1073"/>
  <c r="J8" i="72"/>
  <c r="L11" i="72"/>
  <c r="H8" i="72"/>
  <c r="G8" i="72"/>
  <c r="J11" i="72"/>
  <c r="G11" i="72"/>
  <c r="D17" i="83" l="1"/>
  <c r="F16" i="83"/>
  <c r="K16" i="83"/>
  <c r="E15" i="1073"/>
  <c r="I13" i="1073"/>
  <c r="G13" i="1073"/>
  <c r="H16" i="83" l="1"/>
  <c r="F17" i="83"/>
  <c r="I16" i="83"/>
  <c r="M16" i="83"/>
  <c r="K17" i="83"/>
  <c r="I15" i="1073"/>
  <c r="G15" i="1073"/>
  <c r="H17" i="83" l="1"/>
  <c r="M17" i="83"/>
  <c r="I17" i="83"/>
  <c r="S50" i="551" l="1"/>
  <c r="S19" i="551"/>
  <c r="S53" i="551" s="1"/>
  <c r="S47" i="551" l="1"/>
  <c r="S49" i="551" s="1"/>
  <c r="S51" i="551" s="1"/>
  <c r="J9" i="1073" l="1"/>
  <c r="J20" i="1073"/>
  <c r="J21" i="1073" s="1"/>
  <c r="J11" i="1073"/>
  <c r="J12" i="1073" s="1"/>
  <c r="J22" i="1073" s="1"/>
  <c r="D10" i="1073" l="1"/>
  <c r="L8" i="83"/>
  <c r="F20" i="1073"/>
  <c r="D17" i="1073"/>
  <c r="G8" i="83"/>
  <c r="D11" i="1073" l="1"/>
  <c r="E6" i="83"/>
  <c r="D20" i="1073"/>
  <c r="D8" i="83"/>
  <c r="C8" i="83"/>
  <c r="E8" i="83"/>
  <c r="H10" i="1073"/>
  <c r="F17" i="1073"/>
  <c r="F10" i="1073"/>
  <c r="H20" i="1073"/>
  <c r="H17" i="1073"/>
  <c r="H11" i="1073"/>
  <c r="G7" i="83" l="1"/>
  <c r="C7" i="83"/>
  <c r="J7" i="83"/>
  <c r="G6" i="83"/>
  <c r="L6" i="83"/>
  <c r="L10" i="83"/>
  <c r="D6" i="1073"/>
  <c r="D6" i="83"/>
  <c r="F9" i="1073"/>
  <c r="L7" i="83"/>
  <c r="J13" i="83"/>
  <c r="C10" i="83"/>
  <c r="E9" i="83"/>
  <c r="E13" i="83"/>
  <c r="E14" i="83" s="1"/>
  <c r="J9" i="83"/>
  <c r="G9" i="83"/>
  <c r="E17" i="1073"/>
  <c r="I17" i="1073" s="1"/>
  <c r="E7" i="83"/>
  <c r="D7" i="83"/>
  <c r="C9" i="83"/>
  <c r="F11" i="1073"/>
  <c r="C6" i="83"/>
  <c r="L9" i="83"/>
  <c r="D9" i="83"/>
  <c r="J8" i="83"/>
  <c r="E11" i="1073"/>
  <c r="F7" i="83" l="1"/>
  <c r="I7" i="83" s="1"/>
  <c r="D16" i="1073"/>
  <c r="D18" i="1073" s="1"/>
  <c r="L13" i="83"/>
  <c r="L14" i="83" s="1"/>
  <c r="E5" i="83"/>
  <c r="E10" i="1073"/>
  <c r="G10" i="1073" s="1"/>
  <c r="D5" i="1073"/>
  <c r="D8" i="1073" s="1"/>
  <c r="C5" i="83"/>
  <c r="F6" i="83"/>
  <c r="H9" i="1073"/>
  <c r="H12" i="1073" s="1"/>
  <c r="F19" i="1073"/>
  <c r="F21" i="1073" s="1"/>
  <c r="G17" i="1073"/>
  <c r="H19" i="1073"/>
  <c r="H21" i="1073" s="1"/>
  <c r="J10" i="83"/>
  <c r="F16" i="1073"/>
  <c r="F18" i="1073" s="1"/>
  <c r="E10" i="83"/>
  <c r="E19" i="1073"/>
  <c r="H16" i="1073"/>
  <c r="H18" i="1073" s="1"/>
  <c r="L5" i="83"/>
  <c r="D10" i="83"/>
  <c r="D13" i="83"/>
  <c r="D14" i="83" s="1"/>
  <c r="G11" i="1073"/>
  <c r="C13" i="83"/>
  <c r="C14" i="83" s="1"/>
  <c r="E20" i="1073"/>
  <c r="F9" i="83"/>
  <c r="I9" i="83" s="1"/>
  <c r="D9" i="1073"/>
  <c r="D12" i="1073" s="1"/>
  <c r="G10" i="83"/>
  <c r="G13" i="83"/>
  <c r="G14" i="83" s="1"/>
  <c r="H6" i="1073"/>
  <c r="D19" i="1073"/>
  <c r="D21" i="1073" s="1"/>
  <c r="F6" i="1073"/>
  <c r="J6" i="83"/>
  <c r="I11" i="1073"/>
  <c r="F12" i="1073"/>
  <c r="J14" i="83"/>
  <c r="G5" i="83" l="1"/>
  <c r="I10" i="1073"/>
  <c r="E11" i="83"/>
  <c r="E12" i="83" s="1"/>
  <c r="E15" i="83" s="1"/>
  <c r="E18" i="83" s="1"/>
  <c r="C11" i="83"/>
  <c r="C12" i="83" s="1"/>
  <c r="C15" i="83" s="1"/>
  <c r="C18" i="83" s="1"/>
  <c r="E9" i="1073"/>
  <c r="E12" i="1073" s="1"/>
  <c r="I12" i="1073" s="1"/>
  <c r="E21" i="1073"/>
  <c r="I21" i="1073" s="1"/>
  <c r="F8" i="83"/>
  <c r="I8" i="83" s="1"/>
  <c r="K7" i="83"/>
  <c r="M7" i="83"/>
  <c r="H7" i="83"/>
  <c r="K9" i="83"/>
  <c r="D5" i="83"/>
  <c r="M9" i="83"/>
  <c r="H9" i="83"/>
  <c r="L11" i="83"/>
  <c r="L12" i="83" s="1"/>
  <c r="L15" i="83" s="1"/>
  <c r="F13" i="83"/>
  <c r="K13" i="83" s="1"/>
  <c r="F10" i="83"/>
  <c r="K10" i="83" s="1"/>
  <c r="G20" i="1073"/>
  <c r="I20" i="1073"/>
  <c r="D22" i="1073"/>
  <c r="E16" i="1073"/>
  <c r="K6" i="83"/>
  <c r="G19" i="1073"/>
  <c r="I6" i="83"/>
  <c r="H6" i="83"/>
  <c r="M6" i="83"/>
  <c r="G11" i="83"/>
  <c r="I19" i="1073"/>
  <c r="H5" i="1073"/>
  <c r="D11" i="83"/>
  <c r="J5" i="83"/>
  <c r="G12" i="1073" l="1"/>
  <c r="I9" i="1073"/>
  <c r="G9" i="1073"/>
  <c r="G21" i="1073"/>
  <c r="E6" i="1073"/>
  <c r="I6" i="1073" s="1"/>
  <c r="D12" i="83"/>
  <c r="D15" i="83" s="1"/>
  <c r="D18" i="83" s="1"/>
  <c r="H8" i="83"/>
  <c r="M8" i="83"/>
  <c r="K8" i="83"/>
  <c r="F5" i="83"/>
  <c r="M5" i="83" s="1"/>
  <c r="F11" i="83"/>
  <c r="M11" i="83" s="1"/>
  <c r="H13" i="83"/>
  <c r="M13" i="83"/>
  <c r="F14" i="83"/>
  <c r="M14" i="83" s="1"/>
  <c r="I13" i="83"/>
  <c r="I10" i="83"/>
  <c r="M10" i="83"/>
  <c r="H10" i="83"/>
  <c r="E18" i="1073"/>
  <c r="G16" i="1073"/>
  <c r="I16" i="1073"/>
  <c r="F5" i="1073"/>
  <c r="H8" i="1073"/>
  <c r="E5" i="1073"/>
  <c r="G12" i="83"/>
  <c r="J11" i="83"/>
  <c r="L18" i="83"/>
  <c r="G6" i="1073" l="1"/>
  <c r="E8" i="1073"/>
  <c r="E22" i="1073" s="1"/>
  <c r="K14" i="83"/>
  <c r="H14" i="83"/>
  <c r="I14" i="83"/>
  <c r="K11" i="83"/>
  <c r="I11" i="83"/>
  <c r="H11" i="83"/>
  <c r="K5" i="83"/>
  <c r="I5" i="83"/>
  <c r="H5" i="83"/>
  <c r="F12" i="83"/>
  <c r="M12" i="83" s="1"/>
  <c r="G18" i="1073"/>
  <c r="I18" i="1073"/>
  <c r="G5" i="1073"/>
  <c r="F8" i="1073"/>
  <c r="G15" i="83"/>
  <c r="H22" i="1073"/>
  <c r="J12" i="83"/>
  <c r="I5" i="1073"/>
  <c r="I12" i="83" l="1"/>
  <c r="I8" i="1073"/>
  <c r="I22" i="1073"/>
  <c r="F15" i="83"/>
  <c r="I15" i="83" s="1"/>
  <c r="H12" i="83"/>
  <c r="G18" i="83"/>
  <c r="K12" i="83"/>
  <c r="J15" i="83"/>
  <c r="G8" i="1073"/>
  <c r="F22" i="1073"/>
  <c r="G22" i="1073" s="1"/>
  <c r="H15" i="83" l="1"/>
  <c r="M15" i="83"/>
  <c r="F18" i="83"/>
  <c r="M18" i="83" s="1"/>
  <c r="K15" i="83"/>
  <c r="J18" i="83"/>
  <c r="I18" i="83" l="1"/>
  <c r="H18" i="83"/>
  <c r="K18" i="83"/>
</calcChain>
</file>

<file path=xl/sharedStrings.xml><?xml version="1.0" encoding="utf-8"?>
<sst xmlns="http://schemas.openxmlformats.org/spreadsheetml/2006/main" count="2433" uniqueCount="543">
  <si>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</si>
  <si>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</si>
  <si>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</si>
  <si>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</si>
  <si>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</si>
  <si>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</si>
  <si>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</si>
  <si>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</si>
  <si>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</si>
  <si>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</si>
  <si>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</si>
  <si>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</si>
  <si>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</si>
  <si>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</si>
  <si>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</si>
  <si>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</si>
  <si>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</si>
  <si>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</si>
  <si>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</si>
  <si>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</si>
  <si>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</si>
  <si>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</si>
  <si>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</si>
  <si>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</si>
  <si>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</si>
  <si>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</si>
  <si>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</si>
  <si>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</si>
  <si>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</si>
  <si>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</si>
  <si>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</si>
  <si>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</si>
  <si>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</si>
  <si>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</si>
  <si>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</si>
  <si>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</si>
  <si>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</si>
  <si>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</si>
  <si>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</si>
  <si>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</si>
  <si>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</si>
  <si>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</si>
  <si>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</si>
  <si>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</si>
  <si>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</si>
  <si>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</si>
  <si>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</si>
  <si>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</si>
  <si>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</si>
  <si>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</si>
  <si>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</si>
  <si>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</si>
  <si>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</si>
  <si>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</si>
  <si>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</si>
  <si>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</si>
  <si>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</si>
  <si>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</si>
  <si>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</si>
  <si>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</si>
  <si>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</si>
  <si>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</si>
  <si>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</si>
  <si>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</si>
  <si>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</si>
  <si>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</si>
  <si>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</si>
  <si>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</si>
  <si>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</si>
  <si>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</si>
  <si>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</si>
  <si>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</si>
  <si>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</si>
  <si>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</si>
  <si>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</si>
  <si>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</si>
  <si>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</si>
  <si>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</si>
  <si>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OBLIGACIÓN</t>
  </si>
  <si>
    <t>CORPORACIÓN  NASA KIWE</t>
  </si>
  <si>
    <t>INVERSIÓN</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</si>
  <si>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</si>
  <si>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</si>
  <si>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</si>
  <si>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</si>
  <si>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R</t>
  </si>
  <si>
    <t>TOTALES</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</si>
  <si>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</si>
  <si>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</si>
  <si>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</si>
  <si>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</si>
  <si>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</si>
  <si>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</si>
  <si>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</si>
  <si>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</si>
  <si>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</si>
  <si>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</si>
  <si>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</si>
  <si>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</si>
  <si>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</si>
  <si>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</si>
  <si>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</si>
  <si>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</si>
  <si>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</si>
  <si>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</si>
  <si>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</si>
  <si>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</si>
  <si>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</si>
  <si>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</si>
  <si>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</si>
  <si>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</si>
  <si>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</si>
  <si>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</si>
  <si>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</si>
  <si>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</si>
  <si>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</si>
  <si>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</si>
  <si>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</si>
  <si>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</si>
  <si>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</si>
  <si>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</si>
  <si>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</si>
  <si>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</si>
  <si>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</si>
  <si>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</si>
  <si>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</si>
  <si>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</si>
  <si>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</si>
  <si>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</si>
  <si>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</si>
  <si>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</si>
  <si>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</si>
  <si>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</si>
  <si>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</si>
  <si>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</si>
  <si>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</si>
  <si>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</si>
  <si>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</si>
  <si>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</si>
  <si>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</si>
  <si>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</si>
  <si>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</si>
  <si>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</si>
  <si>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</si>
  <si>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</si>
  <si>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</si>
  <si>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</si>
  <si>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</si>
  <si>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</si>
  <si>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</si>
  <si>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</si>
  <si>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</si>
  <si>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</si>
  <si>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</si>
  <si>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</si>
  <si>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</si>
  <si>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</si>
  <si>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</si>
  <si>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</si>
  <si>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</si>
  <si>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</si>
  <si>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</si>
  <si>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</si>
  <si>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</si>
  <si>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APROPIACIÓN VIGENTE</t>
  </si>
  <si>
    <t>DESCRIPCIÓN</t>
  </si>
  <si>
    <t>APROPIACIÓN DISPONIBLE</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</si>
  <si>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</si>
  <si>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</si>
  <si>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</si>
  <si>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</si>
  <si>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</si>
  <si>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</si>
  <si>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</si>
  <si>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</si>
  <si>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</si>
  <si>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</si>
  <si>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</si>
  <si>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</si>
  <si>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</si>
  <si>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</si>
  <si>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</si>
  <si>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</si>
  <si>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</si>
  <si>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</si>
  <si>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</si>
  <si>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</si>
  <si>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</si>
  <si>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</si>
  <si>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</si>
  <si>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</si>
  <si>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</si>
  <si>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</si>
  <si>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</si>
  <si>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</si>
  <si>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</si>
  <si>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</si>
  <si>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</si>
  <si>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</si>
  <si>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</si>
  <si>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</si>
  <si>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</si>
  <si>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</si>
  <si>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</si>
  <si>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</si>
  <si>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</si>
  <si>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</si>
  <si>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</si>
  <si>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</si>
  <si>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</si>
  <si>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</si>
  <si>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</si>
  <si>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</si>
  <si>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</si>
  <si>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</si>
  <si>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</si>
  <si>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</si>
  <si>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</si>
  <si>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</si>
  <si>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</si>
  <si>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</si>
  <si>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</si>
  <si>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</si>
  <si>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</si>
  <si>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</si>
  <si>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SECRETARÍA GENERAL</t>
  </si>
  <si>
    <t>DIRECCIÓN DE LA AUTORIDAD NACIONAL DE CONSULTA PREVIA</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</si>
  <si>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</si>
  <si>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</si>
  <si>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</si>
  <si>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</si>
  <si>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</si>
  <si>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</si>
  <si>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</si>
  <si>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</si>
  <si>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</si>
  <si>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</si>
  <si>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</si>
  <si>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</si>
  <si>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</si>
  <si>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</si>
  <si>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</si>
  <si>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</si>
  <si>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</si>
  <si>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</si>
  <si>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</si>
  <si>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</si>
  <si>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</si>
  <si>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</si>
  <si>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</si>
  <si>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</si>
  <si>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</si>
  <si>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</si>
  <si>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</si>
  <si>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</si>
  <si>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</si>
  <si>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</si>
  <si>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</si>
  <si>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</si>
  <si>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</si>
  <si>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</si>
  <si>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</si>
  <si>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</si>
  <si>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</si>
  <si>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</si>
  <si>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</si>
  <si>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</si>
  <si>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</si>
  <si>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</si>
  <si>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</si>
  <si>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</si>
  <si>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</si>
  <si>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</si>
  <si>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</si>
  <si>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</si>
  <si>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</si>
  <si>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</si>
  <si>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</si>
  <si>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</si>
  <si>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</si>
  <si>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</si>
  <si>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</si>
  <si>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</si>
  <si>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</si>
  <si>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</si>
  <si>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</si>
  <si>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</si>
  <si>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</si>
  <si>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</si>
  <si>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</si>
  <si>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</si>
  <si>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</si>
  <si>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</si>
  <si>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</si>
  <si>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</si>
  <si>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</si>
  <si>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</si>
  <si>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</si>
  <si>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</si>
  <si>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</si>
  <si>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</si>
  <si>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</si>
  <si>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</si>
  <si>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</si>
  <si>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</si>
  <si>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</si>
  <si>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</si>
  <si>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</si>
  <si>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</si>
  <si>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</si>
  <si>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</si>
  <si>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</si>
  <si>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</si>
  <si>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</si>
  <si>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</si>
  <si>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</si>
  <si>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</si>
  <si>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</si>
  <si>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</si>
  <si>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</si>
  <si>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</si>
  <si>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ASESORA DE PLANEACIÓN</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</si>
  <si>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</si>
  <si>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</si>
  <si>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</si>
  <si>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</si>
  <si>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</si>
  <si>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</si>
  <si>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</si>
  <si>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</si>
  <si>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</si>
  <si>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</si>
  <si>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</si>
  <si>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</si>
  <si>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</si>
  <si>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</si>
  <si>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</si>
  <si>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</si>
  <si>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</si>
  <si>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</si>
  <si>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</si>
  <si>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</si>
  <si>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</si>
  <si>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</si>
  <si>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</si>
  <si>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</si>
  <si>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</si>
  <si>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</si>
  <si>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</si>
  <si>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</si>
  <si>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</si>
  <si>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</si>
  <si>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</si>
  <si>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</si>
  <si>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</si>
  <si>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</si>
  <si>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</si>
  <si>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</si>
  <si>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</si>
  <si>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</si>
  <si>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A-03-03-04-062</t>
  </si>
  <si>
    <t>062</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</si>
  <si>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</si>
  <si>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</si>
  <si>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</si>
  <si>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</si>
  <si>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</si>
  <si>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</si>
  <si>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</si>
  <si>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</si>
  <si>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</si>
  <si>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</si>
  <si>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</si>
  <si>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</si>
  <si>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</si>
  <si>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</si>
  <si>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</si>
  <si>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</si>
  <si>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</si>
  <si>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</si>
  <si>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</si>
  <si>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</si>
  <si>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 xml:space="preserve">  %  OBLI.</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</si>
  <si>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</si>
  <si>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</si>
  <si>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</si>
  <si>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</si>
  <si>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</si>
  <si>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</si>
  <si>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</si>
  <si>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</si>
  <si>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</si>
  <si>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</si>
  <si>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</si>
  <si>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</si>
  <si>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</si>
  <si>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</si>
  <si>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</si>
  <si>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</si>
  <si>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</si>
  <si>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</si>
  <si>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</si>
  <si>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</si>
  <si>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</si>
  <si>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</si>
  <si>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</si>
  <si>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</si>
  <si>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</si>
  <si>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</si>
  <si>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</si>
  <si>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</si>
  <si>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</si>
  <si>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</si>
  <si>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</si>
  <si>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</si>
  <si>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</si>
  <si>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</si>
  <si>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</si>
  <si>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</si>
  <si>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</si>
  <si>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</si>
  <si>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</si>
  <si>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</si>
  <si>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</si>
  <si>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</si>
  <si>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</si>
  <si>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</si>
  <si>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</si>
  <si>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</si>
  <si>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</si>
  <si>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</si>
  <si>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</si>
  <si>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</si>
  <si>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</si>
  <si>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</si>
  <si>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</si>
  <si>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</si>
  <si>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</si>
  <si>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</si>
  <si>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</si>
  <si>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</si>
  <si>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</si>
  <si>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</si>
  <si>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</si>
  <si>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</si>
  <si>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</si>
  <si>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</si>
  <si>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</si>
  <si>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</si>
  <si>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</si>
  <si>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</si>
  <si>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</si>
  <si>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</si>
  <si>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</si>
  <si>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</si>
  <si>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</si>
  <si>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</si>
  <si>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</si>
  <si>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</si>
  <si>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</si>
  <si>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</si>
  <si>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</si>
  <si>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</si>
  <si>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</si>
  <si>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</si>
  <si>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</si>
  <si>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</si>
  <si>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</si>
  <si>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</si>
  <si>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</si>
  <si>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</si>
  <si>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SUBDIRECCIÓN ADMINISTRATIVA Y FINANCIERA</t>
  </si>
  <si>
    <t>Grupo de Paz</t>
  </si>
  <si>
    <t>FORTALECIMIENTO DE LOS SISTEMAS DE GOBIERNO PROPIO DE LOS PUEBLOS Y COMUNIDADES INDÍGENAS DE LOS PASTOS Y QUILLACINGAS DEL DEPARTAMENTO DE   NARIÑO</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</si>
  <si>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</si>
  <si>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</si>
  <si>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</si>
  <si>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</si>
  <si>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</si>
  <si>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</si>
  <si>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</si>
  <si>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</si>
  <si>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</si>
  <si>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</si>
  <si>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</si>
  <si>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</si>
  <si>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</si>
  <si>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</si>
  <si>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</si>
  <si>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</si>
  <si>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</si>
  <si>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</si>
  <si>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</si>
  <si>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</si>
  <si>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</si>
  <si>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</si>
  <si>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</si>
  <si>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</si>
  <si>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</si>
  <si>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DIRECCION JURÍDICA</t>
  </si>
  <si>
    <t>Direccion Jurídica</t>
  </si>
  <si>
    <t>REDUCIDO</t>
  </si>
  <si>
    <t>C-3701-1000-44-701020</t>
  </si>
  <si>
    <t>IMPLEMENTACIÓN DE ESTRATEGIAS PARA EL FORTALECIMIENTO DE LA CULTURA DE PAZ ESTABLE Y DURADERA EN LOS TERRITORIOS DE LOS PUEBLOS Y COMUNIDADES NEGRAS A NIVEL NACIONAL.</t>
  </si>
  <si>
    <t>TOTAL INVERSIÓN</t>
  </si>
  <si>
    <t>TOTAL DEPENDENCIA</t>
  </si>
  <si>
    <t>2. SEGURIDAD HUMANA Y JUSTICIA SOCIAL / A. PREVENCIÓN Y PROTECCIÓN PARA POBLACIONES VULNERABLES DESDE UN ENFOQUE DIFERENCIAL, COLECTIVO E INDIVIDUAL</t>
  </si>
  <si>
    <t>Grupo Interno de Trabajo de Enfoque de Genero y Diversidad</t>
  </si>
  <si>
    <t>APROPIACIÓN DESPUÈS DE BLOQUEO</t>
  </si>
  <si>
    <t>APLAZAMIENTO</t>
  </si>
  <si>
    <t>APROPIACIÓN DESPUÉS DE APLAZAMIENTO</t>
  </si>
  <si>
    <t>ARTICULACIÓN PLAN NACIONAL DE DESARROLLO -PND</t>
  </si>
  <si>
    <t>GRUPO INTERNO DE TRABAJO DE ENFOQUE DE GÉNERO Y DIVERSIDAD</t>
  </si>
  <si>
    <t>DIRECCIÓN DE ASUNTOS LEGISLATIVOS</t>
  </si>
  <si>
    <t>OFICINA DE INFORMACIÓN  PÚBLICA DEL  INTERIOR</t>
  </si>
  <si>
    <t>VICEMINISTERIO PARA EL DIÁLOGO SOCIAL Y LOS DERECHOS HUMANOS</t>
  </si>
  <si>
    <t>Viceministerio para el Diálogo Social y los Derechos Humanos</t>
  </si>
  <si>
    <t xml:space="preserve">  DESPACHO DEL VICEMINISTRO PARA EL DIÁLOGO SOCIAL Y LOS DERECHOS HUMANOS</t>
  </si>
  <si>
    <t>GRUPO EQUIPO DE PAZ</t>
  </si>
  <si>
    <t>GRUPO DE ARTICULACIÓN INTERNA PARA LA POLÍTICA DE VÍCTIMAS DEL CONFLICTO ARMADO</t>
  </si>
  <si>
    <t>C-3701-1000-43-600044</t>
  </si>
  <si>
    <t>C-3701-1000-47-600044</t>
  </si>
  <si>
    <t>C-3701-1000-48-20106A</t>
  </si>
  <si>
    <t>C-3701-1000-49-20106A</t>
  </si>
  <si>
    <t>C-3701-1000-50-53106B</t>
  </si>
  <si>
    <t>C-3702-1000-19-20106A</t>
  </si>
  <si>
    <t>6. PAZ TOTAL E INTEGRAL / 4. LA CULTURA DE PAZ EN LA COTIDIANIDAD DE LAS POBLACIONES Y TERRITORIOS</t>
  </si>
  <si>
    <t>5. CONVERGENCIA REGIONAL / B. EFECTIVIDAD DE LOS DISPOSITIVOS DE PARTICIPACIÓN CIUDADANA, POLÍTICA Y ELECTORAL</t>
  </si>
  <si>
    <t>7. ACTORES DIFERENCIALES PARA EL CAMBIO / 5. COLOMBIA POTENCIA MUNDIAL DE LA VIDA A PARTIR DE LA NO REPETICIÓN - [PREVIO CONCEPTO  DNP]</t>
  </si>
  <si>
    <t>IMPLEMENTACIÓN DE ESTRATEGIAS PARA DAR CUMPLIMIENTO Y CONTINUIDAD A LOS ACUERDOS DERIVADOS DE LOS DIÁLOGOS SOCIALES REALIZADOS CON LAS COMUNIDADES NEGRAS Y AFROCOLOMBIANA COMO APORTE A LA CONSTRUCCIÓN DE LA PAZ TOTAL EN LOS DEPARTAMENTOS DE CAUCA, CHOCÓ, NARIÑO, VALLE DEL CAUCA</t>
  </si>
  <si>
    <t xml:space="preserve">FORTALECIMIENTO DEL SISTEMA INTEGRADO DE GESTIÓN DEL MINISTERIO DEL INTERIOR EN EL TERRITORIO  NACIONAL </t>
  </si>
  <si>
    <t>FORTALECIMIENTO DE LOS MECANISMOS PARA LA PROTECCIÓN Y GARANTÍA DE LOS DERECHOS DE LAS COMUNIDADES NEGRAS, AFROCOLOMBIANAS, RAIZALES Y PALENQUERAS, ASÍ COMO EL FOMENTO DEL DESARROLLO ECONÓMICO Y SOCIAL EN EL MARCO DE LA IMPLEMENTACIÓN DE LA LEY 70</t>
  </si>
  <si>
    <t xml:space="preserve">5. CONVERGENCIA REGIONAL/ 8 ENTIDADES PUBLICAS TERRITORIALES Y NACIONALES FORTALECIDAS </t>
  </si>
  <si>
    <t>FORTALECIMIENTO TERRITORIAL PARA LA GARANTÍA, PROMOCIÓN Y GOCE DE LOS DERECHOS HUMANOS. NACIONAL</t>
  </si>
  <si>
    <t>FORTALECIMIENTO DE LA POLITICA PUBLICA DE PREVENCION DE VIOLACIONES A LOS DERECHOS A LA VIDA,INTEGRIDAD,LIBERTAD Y SEGURIDAD DE PERSONAS,GRUPOS Y COMUNIDADES EN COLOMBIA. NACIONAL</t>
  </si>
  <si>
    <t xml:space="preserve">FORTALECIMIENTO DE LOS GOBIERNOS PROPIOS, SISTEMAS ORGANIZATIVOS Y AUTOSOSTENIBILIDAD DE LAS COMUNIDADES NEGRAS, AFROCOLOMBIANAS, RAIZALES Y PALENQUERAS
</t>
  </si>
  <si>
    <t>FORTALECIMIENTO DE LOS PROCESOS DE GOBIERNO PROPIO DE LAS COMUNIDADES INDÍGENAS EN EL DEPARTAMENTO DEL  CAUCA</t>
  </si>
  <si>
    <t>FORTALECIMIENTO DE LOS SISTEMAS DE GOBIERNO PROPIO Y EN LOS PROCESOS ORGANIZATIVOS DE LOS PUEBLOS Y COMUNIDADES INDÍGENAS A NIVEL   NACIONAL</t>
  </si>
  <si>
    <t>FORTALECIMIENTO DE LA PARTICIPACIÓN DE LAS MUJERES INDÍGENAS EN ESPACIOS DE DIÁLOGO A NIVEL NACIONAL</t>
  </si>
  <si>
    <t>FORTALECIMIENTO DE LOS MECANISMOS DE PROTECCIÓN DE LA GUARDIA INDÍGENA EN EL TERRITORIO NACIONAL</t>
  </si>
  <si>
    <t>5. CONVERGENCIA REGIONAL / A. CONDICIONES Y CAPACIDADES</t>
  </si>
  <si>
    <t>7. ACTORES DIFERENCIALES PARA EL CAMBIO / 3. FORTALECIMIENTO DE LA INSTITUCIONALIDAD - [PREVIO CONCEPTO DNP]</t>
  </si>
  <si>
    <t xml:space="preserve"> Ejecución vigencia 2026. 28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</si>
</sst>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10409]&quot;$&quot;#,##0.00;\(&quot;$&quot;#,##0.00\)"/>
    <numFmt numFmtId="175" formatCode="#,##0.000000"/>
    <numFmt numFmtId="176" formatCode="[$-580A]d&quot; de &quot;mmmm&quot; de &quot;yyyy;@"/>
    <numFmt numFmtId="177" formatCode="&quot;$&quot;\ #,##0"/>
    <numFmt numFmtId="178" formatCode="[$$-240A]\ #,##0"/>
    <numFmt numFmtId="179" formatCode="_-* #,##0.000_-;\-* #,##0.000_-;_-* &quot;-&quot;??_-;_-@_-"/>
    <numFmt numFmtId="180" formatCode="_-&quot;$&quot;* #,##0_-;\-&quot;$&quot;* #,##0_-;_-&quot;$&quot;* &quot;-&quot;??_-;_-@_-"/>
    <numFmt numFmtId="181" formatCode="00"/>
    <numFmt numFmtId="182" formatCode="000"/>
    <numFmt numFmtId="183" formatCode="[$-1240A]&quot;$&quot;\ #,##0.00;\-&quot;$&quot;\ #,##0.00"/>
    <numFmt numFmtId="186" formatCode="[$-1240A]&quot;$&quot;\ #,##0;\-&quot;$&quot;\ #,##0"/>
    <numFmt numFmtId="187" formatCode="dd/mm/yyyy;@"/>
    <numFmt numFmtId="188" formatCode="d/mm/yy;@"/>
  </numFmts>
  <fonts count="189"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
      <sz val="8"/>
      <color rgb="FF000000"/>
      <name val="Times New Roman"/>
      <family val="1"/>
    </font>
    <font>
      <sz val="10"/>
      <name val="Gill Sans MT"/>
      <family val="2"/>
    </font>
  </fonts>
  <fills count="6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0070C0"/>
        <bgColor indexed="64"/>
      </patternFill>
    </fill>
    <fill>
      <patternFill patternType="solid">
        <fgColor rgb="FFFF0000"/>
        <bgColor indexed="64"/>
      </patternFill>
    </fill>
    <fill>
      <patternFill patternType="solid">
        <fgColor theme="3" tint="0.59999389629810485"/>
        <bgColor indexed="64"/>
      </patternFill>
    </fill>
  </fills>
  <borders count="93">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8">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70" fontId="42" fillId="0" borderId="0" applyFont="0" applyFill="0" applyBorder="0" applyAlignment="0" applyProtection="0"/>
    <xf numFmtId="0" fontId="40" fillId="0" borderId="0"/>
    <xf numFmtId="41" fontId="42" fillId="0" borderId="0" applyFont="0" applyFill="0" applyBorder="0" applyAlignment="0" applyProtection="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5"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8" fontId="36" fillId="0" borderId="0" applyFont="0" applyFill="0" applyBorder="0" applyAlignment="0" applyProtection="0"/>
    <xf numFmtId="0" fontId="36" fillId="0" borderId="0"/>
    <xf numFmtId="0" fontId="49" fillId="0" borderId="0"/>
    <xf numFmtId="0" fontId="35" fillId="0" borderId="0"/>
    <xf numFmtId="168"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9" fontId="42" fillId="0" borderId="0" applyFont="0" applyFill="0" applyBorder="0" applyAlignment="0" applyProtection="0"/>
    <xf numFmtId="0" fontId="29" fillId="0" borderId="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8" fontId="27" fillId="0" borderId="0" applyFont="0" applyFill="0" applyBorder="0" applyAlignment="0" applyProtection="0"/>
    <xf numFmtId="0" fontId="27"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6" fillId="0" borderId="0" applyNumberFormat="0" applyFill="0" applyBorder="0" applyAlignment="0" applyProtection="0"/>
    <xf numFmtId="0" fontId="77" fillId="0" borderId="64" applyNumberFormat="0" applyFill="0" applyAlignment="0" applyProtection="0"/>
    <xf numFmtId="0" fontId="78" fillId="0" borderId="65" applyNumberFormat="0" applyFill="0" applyAlignment="0" applyProtection="0"/>
    <xf numFmtId="0" fontId="79" fillId="0" borderId="66" applyNumberFormat="0" applyFill="0" applyAlignment="0" applyProtection="0"/>
    <xf numFmtId="0" fontId="79" fillId="0" borderId="0" applyNumberFormat="0" applyFill="0" applyBorder="0" applyAlignment="0" applyProtection="0"/>
    <xf numFmtId="0" fontId="80" fillId="8" borderId="0" applyNumberFormat="0" applyBorder="0" applyAlignment="0" applyProtection="0"/>
    <xf numFmtId="0" fontId="81" fillId="9" borderId="0" applyNumberFormat="0" applyBorder="0" applyAlignment="0" applyProtection="0"/>
    <xf numFmtId="0" fontId="82" fillId="10" borderId="0" applyNumberFormat="0" applyBorder="0" applyAlignment="0" applyProtection="0"/>
    <xf numFmtId="0" fontId="83" fillId="11" borderId="67" applyNumberFormat="0" applyAlignment="0" applyProtection="0"/>
    <xf numFmtId="0" fontId="84" fillId="12" borderId="68" applyNumberFormat="0" applyAlignment="0" applyProtection="0"/>
    <xf numFmtId="0" fontId="85" fillId="12" borderId="67" applyNumberFormat="0" applyAlignment="0" applyProtection="0"/>
    <xf numFmtId="0" fontId="86" fillId="0" borderId="69" applyNumberFormat="0" applyFill="0" applyAlignment="0" applyProtection="0"/>
    <xf numFmtId="0" fontId="87" fillId="13" borderId="70" applyNumberFormat="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90" fillId="0" borderId="72" applyNumberFormat="0" applyFill="0" applyAlignment="0" applyProtection="0"/>
    <xf numFmtId="0" fontId="91"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1"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1"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1"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1"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1"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1" fontId="92" fillId="0" borderId="0" applyFill="0">
      <alignment horizontal="center" vertical="center" wrapText="1"/>
    </xf>
    <xf numFmtId="182" fontId="92" fillId="39" borderId="0" applyFill="0" applyProtection="0">
      <alignment horizontal="center" vertical="center"/>
    </xf>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71"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8"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8"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3" fillId="0" borderId="0"/>
    <xf numFmtId="170" fontId="49" fillId="0" borderId="0" applyFont="0" applyFill="0" applyBorder="0" applyAlignment="0" applyProtection="0"/>
    <xf numFmtId="165" fontId="49"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71"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71"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8"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068">
    <xf numFmtId="0" fontId="0" fillId="0" borderId="0" xfId="0"/>
    <xf numFmtId="3" fontId="0" fillId="0" borderId="0" xfId="0" applyNumberFormat="1"/>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5" fillId="0" borderId="11" xfId="4" applyFont="1" applyBorder="1" applyAlignment="1">
      <alignment horizontal="center" vertical="center" wrapText="1"/>
    </xf>
    <xf numFmtId="0" fontId="75" fillId="0" borderId="4" xfId="4" applyFont="1" applyBorder="1" applyAlignment="1">
      <alignment horizontal="center" vertical="center" wrapText="1"/>
    </xf>
    <xf numFmtId="0" fontId="75" fillId="0" borderId="4" xfId="4" applyFont="1" applyBorder="1" applyAlignment="1">
      <alignment horizontal="center" wrapText="1"/>
    </xf>
    <xf numFmtId="0" fontId="75"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6" applyFont="1" applyBorder="1" applyAlignment="1">
      <alignment vertical="center" wrapText="1"/>
    </xf>
    <xf numFmtId="0" fontId="55" fillId="0" borderId="14" xfId="26" applyFont="1" applyBorder="1" applyAlignment="1">
      <alignment vertical="center" wrapText="1"/>
    </xf>
    <xf numFmtId="0" fontId="55" fillId="0" borderId="14" xfId="26" applyFont="1" applyBorder="1" applyAlignment="1">
      <alignment horizontal="center" vertical="center" wrapText="1"/>
    </xf>
    <xf numFmtId="0" fontId="55" fillId="0" borderId="14" xfId="26" applyFont="1" applyBorder="1" applyAlignment="1">
      <alignment horizontal="right" vertical="center" wrapText="1"/>
    </xf>
    <xf numFmtId="0" fontId="55" fillId="0" borderId="19" xfId="26" applyFont="1" applyBorder="1" applyAlignment="1">
      <alignment vertical="center" wrapText="1"/>
    </xf>
    <xf numFmtId="0" fontId="55" fillId="0" borderId="19" xfId="26" applyFont="1" applyBorder="1" applyAlignment="1">
      <alignment horizontal="center" vertical="center" wrapText="1"/>
    </xf>
    <xf numFmtId="0" fontId="55" fillId="0" borderId="20" xfId="26"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5" fillId="0" borderId="9" xfId="4" applyFont="1" applyBorder="1" applyAlignment="1">
      <alignment horizontal="center"/>
    </xf>
    <xf numFmtId="43" fontId="75" fillId="0" borderId="40" xfId="4" applyNumberFormat="1" applyFont="1" applyBorder="1"/>
    <xf numFmtId="43" fontId="49" fillId="0" borderId="0" xfId="4" applyNumberFormat="1"/>
    <xf numFmtId="177" fontId="44" fillId="0" borderId="0" xfId="0" applyNumberFormat="1" applyFont="1"/>
    <xf numFmtId="173" fontId="0" fillId="0" borderId="0" xfId="0" applyNumberFormat="1"/>
    <xf numFmtId="4" fontId="59" fillId="0" borderId="0" xfId="4" applyNumberFormat="1" applyFont="1" applyAlignment="1" applyProtection="1">
      <alignment horizontal="left" vertical="center" wrapText="1" readingOrder="1"/>
      <protection locked="0"/>
    </xf>
    <xf numFmtId="171" fontId="61" fillId="0" borderId="3" xfId="1" applyNumberFormat="1" applyFont="1" applyFill="1" applyBorder="1" applyAlignment="1" applyProtection="1">
      <alignment horizontal="center" vertical="center" wrapText="1" readingOrder="1"/>
      <protection locked="0"/>
    </xf>
    <xf numFmtId="0" fontId="59" fillId="0" borderId="43" xfId="4" applyFont="1" applyBorder="1" applyAlignment="1" applyProtection="1">
      <alignment horizontal="left" vertical="center" wrapText="1" readingOrder="1"/>
      <protection locked="0"/>
    </xf>
    <xf numFmtId="3" fontId="116" fillId="0" borderId="0" xfId="4" applyNumberFormat="1" applyFont="1" applyAlignment="1">
      <alignment horizontal="right" vertical="center" wrapText="1"/>
    </xf>
    <xf numFmtId="3" fontId="113" fillId="0" borderId="0" xfId="4" applyNumberFormat="1" applyFont="1"/>
    <xf numFmtId="175" fontId="100" fillId="0" borderId="0" xfId="4" applyNumberFormat="1" applyFont="1"/>
    <xf numFmtId="177" fontId="100" fillId="0" borderId="0" xfId="4" applyNumberFormat="1" applyFont="1"/>
    <xf numFmtId="0" fontId="100" fillId="0" borderId="3" xfId="0" applyFont="1" applyBorder="1" applyAlignment="1">
      <alignment horizontal="left" vertical="center" wrapText="1" readingOrder="1"/>
    </xf>
    <xf numFmtId="0" fontId="100" fillId="0" borderId="7" xfId="0" applyFont="1" applyBorder="1" applyAlignment="1">
      <alignment horizontal="left" vertical="center" wrapText="1" readingOrder="1"/>
    </xf>
    <xf numFmtId="9" fontId="97" fillId="0" borderId="3" xfId="2" applyFont="1" applyBorder="1" applyAlignment="1">
      <alignment horizontal="center" vertical="center" wrapText="1" readingOrder="1"/>
    </xf>
    <xf numFmtId="0" fontId="104" fillId="0" borderId="0" xfId="5" applyFont="1"/>
    <xf numFmtId="177" fontId="0" fillId="0" borderId="0" xfId="0" applyNumberFormat="1"/>
    <xf numFmtId="3" fontId="112" fillId="0" borderId="0" xfId="4" applyNumberFormat="1" applyFont="1" applyAlignment="1">
      <alignment horizontal="left" vertical="center" wrapText="1" readingOrder="1"/>
    </xf>
    <xf numFmtId="177" fontId="107" fillId="0" borderId="0" xfId="4" applyNumberFormat="1" applyFont="1" applyAlignment="1">
      <alignment vertical="center" wrapText="1" readingOrder="1"/>
    </xf>
    <xf numFmtId="3" fontId="108" fillId="0" borderId="0" xfId="4" applyNumberFormat="1" applyFont="1" applyAlignment="1">
      <alignment vertical="center" wrapText="1" readingOrder="1"/>
    </xf>
    <xf numFmtId="0" fontId="105" fillId="0" borderId="0" xfId="4" applyFont="1" applyAlignment="1">
      <alignment horizontal="center" vertical="center" wrapText="1" readingOrder="1"/>
    </xf>
    <xf numFmtId="9" fontId="107" fillId="0" borderId="0" xfId="2" applyFont="1" applyFill="1" applyBorder="1" applyAlignment="1">
      <alignment horizontal="center" vertical="center" wrapText="1" readingOrder="1"/>
    </xf>
    <xf numFmtId="9" fontId="115" fillId="0" borderId="0" xfId="6" applyFont="1" applyFill="1" applyBorder="1" applyAlignment="1">
      <alignment horizontal="center" vertical="center" wrapText="1" readingOrder="1"/>
    </xf>
    <xf numFmtId="9" fontId="114" fillId="0" borderId="0" xfId="2" applyFont="1" applyFill="1" applyBorder="1" applyAlignment="1">
      <alignment horizontal="center" vertical="center" wrapText="1" readingOrder="1"/>
    </xf>
    <xf numFmtId="177" fontId="108" fillId="0" borderId="0" xfId="4" applyNumberFormat="1" applyFont="1" applyAlignment="1">
      <alignment horizontal="center" vertical="center" wrapText="1" readingOrder="1"/>
    </xf>
    <xf numFmtId="9" fontId="108" fillId="0" borderId="0" xfId="6" applyFont="1" applyFill="1" applyBorder="1" applyAlignment="1">
      <alignment horizontal="center" vertical="center" wrapText="1" readingOrder="1"/>
    </xf>
    <xf numFmtId="0" fontId="113" fillId="0" borderId="0" xfId="4" applyFont="1"/>
    <xf numFmtId="0" fontId="100" fillId="0" borderId="0" xfId="4" applyFont="1"/>
    <xf numFmtId="0" fontId="106" fillId="0" borderId="0" xfId="4" applyFont="1" applyAlignment="1">
      <alignment horizontal="left" vertical="center" wrapText="1" readingOrder="1"/>
    </xf>
    <xf numFmtId="177" fontId="109" fillId="0" borderId="0" xfId="4" applyNumberFormat="1" applyFont="1" applyAlignment="1">
      <alignment horizontal="right" vertical="center" wrapText="1" readingOrder="1"/>
    </xf>
    <xf numFmtId="3" fontId="109" fillId="0" borderId="0" xfId="4" applyNumberFormat="1" applyFont="1" applyAlignment="1">
      <alignment horizontal="center" vertical="center" wrapText="1" readingOrder="1"/>
    </xf>
    <xf numFmtId="9" fontId="109" fillId="0" borderId="0" xfId="2" applyFont="1" applyFill="1" applyBorder="1" applyAlignment="1">
      <alignment horizontal="center" vertical="center" wrapText="1" readingOrder="1"/>
    </xf>
    <xf numFmtId="177" fontId="107" fillId="0" borderId="0" xfId="4" applyNumberFormat="1" applyFont="1" applyAlignment="1">
      <alignment horizontal="right" vertical="center" wrapText="1" readingOrder="1"/>
    </xf>
    <xf numFmtId="3" fontId="107" fillId="0" borderId="0" xfId="4" applyNumberFormat="1" applyFont="1" applyAlignment="1">
      <alignment horizontal="center" vertical="center" wrapText="1" readingOrder="1"/>
    </xf>
    <xf numFmtId="177" fontId="114" fillId="0" borderId="0" xfId="4" applyNumberFormat="1" applyFont="1" applyAlignment="1">
      <alignment horizontal="right" vertical="center" wrapText="1" readingOrder="1"/>
    </xf>
    <xf numFmtId="3" fontId="114" fillId="0" borderId="0" xfId="4" applyNumberFormat="1" applyFont="1" applyAlignment="1">
      <alignment horizontal="center" vertical="center" wrapText="1" readingOrder="1"/>
    </xf>
    <xf numFmtId="0" fontId="53" fillId="0" borderId="0" xfId="0" applyFont="1" applyAlignment="1">
      <alignment vertical="center" wrapText="1" readingOrder="1"/>
    </xf>
    <xf numFmtId="180" fontId="52" fillId="0" borderId="3" xfId="51"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19" fillId="0" borderId="0" xfId="5" applyFont="1" applyAlignment="1">
      <alignment horizontal="left"/>
    </xf>
    <xf numFmtId="177" fontId="99" fillId="0" borderId="3" xfId="4" applyNumberFormat="1" applyFont="1" applyBorder="1" applyAlignment="1">
      <alignment horizontal="right" vertical="center" wrapText="1" readingOrder="1"/>
    </xf>
    <xf numFmtId="9" fontId="99" fillId="0" borderId="3" xfId="2" applyFont="1" applyFill="1" applyBorder="1" applyAlignment="1">
      <alignment horizontal="center" vertical="center" wrapText="1" readingOrder="1"/>
    </xf>
    <xf numFmtId="9" fontId="110" fillId="0" borderId="3" xfId="7" applyFont="1" applyFill="1" applyBorder="1" applyAlignment="1">
      <alignment horizontal="center" vertical="center" wrapText="1" readingOrder="1"/>
    </xf>
    <xf numFmtId="177" fontId="99" fillId="0" borderId="3" xfId="4" applyNumberFormat="1" applyFont="1" applyBorder="1" applyAlignment="1">
      <alignment horizontal="center" vertical="center" wrapText="1" readingOrder="1"/>
    </xf>
    <xf numFmtId="9" fontId="110" fillId="0" borderId="3" xfId="7" applyFont="1" applyBorder="1" applyAlignment="1">
      <alignment horizontal="center" vertical="center" wrapText="1"/>
    </xf>
    <xf numFmtId="9" fontId="99" fillId="0" borderId="3" xfId="2" applyFont="1" applyBorder="1" applyAlignment="1">
      <alignment horizontal="center" vertical="center" wrapText="1" readingOrder="1"/>
    </xf>
    <xf numFmtId="9" fontId="110" fillId="0" borderId="3" xfId="7" applyFont="1" applyBorder="1" applyAlignment="1">
      <alignment horizontal="center" vertical="center" wrapText="1" readingOrder="1"/>
    </xf>
    <xf numFmtId="9" fontId="110" fillId="4" borderId="3" xfId="7" applyFont="1" applyFill="1" applyBorder="1" applyAlignment="1">
      <alignment horizontal="center" vertical="center" wrapText="1"/>
    </xf>
    <xf numFmtId="0" fontId="124" fillId="0" borderId="1" xfId="0" applyFont="1" applyBorder="1" applyAlignment="1">
      <alignment horizontal="center" vertical="center" wrapText="1" readingOrder="1"/>
    </xf>
    <xf numFmtId="0" fontId="124" fillId="0" borderId="0" xfId="0" applyFont="1" applyAlignment="1">
      <alignment horizontal="center" vertical="center" wrapText="1" readingOrder="1"/>
    </xf>
    <xf numFmtId="0" fontId="125" fillId="0" borderId="1" xfId="0" applyFont="1" applyBorder="1" applyAlignment="1">
      <alignment horizontal="center" vertical="center" wrapText="1" readingOrder="1"/>
    </xf>
    <xf numFmtId="0" fontId="125" fillId="0" borderId="1" xfId="0" applyFont="1" applyBorder="1" applyAlignment="1">
      <alignment horizontal="left" vertical="center" wrapText="1" readingOrder="1"/>
    </xf>
    <xf numFmtId="0" fontId="125" fillId="0" borderId="1" xfId="0" applyFont="1" applyBorder="1" applyAlignment="1">
      <alignment vertical="center" wrapText="1" readingOrder="1"/>
    </xf>
    <xf numFmtId="183" fontId="125" fillId="0" borderId="1" xfId="0" applyNumberFormat="1" applyFont="1" applyBorder="1" applyAlignment="1">
      <alignment horizontal="right" vertical="center" wrapText="1" readingOrder="1"/>
    </xf>
    <xf numFmtId="0" fontId="124" fillId="0" borderId="1" xfId="0" applyFont="1" applyBorder="1" applyAlignment="1">
      <alignment horizontal="left" vertical="center" wrapText="1" readingOrder="1"/>
    </xf>
    <xf numFmtId="0" fontId="126" fillId="0" borderId="1" xfId="0" applyFont="1" applyBorder="1" applyAlignment="1">
      <alignment horizontal="center" vertical="center" wrapText="1" readingOrder="1"/>
    </xf>
    <xf numFmtId="0" fontId="126" fillId="0" borderId="1" xfId="0" applyFont="1" applyBorder="1" applyAlignment="1">
      <alignment horizontal="left" vertical="center" wrapText="1" readingOrder="1"/>
    </xf>
    <xf numFmtId="0" fontId="126" fillId="0" borderId="1" xfId="0" applyFont="1" applyBorder="1" applyAlignment="1">
      <alignment vertical="center" wrapText="1" readingOrder="1"/>
    </xf>
    <xf numFmtId="0" fontId="49" fillId="0" borderId="0" xfId="4" applyAlignment="1">
      <alignment horizontal="center"/>
    </xf>
    <xf numFmtId="172" fontId="112" fillId="0" borderId="0" xfId="6" applyNumberFormat="1" applyFont="1" applyFill="1" applyBorder="1" applyAlignment="1">
      <alignment horizontal="center" vertical="center" wrapText="1" readingOrder="1"/>
    </xf>
    <xf numFmtId="0" fontId="104" fillId="0" borderId="0" xfId="5" applyFont="1" applyAlignment="1">
      <alignment horizontal="left"/>
    </xf>
    <xf numFmtId="176" fontId="72" fillId="0" borderId="0" xfId="0" applyNumberFormat="1" applyFont="1" applyAlignment="1">
      <alignment horizontal="center"/>
    </xf>
    <xf numFmtId="0" fontId="8" fillId="0" borderId="15" xfId="546" applyBorder="1"/>
    <xf numFmtId="168" fontId="49" fillId="0" borderId="0" xfId="547" applyFont="1" applyFill="1"/>
    <xf numFmtId="0" fontId="61" fillId="0" borderId="43" xfId="4" applyFont="1" applyBorder="1" applyAlignment="1" applyProtection="1">
      <alignment horizontal="left" vertical="center" wrapText="1" readingOrder="1"/>
      <protection locked="0"/>
    </xf>
    <xf numFmtId="168" fontId="45" fillId="0" borderId="0" xfId="547" applyFont="1" applyFill="1"/>
    <xf numFmtId="43" fontId="59" fillId="0" borderId="0" xfId="548" applyFont="1" applyFill="1" applyBorder="1" applyAlignment="1" applyProtection="1">
      <alignment horizontal="right" vertical="center" wrapText="1" readingOrder="1"/>
      <protection locked="0"/>
    </xf>
    <xf numFmtId="10" fontId="59" fillId="0" borderId="0" xfId="549" applyNumberFormat="1" applyFont="1" applyFill="1" applyBorder="1" applyAlignment="1" applyProtection="1">
      <alignment horizontal="right" vertical="center" wrapText="1" readingOrder="1"/>
      <protection locked="0"/>
    </xf>
    <xf numFmtId="43" fontId="55" fillId="0" borderId="0" xfId="548" applyFont="1" applyFill="1" applyBorder="1" applyAlignment="1">
      <alignment vertical="center" wrapText="1"/>
    </xf>
    <xf numFmtId="43" fontId="55" fillId="0" borderId="0" xfId="548" applyFont="1" applyFill="1" applyBorder="1" applyAlignment="1">
      <alignment horizontal="right" vertical="center" wrapText="1"/>
    </xf>
    <xf numFmtId="0" fontId="15" fillId="0" borderId="0" xfId="546" applyFont="1" applyAlignment="1">
      <alignment horizontal="left"/>
    </xf>
    <xf numFmtId="168" fontId="15" fillId="0" borderId="0" xfId="547" applyFont="1" applyFill="1" applyBorder="1"/>
    <xf numFmtId="43" fontId="47" fillId="0" borderId="48" xfId="548" applyFont="1" applyBorder="1"/>
    <xf numFmtId="0" fontId="15" fillId="0" borderId="0" xfId="546" applyFont="1" applyAlignment="1">
      <alignment horizontal="left" indent="1"/>
    </xf>
    <xf numFmtId="43" fontId="47" fillId="0" borderId="52" xfId="548" applyFont="1" applyBorder="1"/>
    <xf numFmtId="43" fontId="47" fillId="0" borderId="52" xfId="548" applyFont="1" applyFill="1" applyBorder="1"/>
    <xf numFmtId="0" fontId="70" fillId="7" borderId="63" xfId="546" applyFont="1" applyFill="1" applyBorder="1" applyAlignment="1">
      <alignment horizontal="left"/>
    </xf>
    <xf numFmtId="0" fontId="73" fillId="7" borderId="63" xfId="546" applyFont="1" applyFill="1" applyBorder="1"/>
    <xf numFmtId="168" fontId="70" fillId="7" borderId="63" xfId="547" applyFont="1" applyFill="1" applyBorder="1"/>
    <xf numFmtId="168" fontId="49" fillId="0" borderId="0" xfId="547" applyFont="1"/>
    <xf numFmtId="43" fontId="49" fillId="0" borderId="0" xfId="4" applyNumberFormat="1" applyAlignment="1">
      <alignment horizontal="left"/>
    </xf>
    <xf numFmtId="0" fontId="49" fillId="0" borderId="0" xfId="4" applyAlignment="1">
      <alignment horizontal="left"/>
    </xf>
    <xf numFmtId="179" fontId="45" fillId="0" borderId="0" xfId="4" applyNumberFormat="1" applyFont="1" applyAlignment="1">
      <alignment horizontal="left"/>
    </xf>
    <xf numFmtId="0" fontId="127" fillId="0" borderId="0" xfId="0" applyFont="1"/>
    <xf numFmtId="9" fontId="51" fillId="0" borderId="3" xfId="0" applyNumberFormat="1" applyFont="1" applyBorder="1" applyAlignment="1">
      <alignment horizontal="center" vertical="center" wrapText="1" readingOrder="1"/>
    </xf>
    <xf numFmtId="0" fontId="128" fillId="0" borderId="0" xfId="0" applyFont="1" applyAlignment="1">
      <alignment horizontal="center" vertical="center"/>
    </xf>
    <xf numFmtId="9" fontId="130" fillId="0" borderId="74" xfId="0" applyNumberFormat="1" applyFont="1" applyBorder="1" applyAlignment="1">
      <alignment horizontal="center" vertical="center" wrapText="1" readingOrder="1"/>
    </xf>
    <xf numFmtId="0" fontId="132" fillId="0" borderId="0" xfId="0" applyFont="1"/>
    <xf numFmtId="0" fontId="133" fillId="0" borderId="0" xfId="0" applyFont="1"/>
    <xf numFmtId="0" fontId="134" fillId="0" borderId="0" xfId="0" applyFont="1"/>
    <xf numFmtId="0" fontId="88" fillId="0" borderId="0" xfId="0" applyFont="1"/>
    <xf numFmtId="0" fontId="136" fillId="0" borderId="0" xfId="0" applyFont="1"/>
    <xf numFmtId="186" fontId="125" fillId="0" borderId="1" xfId="0" applyNumberFormat="1" applyFont="1" applyBorder="1" applyAlignment="1">
      <alignment horizontal="right" vertical="center" wrapText="1" readingOrder="1"/>
    </xf>
    <xf numFmtId="186" fontId="69" fillId="0" borderId="1" xfId="0" applyNumberFormat="1" applyFont="1" applyBorder="1" applyAlignment="1">
      <alignment horizontal="right" vertical="center" wrapText="1" readingOrder="1"/>
    </xf>
    <xf numFmtId="186" fontId="0" fillId="0" borderId="0" xfId="0" applyNumberFormat="1"/>
    <xf numFmtId="9" fontId="110" fillId="0" borderId="3" xfId="2" applyFont="1" applyBorder="1" applyAlignment="1">
      <alignment horizontal="center" vertical="center" wrapText="1" readingOrder="1"/>
    </xf>
    <xf numFmtId="0" fontId="68" fillId="0" borderId="1" xfId="0" applyFont="1" applyBorder="1" applyAlignment="1">
      <alignment horizontal="center" vertical="center" wrapText="1" readingOrder="1"/>
    </xf>
    <xf numFmtId="0" fontId="58" fillId="40" borderId="3" xfId="0" applyFont="1" applyFill="1" applyBorder="1" applyAlignment="1">
      <alignment horizontal="center"/>
    </xf>
    <xf numFmtId="0" fontId="138" fillId="0" borderId="0" xfId="0" applyFont="1"/>
    <xf numFmtId="0" fontId="139" fillId="0" borderId="1" xfId="0" applyFont="1" applyBorder="1" applyAlignment="1">
      <alignment horizontal="center" vertical="center" wrapText="1" readingOrder="1"/>
    </xf>
    <xf numFmtId="0" fontId="139" fillId="0" borderId="1" xfId="0" applyFont="1" applyBorder="1" applyAlignment="1">
      <alignment horizontal="left" vertical="center" wrapText="1" readingOrder="1"/>
    </xf>
    <xf numFmtId="0" fontId="139"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1" fillId="0" borderId="47" xfId="4" applyFont="1" applyBorder="1" applyAlignment="1" applyProtection="1">
      <alignment horizontal="left" vertical="center" wrapText="1" readingOrder="1"/>
      <protection locked="0"/>
    </xf>
    <xf numFmtId="0" fontId="64" fillId="0" borderId="32" xfId="0" applyFont="1" applyBorder="1" applyAlignment="1">
      <alignment horizontal="left" vertical="center" wrapText="1" readingOrder="1"/>
    </xf>
    <xf numFmtId="0" fontId="140" fillId="0" borderId="0" xfId="0" applyFont="1"/>
    <xf numFmtId="0" fontId="74" fillId="0" borderId="51" xfId="4" applyFont="1" applyBorder="1" applyAlignment="1" applyProtection="1">
      <alignment horizontal="center" vertical="center" wrapText="1" readingOrder="1"/>
      <protection locked="0"/>
    </xf>
    <xf numFmtId="0" fontId="74" fillId="0" borderId="46" xfId="4" applyFont="1" applyBorder="1" applyAlignment="1" applyProtection="1">
      <alignment horizontal="center" vertical="center" wrapText="1" readingOrder="1"/>
      <protection locked="0"/>
    </xf>
    <xf numFmtId="173" fontId="141" fillId="0" borderId="51" xfId="4" applyNumberFormat="1" applyFont="1" applyBorder="1" applyAlignment="1" applyProtection="1">
      <alignment horizontal="right" vertical="center" wrapText="1" readingOrder="1"/>
      <protection locked="0"/>
    </xf>
    <xf numFmtId="173" fontId="141" fillId="0" borderId="46" xfId="4" applyNumberFormat="1" applyFont="1" applyBorder="1" applyAlignment="1" applyProtection="1">
      <alignment horizontal="right" vertical="center" wrapText="1" readingOrder="1"/>
      <protection locked="0"/>
    </xf>
    <xf numFmtId="9" fontId="142" fillId="0" borderId="50" xfId="7" applyFont="1" applyBorder="1" applyAlignment="1">
      <alignment horizontal="center" vertical="center" wrapText="1" readingOrder="1"/>
    </xf>
    <xf numFmtId="9" fontId="142" fillId="0" borderId="48" xfId="7" applyFont="1" applyBorder="1" applyAlignment="1">
      <alignment horizontal="center" vertical="center" wrapText="1" readingOrder="1"/>
    </xf>
    <xf numFmtId="9" fontId="142" fillId="0" borderId="10" xfId="7" applyFont="1" applyBorder="1" applyAlignment="1">
      <alignment horizontal="center" vertical="center" wrapText="1" readingOrder="1"/>
    </xf>
    <xf numFmtId="9" fontId="142" fillId="0" borderId="52" xfId="7" applyFont="1" applyBorder="1" applyAlignment="1">
      <alignment horizontal="center" vertical="center" wrapText="1" readingOrder="1"/>
    </xf>
    <xf numFmtId="9" fontId="141" fillId="0" borderId="46" xfId="2" applyFont="1" applyBorder="1" applyAlignment="1" applyProtection="1">
      <alignment horizontal="center" vertical="center" wrapText="1" readingOrder="1"/>
      <protection locked="0"/>
    </xf>
    <xf numFmtId="180" fontId="141" fillId="0" borderId="3" xfId="51" applyNumberFormat="1" applyFont="1" applyBorder="1" applyAlignment="1" applyProtection="1">
      <alignment horizontal="center" vertical="center" wrapText="1" readingOrder="1"/>
      <protection locked="0"/>
    </xf>
    <xf numFmtId="0" fontId="59" fillId="0" borderId="73"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80" fontId="61" fillId="0" borderId="6" xfId="51" applyNumberFormat="1" applyFont="1" applyFill="1" applyBorder="1" applyAlignment="1" applyProtection="1">
      <alignment horizontal="center" vertical="center" wrapText="1" readingOrder="1"/>
      <protection locked="0"/>
    </xf>
    <xf numFmtId="180" fontId="61" fillId="0" borderId="6" xfId="51" applyNumberFormat="1" applyFont="1" applyFill="1" applyBorder="1" applyAlignment="1" applyProtection="1">
      <alignment vertical="center" wrapText="1" readingOrder="1"/>
      <protection locked="0"/>
    </xf>
    <xf numFmtId="180" fontId="50" fillId="0" borderId="6" xfId="51" applyNumberFormat="1" applyFont="1" applyBorder="1" applyAlignment="1">
      <alignment vertical="center" wrapText="1"/>
    </xf>
    <xf numFmtId="43" fontId="50" fillId="0" borderId="6" xfId="550" applyFont="1" applyBorder="1" applyAlignment="1">
      <alignment horizontal="right" vertical="center" wrapText="1"/>
    </xf>
    <xf numFmtId="10" fontId="50" fillId="0" borderId="6" xfId="551"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0" fontId="61" fillId="0" borderId="6" xfId="51" applyNumberFormat="1" applyFont="1" applyFill="1" applyBorder="1" applyAlignment="1" applyProtection="1">
      <alignment horizontal="right" vertical="center" wrapText="1" readingOrder="1"/>
      <protection locked="0"/>
    </xf>
    <xf numFmtId="171" fontId="50" fillId="0" borderId="6" xfId="550" applyNumberFormat="1" applyFont="1" applyBorder="1" applyAlignment="1">
      <alignment horizontal="right" vertical="center" wrapText="1"/>
    </xf>
    <xf numFmtId="10" fontId="50" fillId="0" borderId="58" xfId="4" applyNumberFormat="1" applyFont="1" applyBorder="1" applyAlignment="1">
      <alignment horizontal="center" vertical="center" wrapText="1"/>
    </xf>
    <xf numFmtId="180" fontId="62" fillId="6" borderId="25" xfId="51" applyNumberFormat="1" applyFont="1" applyFill="1" applyBorder="1" applyAlignment="1" applyProtection="1">
      <alignment horizontal="center" vertical="center" wrapText="1" readingOrder="1"/>
      <protection locked="0"/>
    </xf>
    <xf numFmtId="43" fontId="62" fillId="6" borderId="25" xfId="550"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80" fontId="46" fillId="6" borderId="25" xfId="51" applyNumberFormat="1" applyFont="1" applyFill="1" applyBorder="1" applyAlignment="1">
      <alignment vertical="center" wrapText="1"/>
    </xf>
    <xf numFmtId="171" fontId="46" fillId="6" borderId="25" xfId="550"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1" fontId="57" fillId="0" borderId="0" xfId="548"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4"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80" fontId="44" fillId="0" borderId="3" xfId="51" applyNumberFormat="1" applyFont="1" applyBorder="1" applyAlignment="1">
      <alignment horizontal="right" vertical="center" wrapText="1" readingOrder="1"/>
    </xf>
    <xf numFmtId="167" fontId="44" fillId="0" borderId="3" xfId="51"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3" fontId="44" fillId="0" borderId="3" xfId="51"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4" fillId="0" borderId="30" xfId="0" applyFont="1" applyBorder="1" applyAlignment="1">
      <alignment horizontal="left" vertical="center" wrapText="1" readingOrder="1"/>
    </xf>
    <xf numFmtId="180" fontId="52" fillId="0" borderId="7" xfId="51" applyNumberFormat="1" applyFont="1" applyBorder="1" applyAlignment="1">
      <alignment horizontal="right" vertical="center" wrapText="1" readingOrder="1"/>
    </xf>
    <xf numFmtId="180" fontId="44" fillId="0" borderId="7" xfId="51" applyNumberFormat="1" applyFont="1" applyBorder="1" applyAlignment="1">
      <alignment horizontal="right" vertical="center" wrapText="1" readingOrder="1"/>
    </xf>
    <xf numFmtId="167" fontId="44" fillId="0" borderId="7" xfId="51"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3" fontId="44" fillId="0" borderId="7" xfId="51" applyNumberFormat="1" applyFont="1" applyBorder="1" applyAlignment="1">
      <alignment horizontal="right" vertical="center" wrapText="1" readingOrder="1"/>
    </xf>
    <xf numFmtId="186" fontId="135" fillId="5" borderId="1" xfId="0" applyNumberFormat="1" applyFont="1" applyFill="1" applyBorder="1" applyAlignment="1">
      <alignment horizontal="right" vertical="center" wrapText="1" readingOrder="1"/>
    </xf>
    <xf numFmtId="0" fontId="0" fillId="0" borderId="0" xfId="0" applyAlignment="1">
      <alignment horizontal="left"/>
    </xf>
    <xf numFmtId="9" fontId="146" fillId="43" borderId="78" xfId="0" applyNumberFormat="1" applyFont="1" applyFill="1" applyBorder="1" applyAlignment="1">
      <alignment horizontal="center" vertical="center" wrapText="1" readingOrder="1"/>
    </xf>
    <xf numFmtId="0" fontId="145" fillId="43" borderId="78" xfId="0" applyFont="1" applyFill="1" applyBorder="1" applyAlignment="1">
      <alignment horizontal="left" vertical="center" wrapText="1" readingOrder="1"/>
    </xf>
    <xf numFmtId="22" fontId="0" fillId="0" borderId="0" xfId="0" applyNumberFormat="1"/>
    <xf numFmtId="0" fontId="0" fillId="4" borderId="0" xfId="0" applyFill="1"/>
    <xf numFmtId="9" fontId="142" fillId="0" borderId="3" xfId="2" applyFont="1" applyFill="1" applyBorder="1" applyAlignment="1">
      <alignment horizontal="center" vertical="center" wrapText="1" readingOrder="1"/>
    </xf>
    <xf numFmtId="0" fontId="119" fillId="0" borderId="0" xfId="5" applyFont="1" applyAlignment="1">
      <alignment horizontal="center"/>
    </xf>
    <xf numFmtId="0" fontId="104" fillId="0" borderId="0" xfId="5" applyFont="1" applyAlignment="1">
      <alignment horizontal="center"/>
    </xf>
    <xf numFmtId="177" fontId="109" fillId="0" borderId="0" xfId="4" applyNumberFormat="1" applyFont="1" applyAlignment="1">
      <alignment horizontal="center" vertical="center" wrapText="1" readingOrder="1"/>
    </xf>
    <xf numFmtId="177" fontId="107" fillId="0" borderId="0" xfId="4" applyNumberFormat="1" applyFont="1" applyAlignment="1">
      <alignment horizontal="center" vertical="center" wrapText="1" readingOrder="1"/>
    </xf>
    <xf numFmtId="0" fontId="0" fillId="0" borderId="0" xfId="0" applyAlignment="1">
      <alignment horizontal="center"/>
    </xf>
    <xf numFmtId="177" fontId="114" fillId="0" borderId="0" xfId="4" applyNumberFormat="1" applyFont="1" applyAlignment="1">
      <alignment horizontal="center" vertical="center" wrapText="1" readingOrder="1"/>
    </xf>
    <xf numFmtId="9" fontId="62" fillId="6" borderId="25" xfId="551" applyFont="1" applyFill="1" applyBorder="1" applyAlignment="1" applyProtection="1">
      <alignment horizontal="right" vertical="center" wrapText="1" readingOrder="1"/>
      <protection locked="0"/>
    </xf>
    <xf numFmtId="180" fontId="0" fillId="0" borderId="0" xfId="0" applyNumberFormat="1"/>
    <xf numFmtId="178" fontId="0" fillId="0" borderId="0" xfId="0" applyNumberFormat="1"/>
    <xf numFmtId="180" fontId="119" fillId="0" borderId="0" xfId="5" applyNumberFormat="1" applyFont="1" applyAlignment="1">
      <alignment horizontal="left"/>
    </xf>
    <xf numFmtId="0" fontId="43" fillId="0" borderId="32" xfId="0" applyFont="1" applyBorder="1" applyAlignment="1">
      <alignment vertical="center" wrapText="1" readingOrder="1"/>
    </xf>
    <xf numFmtId="173" fontId="66" fillId="0" borderId="3" xfId="51" applyNumberFormat="1" applyFont="1" applyFill="1" applyBorder="1" applyAlignment="1">
      <alignment horizontal="right" vertical="center" wrapText="1" readingOrder="1"/>
    </xf>
    <xf numFmtId="173" fontId="143" fillId="0" borderId="3" xfId="51" applyNumberFormat="1" applyFont="1" applyFill="1" applyBorder="1" applyAlignment="1">
      <alignment horizontal="right" vertical="center" wrapText="1" readingOrder="1"/>
    </xf>
    <xf numFmtId="180" fontId="143" fillId="0" borderId="3" xfId="51" applyNumberFormat="1" applyFont="1" applyFill="1" applyBorder="1" applyAlignment="1">
      <alignment horizontal="right" vertical="center" wrapText="1" readingOrder="1"/>
    </xf>
    <xf numFmtId="9" fontId="143" fillId="0" borderId="3" xfId="2" applyFont="1" applyFill="1" applyBorder="1" applyAlignment="1">
      <alignment horizontal="right" vertical="center" wrapText="1" readingOrder="1"/>
    </xf>
    <xf numFmtId="9" fontId="58" fillId="0" borderId="3" xfId="2" applyFont="1" applyFill="1" applyBorder="1" applyAlignment="1">
      <alignment horizontal="center" vertical="center" wrapText="1" readingOrder="1"/>
    </xf>
    <xf numFmtId="166" fontId="156" fillId="4" borderId="0" xfId="0" applyNumberFormat="1" applyFont="1" applyFill="1" applyAlignment="1">
      <alignment readingOrder="1"/>
    </xf>
    <xf numFmtId="177" fontId="97" fillId="0" borderId="3" xfId="0" applyNumberFormat="1" applyFont="1" applyBorder="1" applyAlignment="1">
      <alignment vertical="center" wrapText="1" readingOrder="1"/>
    </xf>
    <xf numFmtId="177" fontId="98" fillId="0" borderId="3" xfId="0" applyNumberFormat="1" applyFont="1" applyBorder="1" applyAlignment="1">
      <alignment vertical="center" wrapText="1" readingOrder="1"/>
    </xf>
    <xf numFmtId="177" fontId="97" fillId="0" borderId="3" xfId="2" applyNumberFormat="1" applyFont="1" applyBorder="1" applyAlignment="1">
      <alignment vertical="center" wrapText="1" readingOrder="1"/>
    </xf>
    <xf numFmtId="0" fontId="154" fillId="47"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60" fillId="47" borderId="24" xfId="0" applyFont="1" applyFill="1" applyBorder="1" applyAlignment="1">
      <alignment vertical="center" wrapText="1" readingOrder="1"/>
    </xf>
    <xf numFmtId="180" fontId="153" fillId="47" borderId="25" xfId="51" applyNumberFormat="1" applyFont="1" applyFill="1" applyBorder="1" applyAlignment="1">
      <alignment horizontal="right" vertical="center" wrapText="1" readingOrder="1"/>
    </xf>
    <xf numFmtId="180" fontId="161" fillId="47" borderId="25" xfId="51" applyNumberFormat="1" applyFont="1" applyFill="1" applyBorder="1" applyAlignment="1">
      <alignment horizontal="right" vertical="center" wrapText="1" readingOrder="1"/>
    </xf>
    <xf numFmtId="173" fontId="161" fillId="47" borderId="25" xfId="51" applyNumberFormat="1" applyFont="1" applyFill="1" applyBorder="1" applyAlignment="1">
      <alignment horizontal="right" vertical="center" wrapText="1" readingOrder="1"/>
    </xf>
    <xf numFmtId="9" fontId="161" fillId="47" borderId="25" xfId="2" applyFont="1" applyFill="1" applyBorder="1" applyAlignment="1">
      <alignment horizontal="right" vertical="center" wrapText="1" readingOrder="1"/>
    </xf>
    <xf numFmtId="9" fontId="141" fillId="0" borderId="51" xfId="2" applyFont="1" applyBorder="1" applyAlignment="1" applyProtection="1">
      <alignment horizontal="right" vertical="center" wrapText="1" readingOrder="1"/>
      <protection locked="0"/>
    </xf>
    <xf numFmtId="9" fontId="141" fillId="0" borderId="46" xfId="2" applyFont="1" applyBorder="1" applyAlignment="1" applyProtection="1">
      <alignment horizontal="right" vertical="center" wrapText="1" readingOrder="1"/>
      <protection locked="0"/>
    </xf>
    <xf numFmtId="0" fontId="67" fillId="41" borderId="1" xfId="0" applyFont="1" applyFill="1" applyBorder="1" applyAlignment="1">
      <alignment horizontal="center" vertical="center" wrapText="1" readingOrder="1"/>
    </xf>
    <xf numFmtId="0" fontId="139"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0" fontId="74" fillId="0" borderId="0" xfId="51" applyNumberFormat="1" applyFont="1" applyAlignment="1" applyProtection="1">
      <alignment horizontal="center" vertical="center" wrapText="1" readingOrder="1"/>
      <protection locked="0"/>
    </xf>
    <xf numFmtId="9" fontId="44" fillId="48" borderId="3" xfId="2" applyFont="1" applyFill="1" applyBorder="1" applyAlignment="1">
      <alignment horizontal="center" vertical="center" wrapText="1" readingOrder="1"/>
    </xf>
    <xf numFmtId="177" fontId="44" fillId="6" borderId="3" xfId="0" applyNumberFormat="1" applyFont="1" applyFill="1" applyBorder="1" applyAlignment="1">
      <alignment horizontal="right" vertical="center" wrapText="1" readingOrder="1"/>
    </xf>
    <xf numFmtId="0" fontId="162" fillId="47" borderId="24" xfId="0" applyFont="1" applyFill="1" applyBorder="1" applyAlignment="1">
      <alignment horizontal="center" vertical="center" wrapText="1" readingOrder="1"/>
    </xf>
    <xf numFmtId="0" fontId="69" fillId="49" borderId="0" xfId="0" applyFont="1" applyFill="1" applyAlignment="1">
      <alignment horizontal="left" vertical="center" wrapText="1" readingOrder="1"/>
    </xf>
    <xf numFmtId="0" fontId="154" fillId="47" borderId="24" xfId="0" applyFont="1" applyFill="1" applyBorder="1" applyAlignment="1">
      <alignment horizontal="center" vertical="center" wrapText="1" readingOrder="1"/>
    </xf>
    <xf numFmtId="7" fontId="0" fillId="0" borderId="0" xfId="0" applyNumberFormat="1"/>
    <xf numFmtId="0" fontId="147" fillId="45" borderId="78" xfId="0" applyFont="1" applyFill="1" applyBorder="1" applyAlignment="1">
      <alignment horizontal="left" vertical="center" wrapText="1" readingOrder="1"/>
    </xf>
    <xf numFmtId="9" fontId="148" fillId="45" borderId="78" xfId="0" applyNumberFormat="1" applyFont="1" applyFill="1" applyBorder="1" applyAlignment="1">
      <alignment horizontal="center" vertical="center" wrapText="1" readingOrder="1"/>
    </xf>
    <xf numFmtId="0" fontId="43" fillId="45" borderId="32" xfId="0" applyFont="1" applyFill="1" applyBorder="1" applyAlignment="1">
      <alignment horizontal="left" vertical="center" wrapText="1" readingOrder="1"/>
    </xf>
    <xf numFmtId="180" fontId="54" fillId="45" borderId="3" xfId="51" applyNumberFormat="1" applyFont="1" applyFill="1" applyBorder="1" applyAlignment="1">
      <alignment horizontal="right" vertical="center" wrapText="1" readingOrder="1"/>
    </xf>
    <xf numFmtId="9" fontId="58" fillId="45" borderId="3" xfId="2" applyFont="1" applyFill="1" applyBorder="1" applyAlignment="1">
      <alignment horizontal="right" vertical="center" wrapText="1" readingOrder="1"/>
    </xf>
    <xf numFmtId="180" fontId="58" fillId="45" borderId="3" xfId="51" applyNumberFormat="1" applyFont="1" applyFill="1" applyBorder="1" applyAlignment="1">
      <alignment horizontal="right" vertical="center" wrapText="1" readingOrder="1"/>
    </xf>
    <xf numFmtId="173" fontId="58" fillId="45" borderId="3" xfId="51" applyNumberFormat="1" applyFont="1" applyFill="1" applyBorder="1" applyAlignment="1">
      <alignment horizontal="right" vertical="center" wrapText="1" readingOrder="1"/>
    </xf>
    <xf numFmtId="0" fontId="160" fillId="47" borderId="32" xfId="0" applyFont="1" applyFill="1" applyBorder="1" applyAlignment="1">
      <alignment vertical="center" wrapText="1" readingOrder="1"/>
    </xf>
    <xf numFmtId="180" fontId="153" fillId="47" borderId="3" xfId="51" applyNumberFormat="1" applyFont="1" applyFill="1" applyBorder="1" applyAlignment="1">
      <alignment horizontal="right" vertical="center" wrapText="1" readingOrder="1"/>
    </xf>
    <xf numFmtId="180" fontId="161" fillId="47" borderId="3" xfId="51" applyNumberFormat="1" applyFont="1" applyFill="1" applyBorder="1" applyAlignment="1">
      <alignment horizontal="right" vertical="center" wrapText="1" readingOrder="1"/>
    </xf>
    <xf numFmtId="173" fontId="161" fillId="47" borderId="3" xfId="51" applyNumberFormat="1" applyFont="1" applyFill="1" applyBorder="1" applyAlignment="1">
      <alignment horizontal="right" vertical="center" wrapText="1" readingOrder="1"/>
    </xf>
    <xf numFmtId="9" fontId="161" fillId="47" borderId="3" xfId="2" applyFont="1" applyFill="1" applyBorder="1" applyAlignment="1">
      <alignment horizontal="right" vertical="center" wrapText="1" readingOrder="1"/>
    </xf>
    <xf numFmtId="0" fontId="43" fillId="45" borderId="32" xfId="0" applyFont="1" applyFill="1" applyBorder="1" applyAlignment="1">
      <alignment vertical="center" wrapText="1" readingOrder="1"/>
    </xf>
    <xf numFmtId="180" fontId="66" fillId="45" borderId="3" xfId="51" applyNumberFormat="1" applyFont="1" applyFill="1" applyBorder="1" applyAlignment="1">
      <alignment horizontal="right" vertical="center" wrapText="1" readingOrder="1"/>
    </xf>
    <xf numFmtId="180" fontId="143" fillId="45" borderId="3" xfId="51" applyNumberFormat="1" applyFont="1" applyFill="1" applyBorder="1" applyAlignment="1">
      <alignment horizontal="right" vertical="center" wrapText="1" readingOrder="1"/>
    </xf>
    <xf numFmtId="173" fontId="143" fillId="45" borderId="3" xfId="51" applyNumberFormat="1" applyFont="1" applyFill="1" applyBorder="1" applyAlignment="1">
      <alignment horizontal="right" vertical="center" wrapText="1" readingOrder="1"/>
    </xf>
    <xf numFmtId="9" fontId="143" fillId="45" borderId="3" xfId="2" applyFont="1" applyFill="1" applyBorder="1" applyAlignment="1">
      <alignment horizontal="right" vertical="center" wrapText="1" readingOrder="1"/>
    </xf>
    <xf numFmtId="9" fontId="165" fillId="46" borderId="78" xfId="0" applyNumberFormat="1" applyFont="1" applyFill="1" applyBorder="1" applyAlignment="1">
      <alignment horizontal="center" vertical="center" wrapText="1" readingOrder="1"/>
    </xf>
    <xf numFmtId="180" fontId="141" fillId="0" borderId="3" xfId="51" applyNumberFormat="1" applyFont="1" applyFill="1" applyBorder="1" applyAlignment="1" applyProtection="1">
      <alignment horizontal="right" vertical="center" wrapText="1" readingOrder="1"/>
      <protection locked="0"/>
    </xf>
    <xf numFmtId="171" fontId="141" fillId="0" borderId="3" xfId="1" applyNumberFormat="1" applyFont="1" applyFill="1" applyBorder="1" applyAlignment="1" applyProtection="1">
      <alignment horizontal="center" vertical="center" wrapText="1" readingOrder="1"/>
      <protection locked="0"/>
    </xf>
    <xf numFmtId="9" fontId="142" fillId="0" borderId="3" xfId="2" applyFont="1" applyBorder="1" applyAlignment="1">
      <alignment horizontal="center" vertical="center" wrapText="1"/>
    </xf>
    <xf numFmtId="180" fontId="141" fillId="0" borderId="3" xfId="51" applyNumberFormat="1" applyFont="1" applyFill="1" applyBorder="1" applyAlignment="1" applyProtection="1">
      <alignment horizontal="center" vertical="center" wrapText="1" readingOrder="1"/>
      <protection locked="0"/>
    </xf>
    <xf numFmtId="180" fontId="141" fillId="0" borderId="3" xfId="51" applyNumberFormat="1" applyFont="1" applyFill="1" applyBorder="1" applyAlignment="1" applyProtection="1">
      <alignment vertical="center" wrapText="1" readingOrder="1"/>
      <protection locked="0"/>
    </xf>
    <xf numFmtId="43" fontId="142" fillId="0" borderId="3" xfId="550" applyFont="1" applyBorder="1" applyAlignment="1">
      <alignment horizontal="right" vertical="center" wrapText="1"/>
    </xf>
    <xf numFmtId="10" fontId="142" fillId="0" borderId="3" xfId="551" applyNumberFormat="1" applyFont="1" applyBorder="1" applyAlignment="1">
      <alignment horizontal="right" vertical="center" wrapText="1"/>
    </xf>
    <xf numFmtId="9" fontId="142" fillId="0" borderId="3" xfId="4" applyNumberFormat="1" applyFont="1" applyBorder="1" applyAlignment="1">
      <alignment horizontal="center" vertical="center" wrapText="1"/>
    </xf>
    <xf numFmtId="0" fontId="137" fillId="3" borderId="0" xfId="0" applyFont="1" applyFill="1"/>
    <xf numFmtId="0" fontId="138" fillId="3" borderId="0" xfId="0" applyFont="1" applyFill="1"/>
    <xf numFmtId="9" fontId="143" fillId="0" borderId="74" xfId="0" applyNumberFormat="1" applyFont="1" applyBorder="1" applyAlignment="1">
      <alignment horizontal="center" vertical="center" wrapText="1" readingOrder="1"/>
    </xf>
    <xf numFmtId="0" fontId="58" fillId="0" borderId="0" xfId="0" applyFont="1"/>
    <xf numFmtId="9" fontId="110" fillId="0" borderId="5" xfId="7" applyFont="1" applyBorder="1" applyAlignment="1">
      <alignment horizontal="center" vertical="center" wrapText="1"/>
    </xf>
    <xf numFmtId="0" fontId="94" fillId="0" borderId="0" xfId="0" applyFont="1" applyAlignment="1">
      <alignment vertical="top" wrapText="1" readingOrder="1"/>
    </xf>
    <xf numFmtId="0" fontId="100" fillId="0" borderId="0" xfId="5" applyFont="1" applyAlignment="1">
      <alignment horizontal="left"/>
    </xf>
    <xf numFmtId="178" fontId="119" fillId="0" borderId="0" xfId="5" applyNumberFormat="1" applyFont="1" applyAlignment="1">
      <alignment horizontal="left"/>
    </xf>
    <xf numFmtId="180" fontId="104" fillId="0" borderId="0" xfId="5" applyNumberFormat="1" applyFont="1" applyAlignment="1">
      <alignment horizontal="left"/>
    </xf>
    <xf numFmtId="177" fontId="99" fillId="0" borderId="3" xfId="4" applyNumberFormat="1" applyFont="1" applyBorder="1" applyAlignment="1">
      <alignment vertical="center" wrapText="1" readingOrder="1"/>
    </xf>
    <xf numFmtId="177" fontId="98" fillId="0" borderId="3" xfId="4" applyNumberFormat="1" applyFont="1" applyBorder="1" applyAlignment="1">
      <alignment vertical="center" wrapText="1" readingOrder="1"/>
    </xf>
    <xf numFmtId="177" fontId="99" fillId="0" borderId="3" xfId="0" applyNumberFormat="1" applyFont="1" applyBorder="1" applyAlignment="1">
      <alignment vertical="center" wrapText="1" readingOrder="1"/>
    </xf>
    <xf numFmtId="177" fontId="96" fillId="0" borderId="3" xfId="0" applyNumberFormat="1" applyFont="1" applyBorder="1" applyAlignment="1">
      <alignment vertical="center" wrapText="1" readingOrder="1"/>
    </xf>
    <xf numFmtId="177" fontId="97" fillId="0" borderId="37" xfId="0" applyNumberFormat="1" applyFont="1" applyBorder="1" applyAlignment="1">
      <alignment vertical="center" wrapText="1" readingOrder="1"/>
    </xf>
    <xf numFmtId="0" fontId="94" fillId="0" borderId="0" xfId="0" applyFont="1" applyAlignment="1">
      <alignment vertical="center" wrapText="1" readingOrder="1"/>
    </xf>
    <xf numFmtId="180" fontId="99" fillId="0" borderId="3" xfId="51" applyNumberFormat="1" applyFont="1" applyBorder="1" applyAlignment="1">
      <alignment horizontal="right" vertical="center" wrapText="1" readingOrder="1"/>
    </xf>
    <xf numFmtId="177" fontId="99" fillId="0" borderId="3" xfId="2" applyNumberFormat="1" applyFont="1" applyBorder="1" applyAlignment="1">
      <alignment horizontal="right" vertical="center" wrapText="1" readingOrder="1"/>
    </xf>
    <xf numFmtId="0" fontId="100"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44" fillId="0" borderId="59"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7" fontId="51" fillId="0" borderId="7" xfId="51" applyNumberFormat="1" applyFont="1" applyBorder="1" applyAlignment="1">
      <alignment horizontal="right" vertical="center" wrapText="1" readingOrder="1"/>
    </xf>
    <xf numFmtId="177" fontId="51" fillId="0" borderId="3" xfId="51" applyNumberFormat="1" applyFont="1" applyBorder="1" applyAlignment="1">
      <alignment horizontal="right" vertical="center" wrapText="1" readingOrder="1"/>
    </xf>
    <xf numFmtId="177" fontId="51" fillId="0" borderId="3" xfId="51" applyNumberFormat="1" applyFont="1" applyBorder="1" applyAlignment="1">
      <alignment vertical="center" wrapText="1" readingOrder="1"/>
    </xf>
    <xf numFmtId="177" fontId="51" fillId="0" borderId="5" xfId="51" applyNumberFormat="1" applyFont="1" applyBorder="1" applyAlignment="1">
      <alignment horizontal="right" vertical="center" wrapText="1" readingOrder="1"/>
    </xf>
    <xf numFmtId="177" fontId="51" fillId="0" borderId="7" xfId="51" applyNumberFormat="1" applyFont="1" applyBorder="1" applyAlignment="1">
      <alignment horizontal="center" vertical="center" wrapText="1" readingOrder="1"/>
    </xf>
    <xf numFmtId="177" fontId="51" fillId="0" borderId="3" xfId="51" applyNumberFormat="1" applyFont="1" applyBorder="1" applyAlignment="1">
      <alignment horizontal="center" vertical="center" wrapText="1" readingOrder="1"/>
    </xf>
    <xf numFmtId="177" fontId="51" fillId="0" borderId="5" xfId="51" applyNumberFormat="1" applyFont="1" applyBorder="1" applyAlignment="1">
      <alignment horizontal="center" vertical="center" wrapText="1" readingOrder="1"/>
    </xf>
    <xf numFmtId="9" fontId="110" fillId="4" borderId="5" xfId="7" applyFont="1" applyFill="1" applyBorder="1" applyAlignment="1">
      <alignment horizontal="center" vertical="center" wrapText="1"/>
    </xf>
    <xf numFmtId="0" fontId="152" fillId="0" borderId="0" xfId="5" applyFont="1" applyAlignment="1">
      <alignment horizontal="left"/>
    </xf>
    <xf numFmtId="9" fontId="143" fillId="0" borderId="0" xfId="0" applyNumberFormat="1" applyFont="1" applyAlignment="1">
      <alignment horizontal="center" vertical="center" wrapText="1" readingOrder="1"/>
    </xf>
    <xf numFmtId="9" fontId="130" fillId="0" borderId="0" xfId="0" applyNumberFormat="1" applyFont="1" applyAlignment="1">
      <alignment horizontal="center" vertical="center" wrapText="1" readingOrder="1"/>
    </xf>
    <xf numFmtId="0" fontId="52" fillId="43" borderId="78" xfId="0" applyFont="1" applyFill="1" applyBorder="1" applyAlignment="1">
      <alignment horizontal="left" vertical="center" wrapText="1" readingOrder="1"/>
    </xf>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177" fontId="168" fillId="0" borderId="0" xfId="4" applyNumberFormat="1" applyFont="1" applyAlignment="1">
      <alignment horizontal="center" vertical="center" wrapText="1" readingOrder="1"/>
    </xf>
    <xf numFmtId="9" fontId="123" fillId="0" borderId="3" xfId="7" applyFont="1" applyFill="1" applyBorder="1" applyAlignment="1">
      <alignment horizontal="center" vertical="center" wrapText="1" readingOrder="1"/>
    </xf>
    <xf numFmtId="177" fontId="119" fillId="0" borderId="0" xfId="5" applyNumberFormat="1" applyFont="1" applyAlignment="1">
      <alignment horizontal="left"/>
    </xf>
    <xf numFmtId="5" fontId="99" fillId="0" borderId="3" xfId="51"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172" fontId="44" fillId="0" borderId="3" xfId="2" applyNumberFormat="1" applyFont="1" applyFill="1" applyBorder="1" applyAlignment="1">
      <alignment horizontal="center" vertical="center" wrapText="1" readingOrder="1"/>
    </xf>
    <xf numFmtId="9" fontId="131" fillId="0" borderId="77" xfId="7" applyFont="1" applyFill="1" applyBorder="1" applyAlignment="1">
      <alignment horizontal="center" vertical="center" wrapText="1" readingOrder="1"/>
    </xf>
    <xf numFmtId="177" fontId="110" fillId="2" borderId="3" xfId="0" applyNumberFormat="1" applyFont="1" applyFill="1" applyBorder="1" applyAlignment="1">
      <alignment vertical="center" wrapText="1" readingOrder="1"/>
    </xf>
    <xf numFmtId="9" fontId="110" fillId="2" borderId="3" xfId="2" applyFont="1" applyFill="1" applyBorder="1" applyAlignment="1">
      <alignment horizontal="center" vertical="center" wrapText="1" readingOrder="1"/>
    </xf>
    <xf numFmtId="177" fontId="110" fillId="2" borderId="3" xfId="2" applyNumberFormat="1" applyFont="1" applyFill="1" applyBorder="1" applyAlignment="1">
      <alignment vertical="center" wrapText="1" readingOrder="1"/>
    </xf>
    <xf numFmtId="177" fontId="159" fillId="52" borderId="3" xfId="0" applyNumberFormat="1" applyFont="1" applyFill="1" applyBorder="1" applyAlignment="1">
      <alignment vertical="center" wrapText="1" readingOrder="1"/>
    </xf>
    <xf numFmtId="9" fontId="159" fillId="52" borderId="3" xfId="2" applyFont="1" applyFill="1" applyBorder="1" applyAlignment="1">
      <alignment horizontal="center" vertical="center" wrapText="1" readingOrder="1"/>
    </xf>
    <xf numFmtId="177" fontId="159" fillId="52" borderId="3" xfId="2" applyNumberFormat="1" applyFont="1" applyFill="1" applyBorder="1" applyAlignment="1">
      <alignment vertical="center" wrapText="1" readingOrder="1"/>
    </xf>
    <xf numFmtId="0" fontId="159" fillId="51" borderId="3" xfId="4" applyFont="1" applyFill="1" applyBorder="1" applyAlignment="1">
      <alignment horizontal="left" vertical="center" wrapText="1" readingOrder="1"/>
    </xf>
    <xf numFmtId="9" fontId="110" fillId="52" borderId="3" xfId="7" applyFont="1" applyFill="1" applyBorder="1" applyAlignment="1">
      <alignment horizontal="center" vertical="center" wrapText="1" readingOrder="1"/>
    </xf>
    <xf numFmtId="0" fontId="159" fillId="52" borderId="3" xfId="0" applyFont="1" applyFill="1" applyBorder="1" applyAlignment="1">
      <alignment horizontal="center" vertical="center" wrapText="1" readingOrder="1"/>
    </xf>
    <xf numFmtId="3" fontId="121" fillId="52" borderId="3" xfId="4" applyNumberFormat="1" applyFont="1" applyFill="1" applyBorder="1" applyAlignment="1">
      <alignment horizontal="right" vertical="center" wrapText="1" readingOrder="1"/>
    </xf>
    <xf numFmtId="180" fontId="121" fillId="52" borderId="3" xfId="51" applyNumberFormat="1" applyFont="1" applyFill="1" applyBorder="1" applyAlignment="1">
      <alignment horizontal="right" vertical="center" wrapText="1" readingOrder="1"/>
    </xf>
    <xf numFmtId="177" fontId="121" fillId="52" borderId="3" xfId="4" applyNumberFormat="1" applyFont="1" applyFill="1" applyBorder="1" applyAlignment="1">
      <alignment horizontal="right" vertical="center" wrapText="1" readingOrder="1"/>
    </xf>
    <xf numFmtId="5" fontId="121" fillId="52" borderId="3" xfId="51" applyNumberFormat="1" applyFont="1" applyFill="1" applyBorder="1" applyAlignment="1">
      <alignment horizontal="right" vertical="center" wrapText="1" readingOrder="1"/>
    </xf>
    <xf numFmtId="9" fontId="121" fillId="52" borderId="3" xfId="2" applyFont="1" applyFill="1" applyBorder="1" applyAlignment="1">
      <alignment horizontal="center" vertical="center" wrapText="1" readingOrder="1"/>
    </xf>
    <xf numFmtId="9" fontId="121" fillId="52" borderId="3" xfId="6" applyFont="1" applyFill="1" applyBorder="1" applyAlignment="1">
      <alignment horizontal="center" vertical="center" wrapText="1" readingOrder="1"/>
    </xf>
    <xf numFmtId="0" fontId="0" fillId="0" borderId="61" xfId="0" applyBorder="1"/>
    <xf numFmtId="0" fontId="0" fillId="0" borderId="12" xfId="0" applyBorder="1" applyAlignment="1">
      <alignment horizontal="center"/>
    </xf>
    <xf numFmtId="0" fontId="159" fillId="53" borderId="3" xfId="0" applyFont="1" applyFill="1" applyBorder="1" applyAlignment="1">
      <alignment horizontal="center" vertical="center" wrapText="1" readingOrder="1"/>
    </xf>
    <xf numFmtId="9" fontId="110" fillId="4" borderId="7" xfId="7" applyFont="1" applyFill="1" applyBorder="1" applyAlignment="1">
      <alignment horizontal="center" vertical="center" wrapText="1"/>
    </xf>
    <xf numFmtId="9" fontId="110" fillId="0" borderId="7" xfId="7" applyFont="1" applyBorder="1" applyAlignment="1">
      <alignment horizontal="center" vertical="center" wrapText="1"/>
    </xf>
    <xf numFmtId="9" fontId="131" fillId="44" borderId="3" xfId="7" applyFont="1" applyFill="1" applyBorder="1" applyAlignment="1">
      <alignment horizontal="center" vertical="center" wrapText="1" readingOrder="1"/>
    </xf>
    <xf numFmtId="0" fontId="157" fillId="51" borderId="3" xfId="4" applyFont="1" applyFill="1" applyBorder="1" applyAlignment="1">
      <alignment horizontal="center" vertical="center" wrapText="1" readingOrder="1"/>
    </xf>
    <xf numFmtId="3" fontId="157" fillId="51" borderId="3" xfId="4" applyNumberFormat="1" applyFont="1" applyFill="1" applyBorder="1" applyAlignment="1">
      <alignment horizontal="center" vertical="center" wrapText="1" readingOrder="1"/>
    </xf>
    <xf numFmtId="172" fontId="121" fillId="52" borderId="3" xfId="6" applyNumberFormat="1" applyFont="1" applyFill="1" applyBorder="1" applyAlignment="1">
      <alignment horizontal="center" vertical="center" wrapText="1" readingOrder="1"/>
    </xf>
    <xf numFmtId="0" fontId="121" fillId="50" borderId="3" xfId="4" applyFont="1" applyFill="1" applyBorder="1" applyAlignment="1">
      <alignment horizontal="center" vertical="center" wrapText="1" readingOrder="1"/>
    </xf>
    <xf numFmtId="177" fontId="121" fillId="50" borderId="3" xfId="4" applyNumberFormat="1" applyFont="1" applyFill="1" applyBorder="1" applyAlignment="1">
      <alignment vertical="center" wrapText="1" readingOrder="1"/>
    </xf>
    <xf numFmtId="9" fontId="121" fillId="50" borderId="3" xfId="2" applyFont="1" applyFill="1" applyBorder="1" applyAlignment="1">
      <alignment horizontal="center" vertical="center" wrapText="1" readingOrder="1"/>
    </xf>
    <xf numFmtId="9" fontId="159" fillId="50" borderId="3" xfId="2" applyFont="1" applyFill="1" applyBorder="1" applyAlignment="1">
      <alignment horizontal="center" vertical="center" wrapText="1" readingOrder="1"/>
    </xf>
    <xf numFmtId="9" fontId="121" fillId="50" borderId="3" xfId="6" applyFont="1" applyFill="1" applyBorder="1" applyAlignment="1">
      <alignment horizontal="center" vertical="center" wrapText="1" readingOrder="1"/>
    </xf>
    <xf numFmtId="172" fontId="121" fillId="50" borderId="3" xfId="6" applyNumberFormat="1" applyFont="1" applyFill="1" applyBorder="1" applyAlignment="1">
      <alignment horizontal="center" vertical="center" wrapText="1" readingOrder="1"/>
    </xf>
    <xf numFmtId="177" fontId="121" fillId="50" borderId="3" xfId="4" applyNumberFormat="1" applyFont="1" applyFill="1" applyBorder="1" applyAlignment="1">
      <alignment horizontal="right" vertical="center" wrapText="1" readingOrder="1"/>
    </xf>
    <xf numFmtId="177" fontId="121" fillId="53" borderId="3" xfId="4" applyNumberFormat="1" applyFont="1" applyFill="1" applyBorder="1" applyAlignment="1">
      <alignment vertical="center" wrapText="1" readingOrder="1"/>
    </xf>
    <xf numFmtId="180" fontId="121" fillId="53" borderId="3" xfId="51" applyNumberFormat="1" applyFont="1" applyFill="1" applyBorder="1" applyAlignment="1">
      <alignment vertical="center" wrapText="1" readingOrder="1"/>
    </xf>
    <xf numFmtId="180" fontId="121" fillId="53" borderId="3" xfId="51" applyNumberFormat="1" applyFont="1" applyFill="1" applyBorder="1" applyAlignment="1">
      <alignment horizontal="right" vertical="center" wrapText="1" readingOrder="1"/>
    </xf>
    <xf numFmtId="9" fontId="121" fillId="53" borderId="3" xfId="2" applyFont="1" applyFill="1" applyBorder="1" applyAlignment="1">
      <alignment horizontal="center" vertical="center" wrapText="1" readingOrder="1"/>
    </xf>
    <xf numFmtId="9" fontId="121" fillId="53" borderId="3" xfId="6" applyFont="1" applyFill="1" applyBorder="1" applyAlignment="1">
      <alignment horizontal="center" vertical="center" wrapText="1" readingOrder="1"/>
    </xf>
    <xf numFmtId="172" fontId="121" fillId="53" borderId="3" xfId="6" applyNumberFormat="1" applyFont="1" applyFill="1" applyBorder="1" applyAlignment="1">
      <alignment horizontal="center" vertical="center" wrapText="1" readingOrder="1"/>
    </xf>
    <xf numFmtId="177" fontId="121" fillId="53" borderId="3" xfId="4" applyNumberFormat="1" applyFont="1" applyFill="1" applyBorder="1" applyAlignment="1">
      <alignment horizontal="right" vertical="center" wrapText="1" readingOrder="1"/>
    </xf>
    <xf numFmtId="9" fontId="110" fillId="4" borderId="10" xfId="7" applyFont="1" applyFill="1" applyBorder="1" applyAlignment="1">
      <alignment horizontal="center" vertical="center" wrapText="1"/>
    </xf>
    <xf numFmtId="180" fontId="121" fillId="52" borderId="3" xfId="51" applyNumberFormat="1" applyFont="1" applyFill="1" applyBorder="1" applyAlignment="1">
      <alignment horizontal="center" vertical="center" wrapText="1" readingOrder="1"/>
    </xf>
    <xf numFmtId="6" fontId="169" fillId="0" borderId="3" xfId="0" applyNumberFormat="1" applyFont="1" applyBorder="1" applyAlignment="1">
      <alignment horizontal="right" vertical="center" wrapText="1" readingOrder="1"/>
    </xf>
    <xf numFmtId="6" fontId="170" fillId="52" borderId="3" xfId="0" applyNumberFormat="1" applyFont="1" applyFill="1" applyBorder="1" applyAlignment="1">
      <alignment horizontal="right" vertical="center" wrapText="1" readingOrder="1"/>
    </xf>
    <xf numFmtId="180" fontId="74" fillId="0" borderId="3" xfId="51" applyNumberFormat="1" applyFont="1" applyBorder="1" applyAlignment="1" applyProtection="1">
      <alignment horizontal="center" vertical="center" wrapText="1" readingOrder="1"/>
      <protection locked="0"/>
    </xf>
    <xf numFmtId="0" fontId="97" fillId="0" borderId="36" xfId="0" applyFont="1" applyBorder="1" applyAlignment="1">
      <alignment horizontal="left" vertical="center" wrapText="1" readingOrder="1"/>
    </xf>
    <xf numFmtId="0" fontId="97" fillId="0" borderId="32" xfId="0" applyFont="1" applyBorder="1" applyAlignment="1">
      <alignment horizontal="left" vertical="center" wrapText="1" readingOrder="1"/>
    </xf>
    <xf numFmtId="0" fontId="110" fillId="2" borderId="32" xfId="0" applyFont="1" applyFill="1" applyBorder="1" applyAlignment="1">
      <alignment horizontal="center" vertical="center" wrapText="1" readingOrder="1"/>
    </xf>
    <xf numFmtId="0" fontId="159" fillId="52" borderId="32" xfId="0" applyFont="1" applyFill="1" applyBorder="1" applyAlignment="1">
      <alignment horizontal="center" vertical="center" wrapText="1" readingOrder="1"/>
    </xf>
    <xf numFmtId="0" fontId="159" fillId="53" borderId="38" xfId="0" applyFont="1" applyFill="1" applyBorder="1" applyAlignment="1">
      <alignment horizontal="center" vertical="center" wrapText="1" readingOrder="1"/>
    </xf>
    <xf numFmtId="177" fontId="159" fillId="53" borderId="39" xfId="0" applyNumberFormat="1" applyFont="1" applyFill="1" applyBorder="1" applyAlignment="1">
      <alignment vertical="center" wrapText="1" readingOrder="1"/>
    </xf>
    <xf numFmtId="9" fontId="159" fillId="53" borderId="39" xfId="2" applyFont="1" applyFill="1" applyBorder="1" applyAlignment="1">
      <alignment horizontal="center" vertical="center" wrapText="1" readingOrder="1"/>
    </xf>
    <xf numFmtId="177" fontId="159" fillId="53" borderId="39" xfId="2" applyNumberFormat="1" applyFont="1" applyFill="1" applyBorder="1" applyAlignment="1">
      <alignment vertical="center" wrapText="1" readingOrder="1"/>
    </xf>
    <xf numFmtId="177" fontId="121" fillId="52" borderId="3" xfId="6" applyNumberFormat="1" applyFont="1" applyFill="1" applyBorder="1" applyAlignment="1">
      <alignment horizontal="right" vertical="center" wrapText="1" readingOrder="1"/>
    </xf>
    <xf numFmtId="177" fontId="121" fillId="53" borderId="3" xfId="6" applyNumberFormat="1" applyFont="1" applyFill="1" applyBorder="1" applyAlignment="1">
      <alignment horizontal="right" vertical="center" wrapText="1" readingOrder="1"/>
    </xf>
    <xf numFmtId="0" fontId="161" fillId="51" borderId="74" xfId="0" applyFont="1" applyFill="1" applyBorder="1" applyAlignment="1">
      <alignment horizontal="left" vertical="center" wrapText="1" readingOrder="1"/>
    </xf>
    <xf numFmtId="0" fontId="161" fillId="51" borderId="74" xfId="0" applyFont="1" applyFill="1" applyBorder="1" applyAlignment="1">
      <alignment horizontal="center" vertical="center" wrapText="1" readingOrder="1"/>
    </xf>
    <xf numFmtId="0" fontId="143" fillId="52" borderId="74" xfId="0" applyFont="1" applyFill="1" applyBorder="1" applyAlignment="1">
      <alignment horizontal="left" vertical="center" wrapText="1" readingOrder="1"/>
    </xf>
    <xf numFmtId="0" fontId="154" fillId="51" borderId="45" xfId="4" applyFont="1" applyFill="1" applyBorder="1" applyAlignment="1" applyProtection="1">
      <alignment horizontal="center" vertical="center" wrapText="1" readingOrder="1"/>
      <protection locked="0"/>
    </xf>
    <xf numFmtId="174" fontId="154" fillId="51" borderId="45" xfId="4" applyNumberFormat="1" applyFont="1" applyFill="1" applyBorder="1" applyAlignment="1" applyProtection="1">
      <alignment horizontal="center" vertical="center" wrapText="1" readingOrder="1"/>
      <protection locked="0"/>
    </xf>
    <xf numFmtId="174" fontId="154" fillId="51" borderId="22" xfId="4" applyNumberFormat="1" applyFont="1" applyFill="1" applyBorder="1" applyAlignment="1" applyProtection="1">
      <alignment horizontal="center" vertical="center" wrapText="1" readingOrder="1"/>
      <protection locked="0"/>
    </xf>
    <xf numFmtId="0" fontId="154" fillId="51" borderId="45" xfId="0" applyFont="1" applyFill="1" applyBorder="1" applyAlignment="1">
      <alignment horizontal="center" vertical="center" wrapText="1"/>
    </xf>
    <xf numFmtId="0" fontId="154" fillId="51" borderId="28" xfId="4" applyFont="1" applyFill="1" applyBorder="1" applyAlignment="1">
      <alignment horizontal="center" vertical="center" wrapText="1" readingOrder="1"/>
    </xf>
    <xf numFmtId="0" fontId="154" fillId="51" borderId="23" xfId="4" applyFont="1" applyFill="1" applyBorder="1" applyAlignment="1">
      <alignment horizontal="center" vertical="center" wrapText="1" readingOrder="1"/>
    </xf>
    <xf numFmtId="0" fontId="57" fillId="50" borderId="46" xfId="4" applyFont="1" applyFill="1" applyBorder="1" applyAlignment="1" applyProtection="1">
      <alignment horizontal="center" vertical="center" wrapText="1" readingOrder="1"/>
      <protection locked="0"/>
    </xf>
    <xf numFmtId="173" fontId="63" fillId="50" borderId="46" xfId="4" applyNumberFormat="1" applyFont="1" applyFill="1" applyBorder="1" applyAlignment="1" applyProtection="1">
      <alignment horizontal="right" vertical="center" wrapText="1" readingOrder="1"/>
      <protection locked="0"/>
    </xf>
    <xf numFmtId="9" fontId="63" fillId="50" borderId="46" xfId="2" applyFont="1" applyFill="1" applyBorder="1" applyAlignment="1" applyProtection="1">
      <alignment horizontal="right" vertical="center" wrapText="1" readingOrder="1"/>
      <protection locked="0"/>
    </xf>
    <xf numFmtId="9" fontId="63" fillId="50" borderId="46" xfId="2" applyFont="1" applyFill="1" applyBorder="1" applyAlignment="1" applyProtection="1">
      <alignment horizontal="center" vertical="center" wrapText="1" readingOrder="1"/>
      <protection locked="0"/>
    </xf>
    <xf numFmtId="0" fontId="57" fillId="50" borderId="57" xfId="4" applyFont="1" applyFill="1" applyBorder="1" applyAlignment="1" applyProtection="1">
      <alignment horizontal="center" vertical="center" wrapText="1" readingOrder="1"/>
      <protection locked="0"/>
    </xf>
    <xf numFmtId="173" fontId="63" fillId="50" borderId="57" xfId="4" applyNumberFormat="1" applyFont="1" applyFill="1" applyBorder="1" applyAlignment="1" applyProtection="1">
      <alignment horizontal="right" vertical="center" wrapText="1" readingOrder="1"/>
      <protection locked="0"/>
    </xf>
    <xf numFmtId="9" fontId="63" fillId="50" borderId="57" xfId="2" applyFont="1" applyFill="1" applyBorder="1" applyAlignment="1" applyProtection="1">
      <alignment horizontal="right" vertical="center" wrapText="1" readingOrder="1"/>
      <protection locked="0"/>
    </xf>
    <xf numFmtId="9" fontId="63" fillId="50" borderId="57" xfId="2" applyFont="1" applyFill="1" applyBorder="1" applyAlignment="1" applyProtection="1">
      <alignment horizontal="center" vertical="center" wrapText="1" readingOrder="1"/>
      <protection locked="0"/>
    </xf>
    <xf numFmtId="0" fontId="160" fillId="51" borderId="45" xfId="4" applyFont="1" applyFill="1" applyBorder="1" applyAlignment="1" applyProtection="1">
      <alignment horizontal="center" vertical="center" wrapText="1" readingOrder="1"/>
      <protection locked="0"/>
    </xf>
    <xf numFmtId="173" fontId="161" fillId="51" borderId="45" xfId="4" applyNumberFormat="1" applyFont="1" applyFill="1" applyBorder="1" applyAlignment="1" applyProtection="1">
      <alignment horizontal="right" vertical="center" wrapText="1" readingOrder="1"/>
      <protection locked="0"/>
    </xf>
    <xf numFmtId="9" fontId="161" fillId="51" borderId="45" xfId="2" applyFont="1" applyFill="1" applyBorder="1" applyAlignment="1" applyProtection="1">
      <alignment horizontal="right" vertical="center" wrapText="1" readingOrder="1"/>
      <protection locked="0"/>
    </xf>
    <xf numFmtId="9" fontId="161" fillId="51" borderId="45" xfId="2" applyFont="1" applyFill="1" applyBorder="1" applyAlignment="1" applyProtection="1">
      <alignment horizontal="center" vertical="center" wrapText="1" readingOrder="1"/>
      <protection locked="0"/>
    </xf>
    <xf numFmtId="0" fontId="173" fillId="0" borderId="0" xfId="0" applyFont="1"/>
    <xf numFmtId="0" fontId="143" fillId="52" borderId="74" xfId="0" applyFont="1" applyFill="1" applyBorder="1" applyAlignment="1">
      <alignment horizontal="center" vertical="center" wrapText="1" readingOrder="1"/>
    </xf>
    <xf numFmtId="0" fontId="157" fillId="51" borderId="24" xfId="0" applyFont="1" applyFill="1" applyBorder="1" applyAlignment="1">
      <alignment horizontal="center" vertical="center" wrapText="1" readingOrder="1"/>
    </xf>
    <xf numFmtId="0" fontId="157" fillId="51" borderId="25" xfId="0" applyFont="1" applyFill="1" applyBorder="1" applyAlignment="1">
      <alignment horizontal="center" vertical="center" wrapText="1" readingOrder="1"/>
    </xf>
    <xf numFmtId="0" fontId="158" fillId="52" borderId="32" xfId="0" applyFont="1" applyFill="1" applyBorder="1" applyAlignment="1">
      <alignment horizontal="left" vertical="center" wrapText="1" readingOrder="1"/>
    </xf>
    <xf numFmtId="0" fontId="157" fillId="51" borderId="85" xfId="0" applyFont="1" applyFill="1" applyBorder="1" applyAlignment="1">
      <alignment horizontal="center" vertical="center" wrapText="1" readingOrder="1"/>
    </xf>
    <xf numFmtId="0" fontId="157" fillId="51" borderId="13" xfId="0" applyFont="1" applyFill="1" applyBorder="1" applyAlignment="1">
      <alignment horizontal="center" vertical="center" wrapText="1" readingOrder="1"/>
    </xf>
    <xf numFmtId="0" fontId="157" fillId="51" borderId="29" xfId="0" applyFont="1" applyFill="1" applyBorder="1" applyAlignment="1">
      <alignment horizontal="center" vertical="center" wrapText="1" readingOrder="1"/>
    </xf>
    <xf numFmtId="9" fontId="157" fillId="51" borderId="29" xfId="2" applyFont="1" applyFill="1" applyBorder="1" applyAlignment="1">
      <alignment horizontal="center" vertical="center" wrapText="1" readingOrder="1"/>
    </xf>
    <xf numFmtId="15" fontId="117" fillId="0" borderId="0" xfId="0" applyNumberFormat="1" applyFont="1" applyAlignment="1">
      <alignment vertical="center" wrapText="1" readingOrder="1"/>
    </xf>
    <xf numFmtId="0" fontId="100" fillId="0" borderId="10" xfId="0" applyFont="1" applyBorder="1" applyAlignment="1">
      <alignment horizontal="left" vertical="center" wrapText="1" readingOrder="1"/>
    </xf>
    <xf numFmtId="0" fontId="100" fillId="4" borderId="29" xfId="0" applyFont="1" applyFill="1" applyBorder="1" applyAlignment="1">
      <alignment horizontal="left" vertical="center" wrapText="1" readingOrder="1"/>
    </xf>
    <xf numFmtId="9" fontId="110" fillId="4" borderId="50" xfId="7" applyFont="1" applyFill="1" applyBorder="1" applyAlignment="1">
      <alignment horizontal="center" vertical="center" wrapText="1"/>
    </xf>
    <xf numFmtId="0" fontId="157" fillId="0" borderId="0" xfId="0" applyFont="1" applyAlignment="1">
      <alignment horizontal="center" vertical="center" wrapText="1" readingOrder="1"/>
    </xf>
    <xf numFmtId="176" fontId="95" fillId="0" borderId="0" xfId="0" applyNumberFormat="1" applyFont="1" applyAlignment="1">
      <alignment horizontal="left"/>
    </xf>
    <xf numFmtId="177" fontId="146" fillId="43" borderId="78" xfId="0" applyNumberFormat="1" applyFont="1" applyFill="1" applyBorder="1" applyAlignment="1">
      <alignment horizontal="center" vertical="center" wrapText="1" readingOrder="1"/>
    </xf>
    <xf numFmtId="177" fontId="146" fillId="43" borderId="78" xfId="51" applyNumberFormat="1" applyFont="1" applyFill="1" applyBorder="1" applyAlignment="1">
      <alignment horizontal="center" vertical="center" wrapText="1" readingOrder="1"/>
    </xf>
    <xf numFmtId="177" fontId="148" fillId="45" borderId="78" xfId="0" applyNumberFormat="1" applyFont="1" applyFill="1" applyBorder="1" applyAlignment="1">
      <alignment horizontal="center" vertical="center" wrapText="1" readingOrder="1"/>
    </xf>
    <xf numFmtId="177" fontId="148" fillId="45" borderId="78" xfId="51" applyNumberFormat="1" applyFont="1" applyFill="1" applyBorder="1" applyAlignment="1">
      <alignment horizontal="center" vertical="center" wrapText="1" readingOrder="1"/>
    </xf>
    <xf numFmtId="177" fontId="151" fillId="43" borderId="78" xfId="51" applyNumberFormat="1" applyFont="1" applyFill="1" applyBorder="1" applyAlignment="1">
      <alignment horizontal="center" vertical="center" wrapText="1" readingOrder="1"/>
    </xf>
    <xf numFmtId="177" fontId="148" fillId="43" borderId="78" xfId="51" applyNumberFormat="1" applyFont="1" applyFill="1" applyBorder="1" applyAlignment="1">
      <alignment horizontal="center" vertical="center" wrapText="1" readingOrder="1"/>
    </xf>
    <xf numFmtId="177" fontId="165" fillId="46" borderId="78" xfId="51" applyNumberFormat="1" applyFont="1" applyFill="1" applyBorder="1" applyAlignment="1">
      <alignment horizontal="center" vertical="center" wrapText="1" readingOrder="1"/>
    </xf>
    <xf numFmtId="177" fontId="157" fillId="51" borderId="29" xfId="0" applyNumberFormat="1" applyFont="1" applyFill="1" applyBorder="1" applyAlignment="1">
      <alignment horizontal="center" vertical="center" wrapText="1" readingOrder="1"/>
    </xf>
    <xf numFmtId="0" fontId="157" fillId="51" borderId="37" xfId="0" applyFont="1" applyFill="1" applyBorder="1" applyAlignment="1">
      <alignment horizontal="center" vertical="center" wrapText="1" readingOrder="1"/>
    </xf>
    <xf numFmtId="0" fontId="157" fillId="51" borderId="88" xfId="0" applyFont="1" applyFill="1" applyBorder="1" applyAlignment="1">
      <alignment horizontal="center" vertical="center" wrapText="1" readingOrder="1"/>
    </xf>
    <xf numFmtId="0" fontId="144" fillId="47" borderId="84" xfId="0" applyFont="1" applyFill="1" applyBorder="1" applyAlignment="1">
      <alignment horizontal="center" vertical="center" wrapText="1" readingOrder="1"/>
    </xf>
    <xf numFmtId="177" fontId="146" fillId="0" borderId="78" xfId="51" applyNumberFormat="1" applyFont="1" applyFill="1" applyBorder="1" applyAlignment="1">
      <alignment horizontal="center" vertical="center" wrapText="1" readingOrder="1"/>
    </xf>
    <xf numFmtId="177" fontId="165" fillId="46" borderId="78" xfId="0" applyNumberFormat="1" applyFont="1" applyFill="1" applyBorder="1" applyAlignment="1">
      <alignment horizontal="center" vertical="center" wrapText="1" readingOrder="1"/>
    </xf>
    <xf numFmtId="0" fontId="150" fillId="47" borderId="84" xfId="0" applyFont="1" applyFill="1" applyBorder="1" applyAlignment="1">
      <alignment horizontal="center" vertical="center" wrapText="1" readingOrder="1"/>
    </xf>
    <xf numFmtId="15" fontId="118" fillId="0" borderId="16" xfId="0" applyNumberFormat="1" applyFont="1" applyBorder="1" applyAlignment="1">
      <alignment horizontal="center" vertical="center" wrapText="1" readingOrder="1"/>
    </xf>
    <xf numFmtId="0" fontId="59" fillId="0" borderId="41" xfId="4" applyFont="1" applyBorder="1" applyAlignment="1" applyProtection="1">
      <alignment horizontal="left" vertical="center" wrapText="1" readingOrder="1"/>
      <protection locked="0"/>
    </xf>
    <xf numFmtId="180" fontId="141" fillId="0" borderId="42" xfId="51" applyNumberFormat="1" applyFont="1" applyFill="1" applyBorder="1" applyAlignment="1" applyProtection="1">
      <alignment vertical="center" wrapText="1" readingOrder="1"/>
      <protection locked="0"/>
    </xf>
    <xf numFmtId="171" fontId="141" fillId="0" borderId="42" xfId="1" applyNumberFormat="1" applyFont="1" applyFill="1" applyBorder="1" applyAlignment="1" applyProtection="1">
      <alignment horizontal="center" vertical="center" wrapText="1" readingOrder="1"/>
      <protection locked="0"/>
    </xf>
    <xf numFmtId="9" fontId="141" fillId="0" borderId="42" xfId="2" applyFont="1" applyFill="1" applyBorder="1" applyAlignment="1" applyProtection="1">
      <alignment horizontal="center" vertical="center" wrapText="1" readingOrder="1"/>
      <protection locked="0"/>
    </xf>
    <xf numFmtId="180" fontId="141" fillId="0" borderId="42" xfId="51" applyNumberFormat="1" applyFont="1" applyFill="1" applyBorder="1" applyAlignment="1" applyProtection="1">
      <alignment horizontal="center" vertical="center" wrapText="1" readingOrder="1"/>
      <protection locked="0"/>
    </xf>
    <xf numFmtId="9" fontId="142" fillId="0" borderId="77"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80" fontId="50" fillId="0" borderId="7" xfId="51" applyNumberFormat="1" applyFont="1" applyBorder="1" applyAlignment="1">
      <alignment horizontal="right" vertical="center" wrapText="1"/>
    </xf>
    <xf numFmtId="180" fontId="61" fillId="0" borderId="7" xfId="51" applyNumberFormat="1" applyFont="1" applyBorder="1" applyAlignment="1" applyProtection="1">
      <alignment horizontal="right" vertical="center" wrapText="1" readingOrder="1"/>
      <protection locked="0"/>
    </xf>
    <xf numFmtId="43" fontId="50" fillId="0" borderId="7" xfId="548" applyFont="1" applyBorder="1" applyAlignment="1">
      <alignment horizontal="right" vertical="center" wrapText="1"/>
    </xf>
    <xf numFmtId="0" fontId="50" fillId="0" borderId="7" xfId="549"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0" fontId="61" fillId="0" borderId="7" xfId="51" applyNumberFormat="1" applyFont="1" applyFill="1" applyBorder="1" applyAlignment="1" applyProtection="1">
      <alignment horizontal="right" vertical="center" wrapText="1" readingOrder="1"/>
      <protection locked="0"/>
    </xf>
    <xf numFmtId="15" fontId="118" fillId="0" borderId="0" xfId="0" applyNumberFormat="1" applyFont="1" applyAlignment="1">
      <alignment vertical="center" readingOrder="1"/>
    </xf>
    <xf numFmtId="177" fontId="118" fillId="0" borderId="0" xfId="0" applyNumberFormat="1" applyFont="1" applyAlignment="1">
      <alignment vertical="center" readingOrder="1"/>
    </xf>
    <xf numFmtId="15" fontId="175" fillId="0" borderId="0" xfId="0" applyNumberFormat="1" applyFont="1" applyAlignment="1">
      <alignment vertical="center" readingOrder="1"/>
    </xf>
    <xf numFmtId="0" fontId="120" fillId="0" borderId="0" xfId="0" applyFont="1" applyAlignment="1">
      <alignment horizontal="left" vertical="top" readingOrder="1"/>
    </xf>
    <xf numFmtId="0" fontId="100" fillId="0" borderId="3" xfId="0" applyFont="1" applyBorder="1" applyAlignment="1">
      <alignment vertical="center" wrapText="1" readingOrder="1"/>
    </xf>
    <xf numFmtId="0" fontId="100" fillId="4" borderId="3" xfId="0" applyFont="1" applyFill="1" applyBorder="1" applyAlignment="1">
      <alignment vertical="center" wrapText="1" readingOrder="1"/>
    </xf>
    <xf numFmtId="0" fontId="100" fillId="0" borderId="7" xfId="0" applyFont="1" applyBorder="1" applyAlignment="1">
      <alignment vertical="center" wrapText="1" readingOrder="1"/>
    </xf>
    <xf numFmtId="0" fontId="100" fillId="4" borderId="7" xfId="0" applyFont="1" applyFill="1" applyBorder="1" applyAlignment="1">
      <alignment vertical="center" wrapText="1" readingOrder="1"/>
    </xf>
    <xf numFmtId="0" fontId="100" fillId="0" borderId="50" xfId="0" applyFont="1" applyBorder="1" applyAlignment="1">
      <alignment vertical="center" wrapText="1" readingOrder="1"/>
    </xf>
    <xf numFmtId="0" fontId="100" fillId="0" borderId="10" xfId="0" applyFont="1" applyBorder="1" applyAlignment="1">
      <alignment vertical="center" wrapText="1" readingOrder="1"/>
    </xf>
    <xf numFmtId="0" fontId="100" fillId="4" borderId="62" xfId="0" applyFont="1" applyFill="1" applyBorder="1" applyAlignment="1">
      <alignment vertical="center" wrapText="1" readingOrder="1"/>
    </xf>
    <xf numFmtId="0" fontId="174" fillId="0" borderId="0" xfId="0" applyFont="1" applyAlignment="1">
      <alignment vertical="center" wrapText="1" readingOrder="1"/>
    </xf>
    <xf numFmtId="0" fontId="100" fillId="4" borderId="29" xfId="0" applyFont="1" applyFill="1" applyBorder="1" applyAlignment="1">
      <alignment vertical="center" wrapText="1" readingOrder="1"/>
    </xf>
    <xf numFmtId="0" fontId="140" fillId="0" borderId="0" xfId="0" applyFont="1" applyAlignment="1">
      <alignment vertical="center" wrapText="1"/>
    </xf>
    <xf numFmtId="0" fontId="100" fillId="4" borderId="0" xfId="0" applyFont="1" applyFill="1" applyAlignment="1">
      <alignment vertical="center" wrapText="1"/>
    </xf>
    <xf numFmtId="0" fontId="0" fillId="0" borderId="0" xfId="0" applyAlignment="1">
      <alignment horizontal="center" vertical="center" wrapText="1"/>
    </xf>
    <xf numFmtId="15" fontId="118" fillId="0" borderId="0" xfId="0" applyNumberFormat="1" applyFont="1" applyAlignment="1">
      <alignment horizontal="left" vertical="center" wrapText="1" readingOrder="1"/>
    </xf>
    <xf numFmtId="0" fontId="0" fillId="0" borderId="0" xfId="0" applyAlignment="1">
      <alignment horizontal="left" vertical="center" wrapText="1"/>
    </xf>
    <xf numFmtId="15" fontId="177" fillId="0" borderId="0" xfId="0" applyNumberFormat="1" applyFont="1" applyAlignment="1">
      <alignment vertical="center" readingOrder="1"/>
    </xf>
    <xf numFmtId="0" fontId="2" fillId="0" borderId="0" xfId="0" applyFont="1"/>
    <xf numFmtId="0" fontId="161" fillId="51" borderId="24" xfId="0" applyFont="1" applyFill="1" applyBorder="1" applyAlignment="1">
      <alignment horizontal="center" vertical="center" wrapText="1" readingOrder="1"/>
    </xf>
    <xf numFmtId="0" fontId="162" fillId="51" borderId="25" xfId="0" applyFont="1" applyFill="1" applyBorder="1" applyAlignment="1">
      <alignment horizontal="left" vertical="center" wrapText="1" readingOrder="1"/>
    </xf>
    <xf numFmtId="177" fontId="163" fillId="51" borderId="25" xfId="51" applyNumberFormat="1" applyFont="1" applyFill="1" applyBorder="1" applyAlignment="1">
      <alignment horizontal="right" vertical="center" wrapText="1" readingOrder="1"/>
    </xf>
    <xf numFmtId="9" fontId="163" fillId="51" borderId="25" xfId="2" applyFont="1" applyFill="1" applyBorder="1" applyAlignment="1">
      <alignment horizontal="right" vertical="center" wrapText="1" readingOrder="1"/>
    </xf>
    <xf numFmtId="177" fontId="163" fillId="51" borderId="25" xfId="51" applyNumberFormat="1" applyFont="1" applyFill="1" applyBorder="1" applyAlignment="1">
      <alignment horizontal="center" vertical="center" wrapText="1" readingOrder="1"/>
    </xf>
    <xf numFmtId="9" fontId="163" fillId="51" borderId="25" xfId="0" applyNumberFormat="1" applyFont="1" applyFill="1" applyBorder="1" applyAlignment="1">
      <alignment horizontal="center" vertical="center" wrapText="1" readingOrder="1"/>
    </xf>
    <xf numFmtId="9" fontId="163" fillId="51" borderId="26" xfId="0" applyNumberFormat="1" applyFont="1" applyFill="1" applyBorder="1" applyAlignment="1">
      <alignment horizontal="center" vertical="center" wrapText="1" readingOrder="1"/>
    </xf>
    <xf numFmtId="0" fontId="160" fillId="51" borderId="24" xfId="0" applyFont="1" applyFill="1" applyBorder="1" applyAlignment="1">
      <alignment horizontal="center" vertical="center" wrapText="1" readingOrder="1"/>
    </xf>
    <xf numFmtId="0" fontId="160" fillId="51" borderId="25" xfId="0" applyFont="1" applyFill="1" applyBorder="1" applyAlignment="1">
      <alignment horizontal="center" vertical="center" wrapText="1" readingOrder="1"/>
    </xf>
    <xf numFmtId="0" fontId="160" fillId="51" borderId="26" xfId="0" applyFont="1" applyFill="1" applyBorder="1" applyAlignment="1">
      <alignment horizontal="center" vertical="center" wrapText="1" readingOrder="1"/>
    </xf>
    <xf numFmtId="0" fontId="161" fillId="47" borderId="0" xfId="0" applyFont="1" applyFill="1" applyAlignment="1">
      <alignment horizontal="left" vertical="center" wrapText="1" readingOrder="1"/>
    </xf>
    <xf numFmtId="172" fontId="99" fillId="0" borderId="3" xfId="2" applyNumberFormat="1" applyFont="1" applyFill="1" applyBorder="1" applyAlignment="1">
      <alignment horizontal="center" vertical="center" wrapText="1" readingOrder="1"/>
    </xf>
    <xf numFmtId="172" fontId="99" fillId="0" borderId="3" xfId="2" applyNumberFormat="1" applyFont="1" applyBorder="1" applyAlignment="1">
      <alignment horizontal="center" vertical="center" wrapText="1" readingOrder="1"/>
    </xf>
    <xf numFmtId="172" fontId="99" fillId="4" borderId="3" xfId="7" applyNumberFormat="1" applyFont="1" applyFill="1" applyBorder="1" applyAlignment="1">
      <alignment horizontal="center" vertical="center" wrapText="1"/>
    </xf>
    <xf numFmtId="0" fontId="157" fillId="51" borderId="25" xfId="0" applyFont="1" applyFill="1" applyBorder="1" applyAlignment="1">
      <alignment horizontal="center" vertical="center" readingOrder="1"/>
    </xf>
    <xf numFmtId="9" fontId="157" fillId="51" borderId="25" xfId="2" applyFont="1" applyFill="1" applyBorder="1" applyAlignment="1">
      <alignment horizontal="center" vertical="center" readingOrder="1"/>
    </xf>
    <xf numFmtId="0" fontId="180" fillId="0" borderId="0" xfId="0" applyFont="1"/>
    <xf numFmtId="0" fontId="157" fillId="51" borderId="28" xfId="0" applyFont="1" applyFill="1" applyBorder="1" applyAlignment="1">
      <alignment horizontal="center" vertical="center" wrapText="1" readingOrder="1"/>
    </xf>
    <xf numFmtId="9" fontId="131" fillId="55" borderId="31" xfId="7" applyFont="1" applyFill="1" applyBorder="1" applyAlignment="1">
      <alignment horizontal="center" vertical="center" wrapText="1" readingOrder="1"/>
    </xf>
    <xf numFmtId="9" fontId="131" fillId="0" borderId="3" xfId="7" applyFont="1" applyFill="1" applyBorder="1" applyAlignment="1">
      <alignment horizontal="center" vertical="center" wrapText="1" readingOrder="1"/>
    </xf>
    <xf numFmtId="9" fontId="131" fillId="55" borderId="3" xfId="7" applyFont="1" applyFill="1" applyBorder="1" applyAlignment="1">
      <alignment horizontal="center" vertical="center" wrapText="1" readingOrder="1"/>
    </xf>
    <xf numFmtId="177" fontId="133" fillId="0" borderId="0" xfId="0" applyNumberFormat="1" applyFont="1"/>
    <xf numFmtId="177" fontId="0" fillId="0" borderId="0" xfId="0" applyNumberFormat="1" applyAlignment="1">
      <alignment horizontal="left"/>
    </xf>
    <xf numFmtId="172" fontId="133" fillId="0" borderId="0" xfId="2" applyNumberFormat="1" applyFont="1"/>
    <xf numFmtId="10" fontId="133" fillId="0" borderId="0" xfId="2" applyNumberFormat="1" applyFont="1"/>
    <xf numFmtId="186" fontId="125" fillId="56" borderId="1" xfId="0" applyNumberFormat="1" applyFont="1" applyFill="1" applyBorder="1" applyAlignment="1">
      <alignment horizontal="right" vertical="center" wrapText="1" readingOrder="1"/>
    </xf>
    <xf numFmtId="9" fontId="131" fillId="3" borderId="34" xfId="7" applyFont="1" applyFill="1" applyBorder="1" applyAlignment="1">
      <alignment horizontal="center" vertical="center" wrapText="1" readingOrder="1"/>
    </xf>
    <xf numFmtId="9" fontId="131" fillId="55" borderId="26" xfId="7" applyFont="1" applyFill="1" applyBorder="1" applyAlignment="1">
      <alignment horizontal="center" vertical="center" wrapText="1" readingOrder="1"/>
    </xf>
    <xf numFmtId="9" fontId="97" fillId="54"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31" fillId="44" borderId="7" xfId="7" applyFont="1" applyFill="1" applyBorder="1" applyAlignment="1">
      <alignment horizontal="center" vertical="center" wrapText="1" readingOrder="1"/>
    </xf>
    <xf numFmtId="9" fontId="159" fillId="54" borderId="3" xfId="2" applyFont="1" applyFill="1" applyBorder="1" applyAlignment="1">
      <alignment horizontal="center" vertical="center" wrapText="1" readingOrder="1"/>
    </xf>
    <xf numFmtId="177" fontId="99" fillId="4" borderId="3" xfId="4" applyNumberFormat="1" applyFont="1" applyFill="1" applyBorder="1" applyAlignment="1">
      <alignment vertical="center" wrapText="1" readingOrder="1"/>
    </xf>
    <xf numFmtId="0" fontId="159" fillId="51" borderId="3" xfId="0" applyFont="1" applyFill="1" applyBorder="1" applyAlignment="1">
      <alignment vertical="center" wrapText="1"/>
    </xf>
    <xf numFmtId="177" fontId="88" fillId="0" borderId="0" xfId="11" applyNumberFormat="1" applyFont="1" applyBorder="1"/>
    <xf numFmtId="41" fontId="88" fillId="0" borderId="0" xfId="11" applyFont="1" applyBorder="1"/>
    <xf numFmtId="186" fontId="125" fillId="3" borderId="1" xfId="0" applyNumberFormat="1" applyFont="1" applyFill="1" applyBorder="1" applyAlignment="1">
      <alignment horizontal="right" vertical="center" wrapText="1" readingOrder="1"/>
    </xf>
    <xf numFmtId="183" fontId="181" fillId="0" borderId="1" xfId="0" applyNumberFormat="1" applyFont="1" applyBorder="1" applyAlignment="1">
      <alignment horizontal="right" vertical="center" wrapText="1" readingOrder="1"/>
    </xf>
    <xf numFmtId="0" fontId="182" fillId="0" borderId="1" xfId="0" applyFont="1" applyBorder="1" applyAlignment="1">
      <alignment horizontal="center" vertical="center" wrapText="1" readingOrder="1"/>
    </xf>
    <xf numFmtId="0" fontId="182" fillId="0" borderId="0" xfId="0" applyFont="1" applyAlignment="1">
      <alignment horizontal="center" vertical="center" wrapText="1" readingOrder="1"/>
    </xf>
    <xf numFmtId="0" fontId="182" fillId="54" borderId="0" xfId="0" applyFont="1" applyFill="1" applyAlignment="1">
      <alignment horizontal="center" vertical="center" wrapText="1" readingOrder="1"/>
    </xf>
    <xf numFmtId="0" fontId="183" fillId="0" borderId="0" xfId="0" applyFont="1"/>
    <xf numFmtId="0" fontId="182" fillId="54" borderId="1" xfId="0" applyFont="1" applyFill="1" applyBorder="1" applyAlignment="1">
      <alignment horizontal="center" vertical="center" wrapText="1" readingOrder="1"/>
    </xf>
    <xf numFmtId="0" fontId="181" fillId="0" borderId="1" xfId="0" applyFont="1" applyBorder="1" applyAlignment="1">
      <alignment horizontal="center" vertical="center" wrapText="1" readingOrder="1"/>
    </xf>
    <xf numFmtId="0" fontId="181" fillId="0" borderId="1" xfId="0" applyFont="1" applyBorder="1" applyAlignment="1">
      <alignment horizontal="left" vertical="center" wrapText="1" readingOrder="1"/>
    </xf>
    <xf numFmtId="0" fontId="181" fillId="0" borderId="1" xfId="0" applyFont="1" applyBorder="1" applyAlignment="1">
      <alignment vertical="center" wrapText="1" readingOrder="1"/>
    </xf>
    <xf numFmtId="183" fontId="181" fillId="54" borderId="1" xfId="0" applyNumberFormat="1" applyFont="1" applyFill="1" applyBorder="1" applyAlignment="1">
      <alignment horizontal="right" vertical="center" wrapText="1" readingOrder="1"/>
    </xf>
    <xf numFmtId="0" fontId="181" fillId="54" borderId="1" xfId="0" applyFont="1" applyFill="1" applyBorder="1" applyAlignment="1">
      <alignment horizontal="center" vertical="center" wrapText="1" readingOrder="1"/>
    </xf>
    <xf numFmtId="0" fontId="181" fillId="54" borderId="1" xfId="0" applyFont="1" applyFill="1" applyBorder="1" applyAlignment="1">
      <alignment horizontal="left" vertical="center" wrapText="1" readingOrder="1"/>
    </xf>
    <xf numFmtId="0" fontId="181" fillId="54" borderId="1" xfId="0" applyFont="1" applyFill="1" applyBorder="1" applyAlignment="1">
      <alignment vertical="center" wrapText="1" readingOrder="1"/>
    </xf>
    <xf numFmtId="0" fontId="183" fillId="54" borderId="0" xfId="0" applyFont="1" applyFill="1"/>
    <xf numFmtId="0" fontId="182" fillId="0" borderId="1" xfId="0" applyFont="1" applyBorder="1" applyAlignment="1">
      <alignment horizontal="left" vertical="center" wrapText="1" readingOrder="1"/>
    </xf>
    <xf numFmtId="0" fontId="184" fillId="0" borderId="1" xfId="0" applyFont="1" applyBorder="1" applyAlignment="1">
      <alignment horizontal="right" vertical="center" wrapText="1" readingOrder="1"/>
    </xf>
    <xf numFmtId="0" fontId="184" fillId="54" borderId="1" xfId="0" applyFont="1" applyFill="1" applyBorder="1" applyAlignment="1">
      <alignment horizontal="right" vertical="center" wrapText="1" readingOrder="1"/>
    </xf>
    <xf numFmtId="178" fontId="111" fillId="0" borderId="4" xfId="0" applyNumberFormat="1" applyFont="1" applyBorder="1" applyAlignment="1">
      <alignment horizontal="right" vertical="center" readingOrder="1"/>
    </xf>
    <xf numFmtId="178" fontId="158" fillId="51" borderId="0" xfId="0" applyNumberFormat="1" applyFont="1" applyFill="1" applyAlignment="1">
      <alignment horizontal="right" vertical="center" readingOrder="1"/>
    </xf>
    <xf numFmtId="178" fontId="158" fillId="4" borderId="0" xfId="0" applyNumberFormat="1" applyFont="1" applyFill="1" applyAlignment="1">
      <alignment horizontal="right" vertical="center" readingOrder="1"/>
    </xf>
    <xf numFmtId="0" fontId="185" fillId="4" borderId="3" xfId="0" applyFont="1" applyFill="1" applyBorder="1" applyAlignment="1">
      <alignment vertical="center" wrapText="1" readingOrder="1"/>
    </xf>
    <xf numFmtId="0" fontId="185" fillId="4" borderId="3" xfId="0" applyFont="1" applyFill="1" applyBorder="1" applyAlignment="1">
      <alignment horizontal="left" vertical="center" wrapText="1" readingOrder="1"/>
    </xf>
    <xf numFmtId="177" fontId="115" fillId="0" borderId="0" xfId="4" applyNumberFormat="1" applyFont="1" applyAlignment="1">
      <alignment vertical="center" wrapText="1" readingOrder="1"/>
    </xf>
    <xf numFmtId="0" fontId="0" fillId="0" borderId="0" xfId="0" applyAlignment="1">
      <alignment horizontal="center"/>
    </xf>
    <xf numFmtId="15" fontId="118" fillId="0" borderId="0" xfId="0" applyNumberFormat="1" applyFont="1" applyAlignment="1">
      <alignment horizontal="center" vertical="center" readingOrder="1"/>
    </xf>
    <xf numFmtId="0" fontId="174" fillId="0" borderId="0" xfId="0" applyFont="1" applyAlignment="1">
      <alignment horizontal="left" vertical="top" readingOrder="1"/>
    </xf>
    <xf numFmtId="177" fontId="100" fillId="0" borderId="3" xfId="0" applyNumberFormat="1" applyFont="1" applyBorder="1" applyAlignment="1">
      <alignment horizontal="right" vertical="center" readingOrder="1"/>
    </xf>
    <xf numFmtId="178" fontId="100" fillId="0" borderId="3" xfId="0" applyNumberFormat="1" applyFont="1" applyBorder="1" applyAlignment="1">
      <alignment horizontal="right" vertical="center" readingOrder="1"/>
    </xf>
    <xf numFmtId="178" fontId="100" fillId="4" borderId="3" xfId="0" applyNumberFormat="1" applyFont="1" applyFill="1" applyBorder="1" applyAlignment="1">
      <alignment horizontal="right" vertical="center" readingOrder="1"/>
    </xf>
    <xf numFmtId="9" fontId="100" fillId="0" borderId="3" xfId="2" applyFont="1" applyFill="1" applyBorder="1" applyAlignment="1">
      <alignment horizontal="center" vertical="center" readingOrder="1"/>
    </xf>
    <xf numFmtId="177" fontId="100" fillId="4" borderId="3" xfId="0" applyNumberFormat="1" applyFont="1" applyFill="1" applyBorder="1" applyAlignment="1">
      <alignment horizontal="right" vertical="center" readingOrder="1"/>
    </xf>
    <xf numFmtId="9" fontId="100" fillId="4" borderId="3" xfId="2" applyFont="1" applyFill="1" applyBorder="1" applyAlignment="1">
      <alignment horizontal="center" vertical="center" readingOrder="1"/>
    </xf>
    <xf numFmtId="177" fontId="117" fillId="50" borderId="3" xfId="0" applyNumberFormat="1" applyFont="1" applyFill="1" applyBorder="1" applyAlignment="1">
      <alignment horizontal="right" vertical="center" readingOrder="1"/>
    </xf>
    <xf numFmtId="178" fontId="117" fillId="50" borderId="3" xfId="0" applyNumberFormat="1" applyFont="1" applyFill="1" applyBorder="1" applyAlignment="1">
      <alignment horizontal="right" vertical="center" readingOrder="1"/>
    </xf>
    <xf numFmtId="9" fontId="117" fillId="50" borderId="3" xfId="2" applyFont="1" applyFill="1" applyBorder="1" applyAlignment="1">
      <alignment horizontal="center" vertical="center" readingOrder="1"/>
    </xf>
    <xf numFmtId="9" fontId="100" fillId="0" borderId="3" xfId="2" applyFont="1" applyBorder="1" applyAlignment="1">
      <alignment horizontal="center" vertical="center" readingOrder="1"/>
    </xf>
    <xf numFmtId="177" fontId="112" fillId="50" borderId="3" xfId="0" applyNumberFormat="1" applyFont="1" applyFill="1" applyBorder="1" applyAlignment="1">
      <alignment horizontal="right" vertical="center" readingOrder="1"/>
    </xf>
    <xf numFmtId="178" fontId="112" fillId="50" borderId="3" xfId="0" applyNumberFormat="1" applyFont="1" applyFill="1" applyBorder="1" applyAlignment="1">
      <alignment horizontal="right" vertical="center" readingOrder="1"/>
    </xf>
    <xf numFmtId="9" fontId="112" fillId="50" borderId="3" xfId="2" applyFont="1" applyFill="1" applyBorder="1" applyAlignment="1">
      <alignment horizontal="center" vertical="center" readingOrder="1"/>
    </xf>
    <xf numFmtId="177" fontId="157" fillId="51" borderId="39" xfId="0" applyNumberFormat="1" applyFont="1" applyFill="1" applyBorder="1" applyAlignment="1">
      <alignment horizontal="right" vertical="center" readingOrder="1"/>
    </xf>
    <xf numFmtId="178" fontId="157" fillId="51" borderId="39" xfId="0" applyNumberFormat="1" applyFont="1" applyFill="1" applyBorder="1" applyAlignment="1">
      <alignment horizontal="right" vertical="center" readingOrder="1"/>
    </xf>
    <xf numFmtId="9" fontId="157" fillId="51" borderId="39" xfId="2" applyFont="1" applyFill="1" applyBorder="1" applyAlignment="1">
      <alignment horizontal="center" vertical="center" readingOrder="1"/>
    </xf>
    <xf numFmtId="177" fontId="100" fillId="4" borderId="7" xfId="0" applyNumberFormat="1" applyFont="1" applyFill="1" applyBorder="1" applyAlignment="1">
      <alignment horizontal="right" vertical="center" readingOrder="1"/>
    </xf>
    <xf numFmtId="178" fontId="100" fillId="4" borderId="7" xfId="0" applyNumberFormat="1" applyFont="1" applyFill="1" applyBorder="1" applyAlignment="1">
      <alignment horizontal="right" vertical="center" readingOrder="1"/>
    </xf>
    <xf numFmtId="9" fontId="100" fillId="4" borderId="7" xfId="2" applyFont="1" applyFill="1" applyBorder="1" applyAlignment="1">
      <alignment horizontal="center" vertical="center" readingOrder="1"/>
    </xf>
    <xf numFmtId="177" fontId="117" fillId="52" borderId="3" xfId="0" applyNumberFormat="1" applyFont="1" applyFill="1" applyBorder="1" applyAlignment="1">
      <alignment horizontal="right" vertical="center" readingOrder="1"/>
    </xf>
    <xf numFmtId="178" fontId="117" fillId="52" borderId="3" xfId="0" applyNumberFormat="1" applyFont="1" applyFill="1" applyBorder="1" applyAlignment="1">
      <alignment horizontal="right" vertical="center" readingOrder="1"/>
    </xf>
    <xf numFmtId="9" fontId="117" fillId="52" borderId="3" xfId="2" applyFont="1" applyFill="1" applyBorder="1" applyAlignment="1">
      <alignment horizontal="center" vertical="center" readingOrder="1"/>
    </xf>
    <xf numFmtId="177" fontId="112" fillId="52" borderId="5" xfId="0" applyNumberFormat="1" applyFont="1" applyFill="1" applyBorder="1" applyAlignment="1">
      <alignment horizontal="right" vertical="center" readingOrder="1"/>
    </xf>
    <xf numFmtId="178" fontId="112" fillId="52" borderId="5" xfId="0" applyNumberFormat="1" applyFont="1" applyFill="1" applyBorder="1" applyAlignment="1">
      <alignment horizontal="right" vertical="center" readingOrder="1"/>
    </xf>
    <xf numFmtId="9" fontId="112" fillId="52" borderId="5" xfId="2" applyFont="1" applyFill="1" applyBorder="1" applyAlignment="1">
      <alignment horizontal="center" vertical="center" readingOrder="1"/>
    </xf>
    <xf numFmtId="9" fontId="117" fillId="52" borderId="5" xfId="2" applyFont="1" applyFill="1" applyBorder="1" applyAlignment="1">
      <alignment horizontal="center" vertical="center" readingOrder="1"/>
    </xf>
    <xf numFmtId="177" fontId="117" fillId="52" borderId="5" xfId="0" applyNumberFormat="1" applyFont="1" applyFill="1" applyBorder="1" applyAlignment="1">
      <alignment horizontal="right" vertical="center" readingOrder="1"/>
    </xf>
    <xf numFmtId="177" fontId="157" fillId="51" borderId="25" xfId="0" applyNumberFormat="1" applyFont="1" applyFill="1" applyBorder="1" applyAlignment="1">
      <alignment horizontal="right" vertical="center" readingOrder="1"/>
    </xf>
    <xf numFmtId="178" fontId="157" fillId="51" borderId="25" xfId="0" applyNumberFormat="1" applyFont="1" applyFill="1" applyBorder="1" applyAlignment="1">
      <alignment horizontal="right" vertical="center" readingOrder="1"/>
    </xf>
    <xf numFmtId="178" fontId="117" fillId="52" borderId="5" xfId="0" applyNumberFormat="1" applyFont="1" applyFill="1" applyBorder="1" applyAlignment="1">
      <alignment horizontal="right" vertical="center" readingOrder="1"/>
    </xf>
    <xf numFmtId="177" fontId="157" fillId="51" borderId="29" xfId="0" applyNumberFormat="1" applyFont="1" applyFill="1" applyBorder="1" applyAlignment="1">
      <alignment horizontal="right" vertical="center" readingOrder="1"/>
    </xf>
    <xf numFmtId="178" fontId="157" fillId="51" borderId="29" xfId="0" applyNumberFormat="1" applyFont="1" applyFill="1" applyBorder="1" applyAlignment="1">
      <alignment horizontal="right" vertical="center" readingOrder="1"/>
    </xf>
    <xf numFmtId="9" fontId="157" fillId="51" borderId="29" xfId="2" applyFont="1" applyFill="1" applyBorder="1" applyAlignment="1">
      <alignment horizontal="center" vertical="center" readingOrder="1"/>
    </xf>
    <xf numFmtId="0" fontId="157" fillId="50" borderId="3" xfId="0" applyFont="1" applyFill="1" applyBorder="1" applyAlignment="1">
      <alignment horizontal="center" vertical="center" readingOrder="1"/>
    </xf>
    <xf numFmtId="0" fontId="157" fillId="51" borderId="0" xfId="0" applyFont="1" applyFill="1" applyAlignment="1">
      <alignment horizontal="center" vertical="center" readingOrder="1"/>
    </xf>
    <xf numFmtId="177" fontId="157" fillId="51" borderId="0" xfId="0" applyNumberFormat="1" applyFont="1" applyFill="1" applyAlignment="1">
      <alignment horizontal="right" vertical="center" readingOrder="1"/>
    </xf>
    <xf numFmtId="9" fontId="157" fillId="51" borderId="0" xfId="2" applyFont="1" applyFill="1" applyBorder="1" applyAlignment="1">
      <alignment horizontal="center" vertical="center" readingOrder="1"/>
    </xf>
    <xf numFmtId="177" fontId="185" fillId="4" borderId="3" xfId="0" applyNumberFormat="1" applyFont="1" applyFill="1" applyBorder="1" applyAlignment="1">
      <alignment horizontal="right" vertical="center" readingOrder="1"/>
    </xf>
    <xf numFmtId="178" fontId="185" fillId="4" borderId="3" xfId="0" applyNumberFormat="1" applyFont="1" applyFill="1" applyBorder="1" applyAlignment="1">
      <alignment horizontal="right" vertical="center" readingOrder="1"/>
    </xf>
    <xf numFmtId="9" fontId="185" fillId="4" borderId="3" xfId="2" applyFont="1" applyFill="1" applyBorder="1" applyAlignment="1">
      <alignment horizontal="center" vertical="center" readingOrder="1"/>
    </xf>
    <xf numFmtId="0" fontId="117" fillId="52" borderId="3" xfId="0" applyFont="1" applyFill="1" applyBorder="1" applyAlignment="1">
      <alignment horizontal="left" vertical="center" wrapText="1" readingOrder="1"/>
    </xf>
    <xf numFmtId="178" fontId="117" fillId="52" borderId="3" xfId="0" applyNumberFormat="1" applyFont="1" applyFill="1" applyBorder="1" applyAlignment="1">
      <alignment horizontal="center" vertical="center" readingOrder="1"/>
    </xf>
    <xf numFmtId="0" fontId="117" fillId="52" borderId="5" xfId="0" applyFont="1" applyFill="1" applyBorder="1" applyAlignment="1">
      <alignment horizontal="left" vertical="center" wrapText="1" readingOrder="1"/>
    </xf>
    <xf numFmtId="177" fontId="157" fillId="51" borderId="42" xfId="0" applyNumberFormat="1" applyFont="1" applyFill="1" applyBorder="1" applyAlignment="1">
      <alignment horizontal="right" vertical="center" readingOrder="1"/>
    </xf>
    <xf numFmtId="178" fontId="157" fillId="51" borderId="42" xfId="0" applyNumberFormat="1" applyFont="1" applyFill="1" applyBorder="1" applyAlignment="1">
      <alignment horizontal="right" vertical="center" readingOrder="1"/>
    </xf>
    <xf numFmtId="9" fontId="157" fillId="51" borderId="42" xfId="2" applyFont="1" applyFill="1" applyBorder="1" applyAlignment="1">
      <alignment horizontal="center" vertical="center" readingOrder="1"/>
    </xf>
    <xf numFmtId="177" fontId="100" fillId="0" borderId="7" xfId="0" applyNumberFormat="1" applyFont="1" applyBorder="1" applyAlignment="1">
      <alignment horizontal="right" vertical="center" readingOrder="1"/>
    </xf>
    <xf numFmtId="178" fontId="100" fillId="0" borderId="7" xfId="0" applyNumberFormat="1" applyFont="1" applyBorder="1" applyAlignment="1">
      <alignment horizontal="right" vertical="center" readingOrder="1"/>
    </xf>
    <xf numFmtId="177" fontId="100" fillId="0" borderId="37" xfId="0" applyNumberFormat="1" applyFont="1" applyBorder="1" applyAlignment="1">
      <alignment horizontal="right" vertical="center" readingOrder="1"/>
    </xf>
    <xf numFmtId="178" fontId="100" fillId="0" borderId="37" xfId="0" applyNumberFormat="1" applyFont="1" applyBorder="1" applyAlignment="1">
      <alignment horizontal="right" vertical="center" readingOrder="1"/>
    </xf>
    <xf numFmtId="178" fontId="100" fillId="4" borderId="37" xfId="0" applyNumberFormat="1" applyFont="1" applyFill="1" applyBorder="1" applyAlignment="1">
      <alignment horizontal="right" vertical="center" readingOrder="1"/>
    </xf>
    <xf numFmtId="9" fontId="100" fillId="0" borderId="37" xfId="2" applyFont="1" applyFill="1" applyBorder="1" applyAlignment="1">
      <alignment horizontal="center" vertical="center" readingOrder="1"/>
    </xf>
    <xf numFmtId="9" fontId="100" fillId="0" borderId="37" xfId="2" applyFont="1" applyBorder="1" applyAlignment="1">
      <alignment horizontal="center" vertical="center" readingOrder="1"/>
    </xf>
    <xf numFmtId="177" fontId="157" fillId="51" borderId="24" xfId="0" applyNumberFormat="1" applyFont="1" applyFill="1" applyBorder="1" applyAlignment="1">
      <alignment horizontal="right" vertical="center" readingOrder="1"/>
    </xf>
    <xf numFmtId="0" fontId="174" fillId="0" borderId="0" xfId="0" applyFont="1" applyAlignment="1">
      <alignment horizontal="center" vertical="center" wrapText="1" readingOrder="1"/>
    </xf>
    <xf numFmtId="0" fontId="174" fillId="0" borderId="0" xfId="0" applyFont="1" applyAlignment="1">
      <alignment horizontal="left" vertical="center" wrapText="1" readingOrder="1"/>
    </xf>
    <xf numFmtId="177" fontId="174" fillId="0" borderId="0" xfId="0" applyNumberFormat="1" applyFont="1" applyAlignment="1">
      <alignment horizontal="left" vertical="top" readingOrder="1"/>
    </xf>
    <xf numFmtId="0" fontId="185" fillId="0" borderId="0" xfId="0" applyFont="1" applyAlignment="1">
      <alignment horizontal="left" vertical="top" readingOrder="1"/>
    </xf>
    <xf numFmtId="0" fontId="113" fillId="0" borderId="0" xfId="0" applyFont="1" applyAlignment="1">
      <alignment horizontal="left" vertical="top" readingOrder="1"/>
    </xf>
    <xf numFmtId="9" fontId="100" fillId="0" borderId="7" xfId="2" applyFont="1" applyFill="1" applyBorder="1" applyAlignment="1">
      <alignment horizontal="center" vertical="center" readingOrder="1"/>
    </xf>
    <xf numFmtId="9" fontId="100" fillId="0" borderId="7" xfId="2" applyFont="1" applyBorder="1" applyAlignment="1">
      <alignment horizontal="center" vertical="center" readingOrder="1"/>
    </xf>
    <xf numFmtId="0" fontId="117" fillId="52" borderId="6" xfId="0" applyFont="1" applyFill="1" applyBorder="1" applyAlignment="1">
      <alignment horizontal="left" vertical="center" wrapText="1" readingOrder="1"/>
    </xf>
    <xf numFmtId="177" fontId="117" fillId="52" borderId="6" xfId="0" applyNumberFormat="1" applyFont="1" applyFill="1" applyBorder="1" applyAlignment="1">
      <alignment horizontal="right" vertical="center" readingOrder="1"/>
    </xf>
    <xf numFmtId="178" fontId="117" fillId="52" borderId="6" xfId="0" applyNumberFormat="1" applyFont="1" applyFill="1" applyBorder="1" applyAlignment="1">
      <alignment horizontal="right" vertical="center" readingOrder="1"/>
    </xf>
    <xf numFmtId="9" fontId="117" fillId="52" borderId="6" xfId="2" applyFont="1" applyFill="1" applyBorder="1" applyAlignment="1">
      <alignment horizontal="center" vertical="center" readingOrder="1"/>
    </xf>
    <xf numFmtId="177" fontId="100" fillId="4" borderId="37" xfId="0" applyNumberFormat="1" applyFont="1" applyFill="1" applyBorder="1" applyAlignment="1">
      <alignment horizontal="right" vertical="center" readingOrder="1"/>
    </xf>
    <xf numFmtId="9" fontId="100" fillId="4" borderId="37" xfId="2" applyFont="1" applyFill="1" applyBorder="1" applyAlignment="1">
      <alignment horizontal="center" vertical="center" readingOrder="1"/>
    </xf>
    <xf numFmtId="9" fontId="100" fillId="4" borderId="76" xfId="2" applyFont="1" applyFill="1" applyBorder="1" applyAlignment="1">
      <alignment horizontal="center" vertical="center" readingOrder="1"/>
    </xf>
    <xf numFmtId="0" fontId="117" fillId="0" borderId="3" xfId="0" applyFont="1" applyBorder="1" applyAlignment="1">
      <alignment horizontal="left" vertical="center" wrapText="1" readingOrder="1"/>
    </xf>
    <xf numFmtId="177" fontId="117" fillId="0" borderId="3" xfId="0" applyNumberFormat="1" applyFont="1" applyBorder="1" applyAlignment="1">
      <alignment horizontal="right" vertical="center" readingOrder="1"/>
    </xf>
    <xf numFmtId="178" fontId="117" fillId="0" borderId="3" xfId="0" applyNumberFormat="1" applyFont="1" applyBorder="1" applyAlignment="1">
      <alignment horizontal="right" vertical="center" readingOrder="1"/>
    </xf>
    <xf numFmtId="178" fontId="117" fillId="4" borderId="3" xfId="0" applyNumberFormat="1" applyFont="1" applyFill="1" applyBorder="1" applyAlignment="1">
      <alignment horizontal="right" vertical="center" readingOrder="1"/>
    </xf>
    <xf numFmtId="9" fontId="117" fillId="4" borderId="3" xfId="2" applyFont="1" applyFill="1" applyBorder="1" applyAlignment="1">
      <alignment horizontal="center" vertical="center" readingOrder="1"/>
    </xf>
    <xf numFmtId="177" fontId="117" fillId="4" borderId="3" xfId="0" applyNumberFormat="1" applyFont="1" applyFill="1" applyBorder="1" applyAlignment="1">
      <alignment horizontal="right" vertical="center" readingOrder="1"/>
    </xf>
    <xf numFmtId="9" fontId="117" fillId="0" borderId="3" xfId="2" applyFont="1" applyFill="1" applyBorder="1" applyAlignment="1">
      <alignment horizontal="center" vertical="center" readingOrder="1"/>
    </xf>
    <xf numFmtId="9" fontId="117" fillId="0" borderId="4" xfId="2" applyFont="1" applyFill="1" applyBorder="1" applyAlignment="1">
      <alignment horizontal="center" vertical="center" readingOrder="1"/>
    </xf>
    <xf numFmtId="9" fontId="117" fillId="52" borderId="4" xfId="2" applyFont="1" applyFill="1" applyBorder="1" applyAlignment="1">
      <alignment horizontal="center" vertical="center" readingOrder="1"/>
    </xf>
    <xf numFmtId="9" fontId="157" fillId="51" borderId="27" xfId="2" applyFont="1" applyFill="1" applyBorder="1" applyAlignment="1">
      <alignment horizontal="center" vertical="center" readingOrder="1"/>
    </xf>
    <xf numFmtId="9" fontId="100" fillId="0" borderId="11" xfId="2" applyFont="1" applyFill="1" applyBorder="1" applyAlignment="1">
      <alignment horizontal="center" vertical="center" readingOrder="1"/>
    </xf>
    <xf numFmtId="0" fontId="157" fillId="51" borderId="25" xfId="0" applyFont="1" applyFill="1" applyBorder="1" applyAlignment="1">
      <alignment horizontal="left" vertical="center" wrapText="1" readingOrder="1"/>
    </xf>
    <xf numFmtId="0" fontId="117" fillId="50" borderId="3" xfId="0" applyFont="1" applyFill="1" applyBorder="1" applyAlignment="1">
      <alignment horizontal="left" vertical="center" wrapText="1" readingOrder="1"/>
    </xf>
    <xf numFmtId="9" fontId="100" fillId="0" borderId="11" xfId="2" applyFont="1" applyBorder="1" applyAlignment="1">
      <alignment horizontal="center" vertical="center" readingOrder="1"/>
    </xf>
    <xf numFmtId="9" fontId="100" fillId="0" borderId="4" xfId="2" applyFont="1" applyBorder="1" applyAlignment="1">
      <alignment horizontal="center" vertical="center" readingOrder="1"/>
    </xf>
    <xf numFmtId="178" fontId="117" fillId="52" borderId="3" xfId="0" applyNumberFormat="1" applyFont="1" applyFill="1" applyBorder="1" applyAlignment="1">
      <alignment horizontal="left" vertical="center" wrapText="1" readingOrder="1"/>
    </xf>
    <xf numFmtId="178" fontId="117" fillId="52" borderId="3" xfId="2" applyNumberFormat="1" applyFont="1" applyFill="1" applyBorder="1" applyAlignment="1">
      <alignment horizontal="right" vertical="center" readingOrder="1"/>
    </xf>
    <xf numFmtId="178" fontId="117" fillId="52" borderId="5" xfId="0" applyNumberFormat="1" applyFont="1" applyFill="1" applyBorder="1" applyAlignment="1">
      <alignment horizontal="left" vertical="center" wrapText="1" readingOrder="1"/>
    </xf>
    <xf numFmtId="178" fontId="117" fillId="52" borderId="5" xfId="2" applyNumberFormat="1" applyFont="1" applyFill="1" applyBorder="1" applyAlignment="1">
      <alignment horizontal="right" vertical="center" readingOrder="1"/>
    </xf>
    <xf numFmtId="9" fontId="117" fillId="52" borderId="8" xfId="2" applyFont="1" applyFill="1" applyBorder="1" applyAlignment="1">
      <alignment horizontal="center" vertical="center" readingOrder="1"/>
    </xf>
    <xf numFmtId="43" fontId="157" fillId="51" borderId="3" xfId="1" applyFont="1" applyFill="1" applyBorder="1" applyAlignment="1">
      <alignment horizontal="center" vertical="center" readingOrder="1"/>
    </xf>
    <xf numFmtId="9" fontId="157" fillId="51" borderId="3" xfId="2" applyFont="1" applyFill="1" applyBorder="1" applyAlignment="1">
      <alignment horizontal="center" vertical="center" readingOrder="1"/>
    </xf>
    <xf numFmtId="177" fontId="157" fillId="51" borderId="3" xfId="0" applyNumberFormat="1" applyFont="1" applyFill="1" applyBorder="1" applyAlignment="1">
      <alignment horizontal="right" vertical="center" readingOrder="1"/>
    </xf>
    <xf numFmtId="177" fontId="100" fillId="4" borderId="29" xfId="0" applyNumberFormat="1" applyFont="1" applyFill="1" applyBorder="1" applyAlignment="1">
      <alignment horizontal="right" vertical="center" readingOrder="1"/>
    </xf>
    <xf numFmtId="178" fontId="100" fillId="4" borderId="29" xfId="0" applyNumberFormat="1" applyFont="1" applyFill="1" applyBorder="1" applyAlignment="1">
      <alignment horizontal="right" vertical="center" readingOrder="1"/>
    </xf>
    <xf numFmtId="9" fontId="100" fillId="4" borderId="29" xfId="2" applyFont="1" applyFill="1" applyBorder="1" applyAlignment="1">
      <alignment horizontal="center" vertical="center" readingOrder="1"/>
    </xf>
    <xf numFmtId="9" fontId="100" fillId="4" borderId="14" xfId="2" applyFont="1" applyFill="1" applyBorder="1" applyAlignment="1">
      <alignment horizontal="center" vertical="center" readingOrder="1"/>
    </xf>
    <xf numFmtId="9" fontId="157" fillId="51" borderId="60" xfId="2" applyFont="1" applyFill="1" applyBorder="1" applyAlignment="1">
      <alignment horizontal="center" vertical="center" readingOrder="1"/>
    </xf>
    <xf numFmtId="177" fontId="100" fillId="0" borderId="29" xfId="0" applyNumberFormat="1" applyFont="1" applyBorder="1" applyAlignment="1">
      <alignment horizontal="right" vertical="center" readingOrder="1"/>
    </xf>
    <xf numFmtId="178" fontId="100" fillId="0" borderId="29" xfId="0" applyNumberFormat="1" applyFont="1" applyBorder="1" applyAlignment="1">
      <alignment horizontal="right" vertical="center" readingOrder="1"/>
    </xf>
    <xf numFmtId="9" fontId="100" fillId="0" borderId="29" xfId="2" applyFont="1" applyBorder="1" applyAlignment="1">
      <alignment horizontal="center" vertical="center" readingOrder="1"/>
    </xf>
    <xf numFmtId="9" fontId="100" fillId="0" borderId="14" xfId="2" applyFont="1" applyBorder="1" applyAlignment="1">
      <alignment horizontal="center" vertical="center" readingOrder="1"/>
    </xf>
    <xf numFmtId="178" fontId="174" fillId="0" borderId="0" xfId="0" applyNumberFormat="1" applyFont="1" applyAlignment="1">
      <alignment horizontal="left" vertical="top" readingOrder="1"/>
    </xf>
    <xf numFmtId="9" fontId="174" fillId="0" borderId="0" xfId="2" applyFont="1" applyBorder="1" applyAlignment="1">
      <alignment horizontal="center" vertical="top" readingOrder="1"/>
    </xf>
    <xf numFmtId="0" fontId="174" fillId="0" borderId="0" xfId="0" applyFont="1" applyAlignment="1">
      <alignment horizontal="center" vertical="top" readingOrder="1"/>
    </xf>
    <xf numFmtId="0" fontId="157" fillId="51" borderId="24" xfId="0" applyFont="1" applyFill="1" applyBorder="1" applyAlignment="1">
      <alignment horizontal="left" vertical="center" wrapText="1" readingOrder="1"/>
    </xf>
    <xf numFmtId="0" fontId="112" fillId="0" borderId="30" xfId="0" applyFont="1" applyBorder="1" applyAlignment="1">
      <alignment horizontal="left" vertical="center" wrapText="1" readingOrder="1"/>
    </xf>
    <xf numFmtId="177" fontId="112" fillId="0" borderId="7" xfId="0" applyNumberFormat="1" applyFont="1" applyBorder="1" applyAlignment="1">
      <alignment horizontal="right" vertical="center" readingOrder="1"/>
    </xf>
    <xf numFmtId="9" fontId="112" fillId="0" borderId="7" xfId="2" applyFont="1" applyFill="1" applyBorder="1" applyAlignment="1">
      <alignment horizontal="center" vertical="center" readingOrder="1"/>
    </xf>
    <xf numFmtId="9" fontId="112" fillId="0" borderId="11" xfId="2" applyFont="1" applyFill="1" applyBorder="1" applyAlignment="1">
      <alignment horizontal="center" vertical="center" readingOrder="1"/>
    </xf>
    <xf numFmtId="0" fontId="112" fillId="0" borderId="59" xfId="0" applyFont="1" applyBorder="1" applyAlignment="1">
      <alignment horizontal="left" vertical="center" wrapText="1" readingOrder="1"/>
    </xf>
    <xf numFmtId="9" fontId="112" fillId="0" borderId="8" xfId="2" applyFont="1" applyFill="1" applyBorder="1" applyAlignment="1">
      <alignment horizontal="center" vertical="center" readingOrder="1"/>
    </xf>
    <xf numFmtId="1" fontId="174" fillId="0" borderId="4" xfId="0" applyNumberFormat="1" applyFont="1" applyBorder="1" applyAlignment="1">
      <alignment horizontal="center" vertical="center" wrapText="1"/>
    </xf>
    <xf numFmtId="1" fontId="174" fillId="4" borderId="4" xfId="0" applyNumberFormat="1" applyFont="1" applyFill="1" applyBorder="1" applyAlignment="1">
      <alignment horizontal="center" vertical="center" wrapText="1"/>
    </xf>
    <xf numFmtId="0" fontId="185" fillId="4" borderId="76" xfId="0" applyFont="1" applyFill="1" applyBorder="1" applyAlignment="1">
      <alignment horizontal="left" vertical="center" wrapText="1" readingOrder="1"/>
    </xf>
    <xf numFmtId="0" fontId="185" fillId="4" borderId="4" xfId="0" applyFont="1" applyFill="1" applyBorder="1" applyAlignment="1">
      <alignment horizontal="left" vertical="center" wrapText="1" readingOrder="1"/>
    </xf>
    <xf numFmtId="1" fontId="174" fillId="0" borderId="3" xfId="0" applyNumberFormat="1" applyFont="1" applyBorder="1" applyAlignment="1">
      <alignment horizontal="center" vertical="center" wrapText="1"/>
    </xf>
    <xf numFmtId="1" fontId="174" fillId="4" borderId="3" xfId="0" applyNumberFormat="1" applyFont="1" applyFill="1" applyBorder="1" applyAlignment="1">
      <alignment horizontal="center" vertical="center" wrapText="1"/>
    </xf>
    <xf numFmtId="0" fontId="185" fillId="4" borderId="4" xfId="0" applyFont="1" applyFill="1" applyBorder="1" applyAlignment="1">
      <alignment vertical="center" wrapText="1" readingOrder="1"/>
    </xf>
    <xf numFmtId="0" fontId="185" fillId="4" borderId="11" xfId="0" applyFont="1" applyFill="1" applyBorder="1" applyAlignment="1">
      <alignment horizontal="left" vertical="center" wrapText="1" readingOrder="1"/>
    </xf>
    <xf numFmtId="0" fontId="100" fillId="0" borderId="3" xfId="3" applyFont="1" applyBorder="1" applyAlignment="1">
      <alignment vertical="center" wrapText="1" readingOrder="1"/>
    </xf>
    <xf numFmtId="0" fontId="174" fillId="0" borderId="0" xfId="0" applyFont="1" applyAlignment="1">
      <alignment vertical="center" wrapText="1"/>
    </xf>
    <xf numFmtId="0" fontId="94" fillId="0" borderId="0" xfId="0" applyFont="1" applyAlignment="1">
      <alignment horizontal="left" vertical="center" wrapText="1"/>
    </xf>
    <xf numFmtId="177" fontId="94" fillId="0" borderId="0" xfId="0" applyNumberFormat="1" applyFont="1"/>
    <xf numFmtId="0" fontId="94" fillId="0" borderId="0" xfId="0" applyFont="1"/>
    <xf numFmtId="0" fontId="94" fillId="0" borderId="0" xfId="0" applyFont="1" applyAlignment="1">
      <alignment horizontal="center" vertical="center" wrapText="1"/>
    </xf>
    <xf numFmtId="1" fontId="94" fillId="0" borderId="0" xfId="0" applyNumberFormat="1" applyFont="1"/>
    <xf numFmtId="9" fontId="94" fillId="0" borderId="0" xfId="2" applyFont="1" applyFill="1" applyBorder="1" applyAlignment="1">
      <alignment horizontal="center"/>
    </xf>
    <xf numFmtId="178" fontId="178" fillId="0" borderId="0" xfId="0" applyNumberFormat="1" applyFont="1"/>
    <xf numFmtId="178" fontId="94" fillId="0" borderId="0" xfId="0" applyNumberFormat="1" applyFont="1"/>
    <xf numFmtId="0" fontId="94" fillId="0" borderId="0" xfId="0" applyFont="1" applyAlignment="1">
      <alignment horizontal="center"/>
    </xf>
    <xf numFmtId="0" fontId="178" fillId="0" borderId="0" xfId="0" applyFont="1"/>
    <xf numFmtId="0" fontId="176" fillId="0" borderId="0" xfId="0" applyFont="1"/>
    <xf numFmtId="43" fontId="94" fillId="0" borderId="0" xfId="0" applyNumberFormat="1" applyFont="1"/>
    <xf numFmtId="9" fontId="94" fillId="0" borderId="0" xfId="2" applyFont="1" applyBorder="1" applyAlignment="1">
      <alignment horizontal="center"/>
    </xf>
    <xf numFmtId="0" fontId="100" fillId="0" borderId="3" xfId="0" applyFont="1" applyBorder="1" applyAlignment="1">
      <alignment horizontal="center" vertical="center" readingOrder="1"/>
    </xf>
    <xf numFmtId="0" fontId="100" fillId="4" borderId="3" xfId="0" applyFont="1" applyFill="1" applyBorder="1" applyAlignment="1">
      <alignment horizontal="center" vertical="center" readingOrder="1"/>
    </xf>
    <xf numFmtId="0" fontId="100" fillId="4" borderId="7" xfId="0" applyFont="1" applyFill="1" applyBorder="1" applyAlignment="1">
      <alignment horizontal="center" vertical="center" readingOrder="1"/>
    </xf>
    <xf numFmtId="0" fontId="185" fillId="4" borderId="3" xfId="0" applyFont="1" applyFill="1" applyBorder="1" applyAlignment="1">
      <alignment horizontal="center" vertical="center" readingOrder="1"/>
    </xf>
    <xf numFmtId="0" fontId="100" fillId="0" borderId="50" xfId="0" applyFont="1" applyBorder="1" applyAlignment="1">
      <alignment horizontal="center" vertical="center" readingOrder="1"/>
    </xf>
    <xf numFmtId="0" fontId="100" fillId="0" borderId="10" xfId="0" applyFont="1" applyBorder="1" applyAlignment="1">
      <alignment horizontal="center" vertical="center" readingOrder="1"/>
    </xf>
    <xf numFmtId="0" fontId="100" fillId="4" borderId="62" xfId="0" applyFont="1" applyFill="1" applyBorder="1" applyAlignment="1">
      <alignment horizontal="center" vertical="center" readingOrder="1"/>
    </xf>
    <xf numFmtId="0" fontId="100" fillId="0" borderId="3" xfId="0" applyFont="1" applyBorder="1" applyAlignment="1">
      <alignment horizontal="center" vertical="center" wrapText="1" readingOrder="1"/>
    </xf>
    <xf numFmtId="0" fontId="185" fillId="4" borderId="3" xfId="0" applyFont="1" applyFill="1" applyBorder="1" applyAlignment="1">
      <alignment horizontal="center" vertical="center" wrapText="1" readingOrder="1"/>
    </xf>
    <xf numFmtId="0" fontId="100" fillId="0" borderId="7" xfId="0" applyFont="1" applyBorder="1" applyAlignment="1">
      <alignment horizontal="center" vertical="center" readingOrder="1"/>
    </xf>
    <xf numFmtId="0" fontId="100" fillId="4" borderId="29" xfId="0" applyFont="1" applyFill="1" applyBorder="1" applyAlignment="1">
      <alignment horizontal="center" vertical="center" readingOrder="1"/>
    </xf>
    <xf numFmtId="1" fontId="100" fillId="0" borderId="30" xfId="0" applyNumberFormat="1" applyFont="1" applyBorder="1" applyAlignment="1">
      <alignment horizontal="center" vertical="center" wrapText="1" readingOrder="1"/>
    </xf>
    <xf numFmtId="1" fontId="100" fillId="0" borderId="32" xfId="0" applyNumberFormat="1" applyFont="1" applyBorder="1" applyAlignment="1">
      <alignment horizontal="center" vertical="center" wrapText="1" readingOrder="1"/>
    </xf>
    <xf numFmtId="178" fontId="157" fillId="51" borderId="42" xfId="0" applyNumberFormat="1" applyFont="1" applyFill="1" applyBorder="1" applyAlignment="1">
      <alignment horizontal="center" vertical="center" readingOrder="1"/>
    </xf>
    <xf numFmtId="9" fontId="157" fillId="51" borderId="77" xfId="2" applyFont="1" applyFill="1" applyBorder="1" applyAlignment="1">
      <alignment horizontal="center" vertical="center" readingOrder="1"/>
    </xf>
    <xf numFmtId="177" fontId="97" fillId="0" borderId="91" xfId="0" applyNumberFormat="1" applyFont="1" applyBorder="1" applyAlignment="1">
      <alignment vertical="center" wrapText="1" readingOrder="1"/>
    </xf>
    <xf numFmtId="177" fontId="97" fillId="0" borderId="52" xfId="0" applyNumberFormat="1" applyFont="1" applyBorder="1" applyAlignment="1">
      <alignment vertical="center" wrapText="1" readingOrder="1"/>
    </xf>
    <xf numFmtId="177" fontId="110" fillId="2" borderId="52" xfId="0" applyNumberFormat="1" applyFont="1" applyFill="1" applyBorder="1" applyAlignment="1">
      <alignment vertical="center" wrapText="1" readingOrder="1"/>
    </xf>
    <xf numFmtId="177" fontId="159" fillId="52" borderId="52" xfId="0" applyNumberFormat="1" applyFont="1" applyFill="1" applyBorder="1" applyAlignment="1">
      <alignment vertical="center" wrapText="1" readingOrder="1"/>
    </xf>
    <xf numFmtId="177" fontId="159" fillId="53" borderId="90" xfId="0" applyNumberFormat="1" applyFont="1" applyFill="1" applyBorder="1" applyAlignment="1">
      <alignment vertical="center" wrapText="1" readingOrder="1"/>
    </xf>
    <xf numFmtId="0" fontId="157" fillId="51" borderId="29" xfId="4" applyFont="1" applyFill="1" applyBorder="1" applyAlignment="1">
      <alignment horizontal="center" vertical="center" wrapText="1" readingOrder="1"/>
    </xf>
    <xf numFmtId="0" fontId="157" fillId="51" borderId="92" xfId="0" applyFont="1" applyFill="1" applyBorder="1" applyAlignment="1">
      <alignment horizontal="center" vertical="center" wrapText="1" readingOrder="1"/>
    </xf>
    <xf numFmtId="172" fontId="97" fillId="0" borderId="33" xfId="2" applyNumberFormat="1" applyFont="1" applyBorder="1" applyAlignment="1">
      <alignment horizontal="center" vertical="center" wrapText="1" readingOrder="1"/>
    </xf>
    <xf numFmtId="172" fontId="110" fillId="2" borderId="33" xfId="2" applyNumberFormat="1" applyFont="1" applyFill="1" applyBorder="1" applyAlignment="1">
      <alignment horizontal="center" vertical="center" wrapText="1" readingOrder="1"/>
    </xf>
    <xf numFmtId="172" fontId="159" fillId="52" borderId="33" xfId="2" applyNumberFormat="1" applyFont="1" applyFill="1" applyBorder="1" applyAlignment="1">
      <alignment horizontal="center" vertical="center" wrapText="1" readingOrder="1"/>
    </xf>
    <xf numFmtId="172" fontId="159" fillId="53" borderId="40" xfId="2" applyNumberFormat="1" applyFont="1" applyFill="1" applyBorder="1" applyAlignment="1">
      <alignment horizontal="center" vertical="center" wrapText="1" readingOrder="1"/>
    </xf>
    <xf numFmtId="177" fontId="157" fillId="51" borderId="3" xfId="1" applyNumberFormat="1" applyFont="1" applyFill="1" applyBorder="1" applyAlignment="1">
      <alignment horizontal="center" vertical="center" readingOrder="1"/>
    </xf>
    <xf numFmtId="0" fontId="100" fillId="0" borderId="3" xfId="0" applyFont="1" applyFill="1" applyBorder="1" applyAlignment="1">
      <alignment vertical="center" wrapText="1" readingOrder="1"/>
    </xf>
    <xf numFmtId="177" fontId="100" fillId="0" borderId="3" xfId="0" applyNumberFormat="1" applyFont="1" applyFill="1" applyBorder="1" applyAlignment="1">
      <alignment horizontal="right" vertical="center" readingOrder="1"/>
    </xf>
    <xf numFmtId="178" fontId="100" fillId="0" borderId="3" xfId="0" applyNumberFormat="1" applyFont="1" applyFill="1" applyBorder="1" applyAlignment="1">
      <alignment horizontal="right" vertical="center" readingOrder="1"/>
    </xf>
    <xf numFmtId="0" fontId="0" fillId="0" borderId="0" xfId="0" applyFill="1"/>
    <xf numFmtId="178" fontId="185" fillId="0" borderId="3" xfId="0" applyNumberFormat="1" applyFont="1" applyFill="1" applyBorder="1" applyAlignment="1">
      <alignment horizontal="right" vertical="center" readingOrder="1"/>
    </xf>
    <xf numFmtId="178" fontId="100" fillId="0" borderId="7" xfId="0" applyNumberFormat="1" applyFont="1" applyFill="1" applyBorder="1" applyAlignment="1">
      <alignment horizontal="right" vertical="center" readingOrder="1"/>
    </xf>
    <xf numFmtId="9" fontId="110" fillId="60" borderId="3" xfId="7" applyFont="1" applyFill="1" applyBorder="1" applyAlignment="1">
      <alignment horizontal="center" vertical="center" wrapText="1"/>
    </xf>
    <xf numFmtId="9" fontId="110" fillId="60" borderId="3" xfId="7" applyFont="1" applyFill="1" applyBorder="1" applyAlignment="1">
      <alignment horizontal="center" vertical="center" wrapText="1" readingOrder="1"/>
    </xf>
    <xf numFmtId="9" fontId="123" fillId="59" borderId="3" xfId="7" applyFont="1" applyFill="1" applyBorder="1" applyAlignment="1">
      <alignment horizontal="center" vertical="center" wrapText="1" readingOrder="1"/>
    </xf>
    <xf numFmtId="9" fontId="123" fillId="55" borderId="3" xfId="7" applyFont="1" applyFill="1" applyBorder="1" applyAlignment="1">
      <alignment horizontal="center" vertical="center" wrapText="1" readingOrder="1"/>
    </xf>
    <xf numFmtId="9" fontId="123" fillId="0" borderId="3" xfId="2" applyFont="1" applyFill="1" applyBorder="1" applyAlignment="1">
      <alignment horizontal="center" vertical="center" wrapText="1" readingOrder="1"/>
    </xf>
    <xf numFmtId="9" fontId="123" fillId="44" borderId="3" xfId="7" applyFont="1" applyFill="1" applyBorder="1" applyAlignment="1">
      <alignment horizontal="center" vertical="center" wrapText="1" readingOrder="1"/>
    </xf>
    <xf numFmtId="177" fontId="112" fillId="4" borderId="5" xfId="0" applyNumberFormat="1" applyFont="1" applyFill="1" applyBorder="1" applyAlignment="1">
      <alignment horizontal="right" vertical="center" readingOrder="1"/>
    </xf>
    <xf numFmtId="0" fontId="100" fillId="0" borderId="3" xfId="0" applyFont="1" applyFill="1" applyBorder="1" applyAlignment="1">
      <alignment horizontal="center" vertical="center" readingOrder="1"/>
    </xf>
    <xf numFmtId="0" fontId="100" fillId="0" borderId="3" xfId="0" applyFont="1" applyFill="1" applyBorder="1" applyAlignment="1">
      <alignment horizontal="left" vertical="center" wrapText="1" readingOrder="1"/>
    </xf>
    <xf numFmtId="9" fontId="112" fillId="4" borderId="7" xfId="2" applyFont="1" applyFill="1" applyBorder="1" applyAlignment="1">
      <alignment horizontal="center" vertical="center" readingOrder="1"/>
    </xf>
    <xf numFmtId="177" fontId="94" fillId="0" borderId="0" xfId="1" applyNumberFormat="1" applyFont="1" applyFill="1" applyAlignment="1"/>
    <xf numFmtId="177" fontId="94" fillId="0" borderId="0" xfId="1" applyNumberFormat="1" applyFont="1" applyAlignment="1"/>
    <xf numFmtId="177" fontId="100" fillId="0" borderId="29" xfId="0" applyNumberFormat="1" applyFont="1" applyFill="1" applyBorder="1" applyAlignment="1">
      <alignment horizontal="right" vertical="center" readingOrder="1"/>
    </xf>
    <xf numFmtId="177" fontId="99" fillId="4" borderId="3" xfId="4" applyNumberFormat="1" applyFont="1" applyFill="1" applyBorder="1" applyAlignment="1">
      <alignment horizontal="right" vertical="center" wrapText="1" readingOrder="1"/>
    </xf>
    <xf numFmtId="177" fontId="111" fillId="56" borderId="4" xfId="0" applyNumberFormat="1" applyFont="1" applyFill="1" applyBorder="1" applyAlignment="1">
      <alignment horizontal="right" vertical="center" readingOrder="1"/>
    </xf>
    <xf numFmtId="178" fontId="111" fillId="4" borderId="4" xfId="0" applyNumberFormat="1" applyFont="1" applyFill="1" applyBorder="1" applyAlignment="1">
      <alignment horizontal="right" vertical="center" readingOrder="1"/>
    </xf>
    <xf numFmtId="178" fontId="103" fillId="50" borderId="4" xfId="0" applyNumberFormat="1" applyFont="1" applyFill="1" applyBorder="1" applyAlignment="1">
      <alignment horizontal="right" vertical="center" readingOrder="1"/>
    </xf>
    <xf numFmtId="178" fontId="106" fillId="50" borderId="4" xfId="0" applyNumberFormat="1" applyFont="1" applyFill="1" applyBorder="1" applyAlignment="1">
      <alignment horizontal="right" vertical="center" readingOrder="1"/>
    </xf>
    <xf numFmtId="177" fontId="158" fillId="51" borderId="87" xfId="0" applyNumberFormat="1" applyFont="1" applyFill="1" applyBorder="1" applyAlignment="1">
      <alignment horizontal="right" vertical="center" readingOrder="1"/>
    </xf>
    <xf numFmtId="177" fontId="157" fillId="51" borderId="88" xfId="0" applyNumberFormat="1" applyFont="1" applyFill="1" applyBorder="1" applyAlignment="1">
      <alignment horizontal="center" vertical="center" wrapText="1" readingOrder="1"/>
    </xf>
    <xf numFmtId="178" fontId="115" fillId="4" borderId="4" xfId="0" applyNumberFormat="1" applyFont="1" applyFill="1" applyBorder="1" applyAlignment="1">
      <alignment horizontal="right" vertical="center" readingOrder="1"/>
    </xf>
    <xf numFmtId="178" fontId="115" fillId="0" borderId="4" xfId="0" applyNumberFormat="1" applyFont="1" applyBorder="1" applyAlignment="1">
      <alignment horizontal="right" vertical="center" readingOrder="1"/>
    </xf>
    <xf numFmtId="178" fontId="106" fillId="52" borderId="4" xfId="0" applyNumberFormat="1" applyFont="1" applyFill="1" applyBorder="1" applyAlignment="1">
      <alignment horizontal="right" vertical="center" readingOrder="1"/>
    </xf>
    <xf numFmtId="178" fontId="106" fillId="52" borderId="8" xfId="0" applyNumberFormat="1" applyFont="1" applyFill="1" applyBorder="1" applyAlignment="1">
      <alignment horizontal="right" vertical="center" readingOrder="1"/>
    </xf>
    <xf numFmtId="178" fontId="158" fillId="51" borderId="27" xfId="0" applyNumberFormat="1" applyFont="1" applyFill="1" applyBorder="1" applyAlignment="1">
      <alignment horizontal="right" vertical="center" readingOrder="1"/>
    </xf>
    <xf numFmtId="178" fontId="111" fillId="57" borderId="76" xfId="0" applyNumberFormat="1" applyFont="1" applyFill="1" applyBorder="1" applyAlignment="1">
      <alignment horizontal="right" vertical="center" readingOrder="1"/>
    </xf>
    <xf numFmtId="178" fontId="103" fillId="52" borderId="4" xfId="0" applyNumberFormat="1" applyFont="1" applyFill="1" applyBorder="1" applyAlignment="1">
      <alignment horizontal="right" vertical="center" readingOrder="1"/>
    </xf>
    <xf numFmtId="178" fontId="111" fillId="0" borderId="4" xfId="0" applyNumberFormat="1" applyFont="1" applyFill="1" applyBorder="1" applyAlignment="1">
      <alignment horizontal="right" vertical="center" readingOrder="1"/>
    </xf>
    <xf numFmtId="178" fontId="103" fillId="52" borderId="8" xfId="0" applyNumberFormat="1" applyFont="1" applyFill="1" applyBorder="1" applyAlignment="1">
      <alignment horizontal="right" vertical="center" readingOrder="1"/>
    </xf>
    <xf numFmtId="0" fontId="157" fillId="51" borderId="4" xfId="0" applyFont="1" applyFill="1" applyBorder="1" applyAlignment="1">
      <alignment horizontal="center" vertical="center" wrapText="1" readingOrder="1"/>
    </xf>
    <xf numFmtId="178" fontId="111" fillId="57" borderId="4" xfId="0" applyNumberFormat="1" applyFont="1" applyFill="1" applyBorder="1" applyAlignment="1">
      <alignment horizontal="right" vertical="center" readingOrder="1"/>
    </xf>
    <xf numFmtId="178" fontId="111" fillId="0" borderId="11" xfId="0" applyNumberFormat="1" applyFont="1" applyFill="1" applyBorder="1" applyAlignment="1">
      <alignment horizontal="right" vertical="center" readingOrder="1"/>
    </xf>
    <xf numFmtId="178" fontId="111" fillId="58" borderId="4" xfId="0" applyNumberFormat="1" applyFont="1" applyFill="1" applyBorder="1" applyAlignment="1">
      <alignment horizontal="right" vertical="center" readingOrder="1"/>
    </xf>
    <xf numFmtId="178" fontId="103" fillId="52" borderId="61" xfId="0" applyNumberFormat="1" applyFont="1" applyFill="1" applyBorder="1" applyAlignment="1">
      <alignment horizontal="right" vertical="center" readingOrder="1"/>
    </xf>
    <xf numFmtId="178" fontId="111" fillId="58" borderId="11" xfId="0" applyNumberFormat="1" applyFont="1" applyFill="1" applyBorder="1" applyAlignment="1">
      <alignment horizontal="right" vertical="center" readingOrder="1"/>
    </xf>
    <xf numFmtId="178" fontId="111" fillId="58" borderId="76" xfId="0" applyNumberFormat="1" applyFont="1" applyFill="1" applyBorder="1" applyAlignment="1">
      <alignment horizontal="right" vertical="center" readingOrder="1"/>
    </xf>
    <xf numFmtId="177" fontId="158" fillId="51" borderId="27" xfId="0" applyNumberFormat="1" applyFont="1" applyFill="1" applyBorder="1" applyAlignment="1">
      <alignment horizontal="right" vertical="center" readingOrder="1"/>
    </xf>
    <xf numFmtId="0" fontId="157" fillId="51" borderId="76" xfId="0" applyFont="1" applyFill="1" applyBorder="1" applyAlignment="1">
      <alignment horizontal="center" vertical="center" wrapText="1" readingOrder="1"/>
    </xf>
    <xf numFmtId="178" fontId="111" fillId="0" borderId="11" xfId="0" applyNumberFormat="1" applyFont="1" applyBorder="1" applyAlignment="1">
      <alignment horizontal="right" vertical="center" readingOrder="1"/>
    </xf>
    <xf numFmtId="0" fontId="157" fillId="51" borderId="27" xfId="0" applyFont="1" applyFill="1" applyBorder="1" applyAlignment="1">
      <alignment horizontal="center" vertical="center" wrapText="1" readingOrder="1"/>
    </xf>
    <xf numFmtId="178" fontId="111" fillId="0" borderId="2" xfId="0" applyNumberFormat="1" applyFont="1" applyBorder="1" applyAlignment="1">
      <alignment horizontal="right" vertical="center" readingOrder="1"/>
    </xf>
    <xf numFmtId="178" fontId="103" fillId="52" borderId="9" xfId="0" applyNumberFormat="1" applyFont="1" applyFill="1" applyBorder="1" applyAlignment="1">
      <alignment horizontal="right" vertical="center" readingOrder="1"/>
    </xf>
    <xf numFmtId="178" fontId="103" fillId="52" borderId="0" xfId="0" applyNumberFormat="1" applyFont="1" applyFill="1" applyBorder="1" applyAlignment="1">
      <alignment horizontal="right" vertical="center" readingOrder="1"/>
    </xf>
    <xf numFmtId="178" fontId="158" fillId="51" borderId="22" xfId="0" applyNumberFormat="1" applyFont="1" applyFill="1" applyBorder="1" applyAlignment="1">
      <alignment horizontal="right" vertical="center" readingOrder="1"/>
    </xf>
    <xf numFmtId="178" fontId="111" fillId="4" borderId="76" xfId="0" applyNumberFormat="1" applyFont="1" applyFill="1" applyBorder="1" applyAlignment="1">
      <alignment horizontal="right" vertical="center" readingOrder="1"/>
    </xf>
    <xf numFmtId="178" fontId="103" fillId="0" borderId="4" xfId="0" applyNumberFormat="1" applyFont="1" applyBorder="1" applyAlignment="1">
      <alignment horizontal="right" vertical="center" readingOrder="1"/>
    </xf>
    <xf numFmtId="177" fontId="111" fillId="0" borderId="11" xfId="0" applyNumberFormat="1" applyFont="1" applyBorder="1" applyAlignment="1">
      <alignment horizontal="right" vertical="center" readingOrder="1"/>
    </xf>
    <xf numFmtId="177" fontId="103" fillId="52" borderId="4" xfId="0" applyNumberFormat="1" applyFont="1" applyFill="1" applyBorder="1" applyAlignment="1">
      <alignment horizontal="right" vertical="center" readingOrder="1"/>
    </xf>
    <xf numFmtId="178" fontId="158" fillId="51" borderId="4" xfId="0" applyNumberFormat="1" applyFont="1" applyFill="1" applyBorder="1" applyAlignment="1">
      <alignment horizontal="right" vertical="center" readingOrder="1"/>
    </xf>
    <xf numFmtId="178" fontId="111" fillId="4" borderId="88" xfId="0" applyNumberFormat="1" applyFont="1" applyFill="1" applyBorder="1" applyAlignment="1">
      <alignment horizontal="right" vertical="center" readingOrder="1"/>
    </xf>
    <xf numFmtId="178" fontId="158" fillId="51" borderId="60" xfId="0" applyNumberFormat="1" applyFont="1" applyFill="1" applyBorder="1" applyAlignment="1">
      <alignment horizontal="right" vertical="center" readingOrder="1"/>
    </xf>
    <xf numFmtId="0" fontId="157" fillId="51" borderId="27" xfId="0" applyFont="1" applyFill="1" applyBorder="1" applyAlignment="1">
      <alignment horizontal="center" vertical="center" readingOrder="1"/>
    </xf>
    <xf numFmtId="178" fontId="111" fillId="0" borderId="88" xfId="0" applyNumberFormat="1" applyFont="1" applyBorder="1" applyAlignment="1">
      <alignment horizontal="right" vertical="center" readingOrder="1"/>
    </xf>
    <xf numFmtId="177" fontId="106" fillId="0" borderId="11" xfId="0" applyNumberFormat="1" applyFont="1" applyBorder="1" applyAlignment="1">
      <alignment horizontal="right" vertical="center" readingOrder="1"/>
    </xf>
    <xf numFmtId="177" fontId="106" fillId="0" borderId="8" xfId="0" applyNumberFormat="1" applyFont="1" applyBorder="1" applyAlignment="1">
      <alignment horizontal="right" vertical="center" readingOrder="1"/>
    </xf>
    <xf numFmtId="0" fontId="0" fillId="0" borderId="0" xfId="0" applyFill="1" applyBorder="1"/>
    <xf numFmtId="0" fontId="0" fillId="0" borderId="0" xfId="0" applyFill="1" applyBorder="1" applyAlignment="1">
      <alignment horizontal="center"/>
    </xf>
    <xf numFmtId="177" fontId="0" fillId="0" borderId="0" xfId="0" applyNumberFormat="1" applyFill="1" applyBorder="1"/>
    <xf numFmtId="0" fontId="185" fillId="0" borderId="0" xfId="0" applyFont="1" applyFill="1" applyBorder="1" applyAlignment="1">
      <alignment horizontal="left" vertical="center" wrapText="1" readingOrder="1"/>
    </xf>
    <xf numFmtId="43" fontId="0" fillId="0" borderId="0" xfId="0" applyNumberFormat="1" applyFill="1" applyBorder="1"/>
    <xf numFmtId="0" fontId="140" fillId="0" borderId="0" xfId="0" applyFont="1" applyFill="1" applyBorder="1"/>
    <xf numFmtId="171" fontId="0" fillId="0" borderId="0" xfId="0" applyNumberFormat="1" applyFill="1" applyBorder="1"/>
    <xf numFmtId="178" fontId="0" fillId="0" borderId="0" xfId="0" applyNumberFormat="1" applyFill="1" applyBorder="1"/>
    <xf numFmtId="43" fontId="0" fillId="0" borderId="0" xfId="1" applyFont="1" applyFill="1" applyBorder="1"/>
    <xf numFmtId="9" fontId="112" fillId="4" borderId="5" xfId="2" applyFont="1" applyFill="1" applyBorder="1" applyAlignment="1">
      <alignment horizontal="center" vertical="center" readingOrder="1"/>
    </xf>
    <xf numFmtId="178" fontId="158" fillId="51" borderId="0" xfId="0" applyNumberFormat="1" applyFont="1" applyFill="1" applyBorder="1" applyAlignment="1">
      <alignment horizontal="right" vertical="center" readingOrder="1"/>
    </xf>
    <xf numFmtId="0" fontId="157" fillId="4" borderId="16" xfId="0" applyFont="1" applyFill="1" applyBorder="1" applyAlignment="1">
      <alignment horizontal="center" vertical="center" wrapText="1" readingOrder="1"/>
    </xf>
    <xf numFmtId="0" fontId="157" fillId="4" borderId="14" xfId="0" applyFont="1" applyFill="1" applyBorder="1" applyAlignment="1">
      <alignment horizontal="center" vertical="center" readingOrder="1"/>
    </xf>
    <xf numFmtId="0" fontId="157" fillId="4" borderId="85" xfId="0" applyFont="1" applyFill="1" applyBorder="1" applyAlignment="1">
      <alignment horizontal="center" vertical="center" readingOrder="1"/>
    </xf>
    <xf numFmtId="177" fontId="157" fillId="4" borderId="29" xfId="0" applyNumberFormat="1" applyFont="1" applyFill="1" applyBorder="1" applyAlignment="1">
      <alignment horizontal="right" vertical="center" readingOrder="1"/>
    </xf>
    <xf numFmtId="178" fontId="157" fillId="4" borderId="29" xfId="0" applyNumberFormat="1" applyFont="1" applyFill="1" applyBorder="1" applyAlignment="1">
      <alignment horizontal="right" vertical="center" readingOrder="1"/>
    </xf>
    <xf numFmtId="9" fontId="157" fillId="4" borderId="29" xfId="2" applyFont="1" applyFill="1" applyBorder="1" applyAlignment="1">
      <alignment horizontal="center" vertical="center" readingOrder="1"/>
    </xf>
    <xf numFmtId="9" fontId="157" fillId="4" borderId="88" xfId="2" applyFont="1" applyFill="1" applyBorder="1" applyAlignment="1">
      <alignment horizontal="center" vertical="center" readingOrder="1"/>
    </xf>
    <xf numFmtId="178" fontId="158" fillId="4" borderId="0" xfId="0" applyNumberFormat="1" applyFont="1" applyFill="1" applyBorder="1" applyAlignment="1">
      <alignment horizontal="right" vertical="center" readingOrder="1"/>
    </xf>
    <xf numFmtId="0" fontId="0" fillId="4" borderId="0" xfId="0" applyFill="1" applyBorder="1"/>
    <xf numFmtId="1" fontId="100" fillId="0" borderId="36" xfId="0" applyNumberFormat="1" applyFont="1" applyBorder="1" applyAlignment="1">
      <alignment horizontal="center" vertical="center" wrapText="1" readingOrder="1"/>
    </xf>
    <xf numFmtId="9" fontId="123" fillId="53" borderId="3" xfId="7" applyFont="1" applyFill="1" applyBorder="1" applyAlignment="1">
      <alignment horizontal="center" vertical="center" wrapText="1" readingOrder="1"/>
    </xf>
    <xf numFmtId="9" fontId="122" fillId="0" borderId="3" xfId="2" applyFont="1" applyFill="1" applyBorder="1" applyAlignment="1">
      <alignment horizontal="center" vertical="center" wrapText="1" readingOrder="1"/>
    </xf>
    <xf numFmtId="9" fontId="122" fillId="52" borderId="3" xfId="7" applyFont="1" applyFill="1" applyBorder="1" applyAlignment="1">
      <alignment horizontal="center" vertical="center" wrapText="1" readingOrder="1"/>
    </xf>
    <xf numFmtId="9" fontId="131" fillId="50" borderId="3" xfId="7" applyFont="1" applyFill="1" applyBorder="1" applyAlignment="1">
      <alignment horizontal="center" vertical="center" wrapText="1" readingOrder="1"/>
    </xf>
    <xf numFmtId="177" fontId="100" fillId="0" borderId="0" xfId="0" applyNumberFormat="1" applyFont="1" applyFill="1" applyBorder="1" applyAlignment="1">
      <alignment horizontal="left" vertical="center" wrapText="1" readingOrder="1"/>
    </xf>
    <xf numFmtId="0" fontId="187" fillId="0" borderId="1" xfId="0" applyNumberFormat="1" applyFont="1" applyFill="1" applyBorder="1" applyAlignment="1">
      <alignment horizontal="left" vertical="center" wrapText="1" readingOrder="1"/>
    </xf>
    <xf numFmtId="1" fontId="174" fillId="0" borderId="8" xfId="0" applyNumberFormat="1" applyFont="1" applyBorder="1" applyAlignment="1">
      <alignment horizontal="center" vertical="center" wrapText="1"/>
    </xf>
    <xf numFmtId="178" fontId="103" fillId="4" borderId="4" xfId="0" applyNumberFormat="1" applyFont="1" applyFill="1" applyBorder="1" applyAlignment="1">
      <alignment horizontal="right" vertical="center" readingOrder="1"/>
    </xf>
    <xf numFmtId="178" fontId="100" fillId="4" borderId="9" xfId="0" applyNumberFormat="1" applyFont="1" applyFill="1" applyBorder="1" applyAlignment="1">
      <alignment horizontal="center" vertical="center" readingOrder="1"/>
    </xf>
    <xf numFmtId="0" fontId="100" fillId="4" borderId="50" xfId="0" applyFont="1" applyFill="1" applyBorder="1" applyAlignment="1">
      <alignment horizontal="left" vertical="center" wrapText="1" readingOrder="1"/>
    </xf>
    <xf numFmtId="177" fontId="100" fillId="0" borderId="5" xfId="0" applyNumberFormat="1" applyFont="1" applyFill="1" applyBorder="1" applyAlignment="1">
      <alignment horizontal="right" vertical="center" readingOrder="1"/>
    </xf>
    <xf numFmtId="178" fontId="111" fillId="0" borderId="8" xfId="0" applyNumberFormat="1" applyFont="1" applyBorder="1" applyAlignment="1">
      <alignment horizontal="right" vertical="center" readingOrder="1"/>
    </xf>
    <xf numFmtId="177" fontId="157" fillId="4" borderId="0" xfId="0" applyNumberFormat="1" applyFont="1" applyFill="1" applyBorder="1" applyAlignment="1">
      <alignment horizontal="center" vertical="center" wrapText="1" readingOrder="1"/>
    </xf>
    <xf numFmtId="0" fontId="0" fillId="4" borderId="0" xfId="0" applyFill="1" applyBorder="1" applyAlignment="1">
      <alignment horizontal="center"/>
    </xf>
    <xf numFmtId="0" fontId="0" fillId="4" borderId="0" xfId="0" applyFill="1" applyAlignment="1">
      <alignment horizontal="center"/>
    </xf>
    <xf numFmtId="0" fontId="100" fillId="4" borderId="6" xfId="0" applyFont="1" applyFill="1" applyBorder="1" applyAlignment="1">
      <alignment horizontal="right" vertical="center" wrapText="1" readingOrder="1"/>
    </xf>
    <xf numFmtId="177" fontId="100" fillId="4" borderId="6" xfId="0" applyNumberFormat="1" applyFont="1" applyFill="1" applyBorder="1" applyAlignment="1">
      <alignment horizontal="right" vertical="center" wrapText="1" readingOrder="1"/>
    </xf>
    <xf numFmtId="0" fontId="185" fillId="0" borderId="3" xfId="0" applyFont="1" applyFill="1" applyBorder="1" applyAlignment="1">
      <alignment horizontal="left" vertical="center" wrapText="1" readingOrder="1"/>
    </xf>
    <xf numFmtId="0" fontId="100" fillId="0" borderId="0" xfId="0" applyFont="1" applyFill="1" applyBorder="1" applyAlignment="1">
      <alignment vertical="center" wrapText="1" readingOrder="1"/>
    </xf>
    <xf numFmtId="178" fontId="115" fillId="0" borderId="4" xfId="0" applyNumberFormat="1" applyFont="1" applyFill="1" applyBorder="1" applyAlignment="1">
      <alignment horizontal="right" vertical="center" readingOrder="1"/>
    </xf>
    <xf numFmtId="0" fontId="100" fillId="0" borderId="7" xfId="0" applyFont="1" applyFill="1" applyBorder="1" applyAlignment="1">
      <alignment horizontal="center" vertical="center" readingOrder="1"/>
    </xf>
    <xf numFmtId="0" fontId="100" fillId="0" borderId="7" xfId="0" applyFont="1" applyFill="1" applyBorder="1" applyAlignment="1">
      <alignment vertical="center" wrapText="1" readingOrder="1"/>
    </xf>
    <xf numFmtId="0" fontId="100" fillId="0" borderId="7" xfId="0" applyFont="1" applyFill="1" applyBorder="1" applyAlignment="1">
      <alignment horizontal="left" vertical="center" wrapText="1" readingOrder="1"/>
    </xf>
    <xf numFmtId="177" fontId="100" fillId="0" borderId="7" xfId="0" applyNumberFormat="1" applyFont="1" applyFill="1" applyBorder="1" applyAlignment="1">
      <alignment horizontal="right" vertical="center" readingOrder="1"/>
    </xf>
    <xf numFmtId="178" fontId="115" fillId="0" borderId="11" xfId="0" applyNumberFormat="1" applyFont="1" applyFill="1" applyBorder="1" applyAlignment="1">
      <alignment horizontal="right" vertical="center" readingOrder="1"/>
    </xf>
    <xf numFmtId="1" fontId="174" fillId="0" borderId="3" xfId="0" applyNumberFormat="1" applyFont="1" applyFill="1" applyBorder="1" applyAlignment="1">
      <alignment horizontal="center" vertical="center" wrapText="1"/>
    </xf>
    <xf numFmtId="0" fontId="185" fillId="0" borderId="4" xfId="0" applyFont="1" applyFill="1" applyBorder="1" applyAlignment="1">
      <alignment horizontal="left" vertical="center" wrapText="1" readingOrder="1"/>
    </xf>
    <xf numFmtId="0" fontId="49" fillId="0" borderId="3" xfId="0" applyFont="1" applyBorder="1" applyAlignment="1">
      <alignment horizontal="left" vertical="center" wrapText="1" readingOrder="1"/>
    </xf>
    <xf numFmtId="0" fontId="49" fillId="4" borderId="3" xfId="0" applyFont="1" applyFill="1" applyBorder="1" applyAlignment="1">
      <alignment horizontal="left" vertical="center" wrapText="1" readingOrder="1"/>
    </xf>
    <xf numFmtId="1" fontId="49" fillId="4" borderId="5" xfId="0" applyNumberFormat="1" applyFont="1" applyFill="1" applyBorder="1" applyAlignment="1">
      <alignment vertical="center" wrapText="1" readingOrder="1"/>
    </xf>
    <xf numFmtId="0" fontId="49" fillId="54" borderId="3" xfId="0" applyFont="1" applyFill="1" applyBorder="1" applyAlignment="1">
      <alignment vertical="center" wrapText="1" readingOrder="1"/>
    </xf>
    <xf numFmtId="16" fontId="97" fillId="0" borderId="32" xfId="0" applyNumberFormat="1" applyFont="1" applyFill="1" applyBorder="1" applyAlignment="1">
      <alignment horizontal="left" wrapText="1" readingOrder="1"/>
    </xf>
    <xf numFmtId="180" fontId="99" fillId="0" borderId="3" xfId="51" applyNumberFormat="1" applyFont="1" applyFill="1" applyBorder="1" applyAlignment="1">
      <alignment horizontal="right" vertical="center" wrapText="1" readingOrder="1"/>
    </xf>
    <xf numFmtId="177" fontId="99" fillId="0" borderId="3" xfId="4" applyNumberFormat="1" applyFont="1" applyFill="1" applyBorder="1" applyAlignment="1">
      <alignment horizontal="right" vertical="center" wrapText="1" readingOrder="1"/>
    </xf>
    <xf numFmtId="0" fontId="188" fillId="4" borderId="3" xfId="0" applyFont="1" applyFill="1" applyBorder="1" applyAlignment="1">
      <alignment horizontal="left" vertical="center" wrapText="1" readingOrder="1"/>
    </xf>
    <xf numFmtId="178" fontId="157" fillId="51" borderId="3" xfId="1" applyNumberFormat="1" applyFont="1" applyFill="1" applyBorder="1" applyAlignment="1">
      <alignment horizontal="center" vertical="center" readingOrder="1"/>
    </xf>
    <xf numFmtId="0" fontId="100" fillId="4" borderId="7" xfId="0" applyFont="1" applyFill="1" applyBorder="1" applyAlignment="1">
      <alignment horizontal="left" vertical="center" wrapText="1" readingOrder="1"/>
    </xf>
    <xf numFmtId="178" fontId="100" fillId="4" borderId="3" xfId="0" applyNumberFormat="1" applyFont="1" applyFill="1" applyBorder="1" applyAlignment="1">
      <alignment horizontal="center" vertical="center" readingOrder="1"/>
    </xf>
    <xf numFmtId="177" fontId="111" fillId="4" borderId="2" xfId="0" applyNumberFormat="1" applyFont="1" applyFill="1" applyBorder="1" applyAlignment="1">
      <alignment horizontal="right" vertical="center" readingOrder="1"/>
    </xf>
    <xf numFmtId="177" fontId="0" fillId="4" borderId="0" xfId="0" applyNumberFormat="1" applyFill="1" applyBorder="1"/>
    <xf numFmtId="9" fontId="100" fillId="4" borderId="4" xfId="2" applyFont="1" applyFill="1" applyBorder="1" applyAlignment="1">
      <alignment horizontal="center" vertical="center" readingOrder="1"/>
    </xf>
    <xf numFmtId="0" fontId="100" fillId="4" borderId="37" xfId="0" applyFont="1" applyFill="1" applyBorder="1" applyAlignment="1">
      <alignment horizontal="center" vertical="center" readingOrder="1"/>
    </xf>
    <xf numFmtId="0" fontId="100" fillId="4" borderId="37" xfId="0" applyFont="1" applyFill="1" applyBorder="1" applyAlignment="1">
      <alignment vertical="center" wrapText="1" readingOrder="1"/>
    </xf>
    <xf numFmtId="0" fontId="100" fillId="4" borderId="37" xfId="0" applyFont="1" applyFill="1" applyBorder="1" applyAlignment="1">
      <alignment horizontal="left" vertical="center" wrapText="1" readingOrder="1"/>
    </xf>
    <xf numFmtId="178" fontId="185" fillId="4" borderId="37" xfId="0" applyNumberFormat="1" applyFont="1" applyFill="1" applyBorder="1" applyAlignment="1">
      <alignment horizontal="right" vertical="center" readingOrder="1"/>
    </xf>
    <xf numFmtId="177" fontId="1" fillId="4" borderId="0" xfId="0" applyNumberFormat="1" applyFont="1" applyFill="1" applyBorder="1"/>
    <xf numFmtId="0" fontId="91" fillId="4" borderId="0" xfId="0" applyFont="1" applyFill="1"/>
    <xf numFmtId="0" fontId="174" fillId="0" borderId="1" xfId="0" applyNumberFormat="1" applyFont="1" applyFill="1" applyBorder="1" applyAlignment="1">
      <alignment horizontal="left" vertical="center" wrapText="1" readingOrder="1"/>
    </xf>
    <xf numFmtId="9" fontId="131" fillId="59" borderId="3" xfId="7" applyFont="1" applyFill="1" applyBorder="1" applyAlignment="1">
      <alignment horizontal="center" vertical="center" wrapText="1" readingOrder="1"/>
    </xf>
    <xf numFmtId="9" fontId="131" fillId="53" borderId="3" xfId="7" applyFont="1" applyFill="1" applyBorder="1" applyAlignment="1">
      <alignment horizontal="center" vertical="center" wrapText="1" readingOrder="1"/>
    </xf>
    <xf numFmtId="9" fontId="122" fillId="51" borderId="3" xfId="7" applyFont="1" applyFill="1" applyBorder="1" applyAlignment="1">
      <alignment horizontal="center" vertical="center" wrapText="1" readingOrder="1"/>
    </xf>
    <xf numFmtId="9" fontId="131" fillId="3" borderId="3" xfId="7" applyFont="1" applyFill="1" applyBorder="1" applyAlignment="1">
      <alignment horizontal="center" vertical="center" wrapText="1" readingOrder="1"/>
    </xf>
    <xf numFmtId="0" fontId="67" fillId="3" borderId="0" xfId="0" applyFont="1" applyFill="1" applyAlignment="1">
      <alignment horizontal="center" vertical="center" wrapText="1" readingOrder="1"/>
    </xf>
    <xf numFmtId="0" fontId="163" fillId="51" borderId="21" xfId="4" applyFont="1" applyFill="1" applyBorder="1" applyAlignment="1">
      <alignment horizontal="center" vertical="center"/>
    </xf>
    <xf numFmtId="0" fontId="163" fillId="51" borderId="22" xfId="4" applyFont="1" applyFill="1" applyBorder="1" applyAlignment="1">
      <alignment horizontal="center" vertical="center"/>
    </xf>
    <xf numFmtId="0" fontId="163" fillId="51" borderId="23" xfId="4" applyFont="1" applyFill="1" applyBorder="1" applyAlignment="1">
      <alignment horizontal="center" vertical="center"/>
    </xf>
    <xf numFmtId="176" fontId="167" fillId="0" borderId="0" xfId="0" applyNumberFormat="1" applyFont="1" applyAlignment="1">
      <alignment horizontal="center"/>
    </xf>
    <xf numFmtId="188" fontId="95" fillId="0" borderId="0" xfId="0" applyNumberFormat="1" applyFont="1" applyAlignment="1">
      <alignment horizontal="center" wrapText="1"/>
    </xf>
    <xf numFmtId="0" fontId="121" fillId="51" borderId="61" xfId="0" applyFont="1" applyFill="1" applyBorder="1" applyAlignment="1">
      <alignment horizontal="center" vertical="center" wrapText="1" readingOrder="1"/>
    </xf>
    <xf numFmtId="0" fontId="121" fillId="51" borderId="0" xfId="0" applyFont="1" applyFill="1" applyAlignment="1">
      <alignment horizontal="center" vertical="center" wrapText="1" readingOrder="1"/>
    </xf>
    <xf numFmtId="0" fontId="166" fillId="0" borderId="18" xfId="0" applyFont="1" applyBorder="1" applyAlignment="1">
      <alignment horizontal="left" vertical="center" wrapText="1" readingOrder="1"/>
    </xf>
    <xf numFmtId="0" fontId="166" fillId="0" borderId="19" xfId="0" applyFont="1" applyBorder="1" applyAlignment="1">
      <alignment horizontal="left" vertical="center" wrapText="1" readingOrder="1"/>
    </xf>
    <xf numFmtId="176" fontId="95" fillId="0" borderId="16" xfId="0" applyNumberFormat="1" applyFont="1" applyBorder="1" applyAlignment="1">
      <alignment horizontal="center" wrapText="1"/>
    </xf>
    <xf numFmtId="176" fontId="95" fillId="0" borderId="0" xfId="0" applyNumberFormat="1" applyFont="1" applyAlignment="1">
      <alignment horizontal="center" wrapText="1"/>
    </xf>
    <xf numFmtId="0" fontId="157" fillId="51" borderId="21" xfId="0" applyFont="1" applyFill="1" applyBorder="1" applyAlignment="1">
      <alignment horizontal="center" vertical="center" readingOrder="1"/>
    </xf>
    <xf numFmtId="0" fontId="157" fillId="51" borderId="22" xfId="0" applyFont="1" applyFill="1" applyBorder="1" applyAlignment="1">
      <alignment horizontal="center" vertical="center" readingOrder="1"/>
    </xf>
    <xf numFmtId="0" fontId="157" fillId="51" borderId="28" xfId="0" applyFont="1" applyFill="1" applyBorder="1" applyAlignment="1">
      <alignment horizontal="center" vertical="center" readingOrder="1"/>
    </xf>
    <xf numFmtId="0" fontId="157" fillId="51" borderId="19" xfId="0" applyFont="1" applyFill="1" applyBorder="1" applyAlignment="1">
      <alignment horizontal="center" vertical="center" readingOrder="1"/>
    </xf>
    <xf numFmtId="0" fontId="157" fillId="51" borderId="75" xfId="0" applyFont="1" applyFill="1" applyBorder="1" applyAlignment="1">
      <alignment horizontal="center" vertical="center" readingOrder="1"/>
    </xf>
    <xf numFmtId="0" fontId="157" fillId="51" borderId="18" xfId="0" applyFont="1" applyFill="1" applyBorder="1" applyAlignment="1">
      <alignment horizontal="center" vertical="center" readingOrder="1"/>
    </xf>
    <xf numFmtId="0" fontId="157" fillId="51" borderId="13" xfId="0" applyFont="1" applyFill="1" applyBorder="1" applyAlignment="1">
      <alignment horizontal="center" vertical="center" readingOrder="1"/>
    </xf>
    <xf numFmtId="0" fontId="157" fillId="51" borderId="14" xfId="0" applyFont="1" applyFill="1" applyBorder="1" applyAlignment="1">
      <alignment horizontal="center" vertical="center" readingOrder="1"/>
    </xf>
    <xf numFmtId="0" fontId="157" fillId="51" borderId="85" xfId="0" applyFont="1" applyFill="1" applyBorder="1" applyAlignment="1">
      <alignment horizontal="center" vertical="center" readingOrder="1"/>
    </xf>
    <xf numFmtId="0" fontId="157" fillId="51" borderId="23" xfId="0" applyFont="1" applyFill="1" applyBorder="1" applyAlignment="1">
      <alignment horizontal="center" vertical="center" readingOrder="1"/>
    </xf>
    <xf numFmtId="178" fontId="117" fillId="52" borderId="43" xfId="0" applyNumberFormat="1" applyFont="1" applyFill="1" applyBorder="1" applyAlignment="1">
      <alignment horizontal="center" vertical="center" readingOrder="1"/>
    </xf>
    <xf numFmtId="178" fontId="117" fillId="52" borderId="10" xfId="0" applyNumberFormat="1" applyFont="1" applyFill="1" applyBorder="1" applyAlignment="1">
      <alignment horizontal="center" vertical="center" readingOrder="1"/>
    </xf>
    <xf numFmtId="0" fontId="100" fillId="0" borderId="73" xfId="0" applyFont="1" applyBorder="1" applyAlignment="1">
      <alignment horizontal="center" vertical="center" wrapText="1"/>
    </xf>
    <xf numFmtId="0" fontId="100" fillId="0" borderId="49" xfId="0" applyFont="1" applyBorder="1" applyAlignment="1">
      <alignment horizontal="center" vertical="center" wrapText="1"/>
    </xf>
    <xf numFmtId="178" fontId="117" fillId="52" borderId="4" xfId="0" applyNumberFormat="1" applyFont="1" applyFill="1" applyBorder="1" applyAlignment="1">
      <alignment horizontal="center" vertical="center" readingOrder="1"/>
    </xf>
    <xf numFmtId="177" fontId="117" fillId="52" borderId="8" xfId="0" applyNumberFormat="1" applyFont="1" applyFill="1" applyBorder="1" applyAlignment="1">
      <alignment horizontal="center" vertical="center" readingOrder="1"/>
    </xf>
    <xf numFmtId="177" fontId="117" fillId="52" borderId="49" xfId="0" applyNumberFormat="1" applyFont="1" applyFill="1" applyBorder="1" applyAlignment="1">
      <alignment horizontal="center" vertical="center" readingOrder="1"/>
    </xf>
    <xf numFmtId="178" fontId="117" fillId="52" borderId="73" xfId="0" applyNumberFormat="1" applyFont="1" applyFill="1" applyBorder="1" applyAlignment="1">
      <alignment horizontal="center" vertical="center" readingOrder="1"/>
    </xf>
    <xf numFmtId="178" fontId="117" fillId="52" borderId="49" xfId="0" applyNumberFormat="1" applyFont="1" applyFill="1" applyBorder="1" applyAlignment="1">
      <alignment horizontal="center" vertical="center" readingOrder="1"/>
    </xf>
    <xf numFmtId="178" fontId="117" fillId="52" borderId="8" xfId="0" applyNumberFormat="1" applyFont="1" applyFill="1" applyBorder="1" applyAlignment="1">
      <alignment horizontal="center" vertical="center" readingOrder="1"/>
    </xf>
    <xf numFmtId="178" fontId="117" fillId="52" borderId="5" xfId="0" applyNumberFormat="1" applyFont="1" applyFill="1" applyBorder="1" applyAlignment="1">
      <alignment horizontal="center" vertical="center" readingOrder="1"/>
    </xf>
    <xf numFmtId="0" fontId="117" fillId="50" borderId="4" xfId="0" applyFont="1" applyFill="1" applyBorder="1" applyAlignment="1">
      <alignment horizontal="center" vertical="center" wrapText="1" readingOrder="1"/>
    </xf>
    <xf numFmtId="0" fontId="117" fillId="50" borderId="9" xfId="0" applyFont="1" applyFill="1" applyBorder="1" applyAlignment="1">
      <alignment horizontal="center" vertical="center" wrapText="1" readingOrder="1"/>
    </xf>
    <xf numFmtId="0" fontId="117" fillId="50" borderId="10" xfId="0" applyFont="1" applyFill="1" applyBorder="1" applyAlignment="1">
      <alignment horizontal="center" vertical="center" wrapText="1" readingOrder="1"/>
    </xf>
    <xf numFmtId="0" fontId="117" fillId="50" borderId="61" xfId="0" applyFont="1" applyFill="1" applyBorder="1" applyAlignment="1">
      <alignment horizontal="center" vertical="center" wrapText="1" readingOrder="1"/>
    </xf>
    <xf numFmtId="0" fontId="117" fillId="50" borderId="0" xfId="0" applyFont="1" applyFill="1" applyAlignment="1">
      <alignment horizontal="center" vertical="center" wrapText="1" readingOrder="1"/>
    </xf>
    <xf numFmtId="0" fontId="117" fillId="50" borderId="12" xfId="0" applyFont="1" applyFill="1" applyBorder="1" applyAlignment="1">
      <alignment horizontal="center" vertical="center" wrapText="1" readingOrder="1"/>
    </xf>
    <xf numFmtId="0" fontId="117" fillId="50" borderId="8" xfId="0" applyFont="1" applyFill="1" applyBorder="1" applyAlignment="1">
      <alignment horizontal="center" vertical="center" wrapText="1" readingOrder="1"/>
    </xf>
    <xf numFmtId="0" fontId="117" fillId="50" borderId="55" xfId="0" applyFont="1" applyFill="1" applyBorder="1" applyAlignment="1">
      <alignment horizontal="center" vertical="center" wrapText="1" readingOrder="1"/>
    </xf>
    <xf numFmtId="0" fontId="117" fillId="50" borderId="49" xfId="0" applyFont="1" applyFill="1" applyBorder="1" applyAlignment="1">
      <alignment horizontal="center" vertical="center" wrapText="1" readingOrder="1"/>
    </xf>
    <xf numFmtId="0" fontId="117" fillId="50" borderId="11" xfId="0" applyFont="1" applyFill="1" applyBorder="1" applyAlignment="1">
      <alignment horizontal="center" vertical="center" wrapText="1" readingOrder="1"/>
    </xf>
    <xf numFmtId="0" fontId="117" fillId="50" borderId="2" xfId="0" applyFont="1" applyFill="1" applyBorder="1" applyAlignment="1">
      <alignment horizontal="center" vertical="center" wrapText="1" readingOrder="1"/>
    </xf>
    <xf numFmtId="0" fontId="117" fillId="50" borderId="50" xfId="0" applyFont="1" applyFill="1" applyBorder="1" applyAlignment="1">
      <alignment horizontal="center" vertical="center" wrapText="1" readingOrder="1"/>
    </xf>
    <xf numFmtId="0" fontId="117" fillId="0" borderId="3" xfId="0" applyFont="1" applyFill="1" applyBorder="1" applyAlignment="1">
      <alignment horizontal="center" vertical="center" wrapText="1" readingOrder="1"/>
    </xf>
    <xf numFmtId="0" fontId="117" fillId="0" borderId="36" xfId="0" applyFont="1" applyFill="1" applyBorder="1" applyAlignment="1">
      <alignment horizontal="center" vertical="center" wrapText="1" readingOrder="1"/>
    </xf>
    <xf numFmtId="0" fontId="117" fillId="0" borderId="44" xfId="0" applyFont="1" applyFill="1" applyBorder="1" applyAlignment="1">
      <alignment horizontal="center" vertical="center" wrapText="1" readingOrder="1"/>
    </xf>
    <xf numFmtId="0" fontId="174" fillId="0" borderId="0" xfId="0" applyFont="1" applyBorder="1" applyAlignment="1">
      <alignment horizontal="left" vertical="top" readingOrder="1"/>
    </xf>
    <xf numFmtId="0" fontId="174" fillId="0" borderId="0" xfId="0" applyFont="1" applyAlignment="1">
      <alignment horizontal="left" vertical="top" readingOrder="1"/>
    </xf>
    <xf numFmtId="0" fontId="174" fillId="0" borderId="21" xfId="0" applyFont="1" applyBorder="1" applyAlignment="1">
      <alignment horizontal="left" vertical="top" readingOrder="1"/>
    </xf>
    <xf numFmtId="0" fontId="174" fillId="0" borderId="19" xfId="0" applyFont="1" applyBorder="1" applyAlignment="1">
      <alignment horizontal="left" vertical="top" readingOrder="1"/>
    </xf>
    <xf numFmtId="0" fontId="186" fillId="0" borderId="19" xfId="0" applyFont="1" applyBorder="1" applyAlignment="1">
      <alignment horizontal="left" vertical="top" readingOrder="1"/>
    </xf>
    <xf numFmtId="0" fontId="174" fillId="0" borderId="20" xfId="0" applyFont="1" applyBorder="1" applyAlignment="1">
      <alignment horizontal="left" vertical="top" readingOrder="1"/>
    </xf>
    <xf numFmtId="178" fontId="117" fillId="0" borderId="4" xfId="0" applyNumberFormat="1" applyFont="1" applyBorder="1" applyAlignment="1">
      <alignment horizontal="center" vertical="center" readingOrder="1"/>
    </xf>
    <xf numFmtId="178" fontId="117" fillId="0" borderId="10" xfId="0" applyNumberFormat="1" applyFont="1" applyBorder="1" applyAlignment="1">
      <alignment horizontal="center" vertical="center" readingOrder="1"/>
    </xf>
    <xf numFmtId="178" fontId="117" fillId="52" borderId="87" xfId="0" applyNumberFormat="1" applyFont="1" applyFill="1" applyBorder="1" applyAlignment="1">
      <alignment horizontal="center" vertical="center" readingOrder="1"/>
    </xf>
    <xf numFmtId="178" fontId="117" fillId="52" borderId="56" xfId="0" applyNumberFormat="1" applyFont="1" applyFill="1" applyBorder="1" applyAlignment="1">
      <alignment horizontal="center" vertical="center" readingOrder="1"/>
    </xf>
    <xf numFmtId="178" fontId="117" fillId="50" borderId="4" xfId="0" applyNumberFormat="1" applyFont="1" applyFill="1" applyBorder="1" applyAlignment="1">
      <alignment horizontal="center" vertical="center" readingOrder="1"/>
    </xf>
    <xf numFmtId="178" fontId="117" fillId="50" borderId="10" xfId="0" applyNumberFormat="1" applyFont="1" applyFill="1" applyBorder="1" applyAlignment="1">
      <alignment horizontal="center" vertical="center" readingOrder="1"/>
    </xf>
    <xf numFmtId="0" fontId="174" fillId="0" borderId="22" xfId="0" applyFont="1" applyBorder="1" applyAlignment="1">
      <alignment horizontal="left" vertical="top" readingOrder="1"/>
    </xf>
    <xf numFmtId="178" fontId="117" fillId="52" borderId="3" xfId="0" applyNumberFormat="1" applyFont="1" applyFill="1" applyBorder="1" applyAlignment="1">
      <alignment horizontal="center" vertical="center" readingOrder="1"/>
    </xf>
    <xf numFmtId="0" fontId="174" fillId="0" borderId="14" xfId="0" applyFont="1" applyBorder="1" applyAlignment="1">
      <alignment horizontal="left" vertical="top" readingOrder="1"/>
    </xf>
    <xf numFmtId="0" fontId="186" fillId="0" borderId="14" xfId="0" applyFont="1" applyBorder="1" applyAlignment="1">
      <alignment horizontal="left" vertical="top" readingOrder="1"/>
    </xf>
    <xf numFmtId="0" fontId="117" fillId="0" borderId="30" xfId="0" applyFont="1" applyFill="1" applyBorder="1" applyAlignment="1">
      <alignment horizontal="center" vertical="center" wrapText="1" readingOrder="1"/>
    </xf>
    <xf numFmtId="0" fontId="117" fillId="0" borderId="32" xfId="0" applyFont="1" applyFill="1" applyBorder="1" applyAlignment="1">
      <alignment horizontal="center" vertical="center" wrapText="1" readingOrder="1"/>
    </xf>
    <xf numFmtId="0" fontId="186" fillId="0" borderId="22" xfId="0" applyFont="1" applyBorder="1" applyAlignment="1">
      <alignment horizontal="left" vertical="top" readingOrder="1"/>
    </xf>
    <xf numFmtId="0" fontId="157" fillId="51" borderId="87" xfId="0" applyFont="1" applyFill="1" applyBorder="1" applyAlignment="1">
      <alignment horizontal="center" vertical="center" readingOrder="1"/>
    </xf>
    <xf numFmtId="0" fontId="157" fillId="51" borderId="89" xfId="0" applyFont="1" applyFill="1" applyBorder="1" applyAlignment="1">
      <alignment horizontal="center" vertical="center" readingOrder="1"/>
    </xf>
    <xf numFmtId="0" fontId="157" fillId="51" borderId="56" xfId="0" applyFont="1" applyFill="1" applyBorder="1" applyAlignment="1">
      <alignment horizontal="center" vertical="center" readingOrder="1"/>
    </xf>
    <xf numFmtId="0" fontId="117" fillId="52" borderId="4" xfId="0" applyFont="1" applyFill="1" applyBorder="1" applyAlignment="1">
      <alignment horizontal="center" vertical="center" wrapText="1" readingOrder="1"/>
    </xf>
    <xf numFmtId="0" fontId="117" fillId="52" borderId="9" xfId="0" applyFont="1" applyFill="1" applyBorder="1" applyAlignment="1">
      <alignment horizontal="center" vertical="center" wrapText="1" readingOrder="1"/>
    </xf>
    <xf numFmtId="0" fontId="117" fillId="52" borderId="10" xfId="0" applyFont="1" applyFill="1" applyBorder="1" applyAlignment="1">
      <alignment horizontal="center" vertical="center" wrapText="1" readingOrder="1"/>
    </xf>
    <xf numFmtId="0" fontId="117" fillId="52" borderId="8" xfId="0" applyFont="1" applyFill="1" applyBorder="1" applyAlignment="1">
      <alignment horizontal="center" vertical="center" wrapText="1" readingOrder="1"/>
    </xf>
    <xf numFmtId="0" fontId="117" fillId="52" borderId="55" xfId="0" applyFont="1" applyFill="1" applyBorder="1" applyAlignment="1">
      <alignment horizontal="center" vertical="center" wrapText="1" readingOrder="1"/>
    </xf>
    <xf numFmtId="0" fontId="117" fillId="52" borderId="49" xfId="0" applyFont="1" applyFill="1" applyBorder="1" applyAlignment="1">
      <alignment horizontal="center" vertical="center" wrapText="1" readingOrder="1"/>
    </xf>
    <xf numFmtId="0" fontId="117" fillId="50" borderId="3" xfId="0" applyFont="1" applyFill="1" applyBorder="1" applyAlignment="1">
      <alignment horizontal="center" vertical="center" wrapText="1" readingOrder="1"/>
    </xf>
    <xf numFmtId="0" fontId="157" fillId="51" borderId="19" xfId="0" applyFont="1" applyFill="1" applyBorder="1" applyAlignment="1">
      <alignment horizontal="center" vertical="center" wrapText="1" readingOrder="1"/>
    </xf>
    <xf numFmtId="15" fontId="118" fillId="0" borderId="16" xfId="0" applyNumberFormat="1" applyFont="1" applyBorder="1" applyAlignment="1">
      <alignment horizontal="center" vertical="center" readingOrder="1"/>
    </xf>
    <xf numFmtId="15" fontId="118" fillId="0" borderId="0" xfId="0" applyNumberFormat="1" applyFont="1" applyAlignment="1">
      <alignment horizontal="center" vertical="center" readingOrder="1"/>
    </xf>
    <xf numFmtId="15" fontId="179" fillId="0" borderId="0" xfId="0" applyNumberFormat="1" applyFont="1" applyAlignment="1">
      <alignment horizontal="center" vertical="center" readingOrder="1"/>
    </xf>
    <xf numFmtId="176" fontId="118" fillId="0" borderId="16" xfId="0" applyNumberFormat="1" applyFont="1" applyBorder="1" applyAlignment="1">
      <alignment horizontal="center" vertical="center" readingOrder="1"/>
    </xf>
    <xf numFmtId="176" fontId="118" fillId="0" borderId="0" xfId="0" applyNumberFormat="1" applyFont="1" applyAlignment="1">
      <alignment horizontal="center" vertical="center" readingOrder="1"/>
    </xf>
    <xf numFmtId="176" fontId="179" fillId="0" borderId="0" xfId="0" applyNumberFormat="1" applyFont="1" applyAlignment="1">
      <alignment horizontal="center" vertical="center" readingOrder="1"/>
    </xf>
    <xf numFmtId="176" fontId="117" fillId="0" borderId="16" xfId="0" applyNumberFormat="1" applyFont="1" applyBorder="1" applyAlignment="1">
      <alignment horizontal="center" vertical="center" readingOrder="1"/>
    </xf>
    <xf numFmtId="176" fontId="117" fillId="0" borderId="0" xfId="0" applyNumberFormat="1" applyFont="1" applyAlignment="1">
      <alignment horizontal="center" vertical="center" readingOrder="1"/>
    </xf>
    <xf numFmtId="176" fontId="157" fillId="0" borderId="0" xfId="0" applyNumberFormat="1" applyFont="1" applyAlignment="1">
      <alignment horizontal="center" vertical="center" readingOrder="1"/>
    </xf>
    <xf numFmtId="0" fontId="117" fillId="4" borderId="86" xfId="0" applyFont="1" applyFill="1" applyBorder="1" applyAlignment="1">
      <alignment horizontal="center" vertical="center" wrapText="1" readingOrder="1"/>
    </xf>
    <xf numFmtId="0" fontId="117" fillId="4" borderId="43" xfId="0" applyFont="1" applyFill="1" applyBorder="1" applyAlignment="1">
      <alignment horizontal="center" vertical="center" wrapText="1" readingOrder="1"/>
    </xf>
    <xf numFmtId="0" fontId="157" fillId="4" borderId="44" xfId="0" applyFont="1" applyFill="1" applyBorder="1" applyAlignment="1">
      <alignment horizontal="center" vertical="center" wrapText="1" readingOrder="1"/>
    </xf>
    <xf numFmtId="0" fontId="117" fillId="4" borderId="30" xfId="0" applyFont="1" applyFill="1" applyBorder="1" applyAlignment="1">
      <alignment horizontal="center" vertical="center" wrapText="1" readingOrder="1"/>
    </xf>
    <xf numFmtId="0" fontId="117" fillId="4" borderId="32" xfId="0" applyFont="1" applyFill="1" applyBorder="1" applyAlignment="1">
      <alignment horizontal="center" vertical="center" wrapText="1" readingOrder="1"/>
    </xf>
    <xf numFmtId="0" fontId="117" fillId="4" borderId="0" xfId="0" applyFont="1" applyFill="1" applyBorder="1" applyAlignment="1">
      <alignment horizontal="center" vertical="center" wrapText="1" readingOrder="1"/>
    </xf>
    <xf numFmtId="0" fontId="117" fillId="4" borderId="16" xfId="0" applyFont="1" applyFill="1" applyBorder="1" applyAlignment="1">
      <alignment horizontal="center" vertical="center" wrapText="1" readingOrder="1"/>
    </xf>
    <xf numFmtId="0" fontId="117" fillId="3" borderId="0" xfId="0" applyFont="1" applyFill="1" applyBorder="1" applyAlignment="1">
      <alignment horizontal="center" vertical="center" wrapText="1" readingOrder="1"/>
    </xf>
    <xf numFmtId="0" fontId="117" fillId="4" borderId="47" xfId="0" applyFont="1" applyFill="1" applyBorder="1" applyAlignment="1">
      <alignment horizontal="center" vertical="center" wrapText="1" readingOrder="1"/>
    </xf>
    <xf numFmtId="0" fontId="157" fillId="4" borderId="43" xfId="0" applyFont="1" applyFill="1" applyBorder="1" applyAlignment="1">
      <alignment horizontal="center" vertical="center" wrapText="1" readingOrder="1"/>
    </xf>
    <xf numFmtId="0" fontId="157" fillId="0" borderId="44" xfId="0" applyFont="1" applyFill="1" applyBorder="1" applyAlignment="1">
      <alignment horizontal="center" vertical="center" wrapText="1" readingOrder="1"/>
    </xf>
    <xf numFmtId="0" fontId="186" fillId="0" borderId="0" xfId="0" applyFont="1" applyAlignment="1">
      <alignment horizontal="left" vertical="top" readingOrder="1"/>
    </xf>
    <xf numFmtId="0" fontId="117" fillId="0" borderId="35" xfId="0" applyFont="1" applyFill="1" applyBorder="1" applyAlignment="1">
      <alignment horizontal="center" vertical="center" wrapText="1" readingOrder="1"/>
    </xf>
    <xf numFmtId="0" fontId="117" fillId="0" borderId="53" xfId="0" applyFont="1" applyFill="1" applyBorder="1" applyAlignment="1">
      <alignment horizontal="center" vertical="center" wrapText="1" readingOrder="1"/>
    </xf>
    <xf numFmtId="0" fontId="157" fillId="0" borderId="54" xfId="0" applyFont="1" applyFill="1" applyBorder="1" applyAlignment="1">
      <alignment horizontal="center" vertical="center" wrapText="1" readingOrder="1"/>
    </xf>
    <xf numFmtId="0" fontId="117" fillId="0" borderId="54" xfId="0" applyFont="1" applyFill="1" applyBorder="1" applyAlignment="1">
      <alignment horizontal="center" vertical="center" wrapText="1" readingOrder="1"/>
    </xf>
    <xf numFmtId="177" fontId="117" fillId="52" borderId="44" xfId="0" applyNumberFormat="1" applyFont="1" applyFill="1" applyBorder="1" applyAlignment="1">
      <alignment horizontal="center" vertical="center" readingOrder="1"/>
    </xf>
    <xf numFmtId="177" fontId="117" fillId="52" borderId="56" xfId="0" applyNumberFormat="1" applyFont="1" applyFill="1" applyBorder="1" applyAlignment="1">
      <alignment horizontal="center" vertical="center" readingOrder="1"/>
    </xf>
    <xf numFmtId="0" fontId="117" fillId="4" borderId="13" xfId="0" applyFont="1" applyFill="1" applyBorder="1" applyAlignment="1">
      <alignment horizontal="center" vertical="center" wrapText="1" readingOrder="1"/>
    </xf>
    <xf numFmtId="0" fontId="157" fillId="4" borderId="18" xfId="0" applyFont="1" applyFill="1" applyBorder="1" applyAlignment="1">
      <alignment horizontal="center" vertical="center" wrapText="1" readingOrder="1"/>
    </xf>
    <xf numFmtId="0" fontId="117" fillId="4" borderId="55" xfId="0" applyFont="1" applyFill="1" applyBorder="1" applyAlignment="1">
      <alignment horizontal="center" vertical="center" wrapText="1" readingOrder="1"/>
    </xf>
    <xf numFmtId="0" fontId="117" fillId="4" borderId="2" xfId="0" applyFont="1" applyFill="1" applyBorder="1" applyAlignment="1">
      <alignment horizontal="center" vertical="center" wrapText="1" readingOrder="1"/>
    </xf>
    <xf numFmtId="0" fontId="117" fillId="0" borderId="13" xfId="0" applyFont="1" applyFill="1" applyBorder="1" applyAlignment="1">
      <alignment horizontal="center" vertical="center" wrapText="1" readingOrder="1"/>
    </xf>
    <xf numFmtId="0" fontId="117" fillId="0" borderId="16" xfId="0" applyFont="1" applyFill="1" applyBorder="1" applyAlignment="1">
      <alignment horizontal="center" vertical="center" wrapText="1" readingOrder="1"/>
    </xf>
    <xf numFmtId="0" fontId="117" fillId="0" borderId="18" xfId="0" applyFont="1" applyFill="1" applyBorder="1" applyAlignment="1">
      <alignment horizontal="center" vertical="center" wrapText="1" readingOrder="1"/>
    </xf>
    <xf numFmtId="177" fontId="94" fillId="0" borderId="14" xfId="0" applyNumberFormat="1" applyFont="1" applyBorder="1" applyAlignment="1">
      <alignment horizontal="left" vertical="top" readingOrder="1"/>
    </xf>
    <xf numFmtId="0" fontId="94" fillId="0" borderId="14" xfId="0" applyFont="1" applyBorder="1" applyAlignment="1">
      <alignment horizontal="left" vertical="top" readingOrder="1"/>
    </xf>
    <xf numFmtId="0" fontId="117" fillId="4" borderId="36" xfId="0" applyFont="1" applyFill="1" applyBorder="1" applyAlignment="1">
      <alignment horizontal="center" vertical="center" wrapText="1" readingOrder="1"/>
    </xf>
    <xf numFmtId="0" fontId="117" fillId="4" borderId="44" xfId="0" applyFont="1" applyFill="1" applyBorder="1" applyAlignment="1">
      <alignment horizontal="center" vertical="center" wrapText="1" readingOrder="1"/>
    </xf>
    <xf numFmtId="0" fontId="117" fillId="0" borderId="13" xfId="0" applyFont="1" applyBorder="1" applyAlignment="1">
      <alignment horizontal="center" vertical="center" readingOrder="1"/>
    </xf>
    <xf numFmtId="0" fontId="117" fillId="0" borderId="14" xfId="0" applyFont="1" applyBorder="1" applyAlignment="1">
      <alignment horizontal="center" vertical="center" readingOrder="1"/>
    </xf>
    <xf numFmtId="0" fontId="117" fillId="0" borderId="15" xfId="0" applyFont="1" applyBorder="1" applyAlignment="1">
      <alignment horizontal="center" vertical="center" readingOrder="1"/>
    </xf>
    <xf numFmtId="0" fontId="117" fillId="0" borderId="16" xfId="0" applyFont="1" applyBorder="1" applyAlignment="1">
      <alignment horizontal="center" vertical="center" readingOrder="1"/>
    </xf>
    <xf numFmtId="0" fontId="117" fillId="0" borderId="0" xfId="0" applyFont="1" applyAlignment="1">
      <alignment horizontal="center" vertical="center" readingOrder="1"/>
    </xf>
    <xf numFmtId="0" fontId="117" fillId="0" borderId="17" xfId="0" applyFont="1" applyBorder="1" applyAlignment="1">
      <alignment horizontal="center" vertical="center" readingOrder="1"/>
    </xf>
    <xf numFmtId="0" fontId="117" fillId="0" borderId="18" xfId="0" applyFont="1" applyBorder="1" applyAlignment="1">
      <alignment horizontal="center" vertical="center" readingOrder="1"/>
    </xf>
    <xf numFmtId="0" fontId="117" fillId="0" borderId="19" xfId="0" applyFont="1" applyBorder="1" applyAlignment="1">
      <alignment horizontal="center" vertical="center" readingOrder="1"/>
    </xf>
    <xf numFmtId="0" fontId="117" fillId="0" borderId="20" xfId="0" applyFont="1" applyBorder="1" applyAlignment="1">
      <alignment horizontal="center" vertical="center" readingOrder="1"/>
    </xf>
    <xf numFmtId="0" fontId="157" fillId="51" borderId="3" xfId="4" applyFont="1" applyFill="1" applyBorder="1" applyAlignment="1">
      <alignment horizontal="center" vertical="center" wrapText="1" readingOrder="1"/>
    </xf>
    <xf numFmtId="0" fontId="101" fillId="0" borderId="16" xfId="4" applyFont="1" applyBorder="1" applyAlignment="1">
      <alignment horizontal="center" vertical="center"/>
    </xf>
    <xf numFmtId="0" fontId="101" fillId="0" borderId="0" xfId="4" applyFont="1" applyAlignment="1">
      <alignment horizontal="center" vertical="center"/>
    </xf>
    <xf numFmtId="9" fontId="121" fillId="52" borderId="3" xfId="6" applyFont="1" applyFill="1" applyBorder="1" applyAlignment="1">
      <alignment horizontal="center" vertical="center" wrapText="1" readingOrder="1"/>
    </xf>
    <xf numFmtId="9" fontId="110" fillId="0" borderId="3" xfId="2" applyFont="1" applyBorder="1" applyAlignment="1">
      <alignment horizontal="center" vertical="center" wrapText="1" readingOrder="1"/>
    </xf>
    <xf numFmtId="9" fontId="110" fillId="4" borderId="49" xfId="7" applyFont="1" applyFill="1" applyBorder="1" applyAlignment="1">
      <alignment horizontal="center" vertical="center" wrapText="1"/>
    </xf>
    <xf numFmtId="9" fontId="110" fillId="4" borderId="5" xfId="7" applyFont="1" applyFill="1" applyBorder="1" applyAlignment="1">
      <alignment horizontal="center" vertical="center" wrapText="1"/>
    </xf>
    <xf numFmtId="9" fontId="110" fillId="0" borderId="3" xfId="7" applyFont="1" applyFill="1" applyBorder="1" applyAlignment="1">
      <alignment horizontal="center" vertical="center" wrapText="1" readingOrder="1"/>
    </xf>
    <xf numFmtId="0" fontId="94" fillId="0" borderId="0" xfId="0" applyFont="1" applyAlignment="1">
      <alignment horizontal="left" vertical="top" wrapText="1" readingOrder="1"/>
    </xf>
    <xf numFmtId="0" fontId="157" fillId="51" borderId="4" xfId="4" applyFont="1" applyFill="1" applyBorder="1" applyAlignment="1">
      <alignment horizontal="center" vertical="center" wrapText="1" readingOrder="1"/>
    </xf>
    <xf numFmtId="0" fontId="157" fillId="51" borderId="10" xfId="4" applyFont="1" applyFill="1" applyBorder="1" applyAlignment="1">
      <alignment horizontal="center" vertical="center" wrapText="1" readingOrder="1"/>
    </xf>
    <xf numFmtId="187" fontId="101" fillId="0" borderId="16" xfId="4" applyNumberFormat="1" applyFont="1" applyBorder="1" applyAlignment="1">
      <alignment horizontal="center" vertical="center"/>
    </xf>
    <xf numFmtId="187" fontId="101" fillId="0" borderId="0" xfId="4" applyNumberFormat="1" applyFont="1" applyAlignment="1">
      <alignment horizontal="center" vertical="center"/>
    </xf>
    <xf numFmtId="0" fontId="0" fillId="0" borderId="0" xfId="0" applyAlignment="1">
      <alignment horizontal="center"/>
    </xf>
    <xf numFmtId="0" fontId="100" fillId="0" borderId="47" xfId="5" applyFont="1" applyBorder="1" applyAlignment="1">
      <alignment horizontal="left"/>
    </xf>
    <xf numFmtId="0" fontId="100" fillId="0" borderId="2" xfId="5" applyFont="1" applyBorder="1" applyAlignment="1">
      <alignment horizontal="left"/>
    </xf>
    <xf numFmtId="9" fontId="102" fillId="0" borderId="3" xfId="7" applyFont="1" applyBorder="1" applyAlignment="1">
      <alignment horizontal="center" vertical="center" wrapText="1"/>
    </xf>
    <xf numFmtId="9" fontId="102" fillId="0" borderId="4" xfId="7" applyFont="1" applyBorder="1" applyAlignment="1">
      <alignment horizontal="center" vertical="center" wrapText="1"/>
    </xf>
    <xf numFmtId="9" fontId="102" fillId="0" borderId="9" xfId="7" applyFont="1" applyBorder="1" applyAlignment="1">
      <alignment horizontal="center" vertical="center" wrapText="1"/>
    </xf>
    <xf numFmtId="9" fontId="102" fillId="0" borderId="10" xfId="7" applyFont="1" applyBorder="1" applyAlignment="1">
      <alignment horizontal="center" vertical="center" wrapText="1"/>
    </xf>
    <xf numFmtId="3" fontId="108" fillId="50" borderId="4" xfId="4" applyNumberFormat="1" applyFont="1" applyFill="1" applyBorder="1" applyAlignment="1">
      <alignment horizontal="center" vertical="center" wrapText="1" readingOrder="1"/>
    </xf>
    <xf numFmtId="3" fontId="108" fillId="50" borderId="9" xfId="4" applyNumberFormat="1" applyFont="1" applyFill="1" applyBorder="1" applyAlignment="1">
      <alignment horizontal="center" vertical="center" wrapText="1" readingOrder="1"/>
    </xf>
    <xf numFmtId="3" fontId="108" fillId="50" borderId="10" xfId="4" applyNumberFormat="1" applyFont="1" applyFill="1" applyBorder="1" applyAlignment="1">
      <alignment horizontal="center" vertical="center" wrapText="1" readingOrder="1"/>
    </xf>
    <xf numFmtId="3" fontId="157" fillId="51" borderId="4" xfId="4" applyNumberFormat="1" applyFont="1" applyFill="1" applyBorder="1" applyAlignment="1">
      <alignment horizontal="center" vertical="center" wrapText="1" readingOrder="1"/>
    </xf>
    <xf numFmtId="3" fontId="157" fillId="51" borderId="10" xfId="4" applyNumberFormat="1" applyFont="1" applyFill="1" applyBorder="1" applyAlignment="1">
      <alignment horizontal="center" vertical="center" wrapText="1" readingOrder="1"/>
    </xf>
    <xf numFmtId="3" fontId="108" fillId="50" borderId="3" xfId="4" applyNumberFormat="1" applyFont="1" applyFill="1" applyBorder="1" applyAlignment="1">
      <alignment horizontal="center" vertical="center" wrapText="1" readingOrder="1"/>
    </xf>
    <xf numFmtId="3" fontId="108" fillId="50" borderId="11" xfId="4" applyNumberFormat="1" applyFont="1" applyFill="1" applyBorder="1" applyAlignment="1">
      <alignment horizontal="center" vertical="center" wrapText="1" readingOrder="1"/>
    </xf>
    <xf numFmtId="3" fontId="108" fillId="50" borderId="2" xfId="4" applyNumberFormat="1" applyFont="1" applyFill="1" applyBorder="1" applyAlignment="1">
      <alignment horizontal="center" vertical="center" wrapText="1" readingOrder="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6" applyFont="1" applyBorder="1" applyAlignment="1">
      <alignment horizontal="center" vertical="center" wrapText="1"/>
    </xf>
    <xf numFmtId="0" fontId="55" fillId="0" borderId="0" xfId="26" applyFont="1" applyAlignment="1">
      <alignment horizontal="center" vertical="center" wrapText="1"/>
    </xf>
    <xf numFmtId="0" fontId="55" fillId="0" borderId="17" xfId="26"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6" applyFont="1" applyBorder="1" applyAlignment="1">
      <alignment horizontal="left" vertical="center" wrapText="1"/>
    </xf>
    <xf numFmtId="0" fontId="55" fillId="0" borderId="22" xfId="546" applyFont="1" applyBorder="1" applyAlignment="1">
      <alignment horizontal="left" vertical="center" wrapText="1"/>
    </xf>
    <xf numFmtId="0" fontId="55" fillId="0" borderId="23" xfId="546" applyFont="1" applyBorder="1" applyAlignment="1">
      <alignment horizontal="left" vertical="center" wrapText="1"/>
    </xf>
    <xf numFmtId="0" fontId="71" fillId="0" borderId="21" xfId="4" applyFont="1" applyBorder="1" applyAlignment="1">
      <alignment horizontal="center" vertical="center"/>
    </xf>
    <xf numFmtId="0" fontId="71" fillId="0" borderId="22" xfId="4" applyFont="1" applyBorder="1" applyAlignment="1">
      <alignment horizontal="center" vertical="center"/>
    </xf>
    <xf numFmtId="0" fontId="71" fillId="0" borderId="23" xfId="4" applyFont="1" applyBorder="1" applyAlignment="1">
      <alignment horizontal="center" vertical="center"/>
    </xf>
    <xf numFmtId="0" fontId="59" fillId="0" borderId="0" xfId="4" applyFont="1" applyAlignment="1" applyProtection="1">
      <alignment horizontal="left" vertical="center" wrapText="1" readingOrder="1"/>
      <protection locked="0"/>
    </xf>
    <xf numFmtId="0" fontId="62" fillId="6" borderId="21" xfId="4" applyFont="1" applyFill="1" applyBorder="1" applyAlignment="1" applyProtection="1">
      <alignment horizontal="center" vertical="center" wrapText="1" readingOrder="1"/>
      <protection locked="0"/>
    </xf>
    <xf numFmtId="0" fontId="62" fillId="6" borderId="28" xfId="4" applyFont="1" applyFill="1" applyBorder="1" applyAlignment="1" applyProtection="1">
      <alignment horizontal="center" vertical="center" wrapText="1" readingOrder="1"/>
      <protection locked="0"/>
    </xf>
    <xf numFmtId="0" fontId="61" fillId="0" borderId="73"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7" xfId="4" applyFont="1" applyBorder="1" applyAlignment="1" applyProtection="1">
      <alignment horizontal="center" vertical="center" wrapText="1" readingOrder="1"/>
      <protection locked="0"/>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75" fillId="0" borderId="30" xfId="4" applyFont="1" applyBorder="1" applyAlignment="1">
      <alignment horizontal="left" vertical="center" wrapText="1"/>
    </xf>
    <xf numFmtId="0" fontId="75" fillId="0" borderId="50" xfId="4" applyFont="1" applyBorder="1" applyAlignment="1">
      <alignment horizontal="left" vertical="center" wrapText="1"/>
    </xf>
    <xf numFmtId="0" fontId="75" fillId="0" borderId="7" xfId="4" applyFont="1" applyBorder="1" applyAlignment="1">
      <alignment horizontal="left" vertical="center" wrapText="1"/>
    </xf>
    <xf numFmtId="0" fontId="75" fillId="0" borderId="32" xfId="4" applyFont="1" applyBorder="1" applyAlignment="1">
      <alignment horizontal="left" vertical="center" wrapText="1"/>
    </xf>
    <xf numFmtId="0" fontId="75" fillId="0" borderId="10" xfId="4" applyFont="1" applyBorder="1" applyAlignment="1">
      <alignment horizontal="left" vertical="center" wrapText="1"/>
    </xf>
    <xf numFmtId="0" fontId="75" fillId="0" borderId="3" xfId="4" applyFont="1" applyBorder="1" applyAlignment="1">
      <alignment horizontal="left" vertical="center" wrapText="1"/>
    </xf>
    <xf numFmtId="0" fontId="47" fillId="0" borderId="30" xfId="4" applyFont="1" applyBorder="1" applyAlignment="1">
      <alignment horizontal="left" wrapText="1"/>
    </xf>
    <xf numFmtId="0" fontId="47" fillId="0" borderId="50"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0" fontId="75" fillId="0" borderId="38" xfId="4" applyFont="1" applyBorder="1" applyAlignment="1">
      <alignment horizontal="center"/>
    </xf>
    <xf numFmtId="0" fontId="75" fillId="0" borderId="56" xfId="4" applyFont="1" applyBorder="1" applyAlignment="1">
      <alignment horizontal="center"/>
    </xf>
    <xf numFmtId="0" fontId="75" fillId="0" borderId="39" xfId="4" applyFont="1" applyBorder="1" applyAlignment="1">
      <alignment horizontal="center"/>
    </xf>
    <xf numFmtId="0" fontId="75" fillId="0" borderId="42" xfId="4" applyFont="1" applyBorder="1" applyAlignment="1">
      <alignment horizontal="center"/>
    </xf>
    <xf numFmtId="0" fontId="75" fillId="0" borderId="32" xfId="4" applyFont="1" applyBorder="1" applyAlignment="1">
      <alignment horizontal="left" vertical="center"/>
    </xf>
    <xf numFmtId="0" fontId="75" fillId="0" borderId="10" xfId="4" applyFont="1" applyBorder="1" applyAlignment="1">
      <alignment horizontal="left" vertical="center"/>
    </xf>
    <xf numFmtId="0" fontId="75" fillId="0" borderId="3" xfId="4" applyFont="1" applyBorder="1" applyAlignment="1">
      <alignment horizontal="left" vertical="center"/>
    </xf>
    <xf numFmtId="0" fontId="75" fillId="0" borderId="55" xfId="4" applyFont="1" applyBorder="1" applyAlignment="1">
      <alignment horizontal="left" vertical="center"/>
    </xf>
    <xf numFmtId="0" fontId="75" fillId="0" borderId="49" xfId="4" applyFont="1" applyBorder="1" applyAlignment="1">
      <alignment horizontal="left" vertical="center"/>
    </xf>
    <xf numFmtId="0" fontId="75" fillId="0" borderId="0" xfId="4" applyFont="1" applyAlignment="1">
      <alignment horizontal="left" vertical="center"/>
    </xf>
    <xf numFmtId="0" fontId="75" fillId="0" borderId="12" xfId="4" applyFont="1" applyBorder="1" applyAlignment="1">
      <alignment horizontal="left" vertical="center"/>
    </xf>
    <xf numFmtId="0" fontId="75" fillId="0" borderId="2" xfId="4" applyFont="1" applyBorder="1" applyAlignment="1">
      <alignment horizontal="left" vertical="center"/>
    </xf>
    <xf numFmtId="0" fontId="75" fillId="0" borderId="50" xfId="4" applyFont="1" applyBorder="1" applyAlignment="1">
      <alignment horizontal="left" vertical="center"/>
    </xf>
    <xf numFmtId="0" fontId="47" fillId="0" borderId="38" xfId="4" applyFont="1" applyBorder="1" applyAlignment="1">
      <alignment horizontal="left" wrapText="1"/>
    </xf>
    <xf numFmtId="0" fontId="47" fillId="0" borderId="56" xfId="4" applyFont="1" applyBorder="1" applyAlignment="1">
      <alignment horizontal="left" wrapText="1"/>
    </xf>
    <xf numFmtId="0" fontId="47" fillId="0" borderId="39" xfId="4" applyFont="1" applyBorder="1" applyAlignment="1">
      <alignment horizontal="left" wrapText="1"/>
    </xf>
    <xf numFmtId="0" fontId="47" fillId="0" borderId="40" xfId="4" applyFont="1" applyBorder="1" applyAlignment="1">
      <alignment horizontal="left" wrapText="1"/>
    </xf>
    <xf numFmtId="0" fontId="164" fillId="47" borderId="21" xfId="0" applyFont="1" applyFill="1" applyBorder="1" applyAlignment="1">
      <alignment horizontal="center" vertical="center" wrapText="1" readingOrder="1"/>
    </xf>
    <xf numFmtId="0" fontId="164" fillId="47" borderId="22" xfId="0" applyFont="1" applyFill="1" applyBorder="1" applyAlignment="1">
      <alignment horizontal="center" vertical="center" wrapText="1" readingOrder="1"/>
    </xf>
    <xf numFmtId="0" fontId="129" fillId="0" borderId="0" xfId="0" applyFont="1" applyAlignment="1">
      <alignment horizontal="center" vertical="center"/>
    </xf>
    <xf numFmtId="0" fontId="95" fillId="0" borderId="61" xfId="0" applyFont="1" applyBorder="1" applyAlignment="1">
      <alignment horizontal="justify" vertical="justify" wrapText="1"/>
    </xf>
    <xf numFmtId="0" fontId="95" fillId="0" borderId="0" xfId="0" applyFont="1" applyAlignment="1">
      <alignment horizontal="justify" vertical="justify" wrapText="1"/>
    </xf>
    <xf numFmtId="0" fontId="95" fillId="0" borderId="12" xfId="0" applyFont="1" applyBorder="1" applyAlignment="1">
      <alignment horizontal="justify" vertical="justify" wrapText="1"/>
    </xf>
    <xf numFmtId="0" fontId="95" fillId="0" borderId="11" xfId="0" applyFont="1" applyBorder="1" applyAlignment="1">
      <alignment horizontal="justify" vertical="justify" wrapText="1"/>
    </xf>
    <xf numFmtId="0" fontId="95" fillId="0" borderId="2" xfId="0" applyFont="1" applyBorder="1" applyAlignment="1">
      <alignment horizontal="justify" vertical="justify" wrapText="1"/>
    </xf>
    <xf numFmtId="0" fontId="95" fillId="0" borderId="50" xfId="0" applyFont="1" applyBorder="1" applyAlignment="1">
      <alignment horizontal="justify" vertical="justify" wrapText="1"/>
    </xf>
    <xf numFmtId="0" fontId="171" fillId="51" borderId="8" xfId="0" applyFont="1" applyFill="1" applyBorder="1" applyAlignment="1">
      <alignment horizontal="center" vertical="center"/>
    </xf>
    <xf numFmtId="0" fontId="171" fillId="51" borderId="55" xfId="0" applyFont="1" applyFill="1" applyBorder="1" applyAlignment="1">
      <alignment horizontal="center" vertical="center"/>
    </xf>
    <xf numFmtId="0" fontId="171" fillId="51" borderId="49" xfId="0" applyFont="1" applyFill="1" applyBorder="1" applyAlignment="1">
      <alignment horizontal="center" vertical="center"/>
    </xf>
    <xf numFmtId="0" fontId="155" fillId="0" borderId="8" xfId="0" applyFont="1" applyBorder="1" applyAlignment="1">
      <alignment horizontal="center"/>
    </xf>
    <xf numFmtId="0" fontId="155" fillId="0" borderId="55" xfId="0" applyFont="1" applyBorder="1" applyAlignment="1">
      <alignment horizontal="center"/>
    </xf>
    <xf numFmtId="0" fontId="155" fillId="0" borderId="49" xfId="0" applyFont="1" applyBorder="1" applyAlignment="1">
      <alignment horizontal="center"/>
    </xf>
    <xf numFmtId="0" fontId="155" fillId="0" borderId="61" xfId="0" applyFont="1" applyBorder="1" applyAlignment="1">
      <alignment horizontal="center"/>
    </xf>
    <xf numFmtId="0" fontId="155" fillId="0" borderId="0" xfId="0" applyFont="1" applyAlignment="1">
      <alignment horizontal="center"/>
    </xf>
    <xf numFmtId="0" fontId="155" fillId="0" borderId="12" xfId="0" applyFont="1" applyBorder="1" applyAlignment="1">
      <alignment horizontal="center"/>
    </xf>
    <xf numFmtId="0" fontId="162" fillId="47" borderId="3" xfId="0" applyFont="1" applyFill="1" applyBorder="1" applyAlignment="1">
      <alignment horizontal="center" vertical="center" wrapText="1" readingOrder="1"/>
    </xf>
    <xf numFmtId="0" fontId="137" fillId="3" borderId="61" xfId="0" applyFont="1" applyFill="1" applyBorder="1" applyAlignment="1">
      <alignment horizontal="center"/>
    </xf>
    <xf numFmtId="0" fontId="137" fillId="3" borderId="0" xfId="0" applyFont="1" applyFill="1" applyAlignment="1">
      <alignment horizontal="center"/>
    </xf>
    <xf numFmtId="0" fontId="164" fillId="51" borderId="21" xfId="0" applyFont="1" applyFill="1" applyBorder="1" applyAlignment="1">
      <alignment horizontal="center" vertical="center" wrapText="1" readingOrder="1"/>
    </xf>
    <xf numFmtId="0" fontId="164" fillId="51"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4" fillId="0" borderId="14" xfId="0" applyFont="1" applyBorder="1" applyAlignment="1">
      <alignment horizontal="left" vertical="center" wrapText="1" readingOrder="1"/>
    </xf>
    <xf numFmtId="14" fontId="144" fillId="42" borderId="21" xfId="0" applyNumberFormat="1" applyFont="1" applyFill="1" applyBorder="1" applyAlignment="1">
      <alignment horizontal="center" vertical="center" wrapText="1" readingOrder="1"/>
    </xf>
    <xf numFmtId="14" fontId="144" fillId="42" borderId="22" xfId="0" applyNumberFormat="1" applyFont="1" applyFill="1" applyBorder="1" applyAlignment="1">
      <alignment horizontal="center" vertical="center" wrapText="1" readingOrder="1"/>
    </xf>
    <xf numFmtId="14" fontId="144" fillId="42" borderId="23" xfId="0" applyNumberFormat="1" applyFont="1" applyFill="1" applyBorder="1" applyAlignment="1">
      <alignment horizontal="center" vertical="center" wrapText="1" readingOrder="1"/>
    </xf>
    <xf numFmtId="0" fontId="48" fillId="43" borderId="79" xfId="0" applyFont="1" applyFill="1" applyBorder="1" applyAlignment="1">
      <alignment horizontal="left" wrapText="1" readingOrder="1"/>
    </xf>
    <xf numFmtId="0" fontId="149" fillId="43" borderId="79" xfId="0" applyFont="1" applyFill="1" applyBorder="1" applyAlignment="1">
      <alignment horizontal="left" wrapText="1" readingOrder="1"/>
    </xf>
    <xf numFmtId="0" fontId="144" fillId="47" borderId="82" xfId="0" applyFont="1" applyFill="1" applyBorder="1" applyAlignment="1">
      <alignment horizontal="center" vertical="center" wrapText="1" readingOrder="1"/>
    </xf>
    <xf numFmtId="0" fontId="144" fillId="47" borderId="83" xfId="0" applyFont="1" applyFill="1" applyBorder="1" applyAlignment="1">
      <alignment horizontal="center" vertical="center" wrapText="1" readingOrder="1"/>
    </xf>
    <xf numFmtId="0" fontId="144" fillId="47" borderId="84" xfId="0" applyFont="1" applyFill="1" applyBorder="1" applyAlignment="1">
      <alignment horizontal="center" vertical="center" wrapText="1" readingOrder="1"/>
    </xf>
    <xf numFmtId="0" fontId="153" fillId="46" borderId="80" xfId="0" applyFont="1" applyFill="1" applyBorder="1" applyAlignment="1">
      <alignment horizontal="center" wrapText="1" readingOrder="1"/>
    </xf>
    <xf numFmtId="0" fontId="153" fillId="46" borderId="81" xfId="0" applyFont="1" applyFill="1" applyBorder="1" applyAlignment="1">
      <alignment horizontal="center" wrapText="1" readingOrder="1"/>
    </xf>
  </cellXfs>
  <cellStyles count="578">
    <cellStyle name="20% - Énfasis1" xfId="132" builtinId="30" customBuiltin="1"/>
    <cellStyle name="20% - Énfasis1 2" xfId="310" xr:uid="{00000000-0005-0000-0000-000001000000}"/>
    <cellStyle name="20% - Énfasis1 3" xfId="480" xr:uid="{00000000-0005-0000-0000-000002000000}"/>
    <cellStyle name="20% - Énfasis2" xfId="136" builtinId="34" customBuiltin="1"/>
    <cellStyle name="20% - Énfasis2 2" xfId="313" xr:uid="{00000000-0005-0000-0000-000004000000}"/>
    <cellStyle name="20% - Énfasis2 3" xfId="483" xr:uid="{00000000-0005-0000-0000-000005000000}"/>
    <cellStyle name="20% - Énfasis3" xfId="140" builtinId="38" customBuiltin="1"/>
    <cellStyle name="20% - Énfasis3 2" xfId="316" xr:uid="{00000000-0005-0000-0000-000007000000}"/>
    <cellStyle name="20% - Énfasis3 3" xfId="486" xr:uid="{00000000-0005-0000-0000-000008000000}"/>
    <cellStyle name="20% - Énfasis4" xfId="144" builtinId="42" customBuiltin="1"/>
    <cellStyle name="20% - Énfasis4 2" xfId="319" xr:uid="{00000000-0005-0000-0000-00000A000000}"/>
    <cellStyle name="20% - Énfasis4 3" xfId="489" xr:uid="{00000000-0005-0000-0000-00000B000000}"/>
    <cellStyle name="20% - Énfasis5" xfId="148" builtinId="46" customBuiltin="1"/>
    <cellStyle name="20% - Énfasis5 2" xfId="322" xr:uid="{00000000-0005-0000-0000-00000D000000}"/>
    <cellStyle name="20% - Énfasis5 3" xfId="492" xr:uid="{00000000-0005-0000-0000-00000E000000}"/>
    <cellStyle name="20% - Énfasis6" xfId="152" builtinId="50" customBuiltin="1"/>
    <cellStyle name="20% - Énfasis6 2" xfId="325" xr:uid="{00000000-0005-0000-0000-000010000000}"/>
    <cellStyle name="20% - Énfasis6 3" xfId="495" xr:uid="{00000000-0005-0000-0000-000011000000}"/>
    <cellStyle name="40% - Énfasis1" xfId="133" builtinId="31" customBuiltin="1"/>
    <cellStyle name="40% - Énfasis1 2" xfId="311" xr:uid="{00000000-0005-0000-0000-000013000000}"/>
    <cellStyle name="40% - Énfasis1 3" xfId="481" xr:uid="{00000000-0005-0000-0000-000014000000}"/>
    <cellStyle name="40% - Énfasis2" xfId="137" builtinId="35" customBuiltin="1"/>
    <cellStyle name="40% - Énfasis2 2" xfId="314" xr:uid="{00000000-0005-0000-0000-000016000000}"/>
    <cellStyle name="40% - Énfasis2 3" xfId="484" xr:uid="{00000000-0005-0000-0000-000017000000}"/>
    <cellStyle name="40% - Énfasis3" xfId="141" builtinId="39" customBuiltin="1"/>
    <cellStyle name="40% - Énfasis3 2" xfId="317" xr:uid="{00000000-0005-0000-0000-000019000000}"/>
    <cellStyle name="40% - Énfasis3 3" xfId="487" xr:uid="{00000000-0005-0000-0000-00001A000000}"/>
    <cellStyle name="40% - Énfasis4" xfId="145" builtinId="43" customBuiltin="1"/>
    <cellStyle name="40% - Énfasis4 2" xfId="320" xr:uid="{00000000-0005-0000-0000-00001C000000}"/>
    <cellStyle name="40% - Énfasis4 3" xfId="490" xr:uid="{00000000-0005-0000-0000-00001D000000}"/>
    <cellStyle name="40% - Énfasis5" xfId="149" builtinId="47" customBuiltin="1"/>
    <cellStyle name="40% - Énfasis5 2" xfId="323" xr:uid="{00000000-0005-0000-0000-00001F000000}"/>
    <cellStyle name="40% - Énfasis5 3" xfId="493" xr:uid="{00000000-0005-0000-0000-000020000000}"/>
    <cellStyle name="40% - Énfasis6" xfId="153" builtinId="51" customBuiltin="1"/>
    <cellStyle name="40% - Énfasis6 2" xfId="326" xr:uid="{00000000-0005-0000-0000-000022000000}"/>
    <cellStyle name="40% - Énfasis6 3" xfId="496" xr:uid="{00000000-0005-0000-0000-000023000000}"/>
    <cellStyle name="60% - Énfasis1" xfId="134" builtinId="32" customBuiltin="1"/>
    <cellStyle name="60% - Énfasis1 2" xfId="312" xr:uid="{00000000-0005-0000-0000-000025000000}"/>
    <cellStyle name="60% - Énfasis1 3" xfId="482" xr:uid="{00000000-0005-0000-0000-000026000000}"/>
    <cellStyle name="60% - Énfasis2" xfId="138" builtinId="36" customBuiltin="1"/>
    <cellStyle name="60% - Énfasis2 2" xfId="315" xr:uid="{00000000-0005-0000-0000-000028000000}"/>
    <cellStyle name="60% - Énfasis2 3" xfId="485" xr:uid="{00000000-0005-0000-0000-000029000000}"/>
    <cellStyle name="60% - Énfasis3" xfId="142" builtinId="40" customBuiltin="1"/>
    <cellStyle name="60% - Énfasis3 2" xfId="318" xr:uid="{00000000-0005-0000-0000-00002B000000}"/>
    <cellStyle name="60% - Énfasis3 3" xfId="488" xr:uid="{00000000-0005-0000-0000-00002C000000}"/>
    <cellStyle name="60% - Énfasis4" xfId="146" builtinId="44" customBuiltin="1"/>
    <cellStyle name="60% - Énfasis4 2" xfId="321" xr:uid="{00000000-0005-0000-0000-00002E000000}"/>
    <cellStyle name="60% - Énfasis4 3" xfId="491" xr:uid="{00000000-0005-0000-0000-00002F000000}"/>
    <cellStyle name="60% - Énfasis5" xfId="150" builtinId="48" customBuiltin="1"/>
    <cellStyle name="60% - Énfasis5 2" xfId="324" xr:uid="{00000000-0005-0000-0000-000031000000}"/>
    <cellStyle name="60% - Énfasis5 3" xfId="494" xr:uid="{00000000-0005-0000-0000-000032000000}"/>
    <cellStyle name="60% - Énfasis6" xfId="154" builtinId="52" customBuiltin="1"/>
    <cellStyle name="60% - Énfasis6 2" xfId="327" xr:uid="{00000000-0005-0000-0000-000034000000}"/>
    <cellStyle name="60% - Énfasis6 3" xfId="497" xr:uid="{00000000-0005-0000-0000-000035000000}"/>
    <cellStyle name="Bueno" xfId="120" builtinId="26" customBuiltin="1"/>
    <cellStyle name="Cálculo" xfId="125" builtinId="22" customBuiltin="1"/>
    <cellStyle name="Celda de comprobación" xfId="127" builtinId="23" customBuiltin="1"/>
    <cellStyle name="Celda vinculada" xfId="126" builtinId="24" customBuiltin="1"/>
    <cellStyle name="Encabezado 1" xfId="116" builtinId="16" customBuiltin="1"/>
    <cellStyle name="Encabezado 4" xfId="119" builtinId="19" customBuiltin="1"/>
    <cellStyle name="Énfasis1" xfId="131" builtinId="29" customBuiltin="1"/>
    <cellStyle name="Énfasis2" xfId="135" builtinId="33" customBuiltin="1"/>
    <cellStyle name="Énfasis3" xfId="139" builtinId="37" customBuiltin="1"/>
    <cellStyle name="Énfasis4" xfId="143" builtinId="41" customBuiltin="1"/>
    <cellStyle name="Énfasis5" xfId="147" builtinId="45" customBuiltin="1"/>
    <cellStyle name="Énfasis6" xfId="151" builtinId="49" customBuiltin="1"/>
    <cellStyle name="Entrada" xfId="123" builtinId="20" customBuiltin="1"/>
    <cellStyle name="Incorrecto" xfId="121" builtinId="27" customBuiltin="1"/>
    <cellStyle name="Millares" xfId="1" builtinId="3"/>
    <cellStyle name="Millares [0]" xfId="11" builtinId="6"/>
    <cellStyle name="Millares [0] 2" xfId="60" xr:uid="{00000000-0005-0000-0000-000046000000}"/>
    <cellStyle name="Millares [0] 2 2" xfId="254" xr:uid="{00000000-0005-0000-0000-000047000000}"/>
    <cellStyle name="Millares [0] 2 3" xfId="423" xr:uid="{00000000-0005-0000-0000-000048000000}"/>
    <cellStyle name="Millares [0] 3" xfId="15" xr:uid="{00000000-0005-0000-0000-000049000000}"/>
    <cellStyle name="Millares [0] 3 2" xfId="64" xr:uid="{00000000-0005-0000-0000-00004A000000}"/>
    <cellStyle name="Millares [0] 3 2 2" xfId="258" xr:uid="{00000000-0005-0000-0000-00004B000000}"/>
    <cellStyle name="Millares [0] 3 2 3" xfId="427" xr:uid="{00000000-0005-0000-0000-00004C000000}"/>
    <cellStyle name="Millares [0] 3 3" xfId="212" xr:uid="{00000000-0005-0000-0000-00004D000000}"/>
    <cellStyle name="Millares [0] 3 4" xfId="381" xr:uid="{00000000-0005-0000-0000-00004E000000}"/>
    <cellStyle name="Millares [0] 4" xfId="208" xr:uid="{00000000-0005-0000-0000-00004F000000}"/>
    <cellStyle name="Millares [0] 5" xfId="377" xr:uid="{00000000-0005-0000-0000-000050000000}"/>
    <cellStyle name="Millares 10" xfId="29" xr:uid="{00000000-0005-0000-0000-000051000000}"/>
    <cellStyle name="Millares 10 2" xfId="76" xr:uid="{00000000-0005-0000-0000-000052000000}"/>
    <cellStyle name="Millares 10 2 2" xfId="270" xr:uid="{00000000-0005-0000-0000-000053000000}"/>
    <cellStyle name="Millares 10 2 3" xfId="439" xr:uid="{00000000-0005-0000-0000-000054000000}"/>
    <cellStyle name="Millares 10 3" xfId="224" xr:uid="{00000000-0005-0000-0000-000055000000}"/>
    <cellStyle name="Millares 10 4" xfId="393" xr:uid="{00000000-0005-0000-0000-000056000000}"/>
    <cellStyle name="Millares 11" xfId="33" xr:uid="{00000000-0005-0000-0000-000057000000}"/>
    <cellStyle name="Millares 11 2" xfId="80" xr:uid="{00000000-0005-0000-0000-000058000000}"/>
    <cellStyle name="Millares 11 2 2" xfId="274" xr:uid="{00000000-0005-0000-0000-000059000000}"/>
    <cellStyle name="Millares 11 2 3" xfId="443" xr:uid="{00000000-0005-0000-0000-00005A000000}"/>
    <cellStyle name="Millares 11 3" xfId="228" xr:uid="{00000000-0005-0000-0000-00005B000000}"/>
    <cellStyle name="Millares 11 4" xfId="397" xr:uid="{00000000-0005-0000-0000-00005C000000}"/>
    <cellStyle name="Millares 11 5" xfId="548" xr:uid="{00000000-0005-0000-0000-00005D000000}"/>
    <cellStyle name="Millares 12" xfId="37" xr:uid="{00000000-0005-0000-0000-00005E000000}"/>
    <cellStyle name="Millares 12 2" xfId="84" xr:uid="{00000000-0005-0000-0000-00005F000000}"/>
    <cellStyle name="Millares 12 2 2" xfId="278" xr:uid="{00000000-0005-0000-0000-000060000000}"/>
    <cellStyle name="Millares 12 2 3" xfId="447" xr:uid="{00000000-0005-0000-0000-000061000000}"/>
    <cellStyle name="Millares 12 3" xfId="232" xr:uid="{00000000-0005-0000-0000-000062000000}"/>
    <cellStyle name="Millares 12 4" xfId="401" xr:uid="{00000000-0005-0000-0000-000063000000}"/>
    <cellStyle name="Millares 13" xfId="41" xr:uid="{00000000-0005-0000-0000-000064000000}"/>
    <cellStyle name="Millares 13 2" xfId="236" xr:uid="{00000000-0005-0000-0000-000065000000}"/>
    <cellStyle name="Millares 13 3" xfId="405" xr:uid="{00000000-0005-0000-0000-000066000000}"/>
    <cellStyle name="Millares 14" xfId="45" xr:uid="{00000000-0005-0000-0000-000067000000}"/>
    <cellStyle name="Millares 14 2" xfId="240" xr:uid="{00000000-0005-0000-0000-000068000000}"/>
    <cellStyle name="Millares 14 3" xfId="409" xr:uid="{00000000-0005-0000-0000-000069000000}"/>
    <cellStyle name="Millares 15" xfId="49" xr:uid="{00000000-0005-0000-0000-00006A000000}"/>
    <cellStyle name="Millares 15 2" xfId="244" xr:uid="{00000000-0005-0000-0000-00006B000000}"/>
    <cellStyle name="Millares 15 3" xfId="413" xr:uid="{00000000-0005-0000-0000-00006C000000}"/>
    <cellStyle name="Millares 16" xfId="55" xr:uid="{00000000-0005-0000-0000-00006D000000}"/>
    <cellStyle name="Millares 16 2" xfId="249" xr:uid="{00000000-0005-0000-0000-00006E000000}"/>
    <cellStyle name="Millares 16 3" xfId="418" xr:uid="{00000000-0005-0000-0000-00006F000000}"/>
    <cellStyle name="Millares 17" xfId="57" xr:uid="{00000000-0005-0000-0000-000070000000}"/>
    <cellStyle name="Millares 17 2" xfId="251" xr:uid="{00000000-0005-0000-0000-000071000000}"/>
    <cellStyle name="Millares 17 3" xfId="420" xr:uid="{00000000-0005-0000-0000-000072000000}"/>
    <cellStyle name="Millares 18" xfId="86" xr:uid="{00000000-0005-0000-0000-000073000000}"/>
    <cellStyle name="Millares 18 2" xfId="280" xr:uid="{00000000-0005-0000-0000-000074000000}"/>
    <cellStyle name="Millares 18 3" xfId="449" xr:uid="{00000000-0005-0000-0000-000075000000}"/>
    <cellStyle name="Millares 19" xfId="87" xr:uid="{00000000-0005-0000-0000-000076000000}"/>
    <cellStyle name="Millares 19 2" xfId="281" xr:uid="{00000000-0005-0000-0000-000077000000}"/>
    <cellStyle name="Millares 19 3" xfId="450" xr:uid="{00000000-0005-0000-0000-000078000000}"/>
    <cellStyle name="Millares 2" xfId="9" xr:uid="{00000000-0005-0000-0000-000079000000}"/>
    <cellStyle name="Millares 2 2" xfId="165" xr:uid="{00000000-0005-0000-0000-00007A000000}"/>
    <cellStyle name="Millares 2 2 2" xfId="335" xr:uid="{00000000-0005-0000-0000-00007B000000}"/>
    <cellStyle name="Millares 2 2 3" xfId="505" xr:uid="{00000000-0005-0000-0000-00007C000000}"/>
    <cellStyle name="Millares 2 2 4" xfId="571" xr:uid="{2EC1FBAB-D393-4C66-A9FF-7419E3A9808E}"/>
    <cellStyle name="Millares 2 3" xfId="157" xr:uid="{00000000-0005-0000-0000-00007D000000}"/>
    <cellStyle name="Millares 2 3 2" xfId="330" xr:uid="{00000000-0005-0000-0000-00007E000000}"/>
    <cellStyle name="Millares 2 3 3" xfId="500" xr:uid="{00000000-0005-0000-0000-00007F000000}"/>
    <cellStyle name="Millares 20" xfId="88" xr:uid="{00000000-0005-0000-0000-000080000000}"/>
    <cellStyle name="Millares 20 2" xfId="282" xr:uid="{00000000-0005-0000-0000-000081000000}"/>
    <cellStyle name="Millares 20 3" xfId="451" xr:uid="{00000000-0005-0000-0000-000082000000}"/>
    <cellStyle name="Millares 21" xfId="89" xr:uid="{00000000-0005-0000-0000-000083000000}"/>
    <cellStyle name="Millares 21 2" xfId="283" xr:uid="{00000000-0005-0000-0000-000084000000}"/>
    <cellStyle name="Millares 21 3" xfId="452" xr:uid="{00000000-0005-0000-0000-000085000000}"/>
    <cellStyle name="Millares 22" xfId="90" xr:uid="{00000000-0005-0000-0000-000086000000}"/>
    <cellStyle name="Millares 22 2" xfId="284" xr:uid="{00000000-0005-0000-0000-000087000000}"/>
    <cellStyle name="Millares 22 3" xfId="453" xr:uid="{00000000-0005-0000-0000-000088000000}"/>
    <cellStyle name="Millares 23" xfId="93" xr:uid="{00000000-0005-0000-0000-000089000000}"/>
    <cellStyle name="Millares 23 2" xfId="287" xr:uid="{00000000-0005-0000-0000-00008A000000}"/>
    <cellStyle name="Millares 23 3" xfId="456" xr:uid="{00000000-0005-0000-0000-00008B000000}"/>
    <cellStyle name="Millares 24" xfId="97" xr:uid="{00000000-0005-0000-0000-00008C000000}"/>
    <cellStyle name="Millares 24 2" xfId="291" xr:uid="{00000000-0005-0000-0000-00008D000000}"/>
    <cellStyle name="Millares 24 3" xfId="460" xr:uid="{00000000-0005-0000-0000-00008E000000}"/>
    <cellStyle name="Millares 25" xfId="101" xr:uid="{00000000-0005-0000-0000-00008F000000}"/>
    <cellStyle name="Millares 25 2" xfId="295" xr:uid="{00000000-0005-0000-0000-000090000000}"/>
    <cellStyle name="Millares 25 3" xfId="464" xr:uid="{00000000-0005-0000-0000-000091000000}"/>
    <cellStyle name="Millares 26" xfId="105" xr:uid="{00000000-0005-0000-0000-000092000000}"/>
    <cellStyle name="Millares 26 2" xfId="299" xr:uid="{00000000-0005-0000-0000-000093000000}"/>
    <cellStyle name="Millares 26 3" xfId="468" xr:uid="{00000000-0005-0000-0000-000094000000}"/>
    <cellStyle name="Millares 27" xfId="109" xr:uid="{00000000-0005-0000-0000-000095000000}"/>
    <cellStyle name="Millares 27 2" xfId="303" xr:uid="{00000000-0005-0000-0000-000096000000}"/>
    <cellStyle name="Millares 27 3" xfId="472" xr:uid="{00000000-0005-0000-0000-000097000000}"/>
    <cellStyle name="Millares 28" xfId="113" xr:uid="{00000000-0005-0000-0000-000098000000}"/>
    <cellStyle name="Millares 28 2" xfId="307" xr:uid="{00000000-0005-0000-0000-000099000000}"/>
    <cellStyle name="Millares 28 3" xfId="476" xr:uid="{00000000-0005-0000-0000-00009A000000}"/>
    <cellStyle name="Millares 28 4" xfId="550" xr:uid="{00000000-0005-0000-0000-00009B000000}"/>
    <cellStyle name="Millares 29" xfId="162" xr:uid="{00000000-0005-0000-0000-00009C000000}"/>
    <cellStyle name="Millares 29 2" xfId="333" xr:uid="{00000000-0005-0000-0000-00009D000000}"/>
    <cellStyle name="Millares 29 3" xfId="503" xr:uid="{00000000-0005-0000-0000-00009E000000}"/>
    <cellStyle name="Millares 3" xfId="14" xr:uid="{00000000-0005-0000-0000-00009F000000}"/>
    <cellStyle name="Millares 3 2" xfId="63" xr:uid="{00000000-0005-0000-0000-0000A0000000}"/>
    <cellStyle name="Millares 3 2 2" xfId="257" xr:uid="{00000000-0005-0000-0000-0000A1000000}"/>
    <cellStyle name="Millares 3 2 3" xfId="426" xr:uid="{00000000-0005-0000-0000-0000A2000000}"/>
    <cellStyle name="Millares 3 3" xfId="169" xr:uid="{00000000-0005-0000-0000-0000A3000000}"/>
    <cellStyle name="Millares 3 3 2" xfId="339" xr:uid="{00000000-0005-0000-0000-0000A4000000}"/>
    <cellStyle name="Millares 3 3 3" xfId="509" xr:uid="{00000000-0005-0000-0000-0000A5000000}"/>
    <cellStyle name="Millares 3 4" xfId="211" xr:uid="{00000000-0005-0000-0000-0000A6000000}"/>
    <cellStyle name="Millares 3 5" xfId="380" xr:uid="{00000000-0005-0000-0000-0000A7000000}"/>
    <cellStyle name="Millares 30" xfId="163" xr:uid="{00000000-0005-0000-0000-0000A8000000}"/>
    <cellStyle name="Millares 30 2" xfId="334" xr:uid="{00000000-0005-0000-0000-0000A9000000}"/>
    <cellStyle name="Millares 30 3" xfId="504" xr:uid="{00000000-0005-0000-0000-0000AA000000}"/>
    <cellStyle name="Millares 31" xfId="156" xr:uid="{00000000-0005-0000-0000-0000AB000000}"/>
    <cellStyle name="Millares 31 2" xfId="329" xr:uid="{00000000-0005-0000-0000-0000AC000000}"/>
    <cellStyle name="Millares 31 3" xfId="499" xr:uid="{00000000-0005-0000-0000-0000AD000000}"/>
    <cellStyle name="Millares 32" xfId="158" xr:uid="{00000000-0005-0000-0000-0000AE000000}"/>
    <cellStyle name="Millares 32 2" xfId="331" xr:uid="{00000000-0005-0000-0000-0000AF000000}"/>
    <cellStyle name="Millares 32 3" xfId="501" xr:uid="{00000000-0005-0000-0000-0000B0000000}"/>
    <cellStyle name="Millares 33" xfId="168" xr:uid="{00000000-0005-0000-0000-0000B1000000}"/>
    <cellStyle name="Millares 33 2" xfId="338" xr:uid="{00000000-0005-0000-0000-0000B2000000}"/>
    <cellStyle name="Millares 33 3" xfId="508" xr:uid="{00000000-0005-0000-0000-0000B3000000}"/>
    <cellStyle name="Millares 34" xfId="167" xr:uid="{00000000-0005-0000-0000-0000B4000000}"/>
    <cellStyle name="Millares 34 2" xfId="337" xr:uid="{00000000-0005-0000-0000-0000B5000000}"/>
    <cellStyle name="Millares 34 3" xfId="507" xr:uid="{00000000-0005-0000-0000-0000B6000000}"/>
    <cellStyle name="Millares 35" xfId="172" xr:uid="{00000000-0005-0000-0000-0000B7000000}"/>
    <cellStyle name="Millares 35 2" xfId="342" xr:uid="{00000000-0005-0000-0000-0000B8000000}"/>
    <cellStyle name="Millares 35 3" xfId="512" xr:uid="{00000000-0005-0000-0000-0000B9000000}"/>
    <cellStyle name="Millares 36" xfId="176" xr:uid="{00000000-0005-0000-0000-0000BA000000}"/>
    <cellStyle name="Millares 36 2" xfId="346" xr:uid="{00000000-0005-0000-0000-0000BB000000}"/>
    <cellStyle name="Millares 36 3" xfId="516" xr:uid="{00000000-0005-0000-0000-0000BC000000}"/>
    <cellStyle name="Millares 37" xfId="180" xr:uid="{00000000-0005-0000-0000-0000BD000000}"/>
    <cellStyle name="Millares 37 2" xfId="350" xr:uid="{00000000-0005-0000-0000-0000BE000000}"/>
    <cellStyle name="Millares 37 3" xfId="520" xr:uid="{00000000-0005-0000-0000-0000BF000000}"/>
    <cellStyle name="Millares 38" xfId="184" xr:uid="{00000000-0005-0000-0000-0000C0000000}"/>
    <cellStyle name="Millares 38 2" xfId="354" xr:uid="{00000000-0005-0000-0000-0000C1000000}"/>
    <cellStyle name="Millares 38 3" xfId="524" xr:uid="{00000000-0005-0000-0000-0000C2000000}"/>
    <cellStyle name="Millares 39" xfId="188" xr:uid="{00000000-0005-0000-0000-0000C3000000}"/>
    <cellStyle name="Millares 39 2" xfId="358" xr:uid="{00000000-0005-0000-0000-0000C4000000}"/>
    <cellStyle name="Millares 39 3" xfId="528" xr:uid="{00000000-0005-0000-0000-0000C5000000}"/>
    <cellStyle name="Millares 4" xfId="17" xr:uid="{00000000-0005-0000-0000-0000C6000000}"/>
    <cellStyle name="Millares 4 2" xfId="65" xr:uid="{00000000-0005-0000-0000-0000C7000000}"/>
    <cellStyle name="Millares 4 2 2" xfId="259" xr:uid="{00000000-0005-0000-0000-0000C8000000}"/>
    <cellStyle name="Millares 4 2 3" xfId="428" xr:uid="{00000000-0005-0000-0000-0000C9000000}"/>
    <cellStyle name="Millares 4 3" xfId="213" xr:uid="{00000000-0005-0000-0000-0000CA000000}"/>
    <cellStyle name="Millares 4 4" xfId="382" xr:uid="{00000000-0005-0000-0000-0000CB000000}"/>
    <cellStyle name="Millares 40" xfId="191" xr:uid="{00000000-0005-0000-0000-0000CC000000}"/>
    <cellStyle name="Millares 41" xfId="195" xr:uid="{00000000-0005-0000-0000-0000CD000000}"/>
    <cellStyle name="Millares 41 2" xfId="363" xr:uid="{00000000-0005-0000-0000-0000CE000000}"/>
    <cellStyle name="Millares 41 3" xfId="532" xr:uid="{00000000-0005-0000-0000-0000CF000000}"/>
    <cellStyle name="Millares 42" xfId="199" xr:uid="{00000000-0005-0000-0000-0000D0000000}"/>
    <cellStyle name="Millares 42 2" xfId="367" xr:uid="{00000000-0005-0000-0000-0000D1000000}"/>
    <cellStyle name="Millares 42 3" xfId="536" xr:uid="{00000000-0005-0000-0000-0000D2000000}"/>
    <cellStyle name="Millares 43" xfId="203" xr:uid="{00000000-0005-0000-0000-0000D3000000}"/>
    <cellStyle name="Millares 43 2" xfId="371" xr:uid="{00000000-0005-0000-0000-0000D4000000}"/>
    <cellStyle name="Millares 43 3" xfId="540" xr:uid="{00000000-0005-0000-0000-0000D5000000}"/>
    <cellStyle name="Millares 43 4" xfId="554" xr:uid="{00000000-0005-0000-0000-0000D6000000}"/>
    <cellStyle name="Millares 44" xfId="205" xr:uid="{00000000-0005-0000-0000-0000D7000000}"/>
    <cellStyle name="Millares 45" xfId="309" xr:uid="{00000000-0005-0000-0000-0000D8000000}"/>
    <cellStyle name="Millares 46" xfId="373" xr:uid="{00000000-0005-0000-0000-0000D9000000}"/>
    <cellStyle name="Millares 47" xfId="374" xr:uid="{00000000-0005-0000-0000-0000DA000000}"/>
    <cellStyle name="Millares 48" xfId="478" xr:uid="{00000000-0005-0000-0000-0000DB000000}"/>
    <cellStyle name="Millares 49" xfId="543" xr:uid="{00000000-0005-0000-0000-0000DC000000}"/>
    <cellStyle name="Millares 5" xfId="18" xr:uid="{00000000-0005-0000-0000-0000DD000000}"/>
    <cellStyle name="Millares 5 2" xfId="66" xr:uid="{00000000-0005-0000-0000-0000DE000000}"/>
    <cellStyle name="Millares 5 2 2" xfId="260" xr:uid="{00000000-0005-0000-0000-0000DF000000}"/>
    <cellStyle name="Millares 5 2 3" xfId="429" xr:uid="{00000000-0005-0000-0000-0000E0000000}"/>
    <cellStyle name="Millares 5 3" xfId="214" xr:uid="{00000000-0005-0000-0000-0000E1000000}"/>
    <cellStyle name="Millares 5 4" xfId="383" xr:uid="{00000000-0005-0000-0000-0000E2000000}"/>
    <cellStyle name="Millares 50" xfId="479" xr:uid="{00000000-0005-0000-0000-0000E3000000}"/>
    <cellStyle name="Millares 51" xfId="545" xr:uid="{00000000-0005-0000-0000-0000E4000000}"/>
    <cellStyle name="Millares 52" xfId="544" xr:uid="{00000000-0005-0000-0000-0000E5000000}"/>
    <cellStyle name="Millares 53" xfId="542" xr:uid="{00000000-0005-0000-0000-0000E6000000}"/>
    <cellStyle name="Millares 54" xfId="558" xr:uid="{00000000-0005-0000-0000-0000E7000000}"/>
    <cellStyle name="Millares 55" xfId="562" xr:uid="{00000000-0005-0000-0000-0000E8000000}"/>
    <cellStyle name="Millares 56" xfId="566" xr:uid="{00000000-0005-0000-0000-0000E9000000}"/>
    <cellStyle name="Millares 57" xfId="570" xr:uid="{2F301D31-2663-4870-A4D5-9EA93951B00A}"/>
    <cellStyle name="Millares 58" xfId="572" xr:uid="{85450941-8109-4124-B8D6-8E17FB982CB9}"/>
    <cellStyle name="Millares 6" xfId="19" xr:uid="{00000000-0005-0000-0000-0000EA000000}"/>
    <cellStyle name="Millares 6 2" xfId="67" xr:uid="{00000000-0005-0000-0000-0000EB000000}"/>
    <cellStyle name="Millares 6 2 2" xfId="261" xr:uid="{00000000-0005-0000-0000-0000EC000000}"/>
    <cellStyle name="Millares 6 2 3" xfId="430" xr:uid="{00000000-0005-0000-0000-0000ED000000}"/>
    <cellStyle name="Millares 6 3" xfId="215" xr:uid="{00000000-0005-0000-0000-0000EE000000}"/>
    <cellStyle name="Millares 6 4" xfId="384" xr:uid="{00000000-0005-0000-0000-0000EF000000}"/>
    <cellStyle name="Millares 7" xfId="20" xr:uid="{00000000-0005-0000-0000-0000F0000000}"/>
    <cellStyle name="Millares 7 2" xfId="68" xr:uid="{00000000-0005-0000-0000-0000F1000000}"/>
    <cellStyle name="Millares 7 2 2" xfId="262" xr:uid="{00000000-0005-0000-0000-0000F2000000}"/>
    <cellStyle name="Millares 7 2 3" xfId="431" xr:uid="{00000000-0005-0000-0000-0000F3000000}"/>
    <cellStyle name="Millares 7 3" xfId="216" xr:uid="{00000000-0005-0000-0000-0000F4000000}"/>
    <cellStyle name="Millares 7 4" xfId="385" xr:uid="{00000000-0005-0000-0000-0000F5000000}"/>
    <cellStyle name="Millares 8" xfId="21" xr:uid="{00000000-0005-0000-0000-0000F6000000}"/>
    <cellStyle name="Millares 8 2" xfId="69" xr:uid="{00000000-0005-0000-0000-0000F7000000}"/>
    <cellStyle name="Millares 8 2 2" xfId="263" xr:uid="{00000000-0005-0000-0000-0000F8000000}"/>
    <cellStyle name="Millares 8 2 3" xfId="432" xr:uid="{00000000-0005-0000-0000-0000F9000000}"/>
    <cellStyle name="Millares 8 3" xfId="217" xr:uid="{00000000-0005-0000-0000-0000FA000000}"/>
    <cellStyle name="Millares 8 4" xfId="386" xr:uid="{00000000-0005-0000-0000-0000FB000000}"/>
    <cellStyle name="Millares 9" xfId="22" xr:uid="{00000000-0005-0000-0000-0000FC000000}"/>
    <cellStyle name="Millares 9 2" xfId="70" xr:uid="{00000000-0005-0000-0000-0000FD000000}"/>
    <cellStyle name="Millares 9 2 2" xfId="264" xr:uid="{00000000-0005-0000-0000-0000FE000000}"/>
    <cellStyle name="Millares 9 2 3" xfId="433" xr:uid="{00000000-0005-0000-0000-0000FF000000}"/>
    <cellStyle name="Millares 9 3" xfId="218" xr:uid="{00000000-0005-0000-0000-000000010000}"/>
    <cellStyle name="Millares 9 4" xfId="387" xr:uid="{00000000-0005-0000-0000-000001010000}"/>
    <cellStyle name="Moneda" xfId="51" builtinId="4"/>
    <cellStyle name="Moneda [0] 10" xfId="92" xr:uid="{00000000-0005-0000-0000-000004010000}"/>
    <cellStyle name="Moneda [0] 10 2" xfId="286" xr:uid="{00000000-0005-0000-0000-000005010000}"/>
    <cellStyle name="Moneda [0] 10 3" xfId="455" xr:uid="{00000000-0005-0000-0000-000006010000}"/>
    <cellStyle name="Moneda [0] 11" xfId="96" xr:uid="{00000000-0005-0000-0000-000007010000}"/>
    <cellStyle name="Moneda [0] 11 2" xfId="290" xr:uid="{00000000-0005-0000-0000-000008010000}"/>
    <cellStyle name="Moneda [0] 11 3" xfId="459" xr:uid="{00000000-0005-0000-0000-000009010000}"/>
    <cellStyle name="Moneda [0] 12" xfId="100" xr:uid="{00000000-0005-0000-0000-00000A010000}"/>
    <cellStyle name="Moneda [0] 12 2" xfId="294" xr:uid="{00000000-0005-0000-0000-00000B010000}"/>
    <cellStyle name="Moneda [0] 12 3" xfId="463" xr:uid="{00000000-0005-0000-0000-00000C010000}"/>
    <cellStyle name="Moneda [0] 13" xfId="104" xr:uid="{00000000-0005-0000-0000-00000D010000}"/>
    <cellStyle name="Moneda [0] 13 2" xfId="298" xr:uid="{00000000-0005-0000-0000-00000E010000}"/>
    <cellStyle name="Moneda [0] 13 3" xfId="467" xr:uid="{00000000-0005-0000-0000-00000F010000}"/>
    <cellStyle name="Moneda [0] 14" xfId="108" xr:uid="{00000000-0005-0000-0000-000010010000}"/>
    <cellStyle name="Moneda [0] 14 2" xfId="302" xr:uid="{00000000-0005-0000-0000-000011010000}"/>
    <cellStyle name="Moneda [0] 14 3" xfId="471" xr:uid="{00000000-0005-0000-0000-000012010000}"/>
    <cellStyle name="Moneda [0] 15" xfId="112" xr:uid="{00000000-0005-0000-0000-000013010000}"/>
    <cellStyle name="Moneda [0] 15 2" xfId="306" xr:uid="{00000000-0005-0000-0000-000014010000}"/>
    <cellStyle name="Moneda [0] 15 3" xfId="475" xr:uid="{00000000-0005-0000-0000-000015010000}"/>
    <cellStyle name="Moneda [0] 16" xfId="161" xr:uid="{00000000-0005-0000-0000-000016010000}"/>
    <cellStyle name="Moneda [0] 16 2" xfId="332" xr:uid="{00000000-0005-0000-0000-000017010000}"/>
    <cellStyle name="Moneda [0] 16 3" xfId="502" xr:uid="{00000000-0005-0000-0000-000018010000}"/>
    <cellStyle name="Moneda [0] 17" xfId="171" xr:uid="{00000000-0005-0000-0000-000019010000}"/>
    <cellStyle name="Moneda [0] 17 2" xfId="341" xr:uid="{00000000-0005-0000-0000-00001A010000}"/>
    <cellStyle name="Moneda [0] 17 3" xfId="511" xr:uid="{00000000-0005-0000-0000-00001B010000}"/>
    <cellStyle name="Moneda [0] 18" xfId="175" xr:uid="{00000000-0005-0000-0000-00001C010000}"/>
    <cellStyle name="Moneda [0] 18 2" xfId="345" xr:uid="{00000000-0005-0000-0000-00001D010000}"/>
    <cellStyle name="Moneda [0] 18 3" xfId="515" xr:uid="{00000000-0005-0000-0000-00001E010000}"/>
    <cellStyle name="Moneda [0] 19" xfId="179" xr:uid="{00000000-0005-0000-0000-00001F010000}"/>
    <cellStyle name="Moneda [0] 19 2" xfId="349" xr:uid="{00000000-0005-0000-0000-000020010000}"/>
    <cellStyle name="Moneda [0] 19 3" xfId="519" xr:uid="{00000000-0005-0000-0000-000021010000}"/>
    <cellStyle name="Moneda [0] 2" xfId="24" xr:uid="{00000000-0005-0000-0000-000022010000}"/>
    <cellStyle name="Moneda [0] 2 2" xfId="72" xr:uid="{00000000-0005-0000-0000-000023010000}"/>
    <cellStyle name="Moneda [0] 2 2 2" xfId="266" xr:uid="{00000000-0005-0000-0000-000024010000}"/>
    <cellStyle name="Moneda [0] 2 2 3" xfId="435" xr:uid="{00000000-0005-0000-0000-000025010000}"/>
    <cellStyle name="Moneda [0] 2 3" xfId="220" xr:uid="{00000000-0005-0000-0000-000026010000}"/>
    <cellStyle name="Moneda [0] 2 4" xfId="389" xr:uid="{00000000-0005-0000-0000-000027010000}"/>
    <cellStyle name="Moneda [0] 20" xfId="183" xr:uid="{00000000-0005-0000-0000-000028010000}"/>
    <cellStyle name="Moneda [0] 20 2" xfId="353" xr:uid="{00000000-0005-0000-0000-000029010000}"/>
    <cellStyle name="Moneda [0] 20 3" xfId="523" xr:uid="{00000000-0005-0000-0000-00002A010000}"/>
    <cellStyle name="Moneda [0] 21" xfId="187" xr:uid="{00000000-0005-0000-0000-00002B010000}"/>
    <cellStyle name="Moneda [0] 21 2" xfId="357" xr:uid="{00000000-0005-0000-0000-00002C010000}"/>
    <cellStyle name="Moneda [0] 21 3" xfId="527" xr:uid="{00000000-0005-0000-0000-00002D010000}"/>
    <cellStyle name="Moneda [0] 22" xfId="192" xr:uid="{00000000-0005-0000-0000-00002E010000}"/>
    <cellStyle name="Moneda [0] 23" xfId="194" xr:uid="{00000000-0005-0000-0000-00002F010000}"/>
    <cellStyle name="Moneda [0] 23 2" xfId="362" xr:uid="{00000000-0005-0000-0000-000030010000}"/>
    <cellStyle name="Moneda [0] 23 3" xfId="531" xr:uid="{00000000-0005-0000-0000-000031010000}"/>
    <cellStyle name="Moneda [0] 24" xfId="198" xr:uid="{00000000-0005-0000-0000-000032010000}"/>
    <cellStyle name="Moneda [0] 24 2" xfId="366" xr:uid="{00000000-0005-0000-0000-000033010000}"/>
    <cellStyle name="Moneda [0] 24 3" xfId="535" xr:uid="{00000000-0005-0000-0000-000034010000}"/>
    <cellStyle name="Moneda [0] 25" xfId="202" xr:uid="{00000000-0005-0000-0000-000035010000}"/>
    <cellStyle name="Moneda [0] 25 2" xfId="370" xr:uid="{00000000-0005-0000-0000-000036010000}"/>
    <cellStyle name="Moneda [0] 25 3" xfId="539" xr:uid="{00000000-0005-0000-0000-000037010000}"/>
    <cellStyle name="Moneda [0] 25 4" xfId="553" xr:uid="{00000000-0005-0000-0000-000038010000}"/>
    <cellStyle name="Moneda [0] 26" xfId="557" xr:uid="{00000000-0005-0000-0000-000039010000}"/>
    <cellStyle name="Moneda [0] 27" xfId="561" xr:uid="{00000000-0005-0000-0000-00003A010000}"/>
    <cellStyle name="Moneda [0] 28" xfId="565" xr:uid="{00000000-0005-0000-0000-00003B010000}"/>
    <cellStyle name="Moneda [0] 29" xfId="569" xr:uid="{09CAF182-FC3E-4D28-ACAC-6F91CCC2ED38}"/>
    <cellStyle name="Moneda [0] 3" xfId="28" xr:uid="{00000000-0005-0000-0000-00003C010000}"/>
    <cellStyle name="Moneda [0] 3 2" xfId="75" xr:uid="{00000000-0005-0000-0000-00003D010000}"/>
    <cellStyle name="Moneda [0] 3 2 2" xfId="269" xr:uid="{00000000-0005-0000-0000-00003E010000}"/>
    <cellStyle name="Moneda [0] 3 2 3" xfId="438" xr:uid="{00000000-0005-0000-0000-00003F010000}"/>
    <cellStyle name="Moneda [0] 3 3" xfId="223" xr:uid="{00000000-0005-0000-0000-000040010000}"/>
    <cellStyle name="Moneda [0] 3 4" xfId="392" xr:uid="{00000000-0005-0000-0000-000041010000}"/>
    <cellStyle name="Moneda [0] 4" xfId="32" xr:uid="{00000000-0005-0000-0000-000042010000}"/>
    <cellStyle name="Moneda [0] 4 2" xfId="79" xr:uid="{00000000-0005-0000-0000-000043010000}"/>
    <cellStyle name="Moneda [0] 4 2 2" xfId="273" xr:uid="{00000000-0005-0000-0000-000044010000}"/>
    <cellStyle name="Moneda [0] 4 2 3" xfId="442" xr:uid="{00000000-0005-0000-0000-000045010000}"/>
    <cellStyle name="Moneda [0] 4 3" xfId="227" xr:uid="{00000000-0005-0000-0000-000046010000}"/>
    <cellStyle name="Moneda [0] 4 4" xfId="396" xr:uid="{00000000-0005-0000-0000-000047010000}"/>
    <cellStyle name="Moneda [0] 4 5" xfId="547" xr:uid="{00000000-0005-0000-0000-000048010000}"/>
    <cellStyle name="Moneda [0] 5" xfId="36" xr:uid="{00000000-0005-0000-0000-000049010000}"/>
    <cellStyle name="Moneda [0] 5 2" xfId="83" xr:uid="{00000000-0005-0000-0000-00004A010000}"/>
    <cellStyle name="Moneda [0] 5 2 2" xfId="277" xr:uid="{00000000-0005-0000-0000-00004B010000}"/>
    <cellStyle name="Moneda [0] 5 2 3" xfId="446" xr:uid="{00000000-0005-0000-0000-00004C010000}"/>
    <cellStyle name="Moneda [0] 5 3" xfId="231" xr:uid="{00000000-0005-0000-0000-00004D010000}"/>
    <cellStyle name="Moneda [0] 5 4" xfId="400" xr:uid="{00000000-0005-0000-0000-00004E010000}"/>
    <cellStyle name="Moneda [0] 6" xfId="40" xr:uid="{00000000-0005-0000-0000-00004F010000}"/>
    <cellStyle name="Moneda [0] 6 2" xfId="235" xr:uid="{00000000-0005-0000-0000-000050010000}"/>
    <cellStyle name="Moneda [0] 6 3" xfId="404" xr:uid="{00000000-0005-0000-0000-000051010000}"/>
    <cellStyle name="Moneda [0] 7" xfId="44" xr:uid="{00000000-0005-0000-0000-000052010000}"/>
    <cellStyle name="Moneda [0] 7 2" xfId="239" xr:uid="{00000000-0005-0000-0000-000053010000}"/>
    <cellStyle name="Moneda [0] 7 3" xfId="408" xr:uid="{00000000-0005-0000-0000-000054010000}"/>
    <cellStyle name="Moneda [0] 8" xfId="48" xr:uid="{00000000-0005-0000-0000-000055010000}"/>
    <cellStyle name="Moneda [0] 8 2" xfId="243" xr:uid="{00000000-0005-0000-0000-000056010000}"/>
    <cellStyle name="Moneda [0] 8 3" xfId="412" xr:uid="{00000000-0005-0000-0000-000057010000}"/>
    <cellStyle name="Moneda [0] 9" xfId="54" xr:uid="{00000000-0005-0000-0000-000058010000}"/>
    <cellStyle name="Moneda [0] 9 2" xfId="248" xr:uid="{00000000-0005-0000-0000-000059010000}"/>
    <cellStyle name="Moneda [0] 9 3" xfId="417" xr:uid="{00000000-0005-0000-0000-00005A010000}"/>
    <cellStyle name="Moneda 2" xfId="575" xr:uid="{8012B0AC-9ED9-43C7-A2E4-1203B98104FA}"/>
    <cellStyle name="Moneda 3" xfId="577" xr:uid="{CC55F2D8-F792-4447-B3E0-D92095AD44EB}"/>
    <cellStyle name="Neutral" xfId="122" builtinId="28" customBuiltin="1"/>
    <cellStyle name="Nivel 1,2.3,5,6,9" xfId="159" xr:uid="{00000000-0005-0000-0000-00005C010000}"/>
    <cellStyle name="Nivel 4" xfId="160" xr:uid="{00000000-0005-0000-0000-00005D010000}"/>
    <cellStyle name="Normal" xfId="0" builtinId="0"/>
    <cellStyle name="Normal 10" xfId="31" xr:uid="{00000000-0005-0000-0000-00005F010000}"/>
    <cellStyle name="Normal 10 2" xfId="78" xr:uid="{00000000-0005-0000-0000-000060010000}"/>
    <cellStyle name="Normal 10 2 2" xfId="272" xr:uid="{00000000-0005-0000-0000-000061010000}"/>
    <cellStyle name="Normal 10 2 3" xfId="441" xr:uid="{00000000-0005-0000-0000-000062010000}"/>
    <cellStyle name="Normal 10 3" xfId="226" xr:uid="{00000000-0005-0000-0000-000063010000}"/>
    <cellStyle name="Normal 10 4" xfId="395" xr:uid="{00000000-0005-0000-0000-000064010000}"/>
    <cellStyle name="Normal 10 5" xfId="546" xr:uid="{00000000-0005-0000-0000-000065010000}"/>
    <cellStyle name="Normal 11" xfId="35" xr:uid="{00000000-0005-0000-0000-000066010000}"/>
    <cellStyle name="Normal 11 2" xfId="82" xr:uid="{00000000-0005-0000-0000-000067010000}"/>
    <cellStyle name="Normal 11 2 2" xfId="276" xr:uid="{00000000-0005-0000-0000-000068010000}"/>
    <cellStyle name="Normal 11 2 3" xfId="445" xr:uid="{00000000-0005-0000-0000-000069010000}"/>
    <cellStyle name="Normal 11 3" xfId="230" xr:uid="{00000000-0005-0000-0000-00006A010000}"/>
    <cellStyle name="Normal 11 4" xfId="399" xr:uid="{00000000-0005-0000-0000-00006B010000}"/>
    <cellStyle name="Normal 12" xfId="39" xr:uid="{00000000-0005-0000-0000-00006C010000}"/>
    <cellStyle name="Normal 12 2" xfId="234" xr:uid="{00000000-0005-0000-0000-00006D010000}"/>
    <cellStyle name="Normal 12 3" xfId="403" xr:uid="{00000000-0005-0000-0000-00006E010000}"/>
    <cellStyle name="Normal 13" xfId="43" xr:uid="{00000000-0005-0000-0000-00006F010000}"/>
    <cellStyle name="Normal 13 2" xfId="238" xr:uid="{00000000-0005-0000-0000-000070010000}"/>
    <cellStyle name="Normal 13 3" xfId="407" xr:uid="{00000000-0005-0000-0000-000071010000}"/>
    <cellStyle name="Normal 14" xfId="47" xr:uid="{00000000-0005-0000-0000-000072010000}"/>
    <cellStyle name="Normal 14 2" xfId="242" xr:uid="{00000000-0005-0000-0000-000073010000}"/>
    <cellStyle name="Normal 14 3" xfId="411" xr:uid="{00000000-0005-0000-0000-000074010000}"/>
    <cellStyle name="Normal 15" xfId="52" xr:uid="{00000000-0005-0000-0000-000075010000}"/>
    <cellStyle name="Normal 15 2" xfId="246" xr:uid="{00000000-0005-0000-0000-000076010000}"/>
    <cellStyle name="Normal 15 3" xfId="415" xr:uid="{00000000-0005-0000-0000-000077010000}"/>
    <cellStyle name="Normal 16" xfId="53" xr:uid="{00000000-0005-0000-0000-000078010000}"/>
    <cellStyle name="Normal 16 2" xfId="247" xr:uid="{00000000-0005-0000-0000-000079010000}"/>
    <cellStyle name="Normal 16 3" xfId="416" xr:uid="{00000000-0005-0000-0000-00007A010000}"/>
    <cellStyle name="Normal 17" xfId="91" xr:uid="{00000000-0005-0000-0000-00007B010000}"/>
    <cellStyle name="Normal 17 2" xfId="285" xr:uid="{00000000-0005-0000-0000-00007C010000}"/>
    <cellStyle name="Normal 17 3" xfId="454" xr:uid="{00000000-0005-0000-0000-00007D010000}"/>
    <cellStyle name="Normal 18" xfId="95" xr:uid="{00000000-0005-0000-0000-00007E010000}"/>
    <cellStyle name="Normal 18 2" xfId="289" xr:uid="{00000000-0005-0000-0000-00007F010000}"/>
    <cellStyle name="Normal 18 3" xfId="458" xr:uid="{00000000-0005-0000-0000-000080010000}"/>
    <cellStyle name="Normal 19" xfId="99" xr:uid="{00000000-0005-0000-0000-000081010000}"/>
    <cellStyle name="Normal 19 2" xfId="293" xr:uid="{00000000-0005-0000-0000-000082010000}"/>
    <cellStyle name="Normal 19 3" xfId="462" xr:uid="{00000000-0005-0000-0000-000083010000}"/>
    <cellStyle name="Normal 2" xfId="4" xr:uid="{00000000-0005-0000-0000-000084010000}"/>
    <cellStyle name="Normal 2 2" xfId="5" xr:uid="{00000000-0005-0000-0000-000085010000}"/>
    <cellStyle name="Normal 20" xfId="103" xr:uid="{00000000-0005-0000-0000-000086010000}"/>
    <cellStyle name="Normal 20 2" xfId="297" xr:uid="{00000000-0005-0000-0000-000087010000}"/>
    <cellStyle name="Normal 20 3" xfId="466" xr:uid="{00000000-0005-0000-0000-000088010000}"/>
    <cellStyle name="Normal 21" xfId="107" xr:uid="{00000000-0005-0000-0000-000089010000}"/>
    <cellStyle name="Normal 21 2" xfId="301" xr:uid="{00000000-0005-0000-0000-00008A010000}"/>
    <cellStyle name="Normal 21 3" xfId="470" xr:uid="{00000000-0005-0000-0000-00008B010000}"/>
    <cellStyle name="Normal 22" xfId="111" xr:uid="{00000000-0005-0000-0000-00008C010000}"/>
    <cellStyle name="Normal 22 2" xfId="305" xr:uid="{00000000-0005-0000-0000-00008D010000}"/>
    <cellStyle name="Normal 22 3" xfId="474" xr:uid="{00000000-0005-0000-0000-00008E010000}"/>
    <cellStyle name="Normal 23" xfId="155" xr:uid="{00000000-0005-0000-0000-00008F010000}"/>
    <cellStyle name="Normal 23 2" xfId="328" xr:uid="{00000000-0005-0000-0000-000090010000}"/>
    <cellStyle name="Normal 23 3" xfId="498" xr:uid="{00000000-0005-0000-0000-000091010000}"/>
    <cellStyle name="Normal 24" xfId="170" xr:uid="{00000000-0005-0000-0000-000092010000}"/>
    <cellStyle name="Normal 24 2" xfId="340" xr:uid="{00000000-0005-0000-0000-000093010000}"/>
    <cellStyle name="Normal 24 3" xfId="510" xr:uid="{00000000-0005-0000-0000-000094010000}"/>
    <cellStyle name="Normal 25" xfId="174" xr:uid="{00000000-0005-0000-0000-000095010000}"/>
    <cellStyle name="Normal 25 2" xfId="344" xr:uid="{00000000-0005-0000-0000-000096010000}"/>
    <cellStyle name="Normal 25 3" xfId="514" xr:uid="{00000000-0005-0000-0000-000097010000}"/>
    <cellStyle name="Normal 26" xfId="178" xr:uid="{00000000-0005-0000-0000-000098010000}"/>
    <cellStyle name="Normal 26 2" xfId="348" xr:uid="{00000000-0005-0000-0000-000099010000}"/>
    <cellStyle name="Normal 26 3" xfId="518" xr:uid="{00000000-0005-0000-0000-00009A010000}"/>
    <cellStyle name="Normal 27" xfId="182" xr:uid="{00000000-0005-0000-0000-00009B010000}"/>
    <cellStyle name="Normal 27 2" xfId="352" xr:uid="{00000000-0005-0000-0000-00009C010000}"/>
    <cellStyle name="Normal 27 3" xfId="522" xr:uid="{00000000-0005-0000-0000-00009D010000}"/>
    <cellStyle name="Normal 28" xfId="186" xr:uid="{00000000-0005-0000-0000-00009E010000}"/>
    <cellStyle name="Normal 28 2" xfId="356" xr:uid="{00000000-0005-0000-0000-00009F010000}"/>
    <cellStyle name="Normal 28 3" xfId="526" xr:uid="{00000000-0005-0000-0000-0000A0010000}"/>
    <cellStyle name="Normal 29" xfId="190" xr:uid="{00000000-0005-0000-0000-0000A1010000}"/>
    <cellStyle name="Normal 29 2" xfId="360" xr:uid="{00000000-0005-0000-0000-0000A2010000}"/>
    <cellStyle name="Normal 3" xfId="3" xr:uid="{00000000-0005-0000-0000-0000A3010000}"/>
    <cellStyle name="Normal 30" xfId="193" xr:uid="{00000000-0005-0000-0000-0000A4010000}"/>
    <cellStyle name="Normal 30 2" xfId="361" xr:uid="{00000000-0005-0000-0000-0000A5010000}"/>
    <cellStyle name="Normal 30 3" xfId="530" xr:uid="{00000000-0005-0000-0000-0000A6010000}"/>
    <cellStyle name="Normal 31" xfId="197" xr:uid="{00000000-0005-0000-0000-0000A7010000}"/>
    <cellStyle name="Normal 31 2" xfId="365" xr:uid="{00000000-0005-0000-0000-0000A8010000}"/>
    <cellStyle name="Normal 31 3" xfId="534" xr:uid="{00000000-0005-0000-0000-0000A9010000}"/>
    <cellStyle name="Normal 32" xfId="201" xr:uid="{00000000-0005-0000-0000-0000AA010000}"/>
    <cellStyle name="Normal 32 2" xfId="369" xr:uid="{00000000-0005-0000-0000-0000AB010000}"/>
    <cellStyle name="Normal 32 3" xfId="538" xr:uid="{00000000-0005-0000-0000-0000AC010000}"/>
    <cellStyle name="Normal 32 4" xfId="552" xr:uid="{00000000-0005-0000-0000-0000AD010000}"/>
    <cellStyle name="Normal 33" xfId="556" xr:uid="{00000000-0005-0000-0000-0000AE010000}"/>
    <cellStyle name="Normal 34" xfId="560" xr:uid="{00000000-0005-0000-0000-0000AF010000}"/>
    <cellStyle name="Normal 35" xfId="564" xr:uid="{00000000-0005-0000-0000-0000B0010000}"/>
    <cellStyle name="Normal 36" xfId="568" xr:uid="{F9AB1D9F-8D56-4910-882A-05EA33E09718}"/>
    <cellStyle name="Normal 37" xfId="573" xr:uid="{A2C38DB8-27A0-4D8D-8949-1D0F92DA96A2}"/>
    <cellStyle name="Normal 4" xfId="10" xr:uid="{00000000-0005-0000-0000-0000B1010000}"/>
    <cellStyle name="Normal 4 2" xfId="26" xr:uid="{00000000-0005-0000-0000-0000B2010000}"/>
    <cellStyle name="Normal 4 3" xfId="59" xr:uid="{00000000-0005-0000-0000-0000B3010000}"/>
    <cellStyle name="Normal 4 3 2" xfId="253" xr:uid="{00000000-0005-0000-0000-0000B4010000}"/>
    <cellStyle name="Normal 4 3 3" xfId="422" xr:uid="{00000000-0005-0000-0000-0000B5010000}"/>
    <cellStyle name="Normal 4 4" xfId="207" xr:uid="{00000000-0005-0000-0000-0000B6010000}"/>
    <cellStyle name="Normal 4 5" xfId="376" xr:uid="{00000000-0005-0000-0000-0000B7010000}"/>
    <cellStyle name="Normal 5" xfId="12" xr:uid="{00000000-0005-0000-0000-0000B8010000}"/>
    <cellStyle name="Normal 5 2" xfId="61" xr:uid="{00000000-0005-0000-0000-0000B9010000}"/>
    <cellStyle name="Normal 5 2 2" xfId="255" xr:uid="{00000000-0005-0000-0000-0000BA010000}"/>
    <cellStyle name="Normal 5 2 3" xfId="424" xr:uid="{00000000-0005-0000-0000-0000BB010000}"/>
    <cellStyle name="Normal 5 3" xfId="209" xr:uid="{00000000-0005-0000-0000-0000BC010000}"/>
    <cellStyle name="Normal 5 4" xfId="378" xr:uid="{00000000-0005-0000-0000-0000BD010000}"/>
    <cellStyle name="Normal 6" xfId="16" xr:uid="{00000000-0005-0000-0000-0000BE010000}"/>
    <cellStyle name="Normal 7" xfId="23" xr:uid="{00000000-0005-0000-0000-0000BF010000}"/>
    <cellStyle name="Normal 7 2" xfId="71" xr:uid="{00000000-0005-0000-0000-0000C0010000}"/>
    <cellStyle name="Normal 7 2 2" xfId="265" xr:uid="{00000000-0005-0000-0000-0000C1010000}"/>
    <cellStyle name="Normal 7 2 3" xfId="434" xr:uid="{00000000-0005-0000-0000-0000C2010000}"/>
    <cellStyle name="Normal 7 3" xfId="219" xr:uid="{00000000-0005-0000-0000-0000C3010000}"/>
    <cellStyle name="Normal 7 4" xfId="388" xr:uid="{00000000-0005-0000-0000-0000C4010000}"/>
    <cellStyle name="Normal 8" xfId="25" xr:uid="{00000000-0005-0000-0000-0000C5010000}"/>
    <cellStyle name="Normal 8 2" xfId="73" xr:uid="{00000000-0005-0000-0000-0000C6010000}"/>
    <cellStyle name="Normal 8 2 2" xfId="267" xr:uid="{00000000-0005-0000-0000-0000C7010000}"/>
    <cellStyle name="Normal 8 2 3" xfId="436" xr:uid="{00000000-0005-0000-0000-0000C8010000}"/>
    <cellStyle name="Normal 8 3" xfId="221" xr:uid="{00000000-0005-0000-0000-0000C9010000}"/>
    <cellStyle name="Normal 8 4" xfId="390" xr:uid="{00000000-0005-0000-0000-0000CA010000}"/>
    <cellStyle name="Normal 9" xfId="27" xr:uid="{00000000-0005-0000-0000-0000CB010000}"/>
    <cellStyle name="Normal 9 2" xfId="74" xr:uid="{00000000-0005-0000-0000-0000CC010000}"/>
    <cellStyle name="Normal 9 2 2" xfId="268" xr:uid="{00000000-0005-0000-0000-0000CD010000}"/>
    <cellStyle name="Normal 9 2 3" xfId="437" xr:uid="{00000000-0005-0000-0000-0000CE010000}"/>
    <cellStyle name="Normal 9 3" xfId="222" xr:uid="{00000000-0005-0000-0000-0000CF010000}"/>
    <cellStyle name="Normal 9 4" xfId="391" xr:uid="{00000000-0005-0000-0000-0000D0010000}"/>
    <cellStyle name="Notas 2" xfId="166" xr:uid="{00000000-0005-0000-0000-0000D1010000}"/>
    <cellStyle name="Notas 2 2" xfId="336" xr:uid="{00000000-0005-0000-0000-0000D2010000}"/>
    <cellStyle name="Notas 2 3" xfId="506" xr:uid="{00000000-0005-0000-0000-0000D3010000}"/>
    <cellStyle name="Porcentaje" xfId="2" builtinId="5"/>
    <cellStyle name="Porcentaje 10" xfId="50" xr:uid="{00000000-0005-0000-0000-0000D5010000}"/>
    <cellStyle name="Porcentaje 10 2" xfId="245" xr:uid="{00000000-0005-0000-0000-0000D6010000}"/>
    <cellStyle name="Porcentaje 10 3" xfId="414" xr:uid="{00000000-0005-0000-0000-0000D7010000}"/>
    <cellStyle name="Porcentaje 11" xfId="56" xr:uid="{00000000-0005-0000-0000-0000D8010000}"/>
    <cellStyle name="Porcentaje 11 2" xfId="250" xr:uid="{00000000-0005-0000-0000-0000D9010000}"/>
    <cellStyle name="Porcentaje 11 3" xfId="419" xr:uid="{00000000-0005-0000-0000-0000DA010000}"/>
    <cellStyle name="Porcentaje 12" xfId="94" xr:uid="{00000000-0005-0000-0000-0000DB010000}"/>
    <cellStyle name="Porcentaje 12 2" xfId="288" xr:uid="{00000000-0005-0000-0000-0000DC010000}"/>
    <cellStyle name="Porcentaje 12 3" xfId="457" xr:uid="{00000000-0005-0000-0000-0000DD010000}"/>
    <cellStyle name="Porcentaje 13" xfId="98" xr:uid="{00000000-0005-0000-0000-0000DE010000}"/>
    <cellStyle name="Porcentaje 13 2" xfId="292" xr:uid="{00000000-0005-0000-0000-0000DF010000}"/>
    <cellStyle name="Porcentaje 13 3" xfId="461" xr:uid="{00000000-0005-0000-0000-0000E0010000}"/>
    <cellStyle name="Porcentaje 14" xfId="102" xr:uid="{00000000-0005-0000-0000-0000E1010000}"/>
    <cellStyle name="Porcentaje 14 2" xfId="296" xr:uid="{00000000-0005-0000-0000-0000E2010000}"/>
    <cellStyle name="Porcentaje 14 3" xfId="465" xr:uid="{00000000-0005-0000-0000-0000E3010000}"/>
    <cellStyle name="Porcentaje 15" xfId="106" xr:uid="{00000000-0005-0000-0000-0000E4010000}"/>
    <cellStyle name="Porcentaje 15 2" xfId="300" xr:uid="{00000000-0005-0000-0000-0000E5010000}"/>
    <cellStyle name="Porcentaje 15 3" xfId="469" xr:uid="{00000000-0005-0000-0000-0000E6010000}"/>
    <cellStyle name="Porcentaje 16" xfId="110" xr:uid="{00000000-0005-0000-0000-0000E7010000}"/>
    <cellStyle name="Porcentaje 16 2" xfId="304" xr:uid="{00000000-0005-0000-0000-0000E8010000}"/>
    <cellStyle name="Porcentaje 16 3" xfId="473" xr:uid="{00000000-0005-0000-0000-0000E9010000}"/>
    <cellStyle name="Porcentaje 17" xfId="114" xr:uid="{00000000-0005-0000-0000-0000EA010000}"/>
    <cellStyle name="Porcentaje 17 2" xfId="308" xr:uid="{00000000-0005-0000-0000-0000EB010000}"/>
    <cellStyle name="Porcentaje 17 3" xfId="477" xr:uid="{00000000-0005-0000-0000-0000EC010000}"/>
    <cellStyle name="Porcentaje 17 4" xfId="551" xr:uid="{00000000-0005-0000-0000-0000ED010000}"/>
    <cellStyle name="Porcentaje 18" xfId="173" xr:uid="{00000000-0005-0000-0000-0000EE010000}"/>
    <cellStyle name="Porcentaje 18 2" xfId="343" xr:uid="{00000000-0005-0000-0000-0000EF010000}"/>
    <cellStyle name="Porcentaje 18 3" xfId="513" xr:uid="{00000000-0005-0000-0000-0000F0010000}"/>
    <cellStyle name="Porcentaje 19" xfId="177" xr:uid="{00000000-0005-0000-0000-0000F1010000}"/>
    <cellStyle name="Porcentaje 19 2" xfId="347" xr:uid="{00000000-0005-0000-0000-0000F2010000}"/>
    <cellStyle name="Porcentaje 19 3" xfId="517" xr:uid="{00000000-0005-0000-0000-0000F3010000}"/>
    <cellStyle name="Porcentaje 2" xfId="6" xr:uid="{00000000-0005-0000-0000-0000F4010000}"/>
    <cellStyle name="Porcentaje 2 2" xfId="58" xr:uid="{00000000-0005-0000-0000-0000F5010000}"/>
    <cellStyle name="Porcentaje 2 2 2" xfId="252" xr:uid="{00000000-0005-0000-0000-0000F6010000}"/>
    <cellStyle name="Porcentaje 2 2 3" xfId="421" xr:uid="{00000000-0005-0000-0000-0000F7010000}"/>
    <cellStyle name="Porcentaje 2 3" xfId="164" xr:uid="{00000000-0005-0000-0000-0000F8010000}"/>
    <cellStyle name="Porcentaje 2 4" xfId="206" xr:uid="{00000000-0005-0000-0000-0000F9010000}"/>
    <cellStyle name="Porcentaje 2 5" xfId="375" xr:uid="{00000000-0005-0000-0000-0000FA010000}"/>
    <cellStyle name="Porcentaje 2 6" xfId="576" xr:uid="{611D56AF-1908-42F9-AAD9-A85739C916C9}"/>
    <cellStyle name="Porcentaje 20" xfId="181" xr:uid="{00000000-0005-0000-0000-0000FB010000}"/>
    <cellStyle name="Porcentaje 20 2" xfId="351" xr:uid="{00000000-0005-0000-0000-0000FC010000}"/>
    <cellStyle name="Porcentaje 20 3" xfId="521" xr:uid="{00000000-0005-0000-0000-0000FD010000}"/>
    <cellStyle name="Porcentaje 21" xfId="185" xr:uid="{00000000-0005-0000-0000-0000FE010000}"/>
    <cellStyle name="Porcentaje 21 2" xfId="355" xr:uid="{00000000-0005-0000-0000-0000FF010000}"/>
    <cellStyle name="Porcentaje 21 3" xfId="525" xr:uid="{00000000-0005-0000-0000-000000020000}"/>
    <cellStyle name="Porcentaje 22" xfId="189" xr:uid="{00000000-0005-0000-0000-000001020000}"/>
    <cellStyle name="Porcentaje 22 2" xfId="359" xr:uid="{00000000-0005-0000-0000-000002020000}"/>
    <cellStyle name="Porcentaje 22 3" xfId="529" xr:uid="{00000000-0005-0000-0000-000003020000}"/>
    <cellStyle name="Porcentaje 23" xfId="196" xr:uid="{00000000-0005-0000-0000-000004020000}"/>
    <cellStyle name="Porcentaje 23 2" xfId="364" xr:uid="{00000000-0005-0000-0000-000005020000}"/>
    <cellStyle name="Porcentaje 23 3" xfId="533" xr:uid="{00000000-0005-0000-0000-000006020000}"/>
    <cellStyle name="Porcentaje 24" xfId="200" xr:uid="{00000000-0005-0000-0000-000007020000}"/>
    <cellStyle name="Porcentaje 24 2" xfId="368" xr:uid="{00000000-0005-0000-0000-000008020000}"/>
    <cellStyle name="Porcentaje 24 3" xfId="537" xr:uid="{00000000-0005-0000-0000-000009020000}"/>
    <cellStyle name="Porcentaje 25" xfId="204" xr:uid="{00000000-0005-0000-0000-00000A020000}"/>
    <cellStyle name="Porcentaje 25 2" xfId="372" xr:uid="{00000000-0005-0000-0000-00000B020000}"/>
    <cellStyle name="Porcentaje 25 3" xfId="541" xr:uid="{00000000-0005-0000-0000-00000C020000}"/>
    <cellStyle name="Porcentaje 25 4" xfId="555" xr:uid="{00000000-0005-0000-0000-00000D020000}"/>
    <cellStyle name="Porcentaje 26" xfId="559" xr:uid="{00000000-0005-0000-0000-00000E020000}"/>
    <cellStyle name="Porcentaje 27" xfId="563" xr:uid="{00000000-0005-0000-0000-00000F020000}"/>
    <cellStyle name="Porcentaje 28" xfId="567" xr:uid="{00000000-0005-0000-0000-000010020000}"/>
    <cellStyle name="Porcentaje 29" xfId="574" xr:uid="{A64D9156-FF52-43E9-8A58-688D49EDDB64}"/>
    <cellStyle name="Porcentaje 3" xfId="8" xr:uid="{00000000-0005-0000-0000-000011020000}"/>
    <cellStyle name="Porcentaje 4" xfId="13" xr:uid="{00000000-0005-0000-0000-000012020000}"/>
    <cellStyle name="Porcentaje 4 2" xfId="62" xr:uid="{00000000-0005-0000-0000-000013020000}"/>
    <cellStyle name="Porcentaje 4 2 2" xfId="256" xr:uid="{00000000-0005-0000-0000-000014020000}"/>
    <cellStyle name="Porcentaje 4 2 3" xfId="425" xr:uid="{00000000-0005-0000-0000-000015020000}"/>
    <cellStyle name="Porcentaje 4 3" xfId="210" xr:uid="{00000000-0005-0000-0000-000016020000}"/>
    <cellStyle name="Porcentaje 4 4" xfId="379" xr:uid="{00000000-0005-0000-0000-000017020000}"/>
    <cellStyle name="Porcentaje 5" xfId="30" xr:uid="{00000000-0005-0000-0000-000018020000}"/>
    <cellStyle name="Porcentaje 5 2" xfId="77" xr:uid="{00000000-0005-0000-0000-000019020000}"/>
    <cellStyle name="Porcentaje 5 2 2" xfId="271" xr:uid="{00000000-0005-0000-0000-00001A020000}"/>
    <cellStyle name="Porcentaje 5 2 3" xfId="440" xr:uid="{00000000-0005-0000-0000-00001B020000}"/>
    <cellStyle name="Porcentaje 5 3" xfId="225" xr:uid="{00000000-0005-0000-0000-00001C020000}"/>
    <cellStyle name="Porcentaje 5 4" xfId="394" xr:uid="{00000000-0005-0000-0000-00001D020000}"/>
    <cellStyle name="Porcentaje 6" xfId="34" xr:uid="{00000000-0005-0000-0000-00001E020000}"/>
    <cellStyle name="Porcentaje 6 2" xfId="81" xr:uid="{00000000-0005-0000-0000-00001F020000}"/>
    <cellStyle name="Porcentaje 6 2 2" xfId="275" xr:uid="{00000000-0005-0000-0000-000020020000}"/>
    <cellStyle name="Porcentaje 6 2 3" xfId="444" xr:uid="{00000000-0005-0000-0000-000021020000}"/>
    <cellStyle name="Porcentaje 6 3" xfId="229" xr:uid="{00000000-0005-0000-0000-000022020000}"/>
    <cellStyle name="Porcentaje 6 4" xfId="398" xr:uid="{00000000-0005-0000-0000-000023020000}"/>
    <cellStyle name="Porcentaje 6 5" xfId="549" xr:uid="{00000000-0005-0000-0000-000024020000}"/>
    <cellStyle name="Porcentaje 7" xfId="38" xr:uid="{00000000-0005-0000-0000-000025020000}"/>
    <cellStyle name="Porcentaje 7 2" xfId="85" xr:uid="{00000000-0005-0000-0000-000026020000}"/>
    <cellStyle name="Porcentaje 7 2 2" xfId="279" xr:uid="{00000000-0005-0000-0000-000027020000}"/>
    <cellStyle name="Porcentaje 7 2 3" xfId="448" xr:uid="{00000000-0005-0000-0000-000028020000}"/>
    <cellStyle name="Porcentaje 7 3" xfId="233" xr:uid="{00000000-0005-0000-0000-000029020000}"/>
    <cellStyle name="Porcentaje 7 4" xfId="402" xr:uid="{00000000-0005-0000-0000-00002A020000}"/>
    <cellStyle name="Porcentaje 8" xfId="42" xr:uid="{00000000-0005-0000-0000-00002B020000}"/>
    <cellStyle name="Porcentaje 8 2" xfId="237" xr:uid="{00000000-0005-0000-0000-00002C020000}"/>
    <cellStyle name="Porcentaje 8 3" xfId="406" xr:uid="{00000000-0005-0000-0000-00002D020000}"/>
    <cellStyle name="Porcentaje 9" xfId="46" xr:uid="{00000000-0005-0000-0000-00002E020000}"/>
    <cellStyle name="Porcentaje 9 2" xfId="241" xr:uid="{00000000-0005-0000-0000-00002F020000}"/>
    <cellStyle name="Porcentaje 9 3" xfId="410" xr:uid="{00000000-0005-0000-0000-000030020000}"/>
    <cellStyle name="Porcentual 2" xfId="7" xr:uid="{00000000-0005-0000-0000-000031020000}"/>
    <cellStyle name="Salida" xfId="124" builtinId="21" customBuiltin="1"/>
    <cellStyle name="Texto de advertencia" xfId="128" builtinId="11" customBuiltin="1"/>
    <cellStyle name="Texto explicativo" xfId="129" builtinId="53" customBuiltin="1"/>
    <cellStyle name="Título" xfId="115" builtinId="15" customBuiltin="1"/>
    <cellStyle name="Título 2" xfId="117" builtinId="17" customBuiltin="1"/>
    <cellStyle name="Título 3" xfId="118" builtinId="18" customBuiltin="1"/>
    <cellStyle name="Total" xfId="130" builtinId="25" customBuiltin="1"/>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a:t> DESPACHO DEL VICEMINISTRO PARA EL DIÁLOGO SOCIAL, LA IGUALDAD </a:t>
            </a:r>
          </a:p>
          <a:p>
            <a:pPr>
              <a:defRPr/>
            </a:pPr>
            <a:r>
              <a:rPr lang="es-CO" sz="1800" b="1"/>
              <a:t>Y LOS DERECHOS HUMANOS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1461358318359662"/>
          <c:y val="8.2312531829043759E-2"/>
          <c:w val="0.68180113482207882"/>
          <c:h val="0.64580569444028624"/>
        </c:manualLayout>
      </c:layout>
      <c:barChart>
        <c:barDir val="col"/>
        <c:grouping val="clustered"/>
        <c:varyColors val="0"/>
        <c:ser>
          <c:idx val="0"/>
          <c:order val="0"/>
          <c:tx>
            <c:strRef>
              <c:f>'ALERTAS DIRECCIONES'!$C$7</c:f>
              <c:strCache>
                <c:ptCount val="1"/>
                <c:pt idx="0">
                  <c:v>APROPIACIÓN VIGENTE</c:v>
                </c:pt>
              </c:strCache>
            </c:strRef>
          </c:tx>
          <c:spPr>
            <a:solidFill>
              <a:srgbClr val="C00000"/>
            </a:solidFill>
            <a:ln>
              <a:noFill/>
            </a:ln>
            <a:effectLst/>
          </c:spPr>
          <c:invertIfNegative val="0"/>
          <c:dLbls>
            <c:dLbl>
              <c:idx val="0"/>
              <c:layout>
                <c:manualLayout>
                  <c:x val="-2.3283953129417903E-2"/>
                  <c:y val="-9.3683711222844138E-3"/>
                </c:manualLayout>
              </c:layout>
              <c:tx>
                <c:rich>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r>
                      <a:rPr lang="en-US" sz="1200"/>
                      <a:t>79,754</a:t>
                    </a:r>
                  </a:p>
                </c:rich>
              </c:tx>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5.4476031334267892E-2"/>
                      <c:h val="5.6143439901337633E-2"/>
                    </c:manualLayout>
                  </c15:layout>
                </c:ext>
                <c:ext xmlns:c16="http://schemas.microsoft.com/office/drawing/2014/chart" uri="{C3380CC4-5D6E-409C-BE32-E72D297353CC}">
                  <c16:uniqueId val="{00000000-07C7-4452-9F84-61882F7AFD9F}"/>
                </c:ext>
              </c:extLst>
            </c:dLbl>
            <c:dLbl>
              <c:idx val="1"/>
              <c:layout>
                <c:manualLayout>
                  <c:x val="-6.5629295343876376E-2"/>
                  <c:y val="4.608810967126698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9.5439689345678813E-2"/>
                      <c:h val="7.5206227688264932E-2"/>
                    </c:manualLayout>
                  </c15:layout>
                </c:ext>
                <c:ext xmlns:c16="http://schemas.microsoft.com/office/drawing/2014/chart" uri="{C3380CC4-5D6E-409C-BE32-E72D297353CC}">
                  <c16:uniqueId val="{00000001-07C7-4452-9F84-61882F7AFD9F}"/>
                </c:ext>
              </c:extLst>
            </c:dLbl>
            <c:dLbl>
              <c:idx val="2"/>
              <c:layout>
                <c:manualLayout>
                  <c:x val="-4.2673569319753232E-2"/>
                  <c:y val="-2.3109426560474544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2712972330972588E-2"/>
                      <c:h val="0.10755669945688921"/>
                    </c:manualLayout>
                  </c15:layout>
                </c:ext>
                <c:ext xmlns:c16="http://schemas.microsoft.com/office/drawing/2014/chart" uri="{C3380CC4-5D6E-409C-BE32-E72D297353CC}">
                  <c16:uniqueId val="{00000002-07C7-4452-9F84-61882F7AFD9F}"/>
                </c:ext>
              </c:extLst>
            </c:dLbl>
            <c:dLbl>
              <c:idx val="3"/>
              <c:layout>
                <c:manualLayout>
                  <c:x val="-8.0315751642839536E-4"/>
                  <c:y val="-6.8285920352589818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4616700863963284E-2"/>
                      <c:h val="5.6469995932710702E-2"/>
                    </c:manualLayout>
                  </c15:layout>
                </c:ext>
                <c:ext xmlns:c16="http://schemas.microsoft.com/office/drawing/2014/chart" uri="{C3380CC4-5D6E-409C-BE32-E72D297353CC}">
                  <c16:uniqueId val="{00000003-07C7-4452-9F84-61882F7AFD9F}"/>
                </c:ext>
              </c:extLst>
            </c:dLbl>
            <c:dLbl>
              <c:idx val="4"/>
              <c:layout>
                <c:manualLayout>
                  <c:x val="1.0779259077598354E-2"/>
                  <c:y val="-7.262087691817380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347618000263933E-2"/>
                      <c:h val="2.3487209260132803E-2"/>
                    </c:manualLayout>
                  </c15:layout>
                </c:ext>
                <c:ext xmlns:c16="http://schemas.microsoft.com/office/drawing/2014/chart" uri="{C3380CC4-5D6E-409C-BE32-E72D297353CC}">
                  <c16:uniqueId val="{00000000-23ED-4633-BEC2-DF2C3695FC4B}"/>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DIRECCIONES'!$A$12,'ALERTAS DIRECCIONES'!$A$14)</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Viceministerio para el Diálogo Social y los Derechos Humanos</c:v>
                </c:pt>
              </c:strCache>
            </c:strRef>
          </c:cat>
          <c:val>
            <c:numRef>
              <c:f>('ALERTAS DIRECCIONES'!$C$8,'ALERTAS DIRECCIONES'!$C$9,'ALERTAS DIRECCIONES'!$C$10,'ALERTAS DIRECCIONES'!$C$12,'ALERTAS DIRECCIONES'!$C$14)</c:f>
            </c:numRef>
          </c:val>
          <c:extLst>
            <c:ext xmlns:c16="http://schemas.microsoft.com/office/drawing/2014/chart" uri="{C3380CC4-5D6E-409C-BE32-E72D297353CC}">
              <c16:uniqueId val="{00000004-07C7-4452-9F84-61882F7AFD9F}"/>
            </c:ext>
          </c:extLst>
        </c:ser>
        <c:ser>
          <c:idx val="1"/>
          <c:order val="1"/>
          <c:tx>
            <c:strRef>
              <c:f>'ALERTAS DIRECCIONES'!$J$7</c:f>
              <c:strCache>
                <c:ptCount val="1"/>
                <c:pt idx="0">
                  <c:v>COMPROMISO</c:v>
                </c:pt>
              </c:strCache>
            </c:strRef>
          </c:tx>
          <c:spPr>
            <a:solidFill>
              <a:schemeClr val="bg1">
                <a:lumMod val="85000"/>
              </a:schemeClr>
            </a:solidFill>
            <a:ln>
              <a:noFill/>
            </a:ln>
            <a:effectLst/>
          </c:spPr>
          <c:invertIfNegative val="0"/>
          <c:dLbls>
            <c:dLbl>
              <c:idx val="0"/>
              <c:layout>
                <c:manualLayout>
                  <c:x val="-6.9802280377755613E-2"/>
                  <c:y val="-1.0292262025473814E-2"/>
                </c:manualLayout>
              </c:layout>
              <c:spPr>
                <a:solidFill>
                  <a:schemeClr val="bg1">
                    <a:lumMod val="8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053420138125191E-2"/>
                      <c:h val="3.5241772197830111E-2"/>
                    </c:manualLayout>
                  </c15:layout>
                </c:ext>
                <c:ext xmlns:c16="http://schemas.microsoft.com/office/drawing/2014/chart" uri="{C3380CC4-5D6E-409C-BE32-E72D297353CC}">
                  <c16:uniqueId val="{00000005-07C7-4452-9F84-61882F7AFD9F}"/>
                </c:ext>
              </c:extLst>
            </c:dLbl>
            <c:dLbl>
              <c:idx val="1"/>
              <c:layout>
                <c:manualLayout>
                  <c:x val="-3.6878529656071891E-2"/>
                  <c:y val="4.3663842555706607E-2"/>
                </c:manualLayout>
              </c:layout>
              <c:spPr>
                <a:solidFill>
                  <a:schemeClr val="bg1">
                    <a:lumMod val="8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9.0976037113117067E-2"/>
                      <c:h val="3.9507955396177831E-2"/>
                    </c:manualLayout>
                  </c15:layout>
                </c:ext>
                <c:ext xmlns:c16="http://schemas.microsoft.com/office/drawing/2014/chart" uri="{C3380CC4-5D6E-409C-BE32-E72D297353CC}">
                  <c16:uniqueId val="{00000006-07C7-4452-9F84-61882F7AFD9F}"/>
                </c:ext>
              </c:extLst>
            </c:dLbl>
            <c:dLbl>
              <c:idx val="2"/>
              <c:layout>
                <c:manualLayout>
                  <c:x val="-5.2071287478597281E-2"/>
                  <c:y val="1.5634949245802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C7-4452-9F84-61882F7AFD9F}"/>
                </c:ext>
              </c:extLst>
            </c:dLbl>
            <c:dLbl>
              <c:idx val="3"/>
              <c:layout>
                <c:manualLayout>
                  <c:x val="-4.7850031179139989E-2"/>
                  <c:y val="-2.2232425766056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C7-4452-9F84-61882F7AFD9F}"/>
                </c:ext>
              </c:extLst>
            </c:dLbl>
            <c:dLbl>
              <c:idx val="4"/>
              <c:layout>
                <c:manualLayout>
                  <c:x val="-5.477001635116055E-2"/>
                  <c:y val="-5.36854188407172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C7-4452-9F84-61882F7AFD9F}"/>
                </c:ext>
              </c:extLst>
            </c:dLbl>
            <c:spPr>
              <a:solidFill>
                <a:schemeClr val="bg1">
                  <a:lumMod val="8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DIRECCIONES'!$A$12,'ALERTAS DIRECCIONES'!$A$14)</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Viceministerio para el Diálogo Social y los Derechos Humanos</c:v>
                </c:pt>
              </c:strCache>
            </c:strRef>
          </c:cat>
          <c:val>
            <c:numRef>
              <c:f>('ALERTAS DIRECCIONES'!$J$8,'ALERTAS DIRECCIONES'!$J$9,'ALERTAS DIRECCIONES'!$J$10,'ALERTAS DIRECCIONES'!$J$12,'ALERTAS DIRECCIONES'!$J$14)</c:f>
              <c:numCache>
                <c:formatCode>"$"\ #,##0</c:formatCode>
                <c:ptCount val="5"/>
                <c:pt idx="0">
                  <c:v>7785.4958880000004</c:v>
                </c:pt>
                <c:pt idx="1">
                  <c:v>28370.8573755</c:v>
                </c:pt>
                <c:pt idx="2">
                  <c:v>13967.308940000001</c:v>
                </c:pt>
                <c:pt idx="3">
                  <c:v>27973.400662169999</c:v>
                </c:pt>
                <c:pt idx="4">
                  <c:v>4673.1955449999996</c:v>
                </c:pt>
              </c:numCache>
            </c:numRef>
          </c:val>
          <c:extLst>
            <c:ext xmlns:c16="http://schemas.microsoft.com/office/drawing/2014/chart" uri="{C3380CC4-5D6E-409C-BE32-E72D297353CC}">
              <c16:uniqueId val="{0000000A-07C7-4452-9F84-61882F7AFD9F}"/>
            </c:ext>
          </c:extLst>
        </c:ser>
        <c:ser>
          <c:idx val="2"/>
          <c:order val="2"/>
          <c:tx>
            <c:strRef>
              <c:f>'ALERTAS DIRECCIONES'!$P$7</c:f>
              <c:strCache>
                <c:ptCount val="1"/>
                <c:pt idx="0">
                  <c:v>OBLIGACIÓN</c:v>
                </c:pt>
              </c:strCache>
            </c:strRef>
          </c:tx>
          <c:spPr>
            <a:solidFill>
              <a:schemeClr val="bg1">
                <a:lumMod val="65000"/>
              </a:schemeClr>
            </a:solidFill>
            <a:ln>
              <a:noFill/>
            </a:ln>
            <a:effectLst/>
          </c:spPr>
          <c:invertIfNegative val="0"/>
          <c:dLbls>
            <c:dLbl>
              <c:idx val="0"/>
              <c:layout>
                <c:manualLayout>
                  <c:x val="6.4310649716271498E-2"/>
                  <c:y val="-2.4556914256685655E-2"/>
                </c:manualLayout>
              </c:layout>
              <c:spPr>
                <a:solidFill>
                  <a:schemeClr val="bg1">
                    <a:lumMod val="6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228249681080369E-2"/>
                      <c:h val="3.9398671940201024E-2"/>
                    </c:manualLayout>
                  </c15:layout>
                </c:ext>
                <c:ext xmlns:c16="http://schemas.microsoft.com/office/drawing/2014/chart" uri="{C3380CC4-5D6E-409C-BE32-E72D297353CC}">
                  <c16:uniqueId val="{0000000B-07C7-4452-9F84-61882F7AFD9F}"/>
                </c:ext>
              </c:extLst>
            </c:dLbl>
            <c:dLbl>
              <c:idx val="1"/>
              <c:layout>
                <c:manualLayout>
                  <c:x val="6.1901521749827049E-2"/>
                  <c:y val="4.39996205293615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C7-4452-9F84-61882F7AFD9F}"/>
                </c:ext>
              </c:extLst>
            </c:dLbl>
            <c:dLbl>
              <c:idx val="2"/>
              <c:layout>
                <c:manualLayout>
                  <c:x val="5.4184594753840909E-2"/>
                  <c:y val="-1.05832463713121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C7-4452-9F84-61882F7AFD9F}"/>
                </c:ext>
              </c:extLst>
            </c:dLbl>
            <c:dLbl>
              <c:idx val="3"/>
              <c:layout>
                <c:manualLayout>
                  <c:x val="6.2785771988726216E-2"/>
                  <c:y val="4.47709135413864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C7-4452-9F84-61882F7AFD9F}"/>
                </c:ext>
              </c:extLst>
            </c:dLbl>
            <c:dLbl>
              <c:idx val="4"/>
              <c:layout>
                <c:manualLayout>
                  <c:x val="9.2653565649569572E-2"/>
                  <c:y val="-1.2131501507159328E-2"/>
                </c:manualLayout>
              </c:layout>
              <c:spPr>
                <a:solidFill>
                  <a:schemeClr val="bg1">
                    <a:lumMod val="6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404716536062611E-2"/>
                      <c:h val="3.919207714885372E-2"/>
                    </c:manualLayout>
                  </c15:layout>
                </c:ext>
                <c:ext xmlns:c16="http://schemas.microsoft.com/office/drawing/2014/chart" uri="{C3380CC4-5D6E-409C-BE32-E72D297353CC}">
                  <c16:uniqueId val="{0000000F-07C7-4452-9F84-61882F7AFD9F}"/>
                </c:ext>
              </c:extLst>
            </c:dLbl>
            <c:spPr>
              <a:solidFill>
                <a:schemeClr val="bg1">
                  <a:lumMod val="6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DIRECCIONES'!$A$12,'ALERTAS DIRECCIONES'!$A$14)</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Viceministerio para el Diálogo Social y los Derechos Humanos</c:v>
                </c:pt>
              </c:strCache>
            </c:strRef>
          </c:cat>
          <c:val>
            <c:numRef>
              <c:f>('ALERTAS DIRECCIONES'!$P$8,'ALERTAS DIRECCIONES'!$P$9,'ALERTAS DIRECCIONES'!$P$10,'ALERTAS DIRECCIONES'!$P$12,'ALERTAS DIRECCIONES'!$P$14)</c:f>
              <c:numCache>
                <c:formatCode>"$"\ #,##0</c:formatCode>
                <c:ptCount val="5"/>
                <c:pt idx="0">
                  <c:v>7.9212020000000001</c:v>
                </c:pt>
                <c:pt idx="1">
                  <c:v>74.973123999999999</c:v>
                </c:pt>
                <c:pt idx="2">
                  <c:v>133.109455</c:v>
                </c:pt>
                <c:pt idx="3">
                  <c:v>1499.1757809999999</c:v>
                </c:pt>
                <c:pt idx="4">
                  <c:v>16.247443000000001</c:v>
                </c:pt>
              </c:numCache>
            </c:numRef>
          </c:val>
          <c:extLst>
            <c:ext xmlns:c16="http://schemas.microsoft.com/office/drawing/2014/chart" uri="{C3380CC4-5D6E-409C-BE32-E72D297353CC}">
              <c16:uniqueId val="{00000010-07C7-4452-9F84-61882F7AFD9F}"/>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layout>
        <c:manualLayout>
          <c:xMode val="edge"/>
          <c:yMode val="edge"/>
          <c:x val="0.28552943538867348"/>
          <c:y val="0.88353097429086425"/>
          <c:w val="0.3824680378692431"/>
          <c:h val="6.1047338962147805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s-CO" sz="1800" b="1"/>
              <a:t>DESPACHO</a:t>
            </a:r>
            <a:r>
              <a:rPr lang="es-CO" sz="1800" b="1" baseline="0"/>
              <a:t> DEL MINISTRO</a:t>
            </a:r>
            <a:endParaRPr lang="es-CO" sz="1800" b="1"/>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7088184509213981E-2"/>
          <c:y val="6.4754523239453993E-2"/>
          <c:w val="0.83100941329702216"/>
          <c:h val="0.67052763788441427"/>
        </c:manualLayout>
      </c:layout>
      <c:barChart>
        <c:barDir val="col"/>
        <c:grouping val="clustered"/>
        <c:varyColors val="0"/>
        <c:ser>
          <c:idx val="0"/>
          <c:order val="0"/>
          <c:tx>
            <c:strRef>
              <c:f>'ALERTAS DIRECCIONES'!$C$33</c:f>
              <c:strCache>
                <c:ptCount val="1"/>
                <c:pt idx="0">
                  <c:v>APROPIACIÓN VIGENTE</c:v>
                </c:pt>
              </c:strCache>
            </c:strRef>
          </c:tx>
          <c:spPr>
            <a:solidFill>
              <a:srgbClr val="C00000"/>
            </a:solidFill>
            <a:ln>
              <a:noFill/>
            </a:ln>
            <a:effectLst/>
          </c:spPr>
          <c:invertIfNegative val="0"/>
          <c:dLbls>
            <c:dLbl>
              <c:idx val="0"/>
              <c:layout>
                <c:manualLayout>
                  <c:x val="-7.604271614078199E-3"/>
                  <c:y val="-3.20301266689489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FE-458B-82D5-F8886F38F70B}"/>
                </c:ext>
              </c:extLst>
            </c:dLbl>
            <c:dLbl>
              <c:idx val="1"/>
              <c:layout>
                <c:manualLayout>
                  <c:x val="2.1875856409634539E-3"/>
                  <c:y val="-2.23053748716193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FE-458B-82D5-F8886F38F70B}"/>
                </c:ext>
              </c:extLst>
            </c:dLbl>
            <c:dLbl>
              <c:idx val="2"/>
              <c:layout>
                <c:manualLayout>
                  <c:x val="-4.8175114335799905E-3"/>
                  <c:y val="-1.8472013009243411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0207868866126134E-2"/>
                      <c:h val="4.7402259500171164E-2"/>
                    </c:manualLayout>
                  </c15:layout>
                </c:ext>
                <c:ext xmlns:c16="http://schemas.microsoft.com/office/drawing/2014/chart" uri="{C3380CC4-5D6E-409C-BE32-E72D297353CC}">
                  <c16:uniqueId val="{00000002-22FE-458B-82D5-F8886F38F70B}"/>
                </c:ext>
              </c:extLst>
            </c:dLbl>
            <c:dLbl>
              <c:idx val="3"/>
              <c:layout>
                <c:manualLayout>
                  <c:x val="-4.3228931526330975E-3"/>
                  <c:y val="-3.832043820609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FE-458B-82D5-F8886F38F70B}"/>
                </c:ext>
              </c:extLst>
            </c:dLbl>
            <c:dLbl>
              <c:idx val="4"/>
              <c:layout>
                <c:manualLayout>
                  <c:x val="0"/>
                  <c:y val="-3.26086956521739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A6-41DF-A15E-5F8765292D4F}"/>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DIRECCIONES'!$A$34:$A$38</c:f>
              <c:strCache>
                <c:ptCount val="5"/>
                <c:pt idx="0">
                  <c:v>Oficina de Información Pública del Interior</c:v>
                </c:pt>
                <c:pt idx="1">
                  <c:v>Grupo de Paz</c:v>
                </c:pt>
                <c:pt idx="2">
                  <c:v>Oficina Asesora de Planeación </c:v>
                </c:pt>
                <c:pt idx="3">
                  <c:v>Grupo de Articulación Interna para la Política de Víctimas</c:v>
                </c:pt>
                <c:pt idx="4">
                  <c:v>Direccion Jurídica</c:v>
                </c:pt>
              </c:strCache>
            </c:strRef>
          </c:cat>
          <c:val>
            <c:numRef>
              <c:f>'ALERTAS DIRECCIONES'!$C$34:$C$38</c:f>
            </c:numRef>
          </c:val>
          <c:extLst>
            <c:ext xmlns:c16="http://schemas.microsoft.com/office/drawing/2014/chart" uri="{C3380CC4-5D6E-409C-BE32-E72D297353CC}">
              <c16:uniqueId val="{00000004-22FE-458B-82D5-F8886F38F70B}"/>
            </c:ext>
          </c:extLst>
        </c:ser>
        <c:ser>
          <c:idx val="1"/>
          <c:order val="1"/>
          <c:tx>
            <c:strRef>
              <c:f>'ALERTAS DIRECCIONES'!$J$33</c:f>
              <c:strCache>
                <c:ptCount val="1"/>
                <c:pt idx="0">
                  <c:v>COMPROMISO</c:v>
                </c:pt>
              </c:strCache>
            </c:strRef>
          </c:tx>
          <c:spPr>
            <a:solidFill>
              <a:sysClr val="window" lastClr="FFFFFF">
                <a:lumMod val="75000"/>
              </a:sysClr>
            </a:solidFill>
            <a:ln>
              <a:noFill/>
            </a:ln>
            <a:effectLst/>
          </c:spPr>
          <c:invertIfNegative val="0"/>
          <c:dLbls>
            <c:dLbl>
              <c:idx val="0"/>
              <c:layout>
                <c:manualLayout>
                  <c:x val="7.9325989361443749E-2"/>
                  <c:y val="5.41749400890106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2FE-458B-82D5-F8886F38F70B}"/>
                </c:ext>
              </c:extLst>
            </c:dLbl>
            <c:dLbl>
              <c:idx val="1"/>
              <c:layout>
                <c:manualLayout>
                  <c:x val="6.4336807575316249E-2"/>
                  <c:y val="-1.04467648065730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2FE-458B-82D5-F8886F38F70B}"/>
                </c:ext>
              </c:extLst>
            </c:dLbl>
            <c:dLbl>
              <c:idx val="2"/>
              <c:layout>
                <c:manualLayout>
                  <c:x val="-6.2649058965769708E-2"/>
                  <c:y val="5.29656195734336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2FE-458B-82D5-F8886F38F70B}"/>
                </c:ext>
              </c:extLst>
            </c:dLbl>
            <c:dLbl>
              <c:idx val="3"/>
              <c:layout>
                <c:manualLayout>
                  <c:x val="7.2809051161427038E-2"/>
                  <c:y val="8.90393700787402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2FE-458B-82D5-F8886F38F70B}"/>
                </c:ext>
              </c:extLst>
            </c:dLbl>
            <c:dLbl>
              <c:idx val="4"/>
              <c:layout>
                <c:manualLayout>
                  <c:x val="-5.6877226665049803E-2"/>
                  <c:y val="-9.34782608695653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A6-41DF-A15E-5F8765292D4F}"/>
                </c:ext>
              </c:extLst>
            </c:dLbl>
            <c:spPr>
              <a:solidFill>
                <a:sysClr val="window" lastClr="FFFFFF">
                  <a:lumMod val="75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DIRECCIONES'!$A$34:$A$38</c:f>
              <c:strCache>
                <c:ptCount val="5"/>
                <c:pt idx="0">
                  <c:v>Oficina de Información Pública del Interior</c:v>
                </c:pt>
                <c:pt idx="1">
                  <c:v>Grupo de Paz</c:v>
                </c:pt>
                <c:pt idx="2">
                  <c:v>Oficina Asesora de Planeación </c:v>
                </c:pt>
                <c:pt idx="3">
                  <c:v>Grupo de Articulación Interna para la Política de Víctimas</c:v>
                </c:pt>
                <c:pt idx="4">
                  <c:v>Direccion Jurídica</c:v>
                </c:pt>
              </c:strCache>
            </c:strRef>
          </c:cat>
          <c:val>
            <c:numRef>
              <c:f>'ALERTAS DIRECCIONES'!$J$34:$J$38</c:f>
              <c:numCache>
                <c:formatCode>"$"\ #,##0</c:formatCode>
                <c:ptCount val="5"/>
                <c:pt idx="0">
                  <c:v>4713.1930550100005</c:v>
                </c:pt>
                <c:pt idx="1">
                  <c:v>3025.1519020000001</c:v>
                </c:pt>
                <c:pt idx="2">
                  <c:v>4137.9330420000006</c:v>
                </c:pt>
                <c:pt idx="3">
                  <c:v>3606.180664</c:v>
                </c:pt>
                <c:pt idx="4">
                  <c:v>0</c:v>
                </c:pt>
              </c:numCache>
            </c:numRef>
          </c:val>
          <c:extLst>
            <c:ext xmlns:c16="http://schemas.microsoft.com/office/drawing/2014/chart" uri="{C3380CC4-5D6E-409C-BE32-E72D297353CC}">
              <c16:uniqueId val="{00000011-22FE-458B-82D5-F8886F38F70B}"/>
            </c:ext>
          </c:extLst>
        </c:ser>
        <c:ser>
          <c:idx val="2"/>
          <c:order val="2"/>
          <c:tx>
            <c:strRef>
              <c:f>'ALERTAS DIRECCIONES'!$P$33</c:f>
              <c:strCache>
                <c:ptCount val="1"/>
                <c:pt idx="0">
                  <c:v>OBLIGACIÓN</c:v>
                </c:pt>
              </c:strCache>
            </c:strRef>
          </c:tx>
          <c:spPr>
            <a:solidFill>
              <a:sysClr val="window" lastClr="FFFFFF">
                <a:lumMod val="50000"/>
              </a:sysClr>
            </a:solidFill>
            <a:ln>
              <a:noFill/>
            </a:ln>
            <a:effectLst/>
          </c:spPr>
          <c:invertIfNegative val="0"/>
          <c:dLbls>
            <c:dLbl>
              <c:idx val="0"/>
              <c:layout>
                <c:manualLayout>
                  <c:x val="8.3933413050554739E-2"/>
                  <c:y val="2.90717064517132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7583307638853752E-2"/>
                      <c:h val="3.5800465282748745E-2"/>
                    </c:manualLayout>
                  </c15:layout>
                </c:ext>
                <c:ext xmlns:c16="http://schemas.microsoft.com/office/drawing/2014/chart" uri="{C3380CC4-5D6E-409C-BE32-E72D297353CC}">
                  <c16:uniqueId val="{00000013-22FE-458B-82D5-F8886F38F70B}"/>
                </c:ext>
              </c:extLst>
            </c:dLbl>
            <c:dLbl>
              <c:idx val="1"/>
              <c:layout>
                <c:manualLayout>
                  <c:x val="-6.7688033751518217E-2"/>
                  <c:y val="8.7833789798014376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4.7071330966721656E-2"/>
                      <c:h val="5.793478260869564E-2"/>
                    </c:manualLayout>
                  </c15:layout>
                </c:ext>
                <c:ext xmlns:c16="http://schemas.microsoft.com/office/drawing/2014/chart" uri="{C3380CC4-5D6E-409C-BE32-E72D297353CC}">
                  <c16:uniqueId val="{00000015-22FE-458B-82D5-F8886F38F70B}"/>
                </c:ext>
              </c:extLst>
            </c:dLbl>
            <c:dLbl>
              <c:idx val="2"/>
              <c:layout>
                <c:manualLayout>
                  <c:x val="-6.2591732900664943E-2"/>
                  <c:y val="0.131343272332058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2FE-458B-82D5-F8886F38F70B}"/>
                </c:ext>
              </c:extLst>
            </c:dLbl>
            <c:dLbl>
              <c:idx val="3"/>
              <c:layout>
                <c:manualLayout>
                  <c:x val="-8.8290320915815484E-2"/>
                  <c:y val="2.6858508320744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2FE-458B-82D5-F8886F38F70B}"/>
                </c:ext>
              </c:extLst>
            </c:dLbl>
            <c:dLbl>
              <c:idx val="4"/>
              <c:layout>
                <c:manualLayout>
                  <c:x val="6.6257602983287811E-2"/>
                  <c:y val="-1.7501550201183068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6080435152084175E-2"/>
                      <c:h val="4.706524096717072E-2"/>
                    </c:manualLayout>
                  </c15:layout>
                </c:ext>
                <c:ext xmlns:c16="http://schemas.microsoft.com/office/drawing/2014/chart" uri="{C3380CC4-5D6E-409C-BE32-E72D297353CC}">
                  <c16:uniqueId val="{00000001-DEA6-41DF-A15E-5F8765292D4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DIRECCIONES'!$A$34:$A$38</c:f>
              <c:strCache>
                <c:ptCount val="5"/>
                <c:pt idx="0">
                  <c:v>Oficina de Información Pública del Interior</c:v>
                </c:pt>
                <c:pt idx="1">
                  <c:v>Grupo de Paz</c:v>
                </c:pt>
                <c:pt idx="2">
                  <c:v>Oficina Asesora de Planeación </c:v>
                </c:pt>
                <c:pt idx="3">
                  <c:v>Grupo de Articulación Interna para la Política de Víctimas</c:v>
                </c:pt>
                <c:pt idx="4">
                  <c:v>Direccion Jurídica</c:v>
                </c:pt>
              </c:strCache>
            </c:strRef>
          </c:cat>
          <c:val>
            <c:numRef>
              <c:f>'ALERTAS DIRECCIONES'!$P$34:$P$38</c:f>
              <c:numCache>
                <c:formatCode>"$"\ #,##0</c:formatCode>
                <c:ptCount val="5"/>
                <c:pt idx="0">
                  <c:v>20.643236999999999</c:v>
                </c:pt>
                <c:pt idx="1">
                  <c:v>8.9665140000000001</c:v>
                </c:pt>
                <c:pt idx="2">
                  <c:v>11.003679999999999</c:v>
                </c:pt>
                <c:pt idx="3">
                  <c:v>9.3827730000000003</c:v>
                </c:pt>
                <c:pt idx="4">
                  <c:v>0</c:v>
                </c:pt>
              </c:numCache>
            </c:numRef>
          </c:val>
          <c:extLst>
            <c:ext xmlns:c16="http://schemas.microsoft.com/office/drawing/2014/chart" uri="{C3380CC4-5D6E-409C-BE32-E72D297353CC}">
              <c16:uniqueId val="{00000012-22FE-458B-82D5-F8886F38F70B}"/>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layout>
        <c:manualLayout>
          <c:xMode val="edge"/>
          <c:yMode val="edge"/>
          <c:x val="0.23154276290688447"/>
          <c:y val="0.89709859637110589"/>
          <c:w val="0.50410068957177923"/>
          <c:h val="5.507531667237247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a:t>DESPACHO DEL VICEMINISTRO DEL INTERIOR</a:t>
            </a:r>
            <a:endParaRPr lang="es-CO"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8494208223972007E-2"/>
          <c:y val="1.2239806657831137E-2"/>
          <c:w val="0.91713595445239393"/>
          <c:h val="0.78043720277539563"/>
        </c:manualLayout>
      </c:layout>
      <c:barChart>
        <c:barDir val="col"/>
        <c:grouping val="clustered"/>
        <c:varyColors val="0"/>
        <c:ser>
          <c:idx val="0"/>
          <c:order val="0"/>
          <c:tx>
            <c:strRef>
              <c:f>'ALERTAS DIRECCIONES'!$C$23</c:f>
              <c:strCache>
                <c:ptCount val="1"/>
                <c:pt idx="0">
                  <c:v>APROPIACIÓN VIGENTE</c:v>
                </c:pt>
              </c:strCache>
            </c:strRef>
          </c:tx>
          <c:spPr>
            <a:solidFill>
              <a:srgbClr val="C00000"/>
            </a:solidFill>
            <a:ln>
              <a:noFill/>
            </a:ln>
            <a:effectLst/>
          </c:spPr>
          <c:invertIfNegative val="0"/>
          <c:dLbls>
            <c:dLbl>
              <c:idx val="0"/>
              <c:layout>
                <c:manualLayout>
                  <c:x val="0.11196363484599761"/>
                  <c:y val="0.13426467972495174"/>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0.12299175500588926"/>
                      <c:h val="5.995600963102752E-2"/>
                    </c:manualLayout>
                  </c15:layout>
                </c:ext>
                <c:ext xmlns:c16="http://schemas.microsoft.com/office/drawing/2014/chart" uri="{C3380CC4-5D6E-409C-BE32-E72D297353CC}">
                  <c16:uniqueId val="{00000000-AF9B-46D8-AE63-A6794466F798}"/>
                </c:ext>
              </c:extLst>
            </c:dLbl>
            <c:dLbl>
              <c:idx val="1"/>
              <c:layout>
                <c:manualLayout>
                  <c:x val="-1.3091084462498723E-2"/>
                  <c:y val="-2.419452940283291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4462776958533894E-2"/>
                      <c:h val="6.4913472592785404E-2"/>
                    </c:manualLayout>
                  </c15:layout>
                </c:ext>
                <c:ext xmlns:c16="http://schemas.microsoft.com/office/drawing/2014/chart" uri="{C3380CC4-5D6E-409C-BE32-E72D297353CC}">
                  <c16:uniqueId val="{00000001-AF9B-46D8-AE63-A6794466F798}"/>
                </c:ext>
              </c:extLst>
            </c:dLbl>
            <c:dLbl>
              <c:idx val="2"/>
              <c:layout>
                <c:manualLayout>
                  <c:x val="4.7579453224533275E-9"/>
                  <c:y val="-1.4594362203191956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897211170158501E-2"/>
                      <c:h val="5.3300015184052404E-2"/>
                    </c:manualLayout>
                  </c15:layout>
                </c:ext>
                <c:ext xmlns:c16="http://schemas.microsoft.com/office/drawing/2014/chart" uri="{C3380CC4-5D6E-409C-BE32-E72D297353CC}">
                  <c16:uniqueId val="{00000011-AF9B-46D8-AE63-A6794466F798}"/>
                </c:ext>
              </c:extLst>
            </c:dLbl>
            <c:dLbl>
              <c:idx val="3"/>
              <c:layout>
                <c:manualLayout>
                  <c:x val="-1.1778563015312131E-3"/>
                  <c:y val="-4.938079434285590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6431095406360427E-2"/>
                      <c:h val="4.7713498622589529E-2"/>
                    </c:manualLayout>
                  </c15:layout>
                </c:ext>
                <c:ext xmlns:c16="http://schemas.microsoft.com/office/drawing/2014/chart" uri="{C3380CC4-5D6E-409C-BE32-E72D297353CC}">
                  <c16:uniqueId val="{00000014-AF9B-46D8-AE63-A6794466F798}"/>
                </c:ext>
              </c:extLst>
            </c:dLbl>
            <c:dLbl>
              <c:idx val="4"/>
              <c:layout>
                <c:manualLayout>
                  <c:x val="4.1224970553592477E-3"/>
                  <c:y val="-0.11475213119021288"/>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5.8091872791519436E-2"/>
                      <c:h val="5.4325068870523414E-2"/>
                    </c:manualLayout>
                  </c15:layout>
                </c:ext>
                <c:ext xmlns:c16="http://schemas.microsoft.com/office/drawing/2014/chart" uri="{C3380CC4-5D6E-409C-BE32-E72D297353CC}">
                  <c16:uniqueId val="{00000017-AF9B-46D8-AE63-A6794466F798}"/>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DIRECCIONES'!$A$24:$A$28</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DIRECCIONES'!$C$24:$C$28</c:f>
            </c:numRef>
          </c:val>
          <c:extLst>
            <c:ext xmlns:c16="http://schemas.microsoft.com/office/drawing/2014/chart" uri="{C3380CC4-5D6E-409C-BE32-E72D297353CC}">
              <c16:uniqueId val="{00000002-AF9B-46D8-AE63-A6794466F798}"/>
            </c:ext>
          </c:extLst>
        </c:ser>
        <c:ser>
          <c:idx val="1"/>
          <c:order val="1"/>
          <c:tx>
            <c:strRef>
              <c:f>'ALERTAS DIRECCIONES'!$J$23</c:f>
              <c:strCache>
                <c:ptCount val="1"/>
                <c:pt idx="0">
                  <c:v>COMPROMISO</c:v>
                </c:pt>
              </c:strCache>
            </c:strRef>
          </c:tx>
          <c:spPr>
            <a:solidFill>
              <a:sysClr val="window" lastClr="FFFFFF">
                <a:lumMod val="65000"/>
              </a:sysClr>
            </a:solidFill>
            <a:ln>
              <a:noFill/>
            </a:ln>
            <a:effectLst/>
          </c:spPr>
          <c:invertIfNegative val="0"/>
          <c:dPt>
            <c:idx val="0"/>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1A-AF9B-46D8-AE63-A6794466F798}"/>
              </c:ext>
            </c:extLst>
          </c:dPt>
          <c:dLbls>
            <c:dLbl>
              <c:idx val="0"/>
              <c:layout>
                <c:manualLayout>
                  <c:x val="0.10770049061888461"/>
                  <c:y val="6.3042363506214616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1631284605325385E-2"/>
                      <c:h val="4.5509641873278238E-2"/>
                    </c:manualLayout>
                  </c15:layout>
                </c:ext>
                <c:ext xmlns:c16="http://schemas.microsoft.com/office/drawing/2014/chart" uri="{C3380CC4-5D6E-409C-BE32-E72D297353CC}">
                  <c16:uniqueId val="{0000001A-AF9B-46D8-AE63-A6794466F798}"/>
                </c:ext>
              </c:extLst>
            </c:dLbl>
            <c:dLbl>
              <c:idx val="1"/>
              <c:layout>
                <c:manualLayout>
                  <c:x val="9.4042643962790828E-2"/>
                  <c:y val="-1.5522526626320469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3865780028379841E-2"/>
                      <c:h val="5.9229951627947322E-2"/>
                    </c:manualLayout>
                  </c15:layout>
                </c:ext>
                <c:ext xmlns:c16="http://schemas.microsoft.com/office/drawing/2014/chart" uri="{C3380CC4-5D6E-409C-BE32-E72D297353CC}">
                  <c16:uniqueId val="{00000019-AF9B-46D8-AE63-A6794466F798}"/>
                </c:ext>
              </c:extLst>
            </c:dLbl>
            <c:dLbl>
              <c:idx val="2"/>
              <c:layout>
                <c:manualLayout>
                  <c:x val="8.2723723138847932E-2"/>
                  <c:y val="-9.6273052645278828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5647774593546838E-2"/>
                      <c:h val="4.9917355371900826E-2"/>
                    </c:manualLayout>
                  </c15:layout>
                </c:ext>
                <c:ext xmlns:c16="http://schemas.microsoft.com/office/drawing/2014/chart" uri="{C3380CC4-5D6E-409C-BE32-E72D297353CC}">
                  <c16:uniqueId val="{00000013-AF9B-46D8-AE63-A6794466F798}"/>
                </c:ext>
              </c:extLst>
            </c:dLbl>
            <c:dLbl>
              <c:idx val="3"/>
              <c:layout>
                <c:manualLayout>
                  <c:x val="8.3627797408716134E-2"/>
                  <c:y val="-9.47658402203856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42-4B36-BEB1-C610D88E1C18}"/>
                </c:ext>
              </c:extLst>
            </c:dLbl>
            <c:dLbl>
              <c:idx val="4"/>
              <c:layout>
                <c:manualLayout>
                  <c:x val="7.0082449941107183E-2"/>
                  <c:y val="-4.517897659486779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0241414169518566E-2"/>
                      <c:h val="4.9917355371900826E-2"/>
                    </c:manualLayout>
                  </c15:layout>
                </c:ext>
                <c:ext xmlns:c16="http://schemas.microsoft.com/office/drawing/2014/chart" uri="{C3380CC4-5D6E-409C-BE32-E72D297353CC}">
                  <c16:uniqueId val="{00000003-DD42-4B36-BEB1-C610D88E1C18}"/>
                </c:ext>
              </c:extLst>
            </c:dLbl>
            <c:spPr>
              <a:solidFill>
                <a:sysClr val="window" lastClr="FFFFFF">
                  <a:lumMod val="85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DIRECCIONES'!$A$24:$A$28</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DIRECCIONES'!$J$24:$J$28</c:f>
              <c:numCache>
                <c:formatCode>"$"\ #,##0</c:formatCode>
                <c:ptCount val="5"/>
                <c:pt idx="0">
                  <c:v>596080.37007919</c:v>
                </c:pt>
                <c:pt idx="1">
                  <c:v>22320.262666030001</c:v>
                </c:pt>
                <c:pt idx="2">
                  <c:v>18150.100691</c:v>
                </c:pt>
                <c:pt idx="3">
                  <c:v>11249.986637</c:v>
                </c:pt>
                <c:pt idx="4">
                  <c:v>2404.2642179999998</c:v>
                </c:pt>
              </c:numCache>
            </c:numRef>
          </c:val>
          <c:extLst>
            <c:ext xmlns:c16="http://schemas.microsoft.com/office/drawing/2014/chart" uri="{C3380CC4-5D6E-409C-BE32-E72D297353CC}">
              <c16:uniqueId val="{0000000F-AF9B-46D8-AE63-A6794466F798}"/>
            </c:ext>
          </c:extLst>
        </c:ser>
        <c:ser>
          <c:idx val="2"/>
          <c:order val="2"/>
          <c:tx>
            <c:strRef>
              <c:f>'ALERTAS DIRECCIONES'!$P$23</c:f>
              <c:strCache>
                <c:ptCount val="1"/>
                <c:pt idx="0">
                  <c:v>OBLIGACIÓN</c:v>
                </c:pt>
              </c:strCache>
            </c:strRef>
          </c:tx>
          <c:spPr>
            <a:solidFill>
              <a:sysClr val="window" lastClr="FFFFFF">
                <a:lumMod val="50000"/>
              </a:sysClr>
            </a:solidFill>
            <a:ln>
              <a:noFill/>
            </a:ln>
            <a:effectLst/>
          </c:spPr>
          <c:invertIfNegative val="0"/>
          <c:dLbls>
            <c:dLbl>
              <c:idx val="0"/>
              <c:layout>
                <c:manualLayout>
                  <c:x val="-4.9642603875322905E-2"/>
                  <c:y val="-6.6384086541369292E-2"/>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1426792471941206E-2"/>
                      <c:h val="8.4051765747221702E-2"/>
                    </c:manualLayout>
                  </c15:layout>
                </c:ext>
                <c:ext xmlns:c16="http://schemas.microsoft.com/office/drawing/2014/chart" uri="{C3380CC4-5D6E-409C-BE32-E72D297353CC}">
                  <c16:uniqueId val="{0000001B-AF9B-46D8-AE63-A6794466F798}"/>
                </c:ext>
              </c:extLst>
            </c:dLbl>
            <c:dLbl>
              <c:idx val="1"/>
              <c:layout>
                <c:manualLayout>
                  <c:x val="-8.454201345078656E-2"/>
                  <c:y val="6.06035216471725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F9B-46D8-AE63-A6794466F798}"/>
                </c:ext>
              </c:extLst>
            </c:dLbl>
            <c:dLbl>
              <c:idx val="2"/>
              <c:layout>
                <c:manualLayout>
                  <c:x val="-9.6016273273718616E-2"/>
                  <c:y val="-1.7525895241021754E-3"/>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5576732237092279E-2"/>
                      <c:h val="4.7108392442680204E-2"/>
                    </c:manualLayout>
                  </c15:layout>
                </c:ext>
                <c:ext xmlns:c16="http://schemas.microsoft.com/office/drawing/2014/chart" uri="{C3380CC4-5D6E-409C-BE32-E72D297353CC}">
                  <c16:uniqueId val="{00000012-AF9B-46D8-AE63-A6794466F798}"/>
                </c:ext>
              </c:extLst>
            </c:dLbl>
            <c:dLbl>
              <c:idx val="3"/>
              <c:layout>
                <c:manualLayout>
                  <c:x val="-6.3625273984353012E-2"/>
                  <c:y val="4.34364089885334E-3"/>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1068363580777847E-2"/>
                      <c:h val="5.9501797751807778E-2"/>
                    </c:manualLayout>
                  </c15:layout>
                </c:ext>
                <c:ext xmlns:c16="http://schemas.microsoft.com/office/drawing/2014/chart" uri="{C3380CC4-5D6E-409C-BE32-E72D297353CC}">
                  <c16:uniqueId val="{00000015-AF9B-46D8-AE63-A6794466F798}"/>
                </c:ext>
              </c:extLst>
            </c:dLbl>
            <c:dLbl>
              <c:idx val="4"/>
              <c:layout>
                <c:manualLayout>
                  <c:x val="-7.0555913908124587E-2"/>
                  <c:y val="-2.2872118459595289E-2"/>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761785518859611E-2"/>
                      <c:h val="3.7906856684236781E-2"/>
                    </c:manualLayout>
                  </c15:layout>
                </c:ext>
                <c:ext xmlns:c16="http://schemas.microsoft.com/office/drawing/2014/chart" uri="{C3380CC4-5D6E-409C-BE32-E72D297353CC}">
                  <c16:uniqueId val="{00000016-AF9B-46D8-AE63-A6794466F798}"/>
                </c:ext>
              </c:extLst>
            </c:dLbl>
            <c:spPr>
              <a:solidFill>
                <a:sysClr val="window" lastClr="FFFFFF">
                  <a:lumMod val="50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DIRECCIONES'!$A$24:$A$28</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DIRECCIONES'!$P$24:$P$28</c:f>
              <c:numCache>
                <c:formatCode>"$"\ #,##0</c:formatCode>
                <c:ptCount val="5"/>
                <c:pt idx="0">
                  <c:v>3208.1181470000001</c:v>
                </c:pt>
                <c:pt idx="1">
                  <c:v>176.84938083000003</c:v>
                </c:pt>
                <c:pt idx="2">
                  <c:v>94.554305329999991</c:v>
                </c:pt>
                <c:pt idx="3">
                  <c:v>40.082497999999994</c:v>
                </c:pt>
                <c:pt idx="4">
                  <c:v>21.444061000000001</c:v>
                </c:pt>
              </c:numCache>
            </c:numRef>
          </c:val>
          <c:extLst>
            <c:ext xmlns:c16="http://schemas.microsoft.com/office/drawing/2014/chart" uri="{C3380CC4-5D6E-409C-BE32-E72D297353CC}">
              <c16:uniqueId val="{00000010-AF9B-46D8-AE63-A6794466F798}"/>
            </c:ext>
          </c:extLst>
        </c:ser>
        <c:dLbls>
          <c:dLblPos val="outEnd"/>
          <c:showLegendKey val="0"/>
          <c:showVal val="1"/>
          <c:showCatName val="0"/>
          <c:showSerName val="0"/>
          <c:showPercent val="0"/>
          <c:showBubbleSize val="0"/>
        </c:dLbls>
        <c:gapWidth val="219"/>
        <c:overlap val="100"/>
        <c:axId val="49186384"/>
        <c:axId val="108156544"/>
      </c:barChart>
      <c:catAx>
        <c:axId val="4918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108156544"/>
        <c:crosses val="autoZero"/>
        <c:auto val="1"/>
        <c:lblAlgn val="ctr"/>
        <c:lblOffset val="100"/>
        <c:noMultiLvlLbl val="0"/>
      </c:catAx>
      <c:valAx>
        <c:axId val="108156544"/>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186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a:t>SECRETARIA</a:t>
            </a:r>
            <a:r>
              <a:rPr lang="es-CO" sz="1800" b="1" baseline="0"/>
              <a:t> GENERAL </a:t>
            </a:r>
            <a:endParaRPr lang="es-CO"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605932552959396E-2"/>
          <c:y val="6.2510406116247919E-2"/>
          <c:w val="0.85557174021601146"/>
          <c:h val="0.74013291077204557"/>
        </c:manualLayout>
      </c:layout>
      <c:barChart>
        <c:barDir val="col"/>
        <c:grouping val="clustered"/>
        <c:varyColors val="0"/>
        <c:ser>
          <c:idx val="0"/>
          <c:order val="0"/>
          <c:tx>
            <c:strRef>
              <c:f>'ALERTAS DIRECCIONES'!$C$43</c:f>
              <c:strCache>
                <c:ptCount val="1"/>
                <c:pt idx="0">
                  <c:v>APROPIACIÓN VIGENTE</c:v>
                </c:pt>
              </c:strCache>
            </c:strRef>
          </c:tx>
          <c:spPr>
            <a:solidFill>
              <a:srgbClr val="C00000"/>
            </a:solidFill>
            <a:ln>
              <a:noFill/>
            </a:ln>
            <a:effectLst/>
          </c:spPr>
          <c:invertIfNegative val="0"/>
          <c:dLbls>
            <c:dLbl>
              <c:idx val="0"/>
              <c:layout>
                <c:manualLayout>
                  <c:x val="1.3296972536072663E-2"/>
                  <c:y val="-0.15212418218574869"/>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7160666148125265E-2"/>
                      <c:h val="5.4503654109104627E-2"/>
                    </c:manualLayout>
                  </c15:layout>
                </c:ext>
                <c:ext xmlns:c16="http://schemas.microsoft.com/office/drawing/2014/chart" uri="{C3380CC4-5D6E-409C-BE32-E72D297353CC}">
                  <c16:uniqueId val="{00000000-027F-47A6-A95C-3BFD8B092228}"/>
                </c:ext>
              </c:extLst>
            </c:dLbl>
            <c:dLbl>
              <c:idx val="1"/>
              <c:layout>
                <c:manualLayout>
                  <c:x val="-1.3531799729363976E-3"/>
                  <c:y val="-1.0446508557687776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4871447902571048E-2"/>
                      <c:h val="4.9832429628931113E-2"/>
                    </c:manualLayout>
                  </c15:layout>
                </c:ext>
                <c:ext xmlns:c16="http://schemas.microsoft.com/office/drawing/2014/chart" uri="{C3380CC4-5D6E-409C-BE32-E72D297353CC}">
                  <c16:uniqueId val="{00000001-027F-47A6-A95C-3BFD8B092228}"/>
                </c:ext>
              </c:extLst>
            </c:dLbl>
            <c:dLbl>
              <c:idx val="2"/>
              <c:layout>
                <c:manualLayout>
                  <c:x val="-1.1916294630965449E-2"/>
                  <c:y val="-2.9257013531991154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5399188092016234E-2"/>
                      <c:h val="5.4622848790607748E-2"/>
                    </c:manualLayout>
                  </c15:layout>
                </c:ext>
                <c:ext xmlns:c16="http://schemas.microsoft.com/office/drawing/2014/chart" uri="{C3380CC4-5D6E-409C-BE32-E72D297353CC}">
                  <c16:uniqueId val="{00000002-027F-47A6-A95C-3BFD8B092228}"/>
                </c:ext>
              </c:extLst>
            </c:dLbl>
            <c:dLbl>
              <c:idx val="3"/>
              <c:layout>
                <c:manualLayout>
                  <c:x val="1.1460602329551577E-3"/>
                  <c:y val="7.6896911213693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7F-47A6-A95C-3BFD8B092228}"/>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DIRECCIONES'!$A$44:$A$46</c:f>
              <c:strCache>
                <c:ptCount val="3"/>
                <c:pt idx="0">
                  <c:v>Secretaría General </c:v>
                </c:pt>
                <c:pt idx="1">
                  <c:v>Subdirección Administrativa y Financiera</c:v>
                </c:pt>
                <c:pt idx="2">
                  <c:v>Subdirección de Gestión Humana</c:v>
                </c:pt>
              </c:strCache>
            </c:strRef>
          </c:cat>
          <c:val>
            <c:numRef>
              <c:f>'ALERTAS DIRECCIONES'!$C$44:$C$46</c:f>
            </c:numRef>
          </c:val>
          <c:extLst>
            <c:ext xmlns:c16="http://schemas.microsoft.com/office/drawing/2014/chart" uri="{C3380CC4-5D6E-409C-BE32-E72D297353CC}">
              <c16:uniqueId val="{00000004-027F-47A6-A95C-3BFD8B092228}"/>
            </c:ext>
          </c:extLst>
        </c:ser>
        <c:ser>
          <c:idx val="1"/>
          <c:order val="1"/>
          <c:tx>
            <c:strRef>
              <c:f>'ALERTAS DIRECCIONES'!$J$43</c:f>
              <c:strCache>
                <c:ptCount val="1"/>
                <c:pt idx="0">
                  <c:v>COMPROMISO</c:v>
                </c:pt>
              </c:strCache>
            </c:strRef>
          </c:tx>
          <c:spPr>
            <a:solidFill>
              <a:sysClr val="window" lastClr="FFFFFF">
                <a:lumMod val="65000"/>
              </a:sysClr>
            </a:solidFill>
            <a:ln>
              <a:noFill/>
            </a:ln>
            <a:effectLst/>
          </c:spPr>
          <c:invertIfNegative val="0"/>
          <c:dLbls>
            <c:dLbl>
              <c:idx val="0"/>
              <c:layout>
                <c:manualLayout>
                  <c:x val="9.3527882326075784E-2"/>
                  <c:y val="-4.5659569887424881E-2"/>
                </c:manualLayout>
              </c:layout>
              <c:spPr>
                <a:solidFill>
                  <a:sysClr val="window" lastClr="FFFFFF">
                    <a:lumMod val="7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7751539041807876E-2"/>
                      <c:h val="6.442023794946497E-2"/>
                    </c:manualLayout>
                  </c15:layout>
                </c:ext>
                <c:ext xmlns:c16="http://schemas.microsoft.com/office/drawing/2014/chart" uri="{C3380CC4-5D6E-409C-BE32-E72D297353CC}">
                  <c16:uniqueId val="{00000005-027F-47A6-A95C-3BFD8B092228}"/>
                </c:ext>
              </c:extLst>
            </c:dLbl>
            <c:dLbl>
              <c:idx val="1"/>
              <c:layout>
                <c:manualLayout>
                  <c:x val="-0.11502024442479192"/>
                  <c:y val="8.7761233438634456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$30.256</a:t>
                    </a:r>
                  </a:p>
                </c:rich>
              </c:tx>
              <c:spPr>
                <a:solidFill>
                  <a:sysClr val="window" lastClr="FFFFFF">
                    <a:lumMod val="7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6082490703547029E-2"/>
                      <c:h val="5.1856287425149701E-2"/>
                    </c:manualLayout>
                  </c15:layout>
                </c:ext>
                <c:ext xmlns:c16="http://schemas.microsoft.com/office/drawing/2014/chart" uri="{C3380CC4-5D6E-409C-BE32-E72D297353CC}">
                  <c16:uniqueId val="{00000006-027F-47A6-A95C-3BFD8B092228}"/>
                </c:ext>
              </c:extLst>
            </c:dLbl>
            <c:dLbl>
              <c:idx val="2"/>
              <c:layout>
                <c:manualLayout>
                  <c:x val="-0.11100556482958313"/>
                  <c:y val="9.9073855471038634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a:t>
                    </a:r>
                    <a:r>
                      <a:rPr lang="en-US" baseline="0" dirty="0"/>
                      <a:t> 33.519</a:t>
                    </a:r>
                    <a:endParaRPr lang="en-US" dirty="0"/>
                  </a:p>
                </c:rich>
              </c:tx>
              <c:spPr>
                <a:solidFill>
                  <a:sysClr val="window" lastClr="FFFFFF">
                    <a:lumMod val="7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656861809554851E-2"/>
                      <c:h val="9.9134134095279505E-2"/>
                    </c:manualLayout>
                  </c15:layout>
                </c:ext>
                <c:ext xmlns:c16="http://schemas.microsoft.com/office/drawing/2014/chart" uri="{C3380CC4-5D6E-409C-BE32-E72D297353CC}">
                  <c16:uniqueId val="{00000007-027F-47A6-A95C-3BFD8B092228}"/>
                </c:ext>
              </c:extLst>
            </c:dLbl>
            <c:spPr>
              <a:solidFill>
                <a:sysClr val="window" lastClr="FFFFFF">
                  <a:lumMod val="75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DIRECCIONES'!$A$44:$A$46</c:f>
              <c:strCache>
                <c:ptCount val="3"/>
                <c:pt idx="0">
                  <c:v>Secretaría General </c:v>
                </c:pt>
                <c:pt idx="1">
                  <c:v>Subdirección Administrativa y Financiera</c:v>
                </c:pt>
                <c:pt idx="2">
                  <c:v>Subdirección de Gestión Humana</c:v>
                </c:pt>
              </c:strCache>
            </c:strRef>
          </c:cat>
          <c:val>
            <c:numRef>
              <c:f>'ALERTAS DIRECCIONES'!$J$44:$J$46</c:f>
              <c:numCache>
                <c:formatCode>"$"\ #,##0</c:formatCode>
                <c:ptCount val="3"/>
                <c:pt idx="0">
                  <c:v>485.56380999999999</c:v>
                </c:pt>
                <c:pt idx="1">
                  <c:v>7242.3362699299996</c:v>
                </c:pt>
                <c:pt idx="2">
                  <c:v>5925.6138839999994</c:v>
                </c:pt>
              </c:numCache>
            </c:numRef>
          </c:val>
          <c:extLst>
            <c:ext xmlns:c16="http://schemas.microsoft.com/office/drawing/2014/chart" uri="{C3380CC4-5D6E-409C-BE32-E72D297353CC}">
              <c16:uniqueId val="{00000008-027F-47A6-A95C-3BFD8B092228}"/>
            </c:ext>
          </c:extLst>
        </c:ser>
        <c:ser>
          <c:idx val="2"/>
          <c:order val="2"/>
          <c:tx>
            <c:strRef>
              <c:f>'ALERTAS DIRECCIONES'!$P$43</c:f>
              <c:strCache>
                <c:ptCount val="1"/>
                <c:pt idx="0">
                  <c:v>OBLIGACIÓN</c:v>
                </c:pt>
              </c:strCache>
            </c:strRef>
          </c:tx>
          <c:spPr>
            <a:solidFill>
              <a:sysClr val="window" lastClr="FFFFFF">
                <a:lumMod val="50000"/>
              </a:sysClr>
            </a:solidFill>
            <a:ln>
              <a:noFill/>
            </a:ln>
            <a:effectLst/>
          </c:spPr>
          <c:invertIfNegative val="0"/>
          <c:dLbls>
            <c:dLbl>
              <c:idx val="0"/>
              <c:layout>
                <c:manualLayout>
                  <c:x val="-7.5713802330081736E-2"/>
                  <c:y val="-1.339396288635081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$ 292</a:t>
                    </a:r>
                  </a:p>
                </c:rich>
              </c:tx>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4472099986148557E-2"/>
                      <c:h val="5.3746994200575215E-2"/>
                    </c:manualLayout>
                  </c15:layout>
                </c:ext>
                <c:ext xmlns:c16="http://schemas.microsoft.com/office/drawing/2014/chart" uri="{C3380CC4-5D6E-409C-BE32-E72D297353CC}">
                  <c16:uniqueId val="{00000009-027F-47A6-A95C-3BFD8B092228}"/>
                </c:ext>
              </c:extLst>
            </c:dLbl>
            <c:dLbl>
              <c:idx val="1"/>
              <c:layout>
                <c:manualLayout>
                  <c:x val="0.13783560647161286"/>
                  <c:y val="0.1692149059924172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a:t>
                    </a:r>
                    <a:r>
                      <a:rPr lang="en-US" baseline="0" dirty="0"/>
                      <a:t> 21.481</a:t>
                    </a:r>
                    <a:endParaRPr lang="en-US" dirty="0"/>
                  </a:p>
                </c:rich>
              </c:tx>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0.10722768956091508"/>
                      <c:h val="8.6653490611832598E-2"/>
                    </c:manualLayout>
                  </c15:layout>
                </c:ext>
                <c:ext xmlns:c16="http://schemas.microsoft.com/office/drawing/2014/chart" uri="{C3380CC4-5D6E-409C-BE32-E72D297353CC}">
                  <c16:uniqueId val="{0000000A-027F-47A6-A95C-3BFD8B092228}"/>
                </c:ext>
              </c:extLst>
            </c:dLbl>
            <c:dLbl>
              <c:idx val="2"/>
              <c:layout>
                <c:manualLayout>
                  <c:x val="0.10756059409957032"/>
                  <c:y val="8.0000922445613437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$32,563</a:t>
                    </a:r>
                  </a:p>
                </c:rich>
              </c:tx>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3376130757674227E-2"/>
                      <c:h val="5.1856287425149701E-2"/>
                    </c:manualLayout>
                  </c15:layout>
                </c:ext>
                <c:ext xmlns:c16="http://schemas.microsoft.com/office/drawing/2014/chart" uri="{C3380CC4-5D6E-409C-BE32-E72D297353CC}">
                  <c16:uniqueId val="{0000000B-027F-47A6-A95C-3BFD8B092228}"/>
                </c:ext>
              </c:extLst>
            </c:dLbl>
            <c:spPr>
              <a:solidFill>
                <a:sysClr val="window" lastClr="FFFFFF">
                  <a:lumMod val="50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DIRECCIONES'!$A$44:$A$46</c:f>
              <c:strCache>
                <c:ptCount val="3"/>
                <c:pt idx="0">
                  <c:v>Secretaría General </c:v>
                </c:pt>
                <c:pt idx="1">
                  <c:v>Subdirección Administrativa y Financiera</c:v>
                </c:pt>
                <c:pt idx="2">
                  <c:v>Subdirección de Gestión Humana</c:v>
                </c:pt>
              </c:strCache>
            </c:strRef>
          </c:cat>
          <c:val>
            <c:numRef>
              <c:f>'ALERTAS DIRECCIONES'!$P$44:$P$46</c:f>
              <c:numCache>
                <c:formatCode>"$"#,##0_);[Red]\("$"#,##0\)</c:formatCode>
                <c:ptCount val="3"/>
                <c:pt idx="0">
                  <c:v>0</c:v>
                </c:pt>
                <c:pt idx="1">
                  <c:v>290.87800564999998</c:v>
                </c:pt>
                <c:pt idx="2">
                  <c:v>5523.75522</c:v>
                </c:pt>
              </c:numCache>
            </c:numRef>
          </c:val>
          <c:extLst>
            <c:ext xmlns:c16="http://schemas.microsoft.com/office/drawing/2014/chart" uri="{C3380CC4-5D6E-409C-BE32-E72D297353CC}">
              <c16:uniqueId val="{0000000C-027F-47A6-A95C-3BFD8B092228}"/>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571498</xdr:colOff>
      <xdr:row>2</xdr:row>
      <xdr:rowOff>35719</xdr:rowOff>
    </xdr:from>
    <xdr:to>
      <xdr:col>40</xdr:col>
      <xdr:colOff>261938</xdr:colOff>
      <xdr:row>14</xdr:row>
      <xdr:rowOff>357188</xdr:rowOff>
    </xdr:to>
    <xdr:graphicFrame macro="">
      <xdr:nvGraphicFramePr>
        <xdr:cNvPr id="9" name="Gráfico 8">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twoCellAnchor>
    <xdr:from>
      <xdr:col>22</xdr:col>
      <xdr:colOff>549275</xdr:colOff>
      <xdr:row>29</xdr:row>
      <xdr:rowOff>1</xdr:rowOff>
    </xdr:from>
    <xdr:to>
      <xdr:col>40</xdr:col>
      <xdr:colOff>460374</xdr:colOff>
      <xdr:row>42</xdr:row>
      <xdr:rowOff>333375</xdr:rowOff>
    </xdr:to>
    <xdr:graphicFrame macro="">
      <xdr:nvGraphicFramePr>
        <xdr:cNvPr id="17" name="Gráfico 16">
          <a:extLst>
            <a:ext uri="{FF2B5EF4-FFF2-40B4-BE49-F238E27FC236}">
              <a16:creationId xmlns:a16="http://schemas.microsoft.com/office/drawing/2014/main" id="{9C89B9A3-F69D-49CD-97E9-D9CE6C54E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381001</xdr:colOff>
      <xdr:row>16</xdr:row>
      <xdr:rowOff>345281</xdr:rowOff>
    </xdr:from>
    <xdr:to>
      <xdr:col>38</xdr:col>
      <xdr:colOff>47626</xdr:colOff>
      <xdr:row>26</xdr:row>
      <xdr:rowOff>547688</xdr:rowOff>
    </xdr:to>
    <xdr:graphicFrame macro="">
      <xdr:nvGraphicFramePr>
        <xdr:cNvPr id="19" name="Gráfico 18">
          <a:extLst>
            <a:ext uri="{FF2B5EF4-FFF2-40B4-BE49-F238E27FC236}">
              <a16:creationId xmlns:a16="http://schemas.microsoft.com/office/drawing/2014/main" id="{1B55291D-AA7D-4B48-97CD-7B7615D35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0</xdr:colOff>
      <xdr:row>45</xdr:row>
      <xdr:rowOff>0</xdr:rowOff>
    </xdr:from>
    <xdr:to>
      <xdr:col>38</xdr:col>
      <xdr:colOff>336550</xdr:colOff>
      <xdr:row>55</xdr:row>
      <xdr:rowOff>33881</xdr:rowOff>
    </xdr:to>
    <xdr:graphicFrame macro="">
      <xdr:nvGraphicFramePr>
        <xdr:cNvPr id="7" name="Gráfico 6">
          <a:extLst>
            <a:ext uri="{FF2B5EF4-FFF2-40B4-BE49-F238E27FC236}">
              <a16:creationId xmlns:a16="http://schemas.microsoft.com/office/drawing/2014/main" id="{EE088F18-61F7-4908-9BDF-74D0D5E4E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topLeftCell="A4" workbookViewId="0">
      <selection activeCell="Q10" sqref="Q10"/>
    </sheetView>
  </sheetViews>
  <sheetFormatPr baseColWidth="10" defaultRowHeight="15" x14ac:dyDescent="0.25"/>
  <cols>
    <col min="1" max="1" width="13.42578125" style="486" customWidth="1"/>
    <col min="2" max="2" width="27" style="486" customWidth="1"/>
    <col min="3" max="3" width="21.5703125" style="486" customWidth="1"/>
    <col min="4" max="11" width="5.42578125" style="486" customWidth="1"/>
    <col min="12" max="12" width="7" style="486" customWidth="1"/>
    <col min="13" max="13" width="9.5703125" style="486" customWidth="1"/>
    <col min="14" max="14" width="8" style="486" customWidth="1"/>
    <col min="15" max="15" width="9.5703125" style="486" customWidth="1"/>
    <col min="16" max="16" width="27.5703125" style="486" customWidth="1"/>
    <col min="17" max="19" width="18.85546875" style="486" customWidth="1"/>
    <col min="20" max="20" width="18.85546875" style="495" customWidth="1"/>
    <col min="21" max="23" width="18.85546875" style="486" customWidth="1"/>
    <col min="24" max="25" width="18.85546875" style="495" customWidth="1"/>
    <col min="26" max="27" width="18.85546875" style="486" customWidth="1"/>
    <col min="28" max="28" width="0" style="486" hidden="1" customWidth="1"/>
    <col min="29" max="29" width="6.42578125" style="486" customWidth="1"/>
    <col min="30" max="16384" width="11.42578125" style="486"/>
  </cols>
  <sheetData>
    <row r="1" spans="1:27" x14ac:dyDescent="0.25">
      <c r="A1" s="483" t="s">
        <v>0</v>
      </c>
      <c r="B1" s="483">
        <v>2025</v>
      </c>
      <c r="C1" s="484" t="s">
        <v>1</v>
      </c>
      <c r="D1" s="484" t="s">
        <v>1</v>
      </c>
      <c r="E1" s="484" t="s">
        <v>1</v>
      </c>
      <c r="F1" s="484" t="s">
        <v>1</v>
      </c>
      <c r="G1" s="484" t="s">
        <v>1</v>
      </c>
      <c r="H1" s="484" t="s">
        <v>1</v>
      </c>
      <c r="I1" s="484" t="s">
        <v>1</v>
      </c>
      <c r="J1" s="484" t="s">
        <v>1</v>
      </c>
      <c r="K1" s="484" t="s">
        <v>1</v>
      </c>
      <c r="L1" s="484" t="s">
        <v>1</v>
      </c>
      <c r="M1" s="484" t="s">
        <v>1</v>
      </c>
      <c r="N1" s="484" t="s">
        <v>1</v>
      </c>
      <c r="O1" s="484" t="s">
        <v>1</v>
      </c>
      <c r="P1" s="484" t="s">
        <v>1</v>
      </c>
      <c r="Q1" s="484" t="s">
        <v>1</v>
      </c>
      <c r="R1" s="484" t="s">
        <v>1</v>
      </c>
      <c r="S1" s="484" t="s">
        <v>1</v>
      </c>
      <c r="T1" s="485" t="s">
        <v>1</v>
      </c>
      <c r="U1" s="484" t="s">
        <v>1</v>
      </c>
      <c r="V1" s="484" t="s">
        <v>1</v>
      </c>
      <c r="W1" s="484" t="s">
        <v>1</v>
      </c>
      <c r="X1" s="485" t="s">
        <v>1</v>
      </c>
      <c r="Y1" s="485" t="s">
        <v>1</v>
      </c>
      <c r="Z1" s="484" t="s">
        <v>1</v>
      </c>
      <c r="AA1" s="484" t="s">
        <v>1</v>
      </c>
    </row>
    <row r="2" spans="1:27" x14ac:dyDescent="0.25">
      <c r="A2" s="483" t="s">
        <v>2</v>
      </c>
      <c r="B2" s="483" t="s">
        <v>3</v>
      </c>
      <c r="C2" s="484" t="s">
        <v>1</v>
      </c>
      <c r="D2" s="484" t="s">
        <v>1</v>
      </c>
      <c r="E2" s="484" t="s">
        <v>1</v>
      </c>
      <c r="F2" s="484" t="s">
        <v>1</v>
      </c>
      <c r="G2" s="484" t="s">
        <v>1</v>
      </c>
      <c r="H2" s="484" t="s">
        <v>1</v>
      </c>
      <c r="I2" s="484" t="s">
        <v>1</v>
      </c>
      <c r="J2" s="484" t="s">
        <v>1</v>
      </c>
      <c r="K2" s="484" t="s">
        <v>1</v>
      </c>
      <c r="L2" s="484" t="s">
        <v>1</v>
      </c>
      <c r="M2" s="484" t="s">
        <v>1</v>
      </c>
      <c r="N2" s="484" t="s">
        <v>1</v>
      </c>
      <c r="O2" s="484" t="s">
        <v>1</v>
      </c>
      <c r="P2" s="484" t="s">
        <v>1</v>
      </c>
      <c r="Q2" s="484" t="s">
        <v>1</v>
      </c>
      <c r="R2" s="484" t="s">
        <v>1</v>
      </c>
      <c r="S2" s="484" t="s">
        <v>1</v>
      </c>
      <c r="T2" s="485" t="s">
        <v>1</v>
      </c>
      <c r="U2" s="484" t="s">
        <v>1</v>
      </c>
      <c r="V2" s="484" t="s">
        <v>1</v>
      </c>
      <c r="W2" s="484" t="s">
        <v>1</v>
      </c>
      <c r="X2" s="485" t="s">
        <v>1</v>
      </c>
      <c r="Y2" s="485" t="s">
        <v>1</v>
      </c>
      <c r="Z2" s="484" t="s">
        <v>1</v>
      </c>
      <c r="AA2" s="484" t="s">
        <v>1</v>
      </c>
    </row>
    <row r="3" spans="1:27" x14ac:dyDescent="0.25">
      <c r="A3" s="483" t="s">
        <v>4</v>
      </c>
      <c r="B3" s="483" t="s">
        <v>214</v>
      </c>
      <c r="C3" s="484" t="s">
        <v>1</v>
      </c>
      <c r="D3" s="484" t="s">
        <v>1</v>
      </c>
      <c r="E3" s="484" t="s">
        <v>1</v>
      </c>
      <c r="F3" s="484" t="s">
        <v>1</v>
      </c>
      <c r="G3" s="484" t="s">
        <v>1</v>
      </c>
      <c r="H3" s="484" t="s">
        <v>1</v>
      </c>
      <c r="I3" s="484" t="s">
        <v>1</v>
      </c>
      <c r="J3" s="484" t="s">
        <v>1</v>
      </c>
      <c r="K3" s="484" t="s">
        <v>1</v>
      </c>
      <c r="L3" s="484" t="s">
        <v>1</v>
      </c>
      <c r="M3" s="484" t="s">
        <v>1</v>
      </c>
      <c r="N3" s="484" t="s">
        <v>1</v>
      </c>
      <c r="O3" s="484" t="s">
        <v>1</v>
      </c>
      <c r="P3" s="484" t="s">
        <v>1</v>
      </c>
      <c r="Q3" s="484" t="s">
        <v>1</v>
      </c>
      <c r="R3" s="484" t="s">
        <v>1</v>
      </c>
      <c r="S3" s="484" t="s">
        <v>1</v>
      </c>
      <c r="T3" s="485" t="s">
        <v>1</v>
      </c>
      <c r="U3" s="484" t="s">
        <v>1</v>
      </c>
      <c r="V3" s="484" t="s">
        <v>1</v>
      </c>
      <c r="W3" s="484" t="s">
        <v>1</v>
      </c>
      <c r="X3" s="485" t="s">
        <v>1</v>
      </c>
      <c r="Y3" s="485" t="s">
        <v>1</v>
      </c>
      <c r="Z3" s="484" t="s">
        <v>1</v>
      </c>
      <c r="AA3" s="484" t="s">
        <v>1</v>
      </c>
    </row>
    <row r="4" spans="1:27" ht="24" x14ac:dyDescent="0.25">
      <c r="A4" s="483" t="s">
        <v>5</v>
      </c>
      <c r="B4" s="483" t="s">
        <v>6</v>
      </c>
      <c r="C4" s="483" t="s">
        <v>7</v>
      </c>
      <c r="D4" s="483" t="s">
        <v>8</v>
      </c>
      <c r="E4" s="483" t="s">
        <v>9</v>
      </c>
      <c r="F4" s="483" t="s">
        <v>10</v>
      </c>
      <c r="G4" s="483" t="s">
        <v>11</v>
      </c>
      <c r="H4" s="483" t="s">
        <v>12</v>
      </c>
      <c r="I4" s="483" t="s">
        <v>13</v>
      </c>
      <c r="J4" s="483" t="s">
        <v>14</v>
      </c>
      <c r="K4" s="483" t="s">
        <v>15</v>
      </c>
      <c r="L4" s="483" t="s">
        <v>174</v>
      </c>
      <c r="M4" s="483" t="s">
        <v>16</v>
      </c>
      <c r="N4" s="483" t="s">
        <v>17</v>
      </c>
      <c r="O4" s="483" t="s">
        <v>18</v>
      </c>
      <c r="P4" s="483" t="s">
        <v>19</v>
      </c>
      <c r="Q4" s="483" t="s">
        <v>20</v>
      </c>
      <c r="R4" s="483" t="s">
        <v>21</v>
      </c>
      <c r="S4" s="483" t="s">
        <v>22</v>
      </c>
      <c r="T4" s="487" t="s">
        <v>89</v>
      </c>
      <c r="U4" s="483" t="s">
        <v>23</v>
      </c>
      <c r="V4" s="483" t="s">
        <v>24</v>
      </c>
      <c r="W4" s="483" t="s">
        <v>175</v>
      </c>
      <c r="X4" s="487" t="s">
        <v>25</v>
      </c>
      <c r="Y4" s="487" t="s">
        <v>26</v>
      </c>
      <c r="Z4" s="483" t="s">
        <v>27</v>
      </c>
      <c r="AA4" s="483" t="s">
        <v>28</v>
      </c>
    </row>
    <row r="5" spans="1:27" x14ac:dyDescent="0.25">
      <c r="A5" s="488" t="s">
        <v>57</v>
      </c>
      <c r="B5" s="489" t="s">
        <v>58</v>
      </c>
      <c r="C5" s="490" t="s">
        <v>93</v>
      </c>
      <c r="D5" s="488" t="s">
        <v>29</v>
      </c>
      <c r="E5" s="488" t="s">
        <v>176</v>
      </c>
      <c r="F5" s="488" t="s">
        <v>176</v>
      </c>
      <c r="G5" s="488" t="s">
        <v>176</v>
      </c>
      <c r="H5" s="488"/>
      <c r="I5" s="488"/>
      <c r="J5" s="488"/>
      <c r="K5" s="488"/>
      <c r="L5" s="488"/>
      <c r="M5" s="488" t="s">
        <v>30</v>
      </c>
      <c r="N5" s="488" t="s">
        <v>31</v>
      </c>
      <c r="O5" s="488" t="s">
        <v>32</v>
      </c>
      <c r="P5" s="489" t="s">
        <v>94</v>
      </c>
      <c r="Q5" s="482">
        <v>33196500000</v>
      </c>
      <c r="R5" s="482">
        <v>0</v>
      </c>
      <c r="S5" s="482">
        <v>0</v>
      </c>
      <c r="T5" s="491">
        <v>33196500000</v>
      </c>
      <c r="U5" s="482">
        <v>0</v>
      </c>
      <c r="V5" s="482">
        <v>32137043020</v>
      </c>
      <c r="W5" s="482">
        <v>1059456980</v>
      </c>
      <c r="X5" s="491">
        <v>0</v>
      </c>
      <c r="Y5" s="491">
        <v>0</v>
      </c>
      <c r="Z5" s="482">
        <v>0</v>
      </c>
      <c r="AA5" s="482">
        <v>0</v>
      </c>
    </row>
    <row r="6" spans="1:27" ht="22.5" x14ac:dyDescent="0.25">
      <c r="A6" s="488" t="s">
        <v>57</v>
      </c>
      <c r="B6" s="489" t="s">
        <v>58</v>
      </c>
      <c r="C6" s="490" t="s">
        <v>95</v>
      </c>
      <c r="D6" s="488" t="s">
        <v>29</v>
      </c>
      <c r="E6" s="488" t="s">
        <v>176</v>
      </c>
      <c r="F6" s="488" t="s">
        <v>176</v>
      </c>
      <c r="G6" s="488" t="s">
        <v>177</v>
      </c>
      <c r="H6" s="488"/>
      <c r="I6" s="488"/>
      <c r="J6" s="488"/>
      <c r="K6" s="488"/>
      <c r="L6" s="488"/>
      <c r="M6" s="488" t="s">
        <v>30</v>
      </c>
      <c r="N6" s="488" t="s">
        <v>31</v>
      </c>
      <c r="O6" s="488" t="s">
        <v>32</v>
      </c>
      <c r="P6" s="489" t="s">
        <v>96</v>
      </c>
      <c r="Q6" s="482">
        <v>11810400000</v>
      </c>
      <c r="R6" s="482">
        <v>0</v>
      </c>
      <c r="S6" s="482">
        <v>0</v>
      </c>
      <c r="T6" s="491">
        <v>11810400000</v>
      </c>
      <c r="U6" s="482">
        <v>0</v>
      </c>
      <c r="V6" s="482">
        <v>11810399998</v>
      </c>
      <c r="W6" s="482">
        <v>2</v>
      </c>
      <c r="X6" s="491">
        <v>0</v>
      </c>
      <c r="Y6" s="491">
        <v>0</v>
      </c>
      <c r="Z6" s="482">
        <v>0</v>
      </c>
      <c r="AA6" s="482">
        <v>0</v>
      </c>
    </row>
    <row r="7" spans="1:27" ht="33.75" x14ac:dyDescent="0.25">
      <c r="A7" s="488" t="s">
        <v>57</v>
      </c>
      <c r="B7" s="489" t="s">
        <v>58</v>
      </c>
      <c r="C7" s="490" t="s">
        <v>97</v>
      </c>
      <c r="D7" s="488" t="s">
        <v>29</v>
      </c>
      <c r="E7" s="488" t="s">
        <v>176</v>
      </c>
      <c r="F7" s="488" t="s">
        <v>176</v>
      </c>
      <c r="G7" s="488" t="s">
        <v>178</v>
      </c>
      <c r="H7" s="488"/>
      <c r="I7" s="488"/>
      <c r="J7" s="488"/>
      <c r="K7" s="488"/>
      <c r="L7" s="488"/>
      <c r="M7" s="488" t="s">
        <v>30</v>
      </c>
      <c r="N7" s="488" t="s">
        <v>31</v>
      </c>
      <c r="O7" s="488" t="s">
        <v>32</v>
      </c>
      <c r="P7" s="489" t="s">
        <v>98</v>
      </c>
      <c r="Q7" s="482">
        <v>5515500000</v>
      </c>
      <c r="R7" s="482">
        <v>0</v>
      </c>
      <c r="S7" s="482">
        <v>0</v>
      </c>
      <c r="T7" s="491">
        <v>5515500000</v>
      </c>
      <c r="U7" s="482">
        <v>0</v>
      </c>
      <c r="V7" s="482">
        <v>4959705104</v>
      </c>
      <c r="W7" s="482">
        <v>555794896</v>
      </c>
      <c r="X7" s="491">
        <v>0</v>
      </c>
      <c r="Y7" s="491">
        <v>0</v>
      </c>
      <c r="Z7" s="482">
        <v>0</v>
      </c>
      <c r="AA7" s="482">
        <v>0</v>
      </c>
    </row>
    <row r="8" spans="1:27" ht="22.5" x14ac:dyDescent="0.25">
      <c r="A8" s="488" t="s">
        <v>57</v>
      </c>
      <c r="B8" s="489" t="s">
        <v>58</v>
      </c>
      <c r="C8" s="490" t="s">
        <v>330</v>
      </c>
      <c r="D8" s="488" t="s">
        <v>29</v>
      </c>
      <c r="E8" s="488" t="s">
        <v>177</v>
      </c>
      <c r="F8" s="488"/>
      <c r="G8" s="488"/>
      <c r="H8" s="488"/>
      <c r="I8" s="488"/>
      <c r="J8" s="488"/>
      <c r="K8" s="488"/>
      <c r="L8" s="488"/>
      <c r="M8" s="488" t="s">
        <v>30</v>
      </c>
      <c r="N8" s="488" t="s">
        <v>31</v>
      </c>
      <c r="O8" s="488" t="s">
        <v>32</v>
      </c>
      <c r="P8" s="489" t="s">
        <v>331</v>
      </c>
      <c r="Q8" s="482">
        <v>2503020438</v>
      </c>
      <c r="R8" s="482">
        <v>6275079562</v>
      </c>
      <c r="S8" s="482">
        <v>0</v>
      </c>
      <c r="T8" s="491">
        <v>8778100000</v>
      </c>
      <c r="U8" s="482">
        <v>0</v>
      </c>
      <c r="V8" s="482">
        <v>7315063159.5100002</v>
      </c>
      <c r="W8" s="482">
        <v>1463036840.49</v>
      </c>
      <c r="X8" s="491">
        <v>3040893780.5100002</v>
      </c>
      <c r="Y8" s="491">
        <v>0</v>
      </c>
      <c r="Z8" s="482">
        <v>0</v>
      </c>
      <c r="AA8" s="482">
        <v>0</v>
      </c>
    </row>
    <row r="9" spans="1:27" ht="33.75" x14ac:dyDescent="0.25">
      <c r="A9" s="488" t="s">
        <v>57</v>
      </c>
      <c r="B9" s="489" t="s">
        <v>58</v>
      </c>
      <c r="C9" s="490" t="s">
        <v>108</v>
      </c>
      <c r="D9" s="488" t="s">
        <v>29</v>
      </c>
      <c r="E9" s="488" t="s">
        <v>178</v>
      </c>
      <c r="F9" s="488" t="s">
        <v>178</v>
      </c>
      <c r="G9" s="488" t="s">
        <v>176</v>
      </c>
      <c r="H9" s="488" t="s">
        <v>181</v>
      </c>
      <c r="I9" s="488"/>
      <c r="J9" s="488"/>
      <c r="K9" s="488"/>
      <c r="L9" s="488"/>
      <c r="M9" s="488" t="s">
        <v>30</v>
      </c>
      <c r="N9" s="488" t="s">
        <v>31</v>
      </c>
      <c r="O9" s="488" t="s">
        <v>32</v>
      </c>
      <c r="P9" s="489" t="s">
        <v>336</v>
      </c>
      <c r="Q9" s="482">
        <v>15000000000</v>
      </c>
      <c r="R9" s="482">
        <v>0</v>
      </c>
      <c r="S9" s="482">
        <v>0</v>
      </c>
      <c r="T9" s="491">
        <v>15000000000</v>
      </c>
      <c r="U9" s="482">
        <v>0</v>
      </c>
      <c r="V9" s="482">
        <v>13525192300</v>
      </c>
      <c r="W9" s="482">
        <v>1474807700</v>
      </c>
      <c r="X9" s="491">
        <v>756841867</v>
      </c>
      <c r="Y9" s="491">
        <v>0</v>
      </c>
      <c r="Z9" s="482">
        <v>0</v>
      </c>
      <c r="AA9" s="482">
        <v>0</v>
      </c>
    </row>
    <row r="10" spans="1:27" ht="56.25" x14ac:dyDescent="0.25">
      <c r="A10" s="488" t="s">
        <v>57</v>
      </c>
      <c r="B10" s="489" t="s">
        <v>58</v>
      </c>
      <c r="C10" s="490" t="s">
        <v>291</v>
      </c>
      <c r="D10" s="488" t="s">
        <v>29</v>
      </c>
      <c r="E10" s="488" t="s">
        <v>178</v>
      </c>
      <c r="F10" s="488" t="s">
        <v>178</v>
      </c>
      <c r="G10" s="488" t="s">
        <v>176</v>
      </c>
      <c r="H10" s="488" t="s">
        <v>292</v>
      </c>
      <c r="I10" s="488"/>
      <c r="J10" s="488"/>
      <c r="K10" s="488"/>
      <c r="L10" s="488"/>
      <c r="M10" s="488" t="s">
        <v>30</v>
      </c>
      <c r="N10" s="488" t="s">
        <v>31</v>
      </c>
      <c r="O10" s="488" t="s">
        <v>32</v>
      </c>
      <c r="P10" s="489" t="s">
        <v>293</v>
      </c>
      <c r="Q10" s="482">
        <v>2619300000</v>
      </c>
      <c r="R10" s="482">
        <v>0</v>
      </c>
      <c r="S10" s="482">
        <v>0</v>
      </c>
      <c r="T10" s="491">
        <v>2619300000</v>
      </c>
      <c r="U10" s="482">
        <v>0</v>
      </c>
      <c r="V10" s="482">
        <v>2619300000</v>
      </c>
      <c r="W10" s="482">
        <v>0</v>
      </c>
      <c r="X10" s="491">
        <v>0</v>
      </c>
      <c r="Y10" s="491">
        <v>0</v>
      </c>
      <c r="Z10" s="482">
        <v>0</v>
      </c>
      <c r="AA10" s="482">
        <v>0</v>
      </c>
    </row>
    <row r="11" spans="1:27" ht="33.75" x14ac:dyDescent="0.25">
      <c r="A11" s="488" t="s">
        <v>57</v>
      </c>
      <c r="B11" s="489" t="s">
        <v>58</v>
      </c>
      <c r="C11" s="490" t="s">
        <v>111</v>
      </c>
      <c r="D11" s="488" t="s">
        <v>29</v>
      </c>
      <c r="E11" s="488" t="s">
        <v>178</v>
      </c>
      <c r="F11" s="488" t="s">
        <v>178</v>
      </c>
      <c r="G11" s="488" t="s">
        <v>177</v>
      </c>
      <c r="H11" s="488" t="s">
        <v>182</v>
      </c>
      <c r="I11" s="488"/>
      <c r="J11" s="488"/>
      <c r="K11" s="488"/>
      <c r="L11" s="488"/>
      <c r="M11" s="488" t="s">
        <v>30</v>
      </c>
      <c r="N11" s="488" t="s">
        <v>31</v>
      </c>
      <c r="O11" s="488" t="s">
        <v>32</v>
      </c>
      <c r="P11" s="489" t="s">
        <v>112</v>
      </c>
      <c r="Q11" s="482">
        <v>7221500000</v>
      </c>
      <c r="R11" s="482">
        <v>0</v>
      </c>
      <c r="S11" s="482">
        <v>0</v>
      </c>
      <c r="T11" s="491">
        <v>7221500000</v>
      </c>
      <c r="U11" s="482">
        <v>0</v>
      </c>
      <c r="V11" s="482">
        <v>0</v>
      </c>
      <c r="W11" s="482">
        <v>7221500000</v>
      </c>
      <c r="X11" s="491">
        <v>0</v>
      </c>
      <c r="Y11" s="491">
        <v>0</v>
      </c>
      <c r="Z11" s="482">
        <v>0</v>
      </c>
      <c r="AA11" s="482">
        <v>0</v>
      </c>
    </row>
    <row r="12" spans="1:27" ht="45" x14ac:dyDescent="0.25">
      <c r="A12" s="488" t="s">
        <v>57</v>
      </c>
      <c r="B12" s="489" t="s">
        <v>58</v>
      </c>
      <c r="C12" s="490" t="s">
        <v>113</v>
      </c>
      <c r="D12" s="488" t="s">
        <v>29</v>
      </c>
      <c r="E12" s="488" t="s">
        <v>178</v>
      </c>
      <c r="F12" s="488" t="s">
        <v>178</v>
      </c>
      <c r="G12" s="488" t="s">
        <v>177</v>
      </c>
      <c r="H12" s="488" t="s">
        <v>183</v>
      </c>
      <c r="I12" s="488"/>
      <c r="J12" s="488"/>
      <c r="K12" s="488"/>
      <c r="L12" s="488"/>
      <c r="M12" s="488" t="s">
        <v>30</v>
      </c>
      <c r="N12" s="488" t="s">
        <v>31</v>
      </c>
      <c r="O12" s="488" t="s">
        <v>32</v>
      </c>
      <c r="P12" s="489" t="s">
        <v>114</v>
      </c>
      <c r="Q12" s="482">
        <v>4946200000</v>
      </c>
      <c r="R12" s="482">
        <v>0</v>
      </c>
      <c r="S12" s="482">
        <v>0</v>
      </c>
      <c r="T12" s="491">
        <v>4946200000</v>
      </c>
      <c r="U12" s="482">
        <v>0</v>
      </c>
      <c r="V12" s="482">
        <v>0</v>
      </c>
      <c r="W12" s="482">
        <v>4946200000</v>
      </c>
      <c r="X12" s="491">
        <v>0</v>
      </c>
      <c r="Y12" s="491">
        <v>0</v>
      </c>
      <c r="Z12" s="482">
        <v>0</v>
      </c>
      <c r="AA12" s="482">
        <v>0</v>
      </c>
    </row>
    <row r="13" spans="1:27" ht="33.75" x14ac:dyDescent="0.25">
      <c r="A13" s="488" t="s">
        <v>57</v>
      </c>
      <c r="B13" s="489" t="s">
        <v>58</v>
      </c>
      <c r="C13" s="490" t="s">
        <v>115</v>
      </c>
      <c r="D13" s="488" t="s">
        <v>29</v>
      </c>
      <c r="E13" s="488" t="s">
        <v>178</v>
      </c>
      <c r="F13" s="488" t="s">
        <v>178</v>
      </c>
      <c r="G13" s="488" t="s">
        <v>177</v>
      </c>
      <c r="H13" s="488" t="s">
        <v>184</v>
      </c>
      <c r="I13" s="488"/>
      <c r="J13" s="488"/>
      <c r="K13" s="488"/>
      <c r="L13" s="488"/>
      <c r="M13" s="488" t="s">
        <v>30</v>
      </c>
      <c r="N13" s="488" t="s">
        <v>31</v>
      </c>
      <c r="O13" s="488" t="s">
        <v>32</v>
      </c>
      <c r="P13" s="489" t="s">
        <v>116</v>
      </c>
      <c r="Q13" s="482">
        <v>3514700000</v>
      </c>
      <c r="R13" s="482">
        <v>0</v>
      </c>
      <c r="S13" s="482">
        <v>0</v>
      </c>
      <c r="T13" s="491">
        <v>3514700000</v>
      </c>
      <c r="U13" s="482">
        <v>0</v>
      </c>
      <c r="V13" s="482">
        <v>0</v>
      </c>
      <c r="W13" s="482">
        <v>3514700000</v>
      </c>
      <c r="X13" s="491">
        <v>0</v>
      </c>
      <c r="Y13" s="491">
        <v>0</v>
      </c>
      <c r="Z13" s="482">
        <v>0</v>
      </c>
      <c r="AA13" s="482">
        <v>0</v>
      </c>
    </row>
    <row r="14" spans="1:27" ht="33.75" x14ac:dyDescent="0.25">
      <c r="A14" s="488" t="s">
        <v>57</v>
      </c>
      <c r="B14" s="489" t="s">
        <v>58</v>
      </c>
      <c r="C14" s="490" t="s">
        <v>117</v>
      </c>
      <c r="D14" s="488" t="s">
        <v>29</v>
      </c>
      <c r="E14" s="488" t="s">
        <v>178</v>
      </c>
      <c r="F14" s="488" t="s">
        <v>178</v>
      </c>
      <c r="G14" s="488" t="s">
        <v>177</v>
      </c>
      <c r="H14" s="488" t="s">
        <v>185</v>
      </c>
      <c r="I14" s="488"/>
      <c r="J14" s="488"/>
      <c r="K14" s="488"/>
      <c r="L14" s="488"/>
      <c r="M14" s="488" t="s">
        <v>30</v>
      </c>
      <c r="N14" s="488" t="s">
        <v>31</v>
      </c>
      <c r="O14" s="488" t="s">
        <v>32</v>
      </c>
      <c r="P14" s="489" t="s">
        <v>118</v>
      </c>
      <c r="Q14" s="482">
        <v>2735900000</v>
      </c>
      <c r="R14" s="482">
        <v>0</v>
      </c>
      <c r="S14" s="482">
        <v>0</v>
      </c>
      <c r="T14" s="491">
        <v>2735900000</v>
      </c>
      <c r="U14" s="482">
        <v>0</v>
      </c>
      <c r="V14" s="482">
        <v>0</v>
      </c>
      <c r="W14" s="482">
        <v>2735900000</v>
      </c>
      <c r="X14" s="491">
        <v>0</v>
      </c>
      <c r="Y14" s="491">
        <v>0</v>
      </c>
      <c r="Z14" s="482">
        <v>0</v>
      </c>
      <c r="AA14" s="482">
        <v>0</v>
      </c>
    </row>
    <row r="15" spans="1:27" ht="33.75" x14ac:dyDescent="0.25">
      <c r="A15" s="488" t="s">
        <v>57</v>
      </c>
      <c r="B15" s="489" t="s">
        <v>58</v>
      </c>
      <c r="C15" s="490" t="s">
        <v>119</v>
      </c>
      <c r="D15" s="488" t="s">
        <v>29</v>
      </c>
      <c r="E15" s="488" t="s">
        <v>178</v>
      </c>
      <c r="F15" s="488" t="s">
        <v>178</v>
      </c>
      <c r="G15" s="488" t="s">
        <v>177</v>
      </c>
      <c r="H15" s="488" t="s">
        <v>186</v>
      </c>
      <c r="I15" s="488"/>
      <c r="J15" s="488"/>
      <c r="K15" s="488"/>
      <c r="L15" s="488"/>
      <c r="M15" s="488" t="s">
        <v>30</v>
      </c>
      <c r="N15" s="488" t="s">
        <v>31</v>
      </c>
      <c r="O15" s="488" t="s">
        <v>32</v>
      </c>
      <c r="P15" s="489" t="s">
        <v>120</v>
      </c>
      <c r="Q15" s="482">
        <v>3511200000</v>
      </c>
      <c r="R15" s="482">
        <v>0</v>
      </c>
      <c r="S15" s="482">
        <v>0</v>
      </c>
      <c r="T15" s="491">
        <v>3511200000</v>
      </c>
      <c r="U15" s="482">
        <v>0</v>
      </c>
      <c r="V15" s="482">
        <v>0</v>
      </c>
      <c r="W15" s="482">
        <v>3511200000</v>
      </c>
      <c r="X15" s="491">
        <v>0</v>
      </c>
      <c r="Y15" s="491">
        <v>0</v>
      </c>
      <c r="Z15" s="482">
        <v>0</v>
      </c>
      <c r="AA15" s="482">
        <v>0</v>
      </c>
    </row>
    <row r="16" spans="1:27" ht="33.75" x14ac:dyDescent="0.25">
      <c r="A16" s="488" t="s">
        <v>57</v>
      </c>
      <c r="B16" s="489" t="s">
        <v>58</v>
      </c>
      <c r="C16" s="490" t="s">
        <v>121</v>
      </c>
      <c r="D16" s="488" t="s">
        <v>29</v>
      </c>
      <c r="E16" s="488" t="s">
        <v>178</v>
      </c>
      <c r="F16" s="488" t="s">
        <v>178</v>
      </c>
      <c r="G16" s="488" t="s">
        <v>177</v>
      </c>
      <c r="H16" s="488" t="s">
        <v>187</v>
      </c>
      <c r="I16" s="488"/>
      <c r="J16" s="488"/>
      <c r="K16" s="488"/>
      <c r="L16" s="488"/>
      <c r="M16" s="488" t="s">
        <v>30</v>
      </c>
      <c r="N16" s="488" t="s">
        <v>31</v>
      </c>
      <c r="O16" s="488" t="s">
        <v>32</v>
      </c>
      <c r="P16" s="489" t="s">
        <v>122</v>
      </c>
      <c r="Q16" s="482">
        <v>5556100000</v>
      </c>
      <c r="R16" s="482">
        <v>0</v>
      </c>
      <c r="S16" s="482">
        <v>0</v>
      </c>
      <c r="T16" s="491">
        <v>5556100000</v>
      </c>
      <c r="U16" s="482">
        <v>0</v>
      </c>
      <c r="V16" s="482">
        <v>0</v>
      </c>
      <c r="W16" s="482">
        <v>5556100000</v>
      </c>
      <c r="X16" s="491">
        <v>0</v>
      </c>
      <c r="Y16" s="491">
        <v>0</v>
      </c>
      <c r="Z16" s="482">
        <v>0</v>
      </c>
      <c r="AA16" s="482">
        <v>0</v>
      </c>
    </row>
    <row r="17" spans="1:27" ht="67.5" x14ac:dyDescent="0.25">
      <c r="A17" s="488" t="s">
        <v>57</v>
      </c>
      <c r="B17" s="489" t="s">
        <v>58</v>
      </c>
      <c r="C17" s="490" t="s">
        <v>353</v>
      </c>
      <c r="D17" s="488" t="s">
        <v>29</v>
      </c>
      <c r="E17" s="488" t="s">
        <v>178</v>
      </c>
      <c r="F17" s="488" t="s">
        <v>178</v>
      </c>
      <c r="G17" s="488" t="s">
        <v>188</v>
      </c>
      <c r="H17" s="488" t="s">
        <v>354</v>
      </c>
      <c r="I17" s="488"/>
      <c r="J17" s="488"/>
      <c r="K17" s="488"/>
      <c r="L17" s="488"/>
      <c r="M17" s="488" t="s">
        <v>30</v>
      </c>
      <c r="N17" s="488" t="s">
        <v>31</v>
      </c>
      <c r="O17" s="488" t="s">
        <v>32</v>
      </c>
      <c r="P17" s="489" t="s">
        <v>355</v>
      </c>
      <c r="Q17" s="482">
        <v>8905600000</v>
      </c>
      <c r="R17" s="482">
        <v>0</v>
      </c>
      <c r="S17" s="482">
        <v>0</v>
      </c>
      <c r="T17" s="491">
        <v>8905600000</v>
      </c>
      <c r="U17" s="482">
        <v>0</v>
      </c>
      <c r="V17" s="482">
        <v>0</v>
      </c>
      <c r="W17" s="482">
        <v>8905600000</v>
      </c>
      <c r="X17" s="491">
        <v>0</v>
      </c>
      <c r="Y17" s="491">
        <v>0</v>
      </c>
      <c r="Z17" s="482">
        <v>0</v>
      </c>
      <c r="AA17" s="482">
        <v>0</v>
      </c>
    </row>
    <row r="18" spans="1:27" ht="45" x14ac:dyDescent="0.25">
      <c r="A18" s="488" t="s">
        <v>57</v>
      </c>
      <c r="B18" s="489" t="s">
        <v>58</v>
      </c>
      <c r="C18" s="490" t="s">
        <v>360</v>
      </c>
      <c r="D18" s="488" t="s">
        <v>29</v>
      </c>
      <c r="E18" s="488" t="s">
        <v>178</v>
      </c>
      <c r="F18" s="488" t="s">
        <v>178</v>
      </c>
      <c r="G18" s="488" t="s">
        <v>188</v>
      </c>
      <c r="H18" s="488" t="s">
        <v>361</v>
      </c>
      <c r="I18" s="488"/>
      <c r="J18" s="488"/>
      <c r="K18" s="488"/>
      <c r="L18" s="488"/>
      <c r="M18" s="488" t="s">
        <v>30</v>
      </c>
      <c r="N18" s="488" t="s">
        <v>31</v>
      </c>
      <c r="O18" s="488" t="s">
        <v>32</v>
      </c>
      <c r="P18" s="489" t="s">
        <v>33</v>
      </c>
      <c r="Q18" s="482">
        <v>3346400000</v>
      </c>
      <c r="R18" s="482">
        <v>0</v>
      </c>
      <c r="S18" s="482">
        <v>0</v>
      </c>
      <c r="T18" s="491">
        <v>3346400000</v>
      </c>
      <c r="U18" s="482">
        <v>0</v>
      </c>
      <c r="V18" s="482">
        <v>3338101353</v>
      </c>
      <c r="W18" s="482">
        <v>8298647</v>
      </c>
      <c r="X18" s="491">
        <v>1830336667</v>
      </c>
      <c r="Y18" s="491">
        <v>0</v>
      </c>
      <c r="Z18" s="482">
        <v>0</v>
      </c>
      <c r="AA18" s="482">
        <v>0</v>
      </c>
    </row>
    <row r="19" spans="1:27" s="495" customFormat="1" ht="56.25" x14ac:dyDescent="0.25">
      <c r="A19" s="492" t="s">
        <v>57</v>
      </c>
      <c r="B19" s="493" t="s">
        <v>58</v>
      </c>
      <c r="C19" s="494" t="s">
        <v>124</v>
      </c>
      <c r="D19" s="492" t="s">
        <v>29</v>
      </c>
      <c r="E19" s="492" t="s">
        <v>178</v>
      </c>
      <c r="F19" s="492" t="s">
        <v>188</v>
      </c>
      <c r="G19" s="492" t="s">
        <v>176</v>
      </c>
      <c r="H19" s="492" t="s">
        <v>189</v>
      </c>
      <c r="I19" s="492"/>
      <c r="J19" s="492"/>
      <c r="K19" s="492"/>
      <c r="L19" s="492"/>
      <c r="M19" s="492" t="s">
        <v>30</v>
      </c>
      <c r="N19" s="492" t="s">
        <v>31</v>
      </c>
      <c r="O19" s="492" t="s">
        <v>32</v>
      </c>
      <c r="P19" s="493" t="s">
        <v>306</v>
      </c>
      <c r="Q19" s="491">
        <v>8920268284</v>
      </c>
      <c r="R19" s="491">
        <v>0</v>
      </c>
      <c r="S19" s="491">
        <v>0</v>
      </c>
      <c r="T19" s="491">
        <v>8920268284</v>
      </c>
      <c r="U19" s="491">
        <v>0</v>
      </c>
      <c r="V19" s="491">
        <v>0</v>
      </c>
      <c r="W19" s="491">
        <v>8920268284</v>
      </c>
      <c r="X19" s="491">
        <v>0</v>
      </c>
      <c r="Y19" s="491">
        <v>0</v>
      </c>
      <c r="Z19" s="491">
        <v>0</v>
      </c>
      <c r="AA19" s="491">
        <v>0</v>
      </c>
    </row>
    <row r="20" spans="1:27" ht="45" x14ac:dyDescent="0.25">
      <c r="A20" s="488" t="s">
        <v>57</v>
      </c>
      <c r="B20" s="489" t="s">
        <v>58</v>
      </c>
      <c r="C20" s="490" t="s">
        <v>125</v>
      </c>
      <c r="D20" s="488" t="s">
        <v>29</v>
      </c>
      <c r="E20" s="488" t="s">
        <v>178</v>
      </c>
      <c r="F20" s="488" t="s">
        <v>190</v>
      </c>
      <c r="G20" s="488" t="s">
        <v>176</v>
      </c>
      <c r="H20" s="488" t="s">
        <v>191</v>
      </c>
      <c r="I20" s="488"/>
      <c r="J20" s="488"/>
      <c r="K20" s="488"/>
      <c r="L20" s="488"/>
      <c r="M20" s="488" t="s">
        <v>30</v>
      </c>
      <c r="N20" s="488" t="s">
        <v>31</v>
      </c>
      <c r="O20" s="488" t="s">
        <v>32</v>
      </c>
      <c r="P20" s="489" t="s">
        <v>126</v>
      </c>
      <c r="Q20" s="482">
        <v>1114100000</v>
      </c>
      <c r="R20" s="482">
        <v>0</v>
      </c>
      <c r="S20" s="482">
        <v>0</v>
      </c>
      <c r="T20" s="491">
        <v>1114100000</v>
      </c>
      <c r="U20" s="482">
        <v>0</v>
      </c>
      <c r="V20" s="482">
        <v>1114100000</v>
      </c>
      <c r="W20" s="482">
        <v>0</v>
      </c>
      <c r="X20" s="491">
        <v>0</v>
      </c>
      <c r="Y20" s="491">
        <v>0</v>
      </c>
      <c r="Z20" s="482">
        <v>0</v>
      </c>
      <c r="AA20" s="482">
        <v>0</v>
      </c>
    </row>
    <row r="21" spans="1:27" ht="67.5" x14ac:dyDescent="0.25">
      <c r="A21" s="488" t="s">
        <v>57</v>
      </c>
      <c r="B21" s="489" t="s">
        <v>58</v>
      </c>
      <c r="C21" s="490" t="s">
        <v>127</v>
      </c>
      <c r="D21" s="488" t="s">
        <v>29</v>
      </c>
      <c r="E21" s="488" t="s">
        <v>178</v>
      </c>
      <c r="F21" s="488" t="s">
        <v>190</v>
      </c>
      <c r="G21" s="488" t="s">
        <v>176</v>
      </c>
      <c r="H21" s="488" t="s">
        <v>189</v>
      </c>
      <c r="I21" s="488"/>
      <c r="J21" s="488"/>
      <c r="K21" s="488"/>
      <c r="L21" s="488"/>
      <c r="M21" s="488" t="s">
        <v>30</v>
      </c>
      <c r="N21" s="488" t="s">
        <v>31</v>
      </c>
      <c r="O21" s="488" t="s">
        <v>32</v>
      </c>
      <c r="P21" s="489" t="s">
        <v>307</v>
      </c>
      <c r="Q21" s="482">
        <v>29017500000</v>
      </c>
      <c r="R21" s="482">
        <v>0</v>
      </c>
      <c r="S21" s="482">
        <v>0</v>
      </c>
      <c r="T21" s="491">
        <v>29017500000</v>
      </c>
      <c r="U21" s="482">
        <v>0</v>
      </c>
      <c r="V21" s="482">
        <v>26075300000</v>
      </c>
      <c r="W21" s="482">
        <v>2942200000</v>
      </c>
      <c r="X21" s="491">
        <v>0</v>
      </c>
      <c r="Y21" s="491">
        <v>0</v>
      </c>
      <c r="Z21" s="482">
        <v>0</v>
      </c>
      <c r="AA21" s="482">
        <v>0</v>
      </c>
    </row>
    <row r="22" spans="1:27" ht="56.25" x14ac:dyDescent="0.25">
      <c r="A22" s="488" t="s">
        <v>57</v>
      </c>
      <c r="B22" s="489" t="s">
        <v>58</v>
      </c>
      <c r="C22" s="490" t="s">
        <v>129</v>
      </c>
      <c r="D22" s="488" t="s">
        <v>29</v>
      </c>
      <c r="E22" s="488" t="s">
        <v>178</v>
      </c>
      <c r="F22" s="488" t="s">
        <v>190</v>
      </c>
      <c r="G22" s="488" t="s">
        <v>176</v>
      </c>
      <c r="H22" s="488" t="s">
        <v>192</v>
      </c>
      <c r="I22" s="488"/>
      <c r="J22" s="488"/>
      <c r="K22" s="488"/>
      <c r="L22" s="488"/>
      <c r="M22" s="488" t="s">
        <v>30</v>
      </c>
      <c r="N22" s="488" t="s">
        <v>31</v>
      </c>
      <c r="O22" s="488" t="s">
        <v>32</v>
      </c>
      <c r="P22" s="489" t="s">
        <v>308</v>
      </c>
      <c r="Q22" s="482">
        <v>87055300000</v>
      </c>
      <c r="R22" s="482">
        <v>0</v>
      </c>
      <c r="S22" s="482">
        <v>0</v>
      </c>
      <c r="T22" s="491">
        <v>87055300000</v>
      </c>
      <c r="U22" s="482">
        <v>0</v>
      </c>
      <c r="V22" s="482">
        <v>54062761709</v>
      </c>
      <c r="W22" s="482">
        <v>32992538291</v>
      </c>
      <c r="X22" s="491">
        <v>1136490384</v>
      </c>
      <c r="Y22" s="491">
        <v>0</v>
      </c>
      <c r="Z22" s="482">
        <v>0</v>
      </c>
      <c r="AA22" s="482">
        <v>0</v>
      </c>
    </row>
    <row r="23" spans="1:27" ht="78.75" x14ac:dyDescent="0.25">
      <c r="A23" s="488" t="s">
        <v>57</v>
      </c>
      <c r="B23" s="489" t="s">
        <v>58</v>
      </c>
      <c r="C23" s="490" t="s">
        <v>130</v>
      </c>
      <c r="D23" s="488" t="s">
        <v>29</v>
      </c>
      <c r="E23" s="488" t="s">
        <v>178</v>
      </c>
      <c r="F23" s="488" t="s">
        <v>190</v>
      </c>
      <c r="G23" s="488" t="s">
        <v>176</v>
      </c>
      <c r="H23" s="488" t="s">
        <v>182</v>
      </c>
      <c r="I23" s="488"/>
      <c r="J23" s="488"/>
      <c r="K23" s="488"/>
      <c r="L23" s="488"/>
      <c r="M23" s="488" t="s">
        <v>30</v>
      </c>
      <c r="N23" s="488" t="s">
        <v>31</v>
      </c>
      <c r="O23" s="488" t="s">
        <v>32</v>
      </c>
      <c r="P23" s="489" t="s">
        <v>309</v>
      </c>
      <c r="Q23" s="482">
        <v>9418600000</v>
      </c>
      <c r="R23" s="482">
        <v>0</v>
      </c>
      <c r="S23" s="482">
        <v>0</v>
      </c>
      <c r="T23" s="491">
        <v>9418600000</v>
      </c>
      <c r="U23" s="482">
        <v>0</v>
      </c>
      <c r="V23" s="482">
        <v>0</v>
      </c>
      <c r="W23" s="482">
        <v>9418600000</v>
      </c>
      <c r="X23" s="491">
        <v>0</v>
      </c>
      <c r="Y23" s="491">
        <v>0</v>
      </c>
      <c r="Z23" s="482">
        <v>0</v>
      </c>
      <c r="AA23" s="482">
        <v>0</v>
      </c>
    </row>
    <row r="24" spans="1:27" ht="78.75" x14ac:dyDescent="0.25">
      <c r="A24" s="488" t="s">
        <v>57</v>
      </c>
      <c r="B24" s="489" t="s">
        <v>58</v>
      </c>
      <c r="C24" s="490" t="s">
        <v>135</v>
      </c>
      <c r="D24" s="488" t="s">
        <v>29</v>
      </c>
      <c r="E24" s="488" t="s">
        <v>178</v>
      </c>
      <c r="F24" s="488" t="s">
        <v>193</v>
      </c>
      <c r="G24" s="488" t="s">
        <v>195</v>
      </c>
      <c r="H24" s="488" t="s">
        <v>191</v>
      </c>
      <c r="I24" s="488"/>
      <c r="J24" s="488"/>
      <c r="K24" s="488"/>
      <c r="L24" s="488"/>
      <c r="M24" s="488" t="s">
        <v>30</v>
      </c>
      <c r="N24" s="488" t="s">
        <v>31</v>
      </c>
      <c r="O24" s="488" t="s">
        <v>32</v>
      </c>
      <c r="P24" s="489" t="s">
        <v>81</v>
      </c>
      <c r="Q24" s="482">
        <v>1826000000</v>
      </c>
      <c r="R24" s="482">
        <v>0</v>
      </c>
      <c r="S24" s="482">
        <v>0</v>
      </c>
      <c r="T24" s="491">
        <v>1826000000</v>
      </c>
      <c r="U24" s="482">
        <v>0</v>
      </c>
      <c r="V24" s="482">
        <v>403525000</v>
      </c>
      <c r="W24" s="482">
        <v>1422475000</v>
      </c>
      <c r="X24" s="491">
        <v>50750000</v>
      </c>
      <c r="Y24" s="491">
        <v>0</v>
      </c>
      <c r="Z24" s="482">
        <v>0</v>
      </c>
      <c r="AA24" s="482">
        <v>0</v>
      </c>
    </row>
    <row r="25" spans="1:27" ht="22.5" x14ac:dyDescent="0.25">
      <c r="A25" s="488" t="s">
        <v>57</v>
      </c>
      <c r="B25" s="489" t="s">
        <v>58</v>
      </c>
      <c r="C25" s="490" t="s">
        <v>138</v>
      </c>
      <c r="D25" s="488" t="s">
        <v>29</v>
      </c>
      <c r="E25" s="488" t="s">
        <v>195</v>
      </c>
      <c r="F25" s="488" t="s">
        <v>188</v>
      </c>
      <c r="G25" s="488" t="s">
        <v>176</v>
      </c>
      <c r="H25" s="488"/>
      <c r="I25" s="488"/>
      <c r="J25" s="488"/>
      <c r="K25" s="488"/>
      <c r="L25" s="488"/>
      <c r="M25" s="488" t="s">
        <v>30</v>
      </c>
      <c r="N25" s="488" t="s">
        <v>193</v>
      </c>
      <c r="O25" s="488" t="s">
        <v>196</v>
      </c>
      <c r="P25" s="489" t="s">
        <v>139</v>
      </c>
      <c r="Q25" s="482">
        <v>2869800000</v>
      </c>
      <c r="R25" s="482">
        <v>0</v>
      </c>
      <c r="S25" s="482">
        <v>0</v>
      </c>
      <c r="T25" s="491">
        <v>2869800000</v>
      </c>
      <c r="U25" s="482">
        <v>0</v>
      </c>
      <c r="V25" s="482">
        <v>0</v>
      </c>
      <c r="W25" s="482">
        <v>2869800000</v>
      </c>
      <c r="X25" s="491">
        <v>0</v>
      </c>
      <c r="Y25" s="491">
        <v>0</v>
      </c>
      <c r="Z25" s="482">
        <v>0</v>
      </c>
      <c r="AA25" s="482">
        <v>0</v>
      </c>
    </row>
    <row r="26" spans="1:27" ht="56.25" x14ac:dyDescent="0.25">
      <c r="A26" s="488" t="s">
        <v>57</v>
      </c>
      <c r="B26" s="489" t="s">
        <v>58</v>
      </c>
      <c r="C26" s="490" t="s">
        <v>432</v>
      </c>
      <c r="D26" s="488" t="s">
        <v>197</v>
      </c>
      <c r="E26" s="488" t="s">
        <v>203</v>
      </c>
      <c r="F26" s="488" t="s">
        <v>199</v>
      </c>
      <c r="G26" s="488" t="s">
        <v>180</v>
      </c>
      <c r="H26" s="488" t="s">
        <v>419</v>
      </c>
      <c r="I26" s="488"/>
      <c r="J26" s="488"/>
      <c r="K26" s="488"/>
      <c r="L26" s="488"/>
      <c r="M26" s="488" t="s">
        <v>30</v>
      </c>
      <c r="N26" s="488" t="s">
        <v>180</v>
      </c>
      <c r="O26" s="488" t="s">
        <v>32</v>
      </c>
      <c r="P26" s="489" t="s">
        <v>420</v>
      </c>
      <c r="Q26" s="482">
        <v>20000000000</v>
      </c>
      <c r="R26" s="482">
        <v>0</v>
      </c>
      <c r="S26" s="482">
        <v>0</v>
      </c>
      <c r="T26" s="491">
        <v>20000000000</v>
      </c>
      <c r="U26" s="482">
        <v>0</v>
      </c>
      <c r="V26" s="482">
        <v>262500000</v>
      </c>
      <c r="W26" s="482">
        <v>19737500000</v>
      </c>
      <c r="X26" s="491">
        <v>0</v>
      </c>
      <c r="Y26" s="491">
        <v>0</v>
      </c>
      <c r="Z26" s="482">
        <v>0</v>
      </c>
      <c r="AA26" s="482">
        <v>0</v>
      </c>
    </row>
    <row r="27" spans="1:27" ht="45" x14ac:dyDescent="0.25">
      <c r="A27" s="488" t="s">
        <v>57</v>
      </c>
      <c r="B27" s="489" t="s">
        <v>58</v>
      </c>
      <c r="C27" s="490" t="s">
        <v>433</v>
      </c>
      <c r="D27" s="488" t="s">
        <v>197</v>
      </c>
      <c r="E27" s="488" t="s">
        <v>203</v>
      </c>
      <c r="F27" s="488" t="s">
        <v>199</v>
      </c>
      <c r="G27" s="488" t="s">
        <v>180</v>
      </c>
      <c r="H27" s="488" t="s">
        <v>434</v>
      </c>
      <c r="I27" s="488"/>
      <c r="J27" s="488"/>
      <c r="K27" s="488"/>
      <c r="L27" s="488"/>
      <c r="M27" s="488" t="s">
        <v>30</v>
      </c>
      <c r="N27" s="488" t="s">
        <v>180</v>
      </c>
      <c r="O27" s="488" t="s">
        <v>32</v>
      </c>
      <c r="P27" s="489" t="s">
        <v>435</v>
      </c>
      <c r="Q27" s="482">
        <v>20000000000</v>
      </c>
      <c r="R27" s="482">
        <v>0</v>
      </c>
      <c r="S27" s="482">
        <v>0</v>
      </c>
      <c r="T27" s="491">
        <v>20000000000</v>
      </c>
      <c r="U27" s="482">
        <v>0</v>
      </c>
      <c r="V27" s="482">
        <v>4354172010</v>
      </c>
      <c r="W27" s="482">
        <v>15645827990</v>
      </c>
      <c r="X27" s="491">
        <v>1070110343.33</v>
      </c>
      <c r="Y27" s="491">
        <v>0</v>
      </c>
      <c r="Z27" s="482">
        <v>0</v>
      </c>
      <c r="AA27" s="482">
        <v>0</v>
      </c>
    </row>
    <row r="28" spans="1:27" ht="45" x14ac:dyDescent="0.25">
      <c r="A28" s="488" t="s">
        <v>57</v>
      </c>
      <c r="B28" s="489" t="s">
        <v>58</v>
      </c>
      <c r="C28" s="490" t="s">
        <v>450</v>
      </c>
      <c r="D28" s="488" t="s">
        <v>197</v>
      </c>
      <c r="E28" s="488" t="s">
        <v>211</v>
      </c>
      <c r="F28" s="488" t="s">
        <v>199</v>
      </c>
      <c r="G28" s="488" t="s">
        <v>200</v>
      </c>
      <c r="H28" s="488" t="s">
        <v>442</v>
      </c>
      <c r="I28" s="488"/>
      <c r="J28" s="488"/>
      <c r="K28" s="488"/>
      <c r="L28" s="488"/>
      <c r="M28" s="488" t="s">
        <v>30</v>
      </c>
      <c r="N28" s="488" t="s">
        <v>31</v>
      </c>
      <c r="O28" s="488" t="s">
        <v>32</v>
      </c>
      <c r="P28" s="489" t="s">
        <v>443</v>
      </c>
      <c r="Q28" s="482">
        <v>500000000</v>
      </c>
      <c r="R28" s="482">
        <v>0</v>
      </c>
      <c r="S28" s="482">
        <v>0</v>
      </c>
      <c r="T28" s="491">
        <v>500000000</v>
      </c>
      <c r="U28" s="482">
        <v>0</v>
      </c>
      <c r="V28" s="482">
        <v>112070000</v>
      </c>
      <c r="W28" s="482">
        <v>387930000</v>
      </c>
      <c r="X28" s="491">
        <v>0</v>
      </c>
      <c r="Y28" s="491">
        <v>0</v>
      </c>
      <c r="Z28" s="482">
        <v>0</v>
      </c>
      <c r="AA28" s="482">
        <v>0</v>
      </c>
    </row>
    <row r="29" spans="1:27" ht="33.75" x14ac:dyDescent="0.25">
      <c r="A29" s="488" t="s">
        <v>57</v>
      </c>
      <c r="B29" s="489" t="s">
        <v>58</v>
      </c>
      <c r="C29" s="490" t="s">
        <v>451</v>
      </c>
      <c r="D29" s="488" t="s">
        <v>197</v>
      </c>
      <c r="E29" s="488" t="s">
        <v>211</v>
      </c>
      <c r="F29" s="488" t="s">
        <v>199</v>
      </c>
      <c r="G29" s="488" t="s">
        <v>200</v>
      </c>
      <c r="H29" s="488" t="s">
        <v>452</v>
      </c>
      <c r="I29" s="488"/>
      <c r="J29" s="488"/>
      <c r="K29" s="488"/>
      <c r="L29" s="488"/>
      <c r="M29" s="488" t="s">
        <v>30</v>
      </c>
      <c r="N29" s="488" t="s">
        <v>31</v>
      </c>
      <c r="O29" s="488" t="s">
        <v>32</v>
      </c>
      <c r="P29" s="489" t="s">
        <v>453</v>
      </c>
      <c r="Q29" s="482">
        <v>500000000</v>
      </c>
      <c r="R29" s="482">
        <v>0</v>
      </c>
      <c r="S29" s="482">
        <v>0</v>
      </c>
      <c r="T29" s="491">
        <v>500000000</v>
      </c>
      <c r="U29" s="482">
        <v>0</v>
      </c>
      <c r="V29" s="482">
        <v>1330000</v>
      </c>
      <c r="W29" s="482">
        <v>498670000</v>
      </c>
      <c r="X29" s="491">
        <v>0</v>
      </c>
      <c r="Y29" s="491">
        <v>0</v>
      </c>
      <c r="Z29" s="482">
        <v>0</v>
      </c>
      <c r="AA29" s="482">
        <v>0</v>
      </c>
    </row>
    <row r="30" spans="1:27" ht="45" x14ac:dyDescent="0.25">
      <c r="A30" s="488" t="s">
        <v>57</v>
      </c>
      <c r="B30" s="489" t="s">
        <v>58</v>
      </c>
      <c r="C30" s="490" t="s">
        <v>454</v>
      </c>
      <c r="D30" s="488" t="s">
        <v>197</v>
      </c>
      <c r="E30" s="488" t="s">
        <v>211</v>
      </c>
      <c r="F30" s="488" t="s">
        <v>199</v>
      </c>
      <c r="G30" s="488" t="s">
        <v>180</v>
      </c>
      <c r="H30" s="488" t="s">
        <v>442</v>
      </c>
      <c r="I30" s="488"/>
      <c r="J30" s="488"/>
      <c r="K30" s="488"/>
      <c r="L30" s="488"/>
      <c r="M30" s="488" t="s">
        <v>30</v>
      </c>
      <c r="N30" s="488" t="s">
        <v>31</v>
      </c>
      <c r="O30" s="488" t="s">
        <v>32</v>
      </c>
      <c r="P30" s="489" t="s">
        <v>443</v>
      </c>
      <c r="Q30" s="482">
        <v>2000826322</v>
      </c>
      <c r="R30" s="482">
        <v>0</v>
      </c>
      <c r="S30" s="482">
        <v>0</v>
      </c>
      <c r="T30" s="491">
        <v>2000826322</v>
      </c>
      <c r="U30" s="482">
        <v>0</v>
      </c>
      <c r="V30" s="482">
        <v>1023733333</v>
      </c>
      <c r="W30" s="482">
        <v>977092989</v>
      </c>
      <c r="X30" s="491">
        <v>137600000</v>
      </c>
      <c r="Y30" s="491">
        <v>0</v>
      </c>
      <c r="Z30" s="482">
        <v>0</v>
      </c>
      <c r="AA30" s="482">
        <v>0</v>
      </c>
    </row>
    <row r="31" spans="1:27" ht="45" x14ac:dyDescent="0.25">
      <c r="A31" s="488" t="s">
        <v>57</v>
      </c>
      <c r="B31" s="489" t="s">
        <v>58</v>
      </c>
      <c r="C31" s="490" t="s">
        <v>455</v>
      </c>
      <c r="D31" s="488" t="s">
        <v>197</v>
      </c>
      <c r="E31" s="488" t="s">
        <v>211</v>
      </c>
      <c r="F31" s="488" t="s">
        <v>199</v>
      </c>
      <c r="G31" s="488" t="s">
        <v>437</v>
      </c>
      <c r="H31" s="488" t="s">
        <v>456</v>
      </c>
      <c r="I31" s="488"/>
      <c r="J31" s="488"/>
      <c r="K31" s="488"/>
      <c r="L31" s="488"/>
      <c r="M31" s="488" t="s">
        <v>30</v>
      </c>
      <c r="N31" s="488" t="s">
        <v>31</v>
      </c>
      <c r="O31" s="488" t="s">
        <v>32</v>
      </c>
      <c r="P31" s="489" t="s">
        <v>457</v>
      </c>
      <c r="Q31" s="482">
        <v>1000000000</v>
      </c>
      <c r="R31" s="482">
        <v>0</v>
      </c>
      <c r="S31" s="482">
        <v>0</v>
      </c>
      <c r="T31" s="491">
        <v>1000000000</v>
      </c>
      <c r="U31" s="482">
        <v>0</v>
      </c>
      <c r="V31" s="482">
        <v>0</v>
      </c>
      <c r="W31" s="482">
        <v>1000000000</v>
      </c>
      <c r="X31" s="491">
        <v>0</v>
      </c>
      <c r="Y31" s="491">
        <v>0</v>
      </c>
      <c r="Z31" s="482">
        <v>0</v>
      </c>
      <c r="AA31" s="482">
        <v>0</v>
      </c>
    </row>
    <row r="32" spans="1:27" ht="45" x14ac:dyDescent="0.25">
      <c r="A32" s="488" t="s">
        <v>57</v>
      </c>
      <c r="B32" s="489" t="s">
        <v>58</v>
      </c>
      <c r="C32" s="490" t="s">
        <v>458</v>
      </c>
      <c r="D32" s="488" t="s">
        <v>197</v>
      </c>
      <c r="E32" s="488" t="s">
        <v>211</v>
      </c>
      <c r="F32" s="488" t="s">
        <v>199</v>
      </c>
      <c r="G32" s="488" t="s">
        <v>437</v>
      </c>
      <c r="H32" s="488" t="s">
        <v>459</v>
      </c>
      <c r="I32" s="488"/>
      <c r="J32" s="488"/>
      <c r="K32" s="488"/>
      <c r="L32" s="488"/>
      <c r="M32" s="488" t="s">
        <v>30</v>
      </c>
      <c r="N32" s="488" t="s">
        <v>31</v>
      </c>
      <c r="O32" s="488" t="s">
        <v>32</v>
      </c>
      <c r="P32" s="489" t="s">
        <v>460</v>
      </c>
      <c r="Q32" s="482">
        <v>1000000000</v>
      </c>
      <c r="R32" s="482">
        <v>0</v>
      </c>
      <c r="S32" s="482">
        <v>0</v>
      </c>
      <c r="T32" s="491">
        <v>1000000000</v>
      </c>
      <c r="U32" s="482">
        <v>0</v>
      </c>
      <c r="V32" s="482">
        <v>0</v>
      </c>
      <c r="W32" s="482">
        <v>1000000000</v>
      </c>
      <c r="X32" s="491">
        <v>0</v>
      </c>
      <c r="Y32" s="491">
        <v>0</v>
      </c>
      <c r="Z32" s="482">
        <v>0</v>
      </c>
      <c r="AA32" s="482">
        <v>0</v>
      </c>
    </row>
    <row r="33" spans="1:27" ht="101.25" x14ac:dyDescent="0.25">
      <c r="A33" s="488" t="s">
        <v>57</v>
      </c>
      <c r="B33" s="489" t="s">
        <v>58</v>
      </c>
      <c r="C33" s="490" t="s">
        <v>461</v>
      </c>
      <c r="D33" s="488" t="s">
        <v>197</v>
      </c>
      <c r="E33" s="488" t="s">
        <v>211</v>
      </c>
      <c r="F33" s="488" t="s">
        <v>199</v>
      </c>
      <c r="G33" s="488" t="s">
        <v>437</v>
      </c>
      <c r="H33" s="488" t="s">
        <v>462</v>
      </c>
      <c r="I33" s="488"/>
      <c r="J33" s="488"/>
      <c r="K33" s="488"/>
      <c r="L33" s="488"/>
      <c r="M33" s="488" t="s">
        <v>30</v>
      </c>
      <c r="N33" s="488" t="s">
        <v>31</v>
      </c>
      <c r="O33" s="488" t="s">
        <v>32</v>
      </c>
      <c r="P33" s="489" t="s">
        <v>463</v>
      </c>
      <c r="Q33" s="482">
        <v>500000000</v>
      </c>
      <c r="R33" s="482">
        <v>0</v>
      </c>
      <c r="S33" s="482">
        <v>0</v>
      </c>
      <c r="T33" s="491">
        <v>500000000</v>
      </c>
      <c r="U33" s="482">
        <v>0</v>
      </c>
      <c r="V33" s="482">
        <v>0</v>
      </c>
      <c r="W33" s="482">
        <v>500000000</v>
      </c>
      <c r="X33" s="491">
        <v>0</v>
      </c>
      <c r="Y33" s="491">
        <v>0</v>
      </c>
      <c r="Z33" s="482">
        <v>0</v>
      </c>
      <c r="AA33" s="482">
        <v>0</v>
      </c>
    </row>
    <row r="34" spans="1:27" ht="33.75" x14ac:dyDescent="0.25">
      <c r="A34" s="488" t="s">
        <v>57</v>
      </c>
      <c r="B34" s="489" t="s">
        <v>58</v>
      </c>
      <c r="C34" s="490" t="s">
        <v>464</v>
      </c>
      <c r="D34" s="488" t="s">
        <v>197</v>
      </c>
      <c r="E34" s="488" t="s">
        <v>211</v>
      </c>
      <c r="F34" s="488" t="s">
        <v>199</v>
      </c>
      <c r="G34" s="488" t="s">
        <v>437</v>
      </c>
      <c r="H34" s="488" t="s">
        <v>452</v>
      </c>
      <c r="I34" s="488"/>
      <c r="J34" s="488"/>
      <c r="K34" s="488"/>
      <c r="L34" s="488"/>
      <c r="M34" s="488" t="s">
        <v>30</v>
      </c>
      <c r="N34" s="488" t="s">
        <v>31</v>
      </c>
      <c r="O34" s="488" t="s">
        <v>32</v>
      </c>
      <c r="P34" s="489" t="s">
        <v>453</v>
      </c>
      <c r="Q34" s="482">
        <v>500000000</v>
      </c>
      <c r="R34" s="482">
        <v>0</v>
      </c>
      <c r="S34" s="482">
        <v>0</v>
      </c>
      <c r="T34" s="491">
        <v>500000000</v>
      </c>
      <c r="U34" s="482">
        <v>0</v>
      </c>
      <c r="V34" s="482">
        <v>0</v>
      </c>
      <c r="W34" s="482">
        <v>500000000</v>
      </c>
      <c r="X34" s="491">
        <v>0</v>
      </c>
      <c r="Y34" s="491">
        <v>0</v>
      </c>
      <c r="Z34" s="482">
        <v>0</v>
      </c>
      <c r="AA34" s="482">
        <v>0</v>
      </c>
    </row>
    <row r="35" spans="1:27" ht="45" x14ac:dyDescent="0.25">
      <c r="A35" s="488" t="s">
        <v>57</v>
      </c>
      <c r="B35" s="489" t="s">
        <v>58</v>
      </c>
      <c r="C35" s="490" t="s">
        <v>467</v>
      </c>
      <c r="D35" s="488" t="s">
        <v>197</v>
      </c>
      <c r="E35" s="488" t="s">
        <v>211</v>
      </c>
      <c r="F35" s="488" t="s">
        <v>199</v>
      </c>
      <c r="G35" s="488" t="s">
        <v>202</v>
      </c>
      <c r="H35" s="488" t="s">
        <v>442</v>
      </c>
      <c r="I35" s="488"/>
      <c r="J35" s="488"/>
      <c r="K35" s="488"/>
      <c r="L35" s="488"/>
      <c r="M35" s="488" t="s">
        <v>30</v>
      </c>
      <c r="N35" s="488" t="s">
        <v>31</v>
      </c>
      <c r="O35" s="488" t="s">
        <v>32</v>
      </c>
      <c r="P35" s="489" t="s">
        <v>443</v>
      </c>
      <c r="Q35" s="482">
        <v>1000000000</v>
      </c>
      <c r="R35" s="482">
        <v>0</v>
      </c>
      <c r="S35" s="482">
        <v>0</v>
      </c>
      <c r="T35" s="491">
        <v>1000000000</v>
      </c>
      <c r="U35" s="482">
        <v>0</v>
      </c>
      <c r="V35" s="482">
        <v>822876082</v>
      </c>
      <c r="W35" s="482">
        <v>177123918</v>
      </c>
      <c r="X35" s="491">
        <v>70266667</v>
      </c>
      <c r="Y35" s="491">
        <v>0</v>
      </c>
      <c r="Z35" s="482">
        <v>0</v>
      </c>
      <c r="AA35" s="482">
        <v>0</v>
      </c>
    </row>
    <row r="36" spans="1:27" s="495" customFormat="1" ht="56.25" x14ac:dyDescent="0.25">
      <c r="A36" s="492" t="s">
        <v>55</v>
      </c>
      <c r="B36" s="493" t="s">
        <v>56</v>
      </c>
      <c r="C36" s="494" t="s">
        <v>124</v>
      </c>
      <c r="D36" s="492" t="s">
        <v>29</v>
      </c>
      <c r="E36" s="492" t="s">
        <v>178</v>
      </c>
      <c r="F36" s="492" t="s">
        <v>188</v>
      </c>
      <c r="G36" s="492" t="s">
        <v>176</v>
      </c>
      <c r="H36" s="492" t="s">
        <v>189</v>
      </c>
      <c r="I36" s="492"/>
      <c r="J36" s="492"/>
      <c r="K36" s="492"/>
      <c r="L36" s="492"/>
      <c r="M36" s="492" t="s">
        <v>30</v>
      </c>
      <c r="N36" s="492" t="s">
        <v>31</v>
      </c>
      <c r="O36" s="492" t="s">
        <v>32</v>
      </c>
      <c r="P36" s="493" t="s">
        <v>306</v>
      </c>
      <c r="Q36" s="491">
        <v>13158276991</v>
      </c>
      <c r="R36" s="491">
        <v>0</v>
      </c>
      <c r="S36" s="491">
        <v>0</v>
      </c>
      <c r="T36" s="491">
        <v>13158276991</v>
      </c>
      <c r="U36" s="491">
        <v>0</v>
      </c>
      <c r="V36" s="491">
        <v>10666809179</v>
      </c>
      <c r="W36" s="491">
        <v>2491467812</v>
      </c>
      <c r="X36" s="491">
        <v>883623024</v>
      </c>
      <c r="Y36" s="491">
        <v>0</v>
      </c>
      <c r="Z36" s="491">
        <v>0</v>
      </c>
      <c r="AA36" s="491">
        <v>0</v>
      </c>
    </row>
    <row r="37" spans="1:27" s="495" customFormat="1" ht="56.25" x14ac:dyDescent="0.25">
      <c r="A37" s="492" t="s">
        <v>53</v>
      </c>
      <c r="B37" s="493" t="s">
        <v>54</v>
      </c>
      <c r="C37" s="494" t="s">
        <v>124</v>
      </c>
      <c r="D37" s="492" t="s">
        <v>29</v>
      </c>
      <c r="E37" s="492" t="s">
        <v>178</v>
      </c>
      <c r="F37" s="492" t="s">
        <v>188</v>
      </c>
      <c r="G37" s="492" t="s">
        <v>176</v>
      </c>
      <c r="H37" s="492" t="s">
        <v>189</v>
      </c>
      <c r="I37" s="492"/>
      <c r="J37" s="492"/>
      <c r="K37" s="492"/>
      <c r="L37" s="492"/>
      <c r="M37" s="492" t="s">
        <v>30</v>
      </c>
      <c r="N37" s="492" t="s">
        <v>31</v>
      </c>
      <c r="O37" s="492" t="s">
        <v>32</v>
      </c>
      <c r="P37" s="493" t="s">
        <v>306</v>
      </c>
      <c r="Q37" s="491">
        <v>10400034000</v>
      </c>
      <c r="R37" s="491">
        <v>0</v>
      </c>
      <c r="S37" s="491">
        <v>0</v>
      </c>
      <c r="T37" s="491">
        <v>10400034000</v>
      </c>
      <c r="U37" s="491">
        <v>0</v>
      </c>
      <c r="V37" s="491">
        <v>10200034001</v>
      </c>
      <c r="W37" s="491">
        <v>199999999</v>
      </c>
      <c r="X37" s="491">
        <v>0</v>
      </c>
      <c r="Y37" s="491">
        <v>0</v>
      </c>
      <c r="Z37" s="491">
        <v>0</v>
      </c>
      <c r="AA37" s="491">
        <v>0</v>
      </c>
    </row>
    <row r="38" spans="1:27" s="495" customFormat="1" ht="56.25" x14ac:dyDescent="0.25">
      <c r="A38" s="492" t="s">
        <v>51</v>
      </c>
      <c r="B38" s="493" t="s">
        <v>52</v>
      </c>
      <c r="C38" s="494" t="s">
        <v>124</v>
      </c>
      <c r="D38" s="492" t="s">
        <v>29</v>
      </c>
      <c r="E38" s="492" t="s">
        <v>178</v>
      </c>
      <c r="F38" s="492" t="s">
        <v>188</v>
      </c>
      <c r="G38" s="492" t="s">
        <v>176</v>
      </c>
      <c r="H38" s="492" t="s">
        <v>189</v>
      </c>
      <c r="I38" s="492"/>
      <c r="J38" s="492"/>
      <c r="K38" s="492"/>
      <c r="L38" s="492"/>
      <c r="M38" s="492" t="s">
        <v>30</v>
      </c>
      <c r="N38" s="492" t="s">
        <v>31</v>
      </c>
      <c r="O38" s="492" t="s">
        <v>32</v>
      </c>
      <c r="P38" s="493" t="s">
        <v>306</v>
      </c>
      <c r="Q38" s="491">
        <v>14368420725</v>
      </c>
      <c r="R38" s="491">
        <v>0</v>
      </c>
      <c r="S38" s="491">
        <v>0</v>
      </c>
      <c r="T38" s="491">
        <v>14368420725</v>
      </c>
      <c r="U38" s="491">
        <v>0</v>
      </c>
      <c r="V38" s="491">
        <v>0</v>
      </c>
      <c r="W38" s="491">
        <v>14368420725</v>
      </c>
      <c r="X38" s="491">
        <v>0</v>
      </c>
      <c r="Y38" s="491">
        <v>0</v>
      </c>
      <c r="Z38" s="491">
        <v>0</v>
      </c>
      <c r="AA38" s="491">
        <v>0</v>
      </c>
    </row>
    <row r="39" spans="1:27" x14ac:dyDescent="0.25">
      <c r="A39" s="488" t="s">
        <v>1</v>
      </c>
      <c r="B39" s="489" t="s">
        <v>1</v>
      </c>
      <c r="C39" s="490" t="s">
        <v>1</v>
      </c>
      <c r="D39" s="488" t="s">
        <v>1</v>
      </c>
      <c r="E39" s="488" t="s">
        <v>1</v>
      </c>
      <c r="F39" s="488" t="s">
        <v>1</v>
      </c>
      <c r="G39" s="488" t="s">
        <v>1</v>
      </c>
      <c r="H39" s="488" t="s">
        <v>1</v>
      </c>
      <c r="I39" s="488" t="s">
        <v>1</v>
      </c>
      <c r="J39" s="488" t="s">
        <v>1</v>
      </c>
      <c r="K39" s="488" t="s">
        <v>1</v>
      </c>
      <c r="L39" s="488" t="s">
        <v>1</v>
      </c>
      <c r="M39" s="488" t="s">
        <v>1</v>
      </c>
      <c r="N39" s="488" t="s">
        <v>1</v>
      </c>
      <c r="O39" s="488" t="s">
        <v>1</v>
      </c>
      <c r="P39" s="489" t="s">
        <v>1</v>
      </c>
      <c r="Q39" s="482">
        <v>335531446760</v>
      </c>
      <c r="R39" s="482">
        <v>6275079562</v>
      </c>
      <c r="S39" s="482">
        <v>0</v>
      </c>
      <c r="T39" s="491">
        <v>341806526322</v>
      </c>
      <c r="U39" s="482">
        <v>0</v>
      </c>
      <c r="V39" s="482">
        <v>184804016248.51001</v>
      </c>
      <c r="W39" s="482">
        <v>157002510073.48999</v>
      </c>
      <c r="X39" s="491">
        <v>8976912732.8400002</v>
      </c>
      <c r="Y39" s="491">
        <v>0</v>
      </c>
      <c r="Z39" s="482">
        <v>0</v>
      </c>
      <c r="AA39" s="482">
        <v>0</v>
      </c>
    </row>
    <row r="40" spans="1:27" x14ac:dyDescent="0.25">
      <c r="A40" s="488" t="s">
        <v>1</v>
      </c>
      <c r="B40" s="496" t="s">
        <v>1</v>
      </c>
      <c r="C40" s="490" t="s">
        <v>1</v>
      </c>
      <c r="D40" s="488" t="s">
        <v>1</v>
      </c>
      <c r="E40" s="488" t="s">
        <v>1</v>
      </c>
      <c r="F40" s="488" t="s">
        <v>1</v>
      </c>
      <c r="G40" s="488" t="s">
        <v>1</v>
      </c>
      <c r="H40" s="488" t="s">
        <v>1</v>
      </c>
      <c r="I40" s="488" t="s">
        <v>1</v>
      </c>
      <c r="J40" s="488" t="s">
        <v>1</v>
      </c>
      <c r="K40" s="488" t="s">
        <v>1</v>
      </c>
      <c r="L40" s="488" t="s">
        <v>1</v>
      </c>
      <c r="M40" s="488" t="s">
        <v>1</v>
      </c>
      <c r="N40" s="488" t="s">
        <v>1</v>
      </c>
      <c r="O40" s="488" t="s">
        <v>1</v>
      </c>
      <c r="P40" s="489" t="s">
        <v>1</v>
      </c>
      <c r="Q40" s="497" t="s">
        <v>1</v>
      </c>
      <c r="R40" s="497" t="s">
        <v>1</v>
      </c>
      <c r="S40" s="497" t="s">
        <v>1</v>
      </c>
      <c r="T40" s="498" t="s">
        <v>1</v>
      </c>
      <c r="U40" s="497" t="s">
        <v>1</v>
      </c>
      <c r="V40" s="497" t="s">
        <v>1</v>
      </c>
      <c r="W40" s="497" t="s">
        <v>1</v>
      </c>
      <c r="X40" s="498" t="s">
        <v>1</v>
      </c>
      <c r="Y40" s="498" t="s">
        <v>1</v>
      </c>
      <c r="Z40" s="497" t="s">
        <v>1</v>
      </c>
      <c r="AA40" s="497"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4" customWidth="1"/>
    <col min="2" max="2" width="11.140625" style="4" customWidth="1"/>
    <col min="3" max="3" width="16" style="4" customWidth="1"/>
    <col min="4" max="4" width="10.140625" style="4" customWidth="1"/>
    <col min="5" max="5" width="12.7109375" style="4" customWidth="1"/>
    <col min="6" max="7" width="11.5703125" style="4" customWidth="1"/>
    <col min="8" max="8" width="16.42578125" style="4" customWidth="1"/>
    <col min="9" max="9" width="11.5703125" style="4" customWidth="1"/>
    <col min="10" max="10" width="16.28515625" style="4" customWidth="1"/>
    <col min="11" max="11" width="16.42578125" style="4" customWidth="1"/>
    <col min="12" max="13" width="11.5703125" style="4" customWidth="1"/>
    <col min="14" max="14" width="17.28515625" style="4" customWidth="1"/>
    <col min="15" max="15" width="5.7109375" style="4" bestFit="1" customWidth="1"/>
    <col min="16" max="27" width="5.28515625" style="4" bestFit="1" customWidth="1"/>
    <col min="28" max="16384" width="11.42578125" style="4"/>
  </cols>
  <sheetData>
    <row r="2" spans="1:10" ht="15" customHeight="1" thickBot="1" x14ac:dyDescent="0.3">
      <c r="C2" s="15"/>
      <c r="D2" s="1049" t="s">
        <v>92</v>
      </c>
      <c r="E2" s="1049"/>
      <c r="F2" s="1049" t="s">
        <v>232</v>
      </c>
      <c r="G2" s="1049"/>
      <c r="H2" s="1050" t="s">
        <v>279</v>
      </c>
      <c r="I2" s="1051"/>
      <c r="J2" s="1051"/>
    </row>
    <row r="3" spans="1:10" ht="25.5" customHeight="1" thickBot="1" x14ac:dyDescent="0.3">
      <c r="A3" s="227" t="s">
        <v>233</v>
      </c>
      <c r="D3" s="129" t="s">
        <v>231</v>
      </c>
      <c r="E3" s="6" t="s">
        <v>230</v>
      </c>
      <c r="F3" s="129" t="s">
        <v>231</v>
      </c>
      <c r="G3" s="6" t="s">
        <v>230</v>
      </c>
    </row>
    <row r="4" spans="1:10" x14ac:dyDescent="0.2">
      <c r="B4" s="5" t="s">
        <v>214</v>
      </c>
      <c r="C4" s="226">
        <v>861993</v>
      </c>
      <c r="D4" s="225">
        <v>0</v>
      </c>
      <c r="E4" s="7">
        <v>0.1</v>
      </c>
      <c r="F4" s="225">
        <v>0</v>
      </c>
      <c r="G4" s="7">
        <v>0</v>
      </c>
      <c r="J4" s="16"/>
    </row>
    <row r="5" spans="1:10" x14ac:dyDescent="0.2">
      <c r="B5" s="5" t="s">
        <v>229</v>
      </c>
      <c r="C5" s="226">
        <v>863051.66122291004</v>
      </c>
      <c r="D5" s="225">
        <v>0.2</v>
      </c>
      <c r="E5" s="7">
        <v>0.5</v>
      </c>
      <c r="F5" s="225">
        <v>0.2</v>
      </c>
      <c r="G5" s="7">
        <v>1.0639230827073756E-2</v>
      </c>
      <c r="J5" s="16"/>
    </row>
    <row r="6" spans="1:10" x14ac:dyDescent="0.2">
      <c r="B6" s="5"/>
      <c r="C6" s="226"/>
      <c r="D6" s="225"/>
      <c r="E6" s="7"/>
      <c r="F6" s="225"/>
      <c r="G6" s="7"/>
      <c r="J6" s="16"/>
    </row>
    <row r="7" spans="1:10" x14ac:dyDescent="0.2">
      <c r="B7" s="5"/>
      <c r="C7" s="226"/>
      <c r="D7" s="225"/>
      <c r="E7" s="7"/>
      <c r="F7" s="225"/>
      <c r="G7" s="7"/>
    </row>
    <row r="8" spans="1:10" x14ac:dyDescent="0.2">
      <c r="B8" s="5"/>
      <c r="C8" s="226"/>
      <c r="D8" s="225"/>
      <c r="E8" s="190"/>
      <c r="F8" s="225"/>
      <c r="G8" s="190"/>
      <c r="H8" s="35"/>
    </row>
    <row r="9" spans="1:10" x14ac:dyDescent="0.2">
      <c r="B9" s="5"/>
      <c r="C9" s="226"/>
      <c r="D9" s="225"/>
      <c r="E9" s="7"/>
      <c r="F9" s="225"/>
      <c r="G9" s="7"/>
      <c r="H9" s="35"/>
    </row>
    <row r="10" spans="1:10" x14ac:dyDescent="0.2">
      <c r="B10" s="5"/>
      <c r="C10" s="226"/>
      <c r="D10" s="225"/>
      <c r="E10" s="7"/>
      <c r="F10" s="225"/>
      <c r="G10" s="7"/>
    </row>
    <row r="11" spans="1:10" x14ac:dyDescent="0.2">
      <c r="B11" s="5"/>
      <c r="C11" s="226"/>
      <c r="D11" s="225"/>
      <c r="E11" s="7"/>
      <c r="F11" s="225"/>
      <c r="G11" s="7"/>
    </row>
    <row r="12" spans="1:10" x14ac:dyDescent="0.2">
      <c r="B12" s="5"/>
      <c r="C12" s="226"/>
      <c r="D12" s="225"/>
      <c r="E12" s="7"/>
      <c r="F12" s="225"/>
      <c r="G12" s="7"/>
      <c r="J12" s="135"/>
    </row>
    <row r="13" spans="1:10" x14ac:dyDescent="0.2">
      <c r="B13" s="5"/>
      <c r="C13" s="226"/>
      <c r="D13" s="225"/>
      <c r="E13" s="7"/>
      <c r="F13" s="225"/>
      <c r="G13" s="7"/>
      <c r="H13" s="35"/>
    </row>
    <row r="14" spans="1:10" ht="12" customHeight="1" x14ac:dyDescent="0.2">
      <c r="B14" s="5"/>
      <c r="C14" s="226"/>
      <c r="D14" s="225"/>
      <c r="E14" s="7"/>
      <c r="F14" s="225"/>
      <c r="G14" s="7"/>
    </row>
    <row r="15" spans="1:10" ht="15" x14ac:dyDescent="0.2">
      <c r="B15" s="5"/>
      <c r="C15" s="226"/>
      <c r="D15" s="225"/>
      <c r="E15" s="7"/>
      <c r="F15" s="225"/>
      <c r="G15" s="206"/>
    </row>
    <row r="16" spans="1:10" x14ac:dyDescent="0.2">
      <c r="C16" s="35"/>
      <c r="J16" s="130" t="s">
        <v>232</v>
      </c>
    </row>
    <row r="17" spans="1:16" ht="15.75" customHeight="1" x14ac:dyDescent="0.2"/>
    <row r="18" spans="1:16" ht="15.75" customHeight="1" x14ac:dyDescent="0.2">
      <c r="J18" s="379" t="s">
        <v>232</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15"/>
      <c r="D27" s="1049" t="s">
        <v>92</v>
      </c>
      <c r="E27" s="1049"/>
      <c r="F27" s="1049" t="s">
        <v>232</v>
      </c>
      <c r="G27" s="1049"/>
    </row>
    <row r="28" spans="1:16" ht="15.75" thickBot="1" x14ac:dyDescent="0.3">
      <c r="A28" s="227" t="s">
        <v>385</v>
      </c>
      <c r="D28" s="129" t="s">
        <v>231</v>
      </c>
      <c r="E28" s="6" t="s">
        <v>230</v>
      </c>
      <c r="F28" s="129" t="s">
        <v>231</v>
      </c>
      <c r="G28" s="6" t="s">
        <v>230</v>
      </c>
    </row>
    <row r="29" spans="1:16" ht="15" x14ac:dyDescent="0.25">
      <c r="B29" s="5" t="s">
        <v>214</v>
      </c>
      <c r="C29" s="226">
        <v>208122</v>
      </c>
      <c r="D29" s="225">
        <v>0.38</v>
      </c>
      <c r="E29" s="7">
        <v>0.03</v>
      </c>
      <c r="F29" s="225">
        <v>0</v>
      </c>
      <c r="G29" s="7">
        <v>0</v>
      </c>
      <c r="H29" s="257" t="s">
        <v>384</v>
      </c>
      <c r="I29" s="258"/>
      <c r="J29" s="258"/>
      <c r="K29" s="258"/>
      <c r="L29" s="258"/>
      <c r="M29" s="258"/>
      <c r="N29" s="258"/>
      <c r="O29" s="258"/>
      <c r="P29" s="258"/>
    </row>
    <row r="30" spans="1:16" ht="15" x14ac:dyDescent="0.25">
      <c r="B30" s="5" t="s">
        <v>396</v>
      </c>
      <c r="C30" s="226">
        <v>209181.18628291003</v>
      </c>
      <c r="D30" s="225">
        <v>0.5</v>
      </c>
      <c r="E30" s="7">
        <v>0.09</v>
      </c>
      <c r="F30" s="225">
        <v>0.02</v>
      </c>
      <c r="G30" s="7">
        <v>1.3554658003028977E-2</v>
      </c>
      <c r="H30" s="257"/>
      <c r="I30" s="258"/>
      <c r="J30" s="258"/>
      <c r="K30" s="258"/>
      <c r="L30" s="258"/>
      <c r="M30" s="258"/>
      <c r="N30" s="258"/>
      <c r="O30" s="258"/>
      <c r="P30" s="258"/>
    </row>
    <row r="31" spans="1:16" ht="15" x14ac:dyDescent="0.25">
      <c r="B31" s="5"/>
      <c r="C31" s="226"/>
      <c r="D31" s="225"/>
      <c r="E31" s="7"/>
      <c r="F31" s="225"/>
      <c r="G31" s="7"/>
      <c r="H31" s="257"/>
      <c r="I31" s="258"/>
      <c r="J31" s="258"/>
      <c r="K31" s="258"/>
      <c r="L31" s="258"/>
      <c r="M31" s="258"/>
      <c r="N31" s="258"/>
      <c r="O31" s="258"/>
      <c r="P31" s="258"/>
    </row>
    <row r="32" spans="1:16" x14ac:dyDescent="0.2">
      <c r="B32" s="5"/>
      <c r="C32" s="226"/>
      <c r="D32" s="225"/>
      <c r="E32" s="7"/>
      <c r="F32" s="225"/>
      <c r="G32" s="7"/>
    </row>
    <row r="33" spans="2:9" x14ac:dyDescent="0.2">
      <c r="B33" s="5"/>
      <c r="C33" s="226"/>
      <c r="D33" s="225"/>
      <c r="E33" s="7"/>
      <c r="F33" s="225"/>
      <c r="G33" s="7"/>
    </row>
    <row r="34" spans="2:9" x14ac:dyDescent="0.2">
      <c r="B34" s="5"/>
      <c r="C34" s="226"/>
      <c r="D34" s="225"/>
      <c r="E34" s="7"/>
      <c r="F34" s="225"/>
      <c r="G34" s="7"/>
      <c r="I34" s="130"/>
    </row>
    <row r="35" spans="2:9" x14ac:dyDescent="0.2">
      <c r="B35" s="5"/>
      <c r="C35" s="226"/>
      <c r="D35" s="225"/>
      <c r="E35" s="7"/>
      <c r="F35" s="225"/>
      <c r="G35" s="7"/>
    </row>
    <row r="36" spans="2:9" x14ac:dyDescent="0.2">
      <c r="B36" s="5"/>
      <c r="C36" s="226"/>
      <c r="D36" s="225"/>
      <c r="E36" s="7"/>
      <c r="F36" s="225"/>
      <c r="G36" s="7"/>
      <c r="I36" s="35"/>
    </row>
    <row r="37" spans="2:9" x14ac:dyDescent="0.2">
      <c r="B37" s="5"/>
      <c r="C37" s="226"/>
      <c r="D37" s="225"/>
      <c r="E37" s="7"/>
      <c r="F37" s="225"/>
      <c r="G37" s="7"/>
      <c r="H37" s="35"/>
      <c r="I37" s="35"/>
    </row>
    <row r="38" spans="2:9" x14ac:dyDescent="0.2">
      <c r="B38" s="5"/>
      <c r="C38" s="226"/>
      <c r="D38" s="225"/>
      <c r="E38" s="7"/>
      <c r="F38" s="225"/>
      <c r="G38" s="7"/>
    </row>
    <row r="39" spans="2:9" x14ac:dyDescent="0.2">
      <c r="B39" s="5"/>
      <c r="C39" s="226"/>
      <c r="D39" s="225"/>
      <c r="E39" s="7"/>
      <c r="F39" s="225"/>
      <c r="G39" s="7"/>
    </row>
    <row r="40" spans="2:9" x14ac:dyDescent="0.2">
      <c r="B40" s="5"/>
      <c r="C40" s="226"/>
      <c r="D40" s="225"/>
      <c r="E40" s="7"/>
      <c r="F40" s="225"/>
      <c r="G40" s="7"/>
    </row>
    <row r="41" spans="2:9" x14ac:dyDescent="0.2">
      <c r="B41" s="5"/>
      <c r="C41" s="226"/>
      <c r="D41" s="225"/>
      <c r="E41" s="7"/>
      <c r="F41" s="225"/>
      <c r="G41" s="7"/>
    </row>
    <row r="42" spans="2:9" x14ac:dyDescent="0.2">
      <c r="B42" s="5"/>
      <c r="C42" s="226"/>
      <c r="D42" s="225"/>
      <c r="E42" s="7"/>
      <c r="F42" s="225"/>
      <c r="G42" s="7"/>
    </row>
    <row r="43" spans="2:9" ht="15.75" customHeight="1" x14ac:dyDescent="0.2">
      <c r="B43" s="5"/>
      <c r="C43" s="226"/>
      <c r="D43" s="225"/>
      <c r="E43" s="206"/>
      <c r="F43" s="225"/>
      <c r="G43" s="206"/>
    </row>
    <row r="44" spans="2:9" ht="5.25" customHeight="1" x14ac:dyDescent="0.2"/>
    <row r="45" spans="2:9" x14ac:dyDescent="0.2">
      <c r="C45" s="35"/>
    </row>
    <row r="58" spans="1:12" ht="15" customHeight="1" thickBot="1" x14ac:dyDescent="0.25">
      <c r="C58" s="15"/>
      <c r="D58" s="1049" t="s">
        <v>92</v>
      </c>
      <c r="E58" s="1049"/>
      <c r="F58" s="1049" t="s">
        <v>232</v>
      </c>
      <c r="G58" s="1049"/>
    </row>
    <row r="59" spans="1:12" ht="15.75" thickBot="1" x14ac:dyDescent="0.3">
      <c r="A59" s="227" t="s">
        <v>386</v>
      </c>
      <c r="D59" s="129" t="s">
        <v>231</v>
      </c>
      <c r="E59" s="6" t="s">
        <v>230</v>
      </c>
      <c r="F59" s="129" t="s">
        <v>231</v>
      </c>
      <c r="G59" s="6" t="s">
        <v>230</v>
      </c>
    </row>
    <row r="60" spans="1:12" ht="15" x14ac:dyDescent="0.25">
      <c r="B60" s="5" t="s">
        <v>214</v>
      </c>
      <c r="C60" s="226">
        <v>537791</v>
      </c>
      <c r="D60" s="225">
        <v>0.38</v>
      </c>
      <c r="E60" s="7">
        <f>+'[5]CONSOLIDADO '!J21</f>
        <v>0.9249200078204346</v>
      </c>
      <c r="F60" s="225">
        <v>0</v>
      </c>
      <c r="G60" s="7">
        <f>+'[5]ALERTAS DIRECCIONES'!P27</f>
        <v>0.48251737703203379</v>
      </c>
      <c r="H60" s="257" t="s">
        <v>383</v>
      </c>
      <c r="I60" s="258"/>
      <c r="J60" s="258"/>
      <c r="K60" s="258"/>
      <c r="L60" s="130"/>
    </row>
    <row r="61" spans="1:12" ht="15" x14ac:dyDescent="0.25">
      <c r="B61" s="5" t="s">
        <v>396</v>
      </c>
      <c r="C61" s="226">
        <v>537791</v>
      </c>
      <c r="D61" s="225">
        <v>0.5</v>
      </c>
      <c r="E61" s="7">
        <v>0.53554127002633001</v>
      </c>
      <c r="F61" s="225">
        <v>0.02</v>
      </c>
      <c r="G61" s="303">
        <v>4.4816979959852307E-3</v>
      </c>
      <c r="H61" s="257"/>
      <c r="I61" s="258"/>
      <c r="J61" s="258"/>
      <c r="K61" s="258"/>
      <c r="L61" s="130"/>
    </row>
    <row r="62" spans="1:12" ht="15" x14ac:dyDescent="0.25">
      <c r="B62" s="5" t="s">
        <v>398</v>
      </c>
      <c r="C62" s="226"/>
      <c r="D62" s="225"/>
      <c r="E62" s="7"/>
      <c r="F62" s="225"/>
      <c r="G62" s="303"/>
      <c r="H62" s="257"/>
      <c r="I62" s="258"/>
      <c r="J62" s="258"/>
      <c r="K62" s="258"/>
      <c r="L62" s="130"/>
    </row>
    <row r="63" spans="1:12" x14ac:dyDescent="0.2">
      <c r="B63" s="5" t="s">
        <v>399</v>
      </c>
      <c r="C63" s="226"/>
      <c r="D63" s="225"/>
      <c r="E63" s="7"/>
      <c r="F63" s="225"/>
      <c r="G63" s="7"/>
      <c r="H63" s="35"/>
    </row>
    <row r="64" spans="1:12" x14ac:dyDescent="0.2">
      <c r="B64" s="5" t="s">
        <v>400</v>
      </c>
      <c r="C64" s="226"/>
      <c r="D64" s="225"/>
      <c r="E64" s="7"/>
      <c r="F64" s="225"/>
      <c r="G64" s="7"/>
    </row>
    <row r="65" spans="1:7" x14ac:dyDescent="0.2">
      <c r="B65" s="5" t="s">
        <v>275</v>
      </c>
      <c r="C65" s="226"/>
      <c r="D65" s="225"/>
      <c r="E65" s="7"/>
      <c r="F65" s="225"/>
      <c r="G65" s="7"/>
    </row>
    <row r="66" spans="1:7" x14ac:dyDescent="0.2">
      <c r="A66" s="35"/>
      <c r="B66" s="5" t="s">
        <v>277</v>
      </c>
      <c r="C66" s="226"/>
      <c r="D66" s="225"/>
      <c r="E66" s="7"/>
      <c r="F66" s="225"/>
      <c r="G66" s="7"/>
    </row>
    <row r="67" spans="1:7" x14ac:dyDescent="0.2">
      <c r="B67" s="5" t="s">
        <v>404</v>
      </c>
      <c r="C67" s="226"/>
      <c r="D67" s="225"/>
      <c r="E67" s="7"/>
      <c r="F67" s="225"/>
      <c r="G67" s="7"/>
    </row>
    <row r="68" spans="1:7" x14ac:dyDescent="0.2">
      <c r="B68" s="5" t="s">
        <v>405</v>
      </c>
      <c r="C68" s="226"/>
      <c r="D68" s="225"/>
      <c r="E68" s="7"/>
      <c r="F68" s="225"/>
      <c r="G68" s="7"/>
    </row>
    <row r="69" spans="1:7" x14ac:dyDescent="0.2">
      <c r="B69" s="5" t="s">
        <v>285</v>
      </c>
      <c r="C69" s="226"/>
      <c r="D69" s="225"/>
      <c r="E69" s="7"/>
      <c r="F69" s="225"/>
      <c r="G69" s="7"/>
    </row>
    <row r="70" spans="1:7" x14ac:dyDescent="0.2">
      <c r="B70" s="5" t="s">
        <v>286</v>
      </c>
      <c r="C70" s="226"/>
      <c r="D70" s="225"/>
      <c r="E70" s="7"/>
      <c r="F70" s="225"/>
      <c r="G70" s="7"/>
    </row>
    <row r="71" spans="1:7" x14ac:dyDescent="0.2">
      <c r="B71" s="5" t="s">
        <v>387</v>
      </c>
      <c r="C71" s="226"/>
      <c r="D71" s="225"/>
      <c r="E71" s="7"/>
      <c r="F71" s="225"/>
      <c r="G71" s="7"/>
    </row>
    <row r="72" spans="1:7" x14ac:dyDescent="0.2">
      <c r="B72" s="5"/>
      <c r="C72" s="226"/>
      <c r="D72" s="225"/>
      <c r="E72" s="7"/>
      <c r="F72" s="225"/>
      <c r="G72" s="7"/>
    </row>
    <row r="73" spans="1:7" x14ac:dyDescent="0.2">
      <c r="B73" s="5"/>
      <c r="C73" s="226"/>
      <c r="D73" s="225"/>
      <c r="E73" s="7"/>
      <c r="F73" s="225"/>
      <c r="G73" s="7"/>
    </row>
    <row r="74" spans="1:7" ht="15" x14ac:dyDescent="0.2">
      <c r="B74" s="5"/>
      <c r="C74" s="226"/>
      <c r="D74" s="225"/>
      <c r="E74" s="206"/>
      <c r="F74" s="225"/>
      <c r="G74" s="206"/>
    </row>
    <row r="77" spans="1:7" ht="15" x14ac:dyDescent="0.25">
      <c r="C77" s="260"/>
    </row>
    <row r="92" spans="2:14" x14ac:dyDescent="0.2">
      <c r="C92" s="4" t="s">
        <v>72</v>
      </c>
    </row>
    <row r="94" spans="2:14" ht="20.25" customHeight="1" x14ac:dyDescent="0.2">
      <c r="B94" s="358" t="s">
        <v>333</v>
      </c>
      <c r="C94" s="359" t="s">
        <v>369</v>
      </c>
      <c r="D94" s="359" t="s">
        <v>370</v>
      </c>
      <c r="E94" s="359"/>
      <c r="F94" s="359"/>
      <c r="G94" s="359"/>
      <c r="H94" s="359"/>
      <c r="I94" s="359"/>
      <c r="J94" s="359"/>
      <c r="K94" s="359"/>
      <c r="L94" s="359"/>
      <c r="M94" s="359"/>
      <c r="N94" s="380" t="s">
        <v>387</v>
      </c>
    </row>
    <row r="95" spans="2:14" ht="15.75" customHeight="1" x14ac:dyDescent="0.2">
      <c r="B95" s="360" t="s">
        <v>173</v>
      </c>
      <c r="C95" s="259">
        <v>0.38</v>
      </c>
      <c r="D95" s="259">
        <v>0.5</v>
      </c>
      <c r="E95" s="259"/>
      <c r="F95" s="259"/>
      <c r="G95" s="259"/>
      <c r="H95" s="259"/>
      <c r="I95" s="259"/>
      <c r="J95" s="259"/>
      <c r="K95" s="259"/>
      <c r="L95" s="259"/>
      <c r="M95" s="259"/>
      <c r="N95" s="118"/>
    </row>
    <row r="96" spans="2:14" ht="15.75" customHeight="1" x14ac:dyDescent="0.2">
      <c r="B96" s="454"/>
      <c r="C96" s="292"/>
      <c r="D96" s="292"/>
      <c r="E96" s="292"/>
      <c r="F96" s="293"/>
      <c r="G96" s="293"/>
      <c r="H96" s="293"/>
      <c r="I96" s="293"/>
      <c r="J96" s="293"/>
      <c r="K96" s="293"/>
      <c r="L96" s="293"/>
      <c r="M96" s="293"/>
    </row>
    <row r="97" spans="2:14" x14ac:dyDescent="0.2">
      <c r="C97" s="4" t="s">
        <v>380</v>
      </c>
    </row>
    <row r="99" spans="2:14" ht="15" x14ac:dyDescent="0.2">
      <c r="B99" s="358" t="s">
        <v>333</v>
      </c>
      <c r="C99" s="359" t="s">
        <v>369</v>
      </c>
      <c r="D99" s="359" t="s">
        <v>370</v>
      </c>
      <c r="E99" s="359" t="s">
        <v>366</v>
      </c>
      <c r="F99" s="359" t="s">
        <v>367</v>
      </c>
      <c r="G99" s="359" t="s">
        <v>280</v>
      </c>
      <c r="H99" s="359" t="s">
        <v>281</v>
      </c>
      <c r="I99" s="359" t="s">
        <v>282</v>
      </c>
      <c r="J99" s="359" t="s">
        <v>283</v>
      </c>
      <c r="K99" s="359" t="s">
        <v>284</v>
      </c>
      <c r="L99" s="359" t="s">
        <v>285</v>
      </c>
      <c r="M99" s="359" t="s">
        <v>286</v>
      </c>
      <c r="N99" s="380" t="s">
        <v>387</v>
      </c>
    </row>
    <row r="100" spans="2:14" ht="15" x14ac:dyDescent="0.2">
      <c r="B100" s="360" t="s">
        <v>173</v>
      </c>
      <c r="C100" s="259">
        <v>0</v>
      </c>
      <c r="D100" s="259">
        <v>0.02</v>
      </c>
      <c r="E100" s="259"/>
      <c r="F100" s="259"/>
      <c r="G100" s="259"/>
      <c r="H100" s="259"/>
      <c r="I100" s="259"/>
      <c r="J100" s="259"/>
      <c r="K100" s="259"/>
      <c r="L100" s="259"/>
      <c r="M100" s="259"/>
      <c r="N100" s="118"/>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abSelected="1" zoomScale="80" zoomScaleNormal="80" workbookViewId="0">
      <selection activeCell="E21" sqref="E21"/>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3"/>
      <c r="B3" s="93"/>
      <c r="C3" s="93"/>
      <c r="D3" s="93"/>
      <c r="E3" s="93"/>
      <c r="F3" s="93"/>
      <c r="G3" s="93"/>
      <c r="H3" s="93"/>
      <c r="I3" s="93"/>
      <c r="J3" s="93"/>
      <c r="K3" s="93"/>
      <c r="L3" s="93"/>
    </row>
    <row r="4" spans="1:12" ht="42" customHeight="1" thickBot="1" x14ac:dyDescent="0.3">
      <c r="A4" s="1052" t="s">
        <v>70</v>
      </c>
      <c r="B4" s="1053"/>
      <c r="C4" s="1053"/>
      <c r="D4" s="1053"/>
      <c r="E4" s="1053"/>
      <c r="F4" s="1053"/>
      <c r="G4" s="1053"/>
      <c r="H4" s="1053"/>
      <c r="I4" s="1053"/>
      <c r="J4" s="1053"/>
      <c r="K4" s="1053"/>
      <c r="L4" s="1053"/>
    </row>
    <row r="5" spans="1:12" ht="24.75" customHeight="1" thickBot="1" x14ac:dyDescent="0.3">
      <c r="A5" s="1057" t="s">
        <v>59</v>
      </c>
      <c r="B5" s="1057"/>
      <c r="C5" s="68"/>
      <c r="D5" s="68"/>
      <c r="E5" s="68"/>
      <c r="F5" s="68"/>
      <c r="G5" s="68"/>
      <c r="H5" s="68"/>
      <c r="I5" s="68"/>
      <c r="J5" s="68"/>
      <c r="K5" s="68"/>
      <c r="L5" s="68"/>
    </row>
    <row r="6" spans="1:12" ht="48" customHeight="1" thickBot="1" x14ac:dyDescent="0.3">
      <c r="A6" s="451" t="s">
        <v>71</v>
      </c>
      <c r="B6" s="452" t="s">
        <v>19</v>
      </c>
      <c r="C6" s="452" t="s">
        <v>87</v>
      </c>
      <c r="D6" s="452" t="s">
        <v>41</v>
      </c>
      <c r="E6" s="452" t="s">
        <v>24</v>
      </c>
      <c r="F6" s="452" t="s">
        <v>356</v>
      </c>
      <c r="G6" s="452" t="s">
        <v>166</v>
      </c>
      <c r="H6" s="452" t="s">
        <v>72</v>
      </c>
      <c r="I6" s="452" t="s">
        <v>73</v>
      </c>
      <c r="J6" s="452" t="s">
        <v>74</v>
      </c>
      <c r="K6" s="452" t="s">
        <v>26</v>
      </c>
      <c r="L6" s="453" t="s">
        <v>44</v>
      </c>
    </row>
    <row r="7" spans="1:12" ht="87" customHeight="1" x14ac:dyDescent="0.25">
      <c r="A7" s="280" t="s">
        <v>75</v>
      </c>
      <c r="B7" s="1054" t="s">
        <v>70</v>
      </c>
      <c r="C7" s="283">
        <v>10615.530199999999</v>
      </c>
      <c r="D7" s="283">
        <v>10615.530199999999</v>
      </c>
      <c r="E7" s="283">
        <v>4385.2052000000003</v>
      </c>
      <c r="F7" s="295">
        <v>0.41309337521360928</v>
      </c>
      <c r="G7" s="287">
        <v>6230.3249999999989</v>
      </c>
      <c r="H7" s="283">
        <v>3606.180664</v>
      </c>
      <c r="I7" s="281">
        <v>0.3397080123233035</v>
      </c>
      <c r="J7" s="283">
        <v>7009.3495359999997</v>
      </c>
      <c r="K7" s="283">
        <v>9.3827730000000003</v>
      </c>
      <c r="L7" s="282">
        <v>8.8387229118334584E-4</v>
      </c>
    </row>
    <row r="8" spans="1:12" ht="107.25" customHeight="1" x14ac:dyDescent="0.25">
      <c r="A8" s="275" t="s">
        <v>76</v>
      </c>
      <c r="B8" s="1055"/>
      <c r="C8" s="283">
        <v>10615.530199999999</v>
      </c>
      <c r="D8" s="284">
        <v>10615.530199999999</v>
      </c>
      <c r="E8" s="285">
        <v>365.53019999999998</v>
      </c>
      <c r="F8" s="296">
        <v>3.4433532109399492E-2</v>
      </c>
      <c r="G8" s="288">
        <v>10250</v>
      </c>
      <c r="H8" s="284">
        <v>63</v>
      </c>
      <c r="I8" s="116">
        <v>5.9347012172788136E-3</v>
      </c>
      <c r="J8" s="284">
        <v>10552.530199999999</v>
      </c>
      <c r="K8" s="284">
        <v>0</v>
      </c>
      <c r="L8" s="276">
        <v>0</v>
      </c>
    </row>
    <row r="9" spans="1:12" ht="48" customHeight="1" x14ac:dyDescent="0.25">
      <c r="A9" s="275" t="s">
        <v>83</v>
      </c>
      <c r="B9" s="1055"/>
      <c r="C9" s="283">
        <v>13028.1507</v>
      </c>
      <c r="D9" s="284">
        <v>13028.1507</v>
      </c>
      <c r="E9" s="284">
        <v>0</v>
      </c>
      <c r="F9" s="296">
        <v>0</v>
      </c>
      <c r="G9" s="288">
        <v>13028.1507</v>
      </c>
      <c r="H9" s="284">
        <v>0</v>
      </c>
      <c r="I9" s="116">
        <v>0</v>
      </c>
      <c r="J9" s="284">
        <v>13028.1507</v>
      </c>
      <c r="K9" s="284">
        <v>0</v>
      </c>
      <c r="L9" s="276">
        <v>0</v>
      </c>
    </row>
    <row r="10" spans="1:12" ht="45" customHeight="1" thickBot="1" x14ac:dyDescent="0.3">
      <c r="A10" s="277" t="s">
        <v>77</v>
      </c>
      <c r="B10" s="1056"/>
      <c r="C10" s="283">
        <v>13993.198899999999</v>
      </c>
      <c r="D10" s="286">
        <v>13993.198899999999</v>
      </c>
      <c r="E10" s="286">
        <v>13993.198899290001</v>
      </c>
      <c r="F10" s="297">
        <v>0.99999999994926114</v>
      </c>
      <c r="G10" s="289">
        <v>7.0999885792843997E-7</v>
      </c>
      <c r="H10" s="286">
        <v>5129.7993429999997</v>
      </c>
      <c r="I10" s="278">
        <v>0.36659232671951802</v>
      </c>
      <c r="J10" s="286">
        <v>8863.3995570000006</v>
      </c>
      <c r="K10" s="286">
        <v>32.993932999999998</v>
      </c>
      <c r="L10" s="279">
        <v>2.3578549290827274E-3</v>
      </c>
    </row>
    <row r="11" spans="1:12" ht="31.5" customHeight="1" thickBot="1" x14ac:dyDescent="0.3">
      <c r="A11" s="444" t="s">
        <v>60</v>
      </c>
      <c r="B11" s="445"/>
      <c r="C11" s="446">
        <v>48252.41</v>
      </c>
      <c r="D11" s="446">
        <v>48252.41</v>
      </c>
      <c r="E11" s="446">
        <v>18743.934299290002</v>
      </c>
      <c r="F11" s="447">
        <v>0.38845591959634762</v>
      </c>
      <c r="G11" s="448">
        <v>29508.475700710002</v>
      </c>
      <c r="H11" s="446">
        <v>8798.9800070000001</v>
      </c>
      <c r="I11" s="449">
        <v>0.1823531717275883</v>
      </c>
      <c r="J11" s="446">
        <v>39453.429993000005</v>
      </c>
      <c r="K11" s="446">
        <v>42.376705999999999</v>
      </c>
      <c r="L11" s="450">
        <v>8.7822983349432695E-4</v>
      </c>
    </row>
    <row r="12" spans="1:12" x14ac:dyDescent="0.25">
      <c r="A12" t="s">
        <v>542</v>
      </c>
    </row>
    <row r="13" spans="1:12" x14ac:dyDescent="0.25">
      <c r="H13" s="1"/>
    </row>
    <row r="15" spans="1:12" x14ac:dyDescent="0.25">
      <c r="H15" s="1"/>
      <c r="J15" s="134"/>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4" workbookViewId="0">
      <selection activeCell="F15" sqref="F15"/>
    </sheetView>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195" bestFit="1" customWidth="1"/>
  </cols>
  <sheetData>
    <row r="1" spans="2:10" x14ac:dyDescent="0.25">
      <c r="B1" s="188" t="str">
        <f>+'CONSOLIDADO '!A20</f>
        <v xml:space="preserve"> Ejecución vigencia 2026. 28 de febrero de 2026</v>
      </c>
    </row>
    <row r="2" spans="2:10" ht="15" customHeight="1" thickBot="1" x14ac:dyDescent="0.3">
      <c r="D2" s="1"/>
    </row>
    <row r="3" spans="2:10" ht="25.5" customHeight="1" thickBot="1" x14ac:dyDescent="0.3">
      <c r="B3" s="1058" t="str">
        <f>+'CONSOLIDADO '!A20</f>
        <v xml:space="preserve"> Ejecución vigencia 2026. 28 de febrero de 2026</v>
      </c>
      <c r="C3" s="1059"/>
      <c r="D3" s="1059"/>
      <c r="E3" s="1059"/>
      <c r="F3" s="1059"/>
      <c r="G3" s="1059"/>
      <c r="H3" s="1059"/>
      <c r="I3" s="1059"/>
      <c r="J3" s="1060"/>
    </row>
    <row r="4" spans="2:10" ht="32.25" thickBot="1" x14ac:dyDescent="0.3">
      <c r="B4" s="404" t="s">
        <v>337</v>
      </c>
      <c r="C4" s="404" t="s">
        <v>338</v>
      </c>
      <c r="D4" s="404" t="s">
        <v>372</v>
      </c>
      <c r="E4" s="404" t="s">
        <v>339</v>
      </c>
      <c r="F4" s="407" t="s">
        <v>348</v>
      </c>
      <c r="G4" s="407" t="s">
        <v>349</v>
      </c>
      <c r="H4" s="407" t="s">
        <v>350</v>
      </c>
      <c r="I4" s="407" t="s">
        <v>351</v>
      </c>
      <c r="J4" s="407" t="s">
        <v>470</v>
      </c>
    </row>
    <row r="5" spans="2:10" ht="19.5" thickBot="1" x14ac:dyDescent="0.3">
      <c r="B5" s="1063" t="s">
        <v>368</v>
      </c>
      <c r="C5" s="187" t="s">
        <v>340</v>
      </c>
      <c r="D5" s="394">
        <f>+'CONSOLIDADO '!B13</f>
        <v>1114963.5883860001</v>
      </c>
      <c r="E5" s="395">
        <f>+'CONSOLIDADO '!F13</f>
        <v>1109254.1871040002</v>
      </c>
      <c r="F5" s="395">
        <f>+'CONSOLIDADO '!J13</f>
        <v>657575.1608418501</v>
      </c>
      <c r="G5" s="186">
        <f>+F5/E5</f>
        <v>0.59280836483351307</v>
      </c>
      <c r="H5" s="395">
        <f>+'CONSOLIDADO '!M13</f>
        <v>10947.560319479999</v>
      </c>
      <c r="I5" s="186">
        <f>+H5/E5</f>
        <v>9.869298170567635E-3</v>
      </c>
      <c r="J5" s="395" t="e">
        <f>+'CONSOLIDADO '!P13</f>
        <v>#REF!</v>
      </c>
    </row>
    <row r="6" spans="2:10" ht="19.5" thickBot="1" x14ac:dyDescent="0.3">
      <c r="B6" s="1064"/>
      <c r="C6" s="187" t="s">
        <v>343</v>
      </c>
      <c r="D6" s="394">
        <f>+'CONSOLIDADO '!B15</f>
        <v>314006.69872500002</v>
      </c>
      <c r="E6" s="395">
        <f>+'CONSOLIDADO '!F15</f>
        <v>314006.69872500002</v>
      </c>
      <c r="F6" s="395">
        <f>+'CONSOLIDADO '!J15</f>
        <v>107616.59360997997</v>
      </c>
      <c r="G6" s="186">
        <f>+F6/E6</f>
        <v>0.3427206936888571</v>
      </c>
      <c r="H6" s="395">
        <f>+'CONSOLIDADO '!M14</f>
        <v>208.98588832999999</v>
      </c>
      <c r="I6" s="186">
        <f t="shared" ref="I6:I21" si="0">+H6/E6</f>
        <v>6.6554595547983872E-4</v>
      </c>
      <c r="J6" s="395" t="e">
        <f>+'CONSOLIDADO '!P15</f>
        <v>#REF!</v>
      </c>
    </row>
    <row r="7" spans="2:10" ht="19.5" thickBot="1" x14ac:dyDescent="0.3">
      <c r="B7" s="1064"/>
      <c r="C7" s="187" t="s">
        <v>341</v>
      </c>
      <c r="D7" s="394">
        <f>+'CONSOLIDADO '!B18</f>
        <v>0</v>
      </c>
      <c r="E7" s="395">
        <f>+'DATOS REGALIAS'!F18</f>
        <v>0</v>
      </c>
      <c r="F7" s="395">
        <f>+'DATOS REGALIAS'!L18</f>
        <v>0</v>
      </c>
      <c r="G7" s="186">
        <f>+IF(ISERROR(F7/E7),0,F7/E7)</f>
        <v>0</v>
      </c>
      <c r="H7" s="395">
        <f>+'DATOS REGALIAS'!L18</f>
        <v>0</v>
      </c>
      <c r="I7" s="186">
        <v>0</v>
      </c>
      <c r="J7" s="395">
        <f>+'CONSOLIDADO '!P18</f>
        <v>0</v>
      </c>
    </row>
    <row r="8" spans="2:10" ht="19.5" thickBot="1" x14ac:dyDescent="0.3">
      <c r="B8" s="1065"/>
      <c r="C8" s="231" t="s">
        <v>342</v>
      </c>
      <c r="D8" s="396">
        <f>+D5+D6+D7</f>
        <v>1428970.2871110002</v>
      </c>
      <c r="E8" s="397">
        <f>+E5+E6+E7</f>
        <v>1423260.8858290003</v>
      </c>
      <c r="F8" s="397">
        <f>+F5+F6+F7</f>
        <v>765191.75445183006</v>
      </c>
      <c r="G8" s="232">
        <f>+F8/E8</f>
        <v>0.53763281354151193</v>
      </c>
      <c r="H8" s="397">
        <f>+H5+H6+H7</f>
        <v>11156.546207809999</v>
      </c>
      <c r="I8" s="232">
        <f t="shared" si="0"/>
        <v>7.8387218526782577E-3</v>
      </c>
      <c r="J8" s="397" t="e">
        <f>+J5+J7+J6</f>
        <v>#REF!</v>
      </c>
    </row>
    <row r="9" spans="2:10" ht="39.75" customHeight="1" thickBot="1" x14ac:dyDescent="0.3">
      <c r="B9" s="1063" t="s">
        <v>344</v>
      </c>
      <c r="C9" s="187" t="s">
        <v>340</v>
      </c>
      <c r="D9" s="394" t="e">
        <f>+#REF!-#REF!</f>
        <v>#REF!</v>
      </c>
      <c r="E9" s="398" t="e">
        <f>+#REF!-#REF!</f>
        <v>#REF!</v>
      </c>
      <c r="F9" s="395" t="e">
        <f>+#REF!-#REF!</f>
        <v>#REF!</v>
      </c>
      <c r="G9" s="186" t="e">
        <f t="shared" ref="G9:G21" si="1">+F9/E9</f>
        <v>#REF!</v>
      </c>
      <c r="H9" s="395" t="e">
        <f>+#REF!-#REF!</f>
        <v>#REF!</v>
      </c>
      <c r="I9" s="186" t="e">
        <f t="shared" si="0"/>
        <v>#REF!</v>
      </c>
      <c r="J9" s="395" t="e">
        <f>+#REF!-#REF!</f>
        <v>#REF!</v>
      </c>
    </row>
    <row r="10" spans="2:10" ht="39.75" customHeight="1" thickBot="1" x14ac:dyDescent="0.3">
      <c r="B10" s="1064"/>
      <c r="C10" s="294" t="s">
        <v>381</v>
      </c>
      <c r="D10" s="394" t="e">
        <f>+#REF!</f>
        <v>#REF!</v>
      </c>
      <c r="E10" s="398" t="e">
        <f>+#REF!</f>
        <v>#REF!</v>
      </c>
      <c r="F10" s="395" t="e">
        <f>+#REF!</f>
        <v>#REF!</v>
      </c>
      <c r="G10" s="186" t="e">
        <f>+F10/E10</f>
        <v>#REF!</v>
      </c>
      <c r="H10" s="395" t="e">
        <f>+#REF!</f>
        <v>#REF!</v>
      </c>
      <c r="I10" s="186" t="e">
        <f>+H10/E10</f>
        <v>#REF!</v>
      </c>
      <c r="J10" s="395" t="e">
        <f>+#REF!</f>
        <v>#REF!</v>
      </c>
    </row>
    <row r="11" spans="2:10" ht="19.5" thickBot="1" x14ac:dyDescent="0.3">
      <c r="B11" s="1064"/>
      <c r="C11" s="187" t="s">
        <v>343</v>
      </c>
      <c r="D11" s="394" t="e">
        <f>+#REF!</f>
        <v>#REF!</v>
      </c>
      <c r="E11" s="395" t="e">
        <f>+#REF!</f>
        <v>#REF!</v>
      </c>
      <c r="F11" s="395" t="e">
        <f>+#REF!</f>
        <v>#REF!</v>
      </c>
      <c r="G11" s="186" t="e">
        <f t="shared" si="1"/>
        <v>#REF!</v>
      </c>
      <c r="H11" s="395" t="e">
        <f>+#REF!</f>
        <v>#REF!</v>
      </c>
      <c r="I11" s="186" t="e">
        <f t="shared" si="0"/>
        <v>#REF!</v>
      </c>
      <c r="J11" s="395" t="e">
        <f>+#REF!</f>
        <v>#REF!</v>
      </c>
    </row>
    <row r="12" spans="2:10" ht="19.5" thickBot="1" x14ac:dyDescent="0.3">
      <c r="B12" s="1065"/>
      <c r="C12" s="231" t="s">
        <v>342</v>
      </c>
      <c r="D12" s="396" t="e">
        <f>+D9+D10+D11</f>
        <v>#REF!</v>
      </c>
      <c r="E12" s="396" t="e">
        <f>+E9+E10+E11</f>
        <v>#REF!</v>
      </c>
      <c r="F12" s="396" t="e">
        <f>+F9+F10+F11</f>
        <v>#REF!</v>
      </c>
      <c r="G12" s="232" t="e">
        <f t="shared" si="1"/>
        <v>#REF!</v>
      </c>
      <c r="H12" s="397" t="e">
        <f>+H9+H11+H10</f>
        <v>#REF!</v>
      </c>
      <c r="I12" s="232" t="e">
        <f>+H12/E12</f>
        <v>#REF!</v>
      </c>
      <c r="J12" s="396" t="e">
        <f>+J9+J11+J10</f>
        <v>#REF!</v>
      </c>
    </row>
    <row r="13" spans="2:10" ht="19.5" thickBot="1" x14ac:dyDescent="0.3">
      <c r="B13" s="1063" t="s">
        <v>345</v>
      </c>
      <c r="C13" s="187" t="s">
        <v>340</v>
      </c>
      <c r="D13" s="394" t="e">
        <f>+#REF!</f>
        <v>#REF!</v>
      </c>
      <c r="E13" s="395" t="e">
        <f>+#REF!</f>
        <v>#REF!</v>
      </c>
      <c r="F13" s="395" t="e">
        <f>+#REF!</f>
        <v>#REF!</v>
      </c>
      <c r="G13" s="186" t="e">
        <f t="shared" si="1"/>
        <v>#REF!</v>
      </c>
      <c r="H13" s="395" t="e">
        <f>+#REF!</f>
        <v>#REF!</v>
      </c>
      <c r="I13" s="186" t="e">
        <f t="shared" si="0"/>
        <v>#REF!</v>
      </c>
      <c r="J13" s="395" t="e">
        <f>+#REF!</f>
        <v>#REF!</v>
      </c>
    </row>
    <row r="14" spans="2:10" ht="19.5" thickBot="1" x14ac:dyDescent="0.3">
      <c r="B14" s="1064"/>
      <c r="C14" s="187" t="s">
        <v>343</v>
      </c>
      <c r="D14" s="394" t="e">
        <f>+#REF!</f>
        <v>#REF!</v>
      </c>
      <c r="E14" s="395" t="e">
        <f>+#REF!</f>
        <v>#REF!</v>
      </c>
      <c r="F14" s="395" t="e">
        <f>+#REF!</f>
        <v>#REF!</v>
      </c>
      <c r="G14" s="186" t="e">
        <f t="shared" si="1"/>
        <v>#REF!</v>
      </c>
      <c r="H14" s="395" t="e">
        <f>+#REF!</f>
        <v>#REF!</v>
      </c>
      <c r="I14" s="186" t="e">
        <f t="shared" si="0"/>
        <v>#REF!</v>
      </c>
      <c r="J14" s="395" t="e">
        <f>+#REF!</f>
        <v>#REF!</v>
      </c>
    </row>
    <row r="15" spans="2:10" ht="19.5" thickBot="1" x14ac:dyDescent="0.3">
      <c r="B15" s="1065"/>
      <c r="C15" s="231" t="s">
        <v>342</v>
      </c>
      <c r="D15" s="396" t="e">
        <f>+D13+D14</f>
        <v>#REF!</v>
      </c>
      <c r="E15" s="397" t="e">
        <f>+E13+E14</f>
        <v>#REF!</v>
      </c>
      <c r="F15" s="397" t="e">
        <f>+F13+F14</f>
        <v>#REF!</v>
      </c>
      <c r="G15" s="232" t="e">
        <f t="shared" si="1"/>
        <v>#REF!</v>
      </c>
      <c r="H15" s="397" t="e">
        <f>+H13+H14</f>
        <v>#REF!</v>
      </c>
      <c r="I15" s="232" t="e">
        <f>+H15/E15</f>
        <v>#REF!</v>
      </c>
      <c r="J15" s="397" t="e">
        <f>+J13+J14</f>
        <v>#REF!</v>
      </c>
    </row>
    <row r="16" spans="2:10" ht="39.75" customHeight="1" thickBot="1" x14ac:dyDescent="0.3">
      <c r="B16" s="1063" t="s">
        <v>346</v>
      </c>
      <c r="C16" s="187" t="s">
        <v>340</v>
      </c>
      <c r="D16" s="394" t="e">
        <f>+#REF!</f>
        <v>#REF!</v>
      </c>
      <c r="E16" s="405" t="e">
        <f>+#REF!</f>
        <v>#REF!</v>
      </c>
      <c r="F16" s="395" t="e">
        <f>+#REF!</f>
        <v>#REF!</v>
      </c>
      <c r="G16" s="186" t="e">
        <f t="shared" si="1"/>
        <v>#REF!</v>
      </c>
      <c r="H16" s="395" t="e">
        <f>+#REF!</f>
        <v>#REF!</v>
      </c>
      <c r="I16" s="186" t="e">
        <f t="shared" si="0"/>
        <v>#REF!</v>
      </c>
      <c r="J16" s="395" t="e">
        <f>+#REF!</f>
        <v>#REF!</v>
      </c>
    </row>
    <row r="17" spans="2:10" ht="19.5" thickBot="1" x14ac:dyDescent="0.3">
      <c r="B17" s="1064"/>
      <c r="C17" s="187" t="s">
        <v>343</v>
      </c>
      <c r="D17" s="394" t="e">
        <f>+#REF!</f>
        <v>#REF!</v>
      </c>
      <c r="E17" s="405" t="e">
        <f>+#REF!</f>
        <v>#REF!</v>
      </c>
      <c r="F17" s="395" t="e">
        <f>+#REF!</f>
        <v>#REF!</v>
      </c>
      <c r="G17" s="186" t="e">
        <f t="shared" si="1"/>
        <v>#REF!</v>
      </c>
      <c r="H17" s="395" t="e">
        <f>+#REF!</f>
        <v>#REF!</v>
      </c>
      <c r="I17" s="186" t="e">
        <f t="shared" si="0"/>
        <v>#REF!</v>
      </c>
      <c r="J17" s="395" t="e">
        <f>+#REF!</f>
        <v>#REF!</v>
      </c>
    </row>
    <row r="18" spans="2:10" ht="19.5" thickBot="1" x14ac:dyDescent="0.3">
      <c r="B18" s="1065"/>
      <c r="C18" s="231" t="s">
        <v>342</v>
      </c>
      <c r="D18" s="396" t="e">
        <f>+D16+D17</f>
        <v>#REF!</v>
      </c>
      <c r="E18" s="397" t="e">
        <f>+E16+E17</f>
        <v>#REF!</v>
      </c>
      <c r="F18" s="397" t="e">
        <f>+F16+F17</f>
        <v>#REF!</v>
      </c>
      <c r="G18" s="232" t="e">
        <f t="shared" si="1"/>
        <v>#REF!</v>
      </c>
      <c r="H18" s="397" t="e">
        <f>+H16+H17</f>
        <v>#REF!</v>
      </c>
      <c r="I18" s="232" t="e">
        <f t="shared" si="0"/>
        <v>#REF!</v>
      </c>
      <c r="J18" s="397" t="e">
        <f>+J16+J17</f>
        <v>#REF!</v>
      </c>
    </row>
    <row r="19" spans="2:10" ht="39.75" customHeight="1" thickBot="1" x14ac:dyDescent="0.3">
      <c r="B19" s="1063" t="s">
        <v>347</v>
      </c>
      <c r="C19" s="187" t="s">
        <v>340</v>
      </c>
      <c r="D19" s="394" t="e">
        <f>+#REF!</f>
        <v>#REF!</v>
      </c>
      <c r="E19" s="395" t="e">
        <f>+#REF!</f>
        <v>#REF!</v>
      </c>
      <c r="F19" s="395" t="e">
        <f>+#REF!</f>
        <v>#REF!</v>
      </c>
      <c r="G19" s="186" t="e">
        <f t="shared" si="1"/>
        <v>#REF!</v>
      </c>
      <c r="H19" s="395" t="e">
        <f>+#REF!</f>
        <v>#REF!</v>
      </c>
      <c r="I19" s="186" t="e">
        <f t="shared" si="0"/>
        <v>#REF!</v>
      </c>
      <c r="J19" s="395" t="e">
        <f>+#REF!</f>
        <v>#REF!</v>
      </c>
    </row>
    <row r="20" spans="2:10" ht="19.5" thickBot="1" x14ac:dyDescent="0.3">
      <c r="B20" s="1064"/>
      <c r="C20" s="187" t="s">
        <v>343</v>
      </c>
      <c r="D20" s="394" t="e">
        <f>+#REF!</f>
        <v>#REF!</v>
      </c>
      <c r="E20" s="395" t="e">
        <f>+#REF!</f>
        <v>#REF!</v>
      </c>
      <c r="F20" s="395" t="e">
        <f>+#REF!</f>
        <v>#REF!</v>
      </c>
      <c r="G20" s="186" t="e">
        <f t="shared" si="1"/>
        <v>#REF!</v>
      </c>
      <c r="H20" s="399" t="e">
        <f>+#REF!</f>
        <v>#REF!</v>
      </c>
      <c r="I20" s="186" t="e">
        <f t="shared" si="0"/>
        <v>#REF!</v>
      </c>
      <c r="J20" s="399" t="e">
        <f>+#REF!</f>
        <v>#REF!</v>
      </c>
    </row>
    <row r="21" spans="2:10" ht="19.5" thickBot="1" x14ac:dyDescent="0.3">
      <c r="B21" s="1065"/>
      <c r="C21" s="231" t="s">
        <v>342</v>
      </c>
      <c r="D21" s="396" t="e">
        <f>+D19+D20</f>
        <v>#REF!</v>
      </c>
      <c r="E21" s="397" t="e">
        <f>+E19+E20</f>
        <v>#REF!</v>
      </c>
      <c r="F21" s="397" t="e">
        <f>+F19+F20</f>
        <v>#REF!</v>
      </c>
      <c r="G21" s="232" t="e">
        <f t="shared" si="1"/>
        <v>#REF!</v>
      </c>
      <c r="H21" s="397" t="e">
        <f>+H19+H20</f>
        <v>#REF!</v>
      </c>
      <c r="I21" s="232" t="e">
        <f t="shared" si="0"/>
        <v>#REF!</v>
      </c>
      <c r="J21" s="397" t="e">
        <f>+J19+J20</f>
        <v>#REF!</v>
      </c>
    </row>
    <row r="22" spans="2:10" ht="19.5" thickBot="1" x14ac:dyDescent="0.3">
      <c r="B22" s="1066" t="s">
        <v>69</v>
      </c>
      <c r="C22" s="1067"/>
      <c r="D22" s="406" t="e">
        <f>+D8+D12+D15+D18+D21</f>
        <v>#REF!</v>
      </c>
      <c r="E22" s="400" t="e">
        <f>+E8+E12+E15+E18+E21</f>
        <v>#REF!</v>
      </c>
      <c r="F22" s="400" t="e">
        <f>+F8+F12+F15+F18+F21</f>
        <v>#REF!</v>
      </c>
      <c r="G22" s="248" t="e">
        <f>+F22/E22</f>
        <v>#REF!</v>
      </c>
      <c r="H22" s="400" t="e">
        <f>+H8+H12+H15+H18+H21</f>
        <v>#REF!</v>
      </c>
      <c r="I22" s="248" t="e">
        <f>+H22/E22</f>
        <v>#REF!</v>
      </c>
      <c r="J22" s="400" t="e">
        <f>+J8+J12+J15+J18+J21</f>
        <v>#REF!</v>
      </c>
    </row>
    <row r="23" spans="2:10" x14ac:dyDescent="0.25">
      <c r="B23" s="1061"/>
      <c r="C23" s="1062"/>
      <c r="D23" s="1062"/>
      <c r="E23" s="1062"/>
      <c r="F23" s="1062"/>
      <c r="G23" s="1062"/>
      <c r="H23" s="1062"/>
      <c r="I23" s="1062"/>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3"/>
  <sheetViews>
    <sheetView topLeftCell="Q2" workbookViewId="0">
      <selection activeCell="V19" sqref="V19:V44"/>
    </sheetView>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0" t="s">
        <v>0</v>
      </c>
      <c r="B1" s="80">
        <v>2024</v>
      </c>
      <c r="C1" s="81" t="s">
        <v>1</v>
      </c>
      <c r="D1" s="81" t="s">
        <v>1</v>
      </c>
      <c r="E1" s="81" t="s">
        <v>1</v>
      </c>
      <c r="F1" s="81" t="s">
        <v>1</v>
      </c>
      <c r="G1" s="81" t="s">
        <v>1</v>
      </c>
      <c r="H1" s="81" t="s">
        <v>1</v>
      </c>
      <c r="I1" s="81" t="s">
        <v>1</v>
      </c>
      <c r="J1" s="81" t="s">
        <v>1</v>
      </c>
      <c r="K1" s="81" t="s">
        <v>1</v>
      </c>
      <c r="L1" s="81" t="s">
        <v>1</v>
      </c>
      <c r="M1" s="81" t="s">
        <v>1</v>
      </c>
      <c r="N1" s="81" t="s">
        <v>1</v>
      </c>
      <c r="O1" s="81" t="s">
        <v>1</v>
      </c>
      <c r="P1" s="81" t="s">
        <v>1</v>
      </c>
      <c r="Q1" s="802" t="s">
        <v>352</v>
      </c>
      <c r="R1" s="802"/>
      <c r="S1" s="802"/>
      <c r="T1" s="81" t="s">
        <v>1</v>
      </c>
      <c r="U1" s="81" t="s">
        <v>1</v>
      </c>
      <c r="V1" s="81" t="s">
        <v>1</v>
      </c>
      <c r="W1" s="81" t="s">
        <v>1</v>
      </c>
      <c r="X1" s="81" t="s">
        <v>1</v>
      </c>
      <c r="Y1" s="81" t="s">
        <v>1</v>
      </c>
      <c r="Z1" s="81" t="s">
        <v>1</v>
      </c>
      <c r="AA1" s="81" t="s">
        <v>1</v>
      </c>
    </row>
    <row r="2" spans="1:27" ht="14.25" customHeight="1" x14ac:dyDescent="0.25">
      <c r="A2" s="80" t="s">
        <v>2</v>
      </c>
      <c r="B2" s="80" t="s">
        <v>3</v>
      </c>
      <c r="C2" s="81" t="s">
        <v>1</v>
      </c>
      <c r="D2" s="81" t="s">
        <v>1</v>
      </c>
      <c r="E2" s="81" t="s">
        <v>1</v>
      </c>
      <c r="F2" s="81" t="s">
        <v>1</v>
      </c>
      <c r="G2" s="81" t="s">
        <v>1</v>
      </c>
      <c r="H2" s="81" t="s">
        <v>1</v>
      </c>
      <c r="I2" s="81" t="s">
        <v>1</v>
      </c>
      <c r="J2" s="81" t="s">
        <v>1</v>
      </c>
      <c r="K2" s="81" t="s">
        <v>1</v>
      </c>
      <c r="L2" s="81" t="s">
        <v>1</v>
      </c>
      <c r="M2" s="81" t="s">
        <v>1</v>
      </c>
      <c r="N2" s="81" t="s">
        <v>1</v>
      </c>
      <c r="O2" s="81" t="s">
        <v>1</v>
      </c>
      <c r="P2" s="81" t="s">
        <v>1</v>
      </c>
      <c r="Q2" s="81" t="s">
        <v>1</v>
      </c>
      <c r="R2" s="81" t="s">
        <v>1</v>
      </c>
      <c r="S2" s="81" t="s">
        <v>1</v>
      </c>
      <c r="T2" s="81" t="s">
        <v>1</v>
      </c>
      <c r="U2" s="81" t="s">
        <v>1</v>
      </c>
      <c r="V2" s="81" t="s">
        <v>1</v>
      </c>
      <c r="W2" s="81" t="s">
        <v>1</v>
      </c>
      <c r="X2" s="81" t="s">
        <v>1</v>
      </c>
      <c r="Y2" s="81" t="s">
        <v>1</v>
      </c>
      <c r="Z2" s="81" t="s">
        <v>1</v>
      </c>
      <c r="AA2" s="81" t="s">
        <v>1</v>
      </c>
    </row>
    <row r="3" spans="1:27" ht="20.25" customHeight="1" x14ac:dyDescent="0.25">
      <c r="A3" s="80" t="s">
        <v>4</v>
      </c>
      <c r="B3" s="220" t="e">
        <f>+#REF!</f>
        <v>#REF!</v>
      </c>
      <c r="C3" s="81" t="s">
        <v>1</v>
      </c>
      <c r="D3" s="81" t="s">
        <v>1</v>
      </c>
      <c r="E3" s="81" t="s">
        <v>1</v>
      </c>
      <c r="F3" s="81" t="s">
        <v>1</v>
      </c>
      <c r="G3" s="81" t="s">
        <v>1</v>
      </c>
      <c r="H3" s="81" t="s">
        <v>1</v>
      </c>
      <c r="I3" s="81" t="s">
        <v>1</v>
      </c>
      <c r="J3" s="81" t="s">
        <v>1</v>
      </c>
      <c r="K3" s="81" t="s">
        <v>1</v>
      </c>
      <c r="L3" s="81" t="s">
        <v>1</v>
      </c>
      <c r="M3" s="81" t="s">
        <v>1</v>
      </c>
      <c r="N3" s="81" t="s">
        <v>1</v>
      </c>
      <c r="O3" s="81" t="s">
        <v>1</v>
      </c>
      <c r="P3" s="81" t="s">
        <v>1</v>
      </c>
      <c r="Q3" s="124">
        <v>1000000</v>
      </c>
      <c r="R3" s="81" t="s">
        <v>1</v>
      </c>
      <c r="S3" s="81" t="s">
        <v>1</v>
      </c>
      <c r="T3" s="81" t="s">
        <v>1</v>
      </c>
      <c r="U3" s="81" t="s">
        <v>1</v>
      </c>
      <c r="V3" s="81" t="s">
        <v>1</v>
      </c>
      <c r="W3" s="81" t="s">
        <v>1</v>
      </c>
      <c r="X3" s="81" t="s">
        <v>1</v>
      </c>
      <c r="Y3" s="81" t="s">
        <v>1</v>
      </c>
      <c r="Z3" s="81" t="s">
        <v>1</v>
      </c>
      <c r="AA3" s="81" t="s">
        <v>1</v>
      </c>
    </row>
    <row r="4" spans="1:27" ht="37.5" customHeight="1" x14ac:dyDescent="0.25">
      <c r="A4" s="80" t="s">
        <v>5</v>
      </c>
      <c r="B4" s="80" t="s">
        <v>6</v>
      </c>
      <c r="C4" s="80" t="s">
        <v>7</v>
      </c>
      <c r="D4" s="80" t="s">
        <v>8</v>
      </c>
      <c r="E4" s="80" t="s">
        <v>9</v>
      </c>
      <c r="F4" s="80" t="s">
        <v>10</v>
      </c>
      <c r="G4" s="80" t="s">
        <v>11</v>
      </c>
      <c r="H4" s="80" t="s">
        <v>12</v>
      </c>
      <c r="I4" s="80" t="s">
        <v>13</v>
      </c>
      <c r="J4" s="80" t="s">
        <v>14</v>
      </c>
      <c r="K4" s="80" t="s">
        <v>15</v>
      </c>
      <c r="L4" s="80" t="s">
        <v>174</v>
      </c>
      <c r="M4" s="80" t="s">
        <v>16</v>
      </c>
      <c r="N4" s="80" t="s">
        <v>17</v>
      </c>
      <c r="O4" s="80" t="s">
        <v>18</v>
      </c>
      <c r="P4" s="80" t="s">
        <v>19</v>
      </c>
      <c r="Q4" s="80" t="s">
        <v>20</v>
      </c>
      <c r="R4" s="80" t="s">
        <v>21</v>
      </c>
      <c r="S4" s="80" t="s">
        <v>22</v>
      </c>
      <c r="T4" s="80" t="s">
        <v>89</v>
      </c>
      <c r="U4" s="80" t="s">
        <v>23</v>
      </c>
      <c r="V4" s="80" t="s">
        <v>24</v>
      </c>
      <c r="W4" s="80" t="s">
        <v>175</v>
      </c>
      <c r="X4" s="80" t="s">
        <v>25</v>
      </c>
      <c r="Y4" s="80" t="s">
        <v>26</v>
      </c>
      <c r="Z4" s="80" t="s">
        <v>27</v>
      </c>
      <c r="AA4" s="80" t="s">
        <v>28</v>
      </c>
    </row>
    <row r="5" spans="1:27" ht="63.75" hidden="1" customHeight="1" x14ac:dyDescent="0.25">
      <c r="A5" s="82" t="s">
        <v>57</v>
      </c>
      <c r="B5" s="83" t="s">
        <v>58</v>
      </c>
      <c r="C5" s="84" t="s">
        <v>93</v>
      </c>
      <c r="D5" s="82" t="s">
        <v>29</v>
      </c>
      <c r="E5" s="82" t="s">
        <v>176</v>
      </c>
      <c r="F5" s="82" t="s">
        <v>176</v>
      </c>
      <c r="G5" s="82" t="s">
        <v>176</v>
      </c>
      <c r="H5" s="82"/>
      <c r="I5" s="82"/>
      <c r="J5" s="82"/>
      <c r="K5" s="82"/>
      <c r="L5" s="82"/>
      <c r="M5" s="82" t="s">
        <v>30</v>
      </c>
      <c r="N5" s="82" t="s">
        <v>31</v>
      </c>
      <c r="O5" s="82" t="s">
        <v>32</v>
      </c>
      <c r="P5" s="83" t="s">
        <v>94</v>
      </c>
      <c r="Q5" s="85">
        <v>23550.499999</v>
      </c>
      <c r="R5" s="85">
        <v>9.9999999999999995E-7</v>
      </c>
      <c r="S5" s="85">
        <v>0</v>
      </c>
      <c r="T5" s="85">
        <v>23550.5</v>
      </c>
      <c r="U5" s="85">
        <v>0</v>
      </c>
      <c r="V5" s="85">
        <v>13079.841163499999</v>
      </c>
      <c r="W5" s="85">
        <v>10470.658836500001</v>
      </c>
      <c r="X5" s="85">
        <v>1484.369794</v>
      </c>
      <c r="Y5" s="85">
        <v>1444.5872139999999</v>
      </c>
      <c r="Z5" s="85">
        <v>1444.5872139999999</v>
      </c>
      <c r="AA5" s="85">
        <v>1444.5872139999999</v>
      </c>
    </row>
    <row r="6" spans="1:27" ht="63.75" hidden="1" customHeight="1" x14ac:dyDescent="0.25">
      <c r="A6" s="82" t="s">
        <v>57</v>
      </c>
      <c r="B6" s="83" t="s">
        <v>58</v>
      </c>
      <c r="C6" s="84" t="s">
        <v>95</v>
      </c>
      <c r="D6" s="82" t="s">
        <v>29</v>
      </c>
      <c r="E6" s="82" t="s">
        <v>176</v>
      </c>
      <c r="F6" s="82" t="s">
        <v>176</v>
      </c>
      <c r="G6" s="82" t="s">
        <v>177</v>
      </c>
      <c r="H6" s="82"/>
      <c r="I6" s="82"/>
      <c r="J6" s="82"/>
      <c r="K6" s="82"/>
      <c r="L6" s="82"/>
      <c r="M6" s="82" t="s">
        <v>30</v>
      </c>
      <c r="N6" s="82" t="s">
        <v>31</v>
      </c>
      <c r="O6" s="82" t="s">
        <v>32</v>
      </c>
      <c r="P6" s="83" t="s">
        <v>96</v>
      </c>
      <c r="Q6" s="85">
        <v>7317.1</v>
      </c>
      <c r="R6" s="85">
        <v>0</v>
      </c>
      <c r="S6" s="85">
        <v>0</v>
      </c>
      <c r="T6" s="85">
        <v>7317.1</v>
      </c>
      <c r="U6" s="85">
        <v>0</v>
      </c>
      <c r="V6" s="85">
        <v>760.72953199999995</v>
      </c>
      <c r="W6" s="85">
        <v>6556.3704680000001</v>
      </c>
      <c r="X6" s="85">
        <v>0</v>
      </c>
      <c r="Y6" s="85">
        <v>0</v>
      </c>
      <c r="Z6" s="85">
        <v>0</v>
      </c>
      <c r="AA6" s="85">
        <v>0</v>
      </c>
    </row>
    <row r="7" spans="1:27" ht="63.75" hidden="1" customHeight="1" x14ac:dyDescent="0.25">
      <c r="A7" s="82" t="s">
        <v>57</v>
      </c>
      <c r="B7" s="83" t="s">
        <v>58</v>
      </c>
      <c r="C7" s="84" t="s">
        <v>97</v>
      </c>
      <c r="D7" s="82" t="s">
        <v>29</v>
      </c>
      <c r="E7" s="82" t="s">
        <v>176</v>
      </c>
      <c r="F7" s="82" t="s">
        <v>176</v>
      </c>
      <c r="G7" s="82" t="s">
        <v>178</v>
      </c>
      <c r="H7" s="82"/>
      <c r="I7" s="82"/>
      <c r="J7" s="82"/>
      <c r="K7" s="82"/>
      <c r="L7" s="82"/>
      <c r="M7" s="82" t="s">
        <v>30</v>
      </c>
      <c r="N7" s="82" t="s">
        <v>31</v>
      </c>
      <c r="O7" s="82" t="s">
        <v>32</v>
      </c>
      <c r="P7" s="83" t="s">
        <v>98</v>
      </c>
      <c r="Q7" s="85">
        <v>3836.2</v>
      </c>
      <c r="R7" s="85">
        <v>0</v>
      </c>
      <c r="S7" s="85">
        <v>0</v>
      </c>
      <c r="T7" s="85">
        <v>3836.2</v>
      </c>
      <c r="U7" s="85">
        <v>0</v>
      </c>
      <c r="V7" s="85">
        <v>1963.1513445000001</v>
      </c>
      <c r="W7" s="85">
        <v>1873.0486555</v>
      </c>
      <c r="X7" s="85">
        <v>214.901128</v>
      </c>
      <c r="Y7" s="85">
        <v>162.82080999999999</v>
      </c>
      <c r="Z7" s="85">
        <v>162.82080999999999</v>
      </c>
      <c r="AA7" s="85">
        <v>162.82080999999999</v>
      </c>
    </row>
    <row r="8" spans="1:27" ht="63.75" hidden="1" customHeight="1" x14ac:dyDescent="0.25">
      <c r="A8" s="82" t="s">
        <v>57</v>
      </c>
      <c r="B8" s="83" t="s">
        <v>58</v>
      </c>
      <c r="C8" s="84" t="s">
        <v>99</v>
      </c>
      <c r="D8" s="82" t="s">
        <v>29</v>
      </c>
      <c r="E8" s="82" t="s">
        <v>177</v>
      </c>
      <c r="F8" s="82" t="s">
        <v>176</v>
      </c>
      <c r="G8" s="82"/>
      <c r="H8" s="82"/>
      <c r="I8" s="82"/>
      <c r="J8" s="82"/>
      <c r="K8" s="82"/>
      <c r="L8" s="82"/>
      <c r="M8" s="82" t="s">
        <v>30</v>
      </c>
      <c r="N8" s="82" t="s">
        <v>31</v>
      </c>
      <c r="O8" s="82" t="s">
        <v>32</v>
      </c>
      <c r="P8" s="83" t="s">
        <v>100</v>
      </c>
      <c r="Q8" s="85">
        <v>20.2</v>
      </c>
      <c r="R8" s="85">
        <v>7</v>
      </c>
      <c r="S8" s="85">
        <v>7</v>
      </c>
      <c r="T8" s="85">
        <v>20.2</v>
      </c>
      <c r="U8" s="85">
        <v>0</v>
      </c>
      <c r="V8" s="85">
        <v>20.2</v>
      </c>
      <c r="W8" s="85">
        <v>0</v>
      </c>
      <c r="X8" s="85">
        <v>0</v>
      </c>
      <c r="Y8" s="85">
        <v>0</v>
      </c>
      <c r="Z8" s="85">
        <v>0</v>
      </c>
      <c r="AA8" s="85">
        <v>0</v>
      </c>
    </row>
    <row r="9" spans="1:27" ht="63.75" hidden="1" customHeight="1" x14ac:dyDescent="0.25">
      <c r="A9" s="82" t="s">
        <v>57</v>
      </c>
      <c r="B9" s="83" t="s">
        <v>58</v>
      </c>
      <c r="C9" s="84" t="s">
        <v>101</v>
      </c>
      <c r="D9" s="82" t="s">
        <v>29</v>
      </c>
      <c r="E9" s="82" t="s">
        <v>177</v>
      </c>
      <c r="F9" s="82" t="s">
        <v>177</v>
      </c>
      <c r="G9" s="82"/>
      <c r="H9" s="82"/>
      <c r="I9" s="82"/>
      <c r="J9" s="82"/>
      <c r="K9" s="82"/>
      <c r="L9" s="82"/>
      <c r="M9" s="82" t="s">
        <v>30</v>
      </c>
      <c r="N9" s="82" t="s">
        <v>31</v>
      </c>
      <c r="O9" s="82" t="s">
        <v>32</v>
      </c>
      <c r="P9" s="83" t="s">
        <v>102</v>
      </c>
      <c r="Q9" s="85">
        <v>7599.3999990000002</v>
      </c>
      <c r="R9" s="85">
        <v>19.000001000000001</v>
      </c>
      <c r="S9" s="85">
        <v>19</v>
      </c>
      <c r="T9" s="85">
        <v>7599.4</v>
      </c>
      <c r="U9" s="85">
        <v>0</v>
      </c>
      <c r="V9" s="85">
        <v>5966.0640716300004</v>
      </c>
      <c r="W9" s="85">
        <v>1633.3359283699999</v>
      </c>
      <c r="X9" s="85">
        <v>3019.15741063</v>
      </c>
      <c r="Y9" s="85">
        <v>449.402264</v>
      </c>
      <c r="Z9" s="85">
        <v>449.402264</v>
      </c>
      <c r="AA9" s="85">
        <v>432</v>
      </c>
    </row>
    <row r="10" spans="1:27" ht="63.75" hidden="1" customHeight="1" x14ac:dyDescent="0.25">
      <c r="A10" s="82" t="s">
        <v>57</v>
      </c>
      <c r="B10" s="83" t="s">
        <v>58</v>
      </c>
      <c r="C10" s="84" t="s">
        <v>104</v>
      </c>
      <c r="D10" s="82" t="s">
        <v>29</v>
      </c>
      <c r="E10" s="82" t="s">
        <v>178</v>
      </c>
      <c r="F10" s="82" t="s">
        <v>178</v>
      </c>
      <c r="G10" s="82" t="s">
        <v>176</v>
      </c>
      <c r="H10" s="82" t="s">
        <v>179</v>
      </c>
      <c r="I10" s="82"/>
      <c r="J10" s="82"/>
      <c r="K10" s="82"/>
      <c r="L10" s="82"/>
      <c r="M10" s="82" t="s">
        <v>30</v>
      </c>
      <c r="N10" s="82" t="s">
        <v>31</v>
      </c>
      <c r="O10" s="82" t="s">
        <v>32</v>
      </c>
      <c r="P10" s="83" t="s">
        <v>33</v>
      </c>
      <c r="Q10" s="85">
        <v>554.1</v>
      </c>
      <c r="R10" s="85">
        <v>0</v>
      </c>
      <c r="S10" s="85">
        <v>0</v>
      </c>
      <c r="T10" s="85">
        <v>554.1</v>
      </c>
      <c r="U10" s="85">
        <v>0</v>
      </c>
      <c r="V10" s="85">
        <v>373.097734</v>
      </c>
      <c r="W10" s="85">
        <v>181.00226599999999</v>
      </c>
      <c r="X10" s="85">
        <v>190.7534</v>
      </c>
      <c r="Y10" s="85">
        <v>0</v>
      </c>
      <c r="Z10" s="85">
        <v>0</v>
      </c>
      <c r="AA10" s="85">
        <v>0</v>
      </c>
    </row>
    <row r="11" spans="1:27" ht="63.75" hidden="1" customHeight="1" x14ac:dyDescent="0.25">
      <c r="A11" s="82" t="s">
        <v>57</v>
      </c>
      <c r="B11" s="83" t="s">
        <v>58</v>
      </c>
      <c r="C11" s="84" t="s">
        <v>108</v>
      </c>
      <c r="D11" s="82" t="s">
        <v>29</v>
      </c>
      <c r="E11" s="82" t="s">
        <v>178</v>
      </c>
      <c r="F11" s="82" t="s">
        <v>178</v>
      </c>
      <c r="G11" s="82" t="s">
        <v>176</v>
      </c>
      <c r="H11" s="82" t="s">
        <v>181</v>
      </c>
      <c r="I11" s="82"/>
      <c r="J11" s="82"/>
      <c r="K11" s="82"/>
      <c r="L11" s="82"/>
      <c r="M11" s="82" t="s">
        <v>30</v>
      </c>
      <c r="N11" s="82" t="s">
        <v>31</v>
      </c>
      <c r="O11" s="82" t="s">
        <v>32</v>
      </c>
      <c r="P11" s="83" t="s">
        <v>36</v>
      </c>
      <c r="Q11" s="85">
        <v>6604.4</v>
      </c>
      <c r="R11" s="85">
        <v>0</v>
      </c>
      <c r="S11" s="85">
        <v>0</v>
      </c>
      <c r="T11" s="85">
        <v>6604.4</v>
      </c>
      <c r="U11" s="85">
        <v>0</v>
      </c>
      <c r="V11" s="85">
        <v>2165.4143779999999</v>
      </c>
      <c r="W11" s="85">
        <v>4438.9856220000001</v>
      </c>
      <c r="X11" s="85">
        <v>802.63182600000005</v>
      </c>
      <c r="Y11" s="85">
        <v>0</v>
      </c>
      <c r="Z11" s="85">
        <v>0</v>
      </c>
      <c r="AA11" s="85">
        <v>0</v>
      </c>
    </row>
    <row r="12" spans="1:27" ht="63.75" hidden="1" customHeight="1" x14ac:dyDescent="0.25">
      <c r="A12" s="82" t="s">
        <v>57</v>
      </c>
      <c r="B12" s="83" t="s">
        <v>58</v>
      </c>
      <c r="C12" s="84" t="s">
        <v>291</v>
      </c>
      <c r="D12" s="82" t="s">
        <v>29</v>
      </c>
      <c r="E12" s="82" t="s">
        <v>178</v>
      </c>
      <c r="F12" s="82" t="s">
        <v>178</v>
      </c>
      <c r="G12" s="82" t="s">
        <v>176</v>
      </c>
      <c r="H12" s="82" t="s">
        <v>292</v>
      </c>
      <c r="I12" s="82"/>
      <c r="J12" s="82"/>
      <c r="K12" s="82"/>
      <c r="L12" s="82"/>
      <c r="M12" s="82" t="s">
        <v>30</v>
      </c>
      <c r="N12" s="82" t="s">
        <v>31</v>
      </c>
      <c r="O12" s="82" t="s">
        <v>32</v>
      </c>
      <c r="P12" s="83" t="s">
        <v>293</v>
      </c>
      <c r="Q12" s="85">
        <v>1400</v>
      </c>
      <c r="R12" s="85">
        <v>0</v>
      </c>
      <c r="S12" s="85">
        <v>0</v>
      </c>
      <c r="T12" s="85">
        <v>1400</v>
      </c>
      <c r="U12" s="85">
        <v>0</v>
      </c>
      <c r="V12" s="85">
        <v>1167.040197</v>
      </c>
      <c r="W12" s="85">
        <v>232.95980299999999</v>
      </c>
      <c r="X12" s="85">
        <v>277.34826299999997</v>
      </c>
      <c r="Y12" s="85">
        <v>0</v>
      </c>
      <c r="Z12" s="85">
        <v>0</v>
      </c>
      <c r="AA12" s="85">
        <v>0</v>
      </c>
    </row>
    <row r="13" spans="1:27" ht="63.75" hidden="1" customHeight="1" x14ac:dyDescent="0.25">
      <c r="A13" s="82" t="s">
        <v>57</v>
      </c>
      <c r="B13" s="83" t="s">
        <v>58</v>
      </c>
      <c r="C13" s="84" t="s">
        <v>111</v>
      </c>
      <c r="D13" s="82" t="s">
        <v>29</v>
      </c>
      <c r="E13" s="82" t="s">
        <v>178</v>
      </c>
      <c r="F13" s="82" t="s">
        <v>178</v>
      </c>
      <c r="G13" s="82" t="s">
        <v>177</v>
      </c>
      <c r="H13" s="82" t="s">
        <v>182</v>
      </c>
      <c r="I13" s="82"/>
      <c r="J13" s="82"/>
      <c r="K13" s="82"/>
      <c r="L13" s="82"/>
      <c r="M13" s="82" t="s">
        <v>30</v>
      </c>
      <c r="N13" s="82" t="s">
        <v>31</v>
      </c>
      <c r="O13" s="82" t="s">
        <v>32</v>
      </c>
      <c r="P13" s="83" t="s">
        <v>112</v>
      </c>
      <c r="Q13" s="85">
        <v>5735.9</v>
      </c>
      <c r="R13" s="85">
        <v>0</v>
      </c>
      <c r="S13" s="85">
        <v>0</v>
      </c>
      <c r="T13" s="85">
        <v>5735.9</v>
      </c>
      <c r="U13" s="85">
        <v>0</v>
      </c>
      <c r="V13" s="85">
        <v>0</v>
      </c>
      <c r="W13" s="85">
        <v>5735.9</v>
      </c>
      <c r="X13" s="85">
        <v>0</v>
      </c>
      <c r="Y13" s="85">
        <v>0</v>
      </c>
      <c r="Z13" s="85">
        <v>0</v>
      </c>
      <c r="AA13" s="85">
        <v>0</v>
      </c>
    </row>
    <row r="14" spans="1:27" ht="63.75" hidden="1" customHeight="1" x14ac:dyDescent="0.25">
      <c r="A14" s="82" t="s">
        <v>57</v>
      </c>
      <c r="B14" s="83" t="s">
        <v>58</v>
      </c>
      <c r="C14" s="84" t="s">
        <v>113</v>
      </c>
      <c r="D14" s="82" t="s">
        <v>29</v>
      </c>
      <c r="E14" s="82" t="s">
        <v>178</v>
      </c>
      <c r="F14" s="82" t="s">
        <v>178</v>
      </c>
      <c r="G14" s="82" t="s">
        <v>177</v>
      </c>
      <c r="H14" s="82" t="s">
        <v>183</v>
      </c>
      <c r="I14" s="82"/>
      <c r="J14" s="82"/>
      <c r="K14" s="82"/>
      <c r="L14" s="82"/>
      <c r="M14" s="82" t="s">
        <v>30</v>
      </c>
      <c r="N14" s="82" t="s">
        <v>31</v>
      </c>
      <c r="O14" s="82" t="s">
        <v>32</v>
      </c>
      <c r="P14" s="83" t="s">
        <v>114</v>
      </c>
      <c r="Q14" s="85">
        <v>4082.1</v>
      </c>
      <c r="R14" s="85">
        <v>0</v>
      </c>
      <c r="S14" s="85">
        <v>0</v>
      </c>
      <c r="T14" s="85">
        <v>4082.1</v>
      </c>
      <c r="U14" s="85">
        <v>0</v>
      </c>
      <c r="V14" s="85">
        <v>4082.1</v>
      </c>
      <c r="W14" s="85">
        <v>0</v>
      </c>
      <c r="X14" s="85">
        <v>4082.1</v>
      </c>
      <c r="Y14" s="85">
        <v>340.17500000000001</v>
      </c>
      <c r="Z14" s="85">
        <v>340.17500000000001</v>
      </c>
      <c r="AA14" s="85">
        <v>336.88463100000001</v>
      </c>
    </row>
    <row r="15" spans="1:27" ht="63.75" hidden="1" customHeight="1" x14ac:dyDescent="0.25">
      <c r="A15" s="82" t="s">
        <v>57</v>
      </c>
      <c r="B15" s="83" t="s">
        <v>58</v>
      </c>
      <c r="C15" s="84" t="s">
        <v>115</v>
      </c>
      <c r="D15" s="82" t="s">
        <v>29</v>
      </c>
      <c r="E15" s="82" t="s">
        <v>178</v>
      </c>
      <c r="F15" s="82" t="s">
        <v>178</v>
      </c>
      <c r="G15" s="82" t="s">
        <v>177</v>
      </c>
      <c r="H15" s="82" t="s">
        <v>184</v>
      </c>
      <c r="I15" s="82"/>
      <c r="J15" s="82"/>
      <c r="K15" s="82"/>
      <c r="L15" s="82"/>
      <c r="M15" s="82" t="s">
        <v>30</v>
      </c>
      <c r="N15" s="82" t="s">
        <v>31</v>
      </c>
      <c r="O15" s="82" t="s">
        <v>32</v>
      </c>
      <c r="P15" s="83" t="s">
        <v>116</v>
      </c>
      <c r="Q15" s="85">
        <v>2900.4</v>
      </c>
      <c r="R15" s="85">
        <v>0</v>
      </c>
      <c r="S15" s="85">
        <v>0</v>
      </c>
      <c r="T15" s="85">
        <v>2900.4</v>
      </c>
      <c r="U15" s="85">
        <v>0</v>
      </c>
      <c r="V15" s="85">
        <v>0</v>
      </c>
      <c r="W15" s="85">
        <v>2900.4</v>
      </c>
      <c r="X15" s="85">
        <v>0</v>
      </c>
      <c r="Y15" s="85">
        <v>0</v>
      </c>
      <c r="Z15" s="85">
        <v>0</v>
      </c>
      <c r="AA15" s="85">
        <v>0</v>
      </c>
    </row>
    <row r="16" spans="1:27" ht="63.75" hidden="1" customHeight="1" x14ac:dyDescent="0.25">
      <c r="A16" s="82" t="s">
        <v>57</v>
      </c>
      <c r="B16" s="83" t="s">
        <v>58</v>
      </c>
      <c r="C16" s="84" t="s">
        <v>117</v>
      </c>
      <c r="D16" s="82" t="s">
        <v>29</v>
      </c>
      <c r="E16" s="82" t="s">
        <v>178</v>
      </c>
      <c r="F16" s="82" t="s">
        <v>178</v>
      </c>
      <c r="G16" s="82" t="s">
        <v>177</v>
      </c>
      <c r="H16" s="82" t="s">
        <v>185</v>
      </c>
      <c r="I16" s="82"/>
      <c r="J16" s="82"/>
      <c r="K16" s="82"/>
      <c r="L16" s="82"/>
      <c r="M16" s="82" t="s">
        <v>30</v>
      </c>
      <c r="N16" s="82" t="s">
        <v>31</v>
      </c>
      <c r="O16" s="82" t="s">
        <v>32</v>
      </c>
      <c r="P16" s="83" t="s">
        <v>118</v>
      </c>
      <c r="Q16" s="85">
        <v>2257.8000000000002</v>
      </c>
      <c r="R16" s="85">
        <v>0</v>
      </c>
      <c r="S16" s="85">
        <v>0</v>
      </c>
      <c r="T16" s="85">
        <v>2257.8000000000002</v>
      </c>
      <c r="U16" s="85">
        <v>0</v>
      </c>
      <c r="V16" s="85">
        <v>0</v>
      </c>
      <c r="W16" s="85">
        <v>2257.8000000000002</v>
      </c>
      <c r="X16" s="85">
        <v>0</v>
      </c>
      <c r="Y16" s="85">
        <v>0</v>
      </c>
      <c r="Z16" s="85">
        <v>0</v>
      </c>
      <c r="AA16" s="85">
        <v>0</v>
      </c>
    </row>
    <row r="17" spans="1:27" ht="63.75" hidden="1" customHeight="1" x14ac:dyDescent="0.25">
      <c r="A17" s="82" t="s">
        <v>57</v>
      </c>
      <c r="B17" s="83" t="s">
        <v>58</v>
      </c>
      <c r="C17" s="84" t="s">
        <v>119</v>
      </c>
      <c r="D17" s="82" t="s">
        <v>29</v>
      </c>
      <c r="E17" s="82" t="s">
        <v>178</v>
      </c>
      <c r="F17" s="82" t="s">
        <v>178</v>
      </c>
      <c r="G17" s="82" t="s">
        <v>177</v>
      </c>
      <c r="H17" s="82" t="s">
        <v>186</v>
      </c>
      <c r="I17" s="82"/>
      <c r="J17" s="82"/>
      <c r="K17" s="82"/>
      <c r="L17" s="82"/>
      <c r="M17" s="82" t="s">
        <v>30</v>
      </c>
      <c r="N17" s="82" t="s">
        <v>31</v>
      </c>
      <c r="O17" s="82" t="s">
        <v>32</v>
      </c>
      <c r="P17" s="83" t="s">
        <v>120</v>
      </c>
      <c r="Q17" s="85">
        <v>2897</v>
      </c>
      <c r="R17" s="85">
        <v>0</v>
      </c>
      <c r="S17" s="85">
        <v>0</v>
      </c>
      <c r="T17" s="85">
        <v>2897</v>
      </c>
      <c r="U17" s="85">
        <v>0</v>
      </c>
      <c r="V17" s="85">
        <v>0</v>
      </c>
      <c r="W17" s="85">
        <v>2897</v>
      </c>
      <c r="X17" s="85">
        <v>0</v>
      </c>
      <c r="Y17" s="85">
        <v>0</v>
      </c>
      <c r="Z17" s="85">
        <v>0</v>
      </c>
      <c r="AA17" s="85">
        <v>0</v>
      </c>
    </row>
    <row r="18" spans="1:27" ht="63.75" hidden="1" customHeight="1" x14ac:dyDescent="0.25">
      <c r="A18" s="82" t="s">
        <v>57</v>
      </c>
      <c r="B18" s="83" t="s">
        <v>58</v>
      </c>
      <c r="C18" s="84" t="s">
        <v>121</v>
      </c>
      <c r="D18" s="82" t="s">
        <v>29</v>
      </c>
      <c r="E18" s="82" t="s">
        <v>178</v>
      </c>
      <c r="F18" s="82" t="s">
        <v>178</v>
      </c>
      <c r="G18" s="82" t="s">
        <v>177</v>
      </c>
      <c r="H18" s="82" t="s">
        <v>187</v>
      </c>
      <c r="I18" s="82"/>
      <c r="J18" s="82"/>
      <c r="K18" s="82"/>
      <c r="L18" s="82"/>
      <c r="M18" s="82" t="s">
        <v>30</v>
      </c>
      <c r="N18" s="82" t="s">
        <v>31</v>
      </c>
      <c r="O18" s="82" t="s">
        <v>32</v>
      </c>
      <c r="P18" s="83" t="s">
        <v>122</v>
      </c>
      <c r="Q18" s="85">
        <v>4585.3</v>
      </c>
      <c r="R18" s="85">
        <v>0</v>
      </c>
      <c r="S18" s="85">
        <v>0</v>
      </c>
      <c r="T18" s="85">
        <v>4585.3</v>
      </c>
      <c r="U18" s="85">
        <v>0</v>
      </c>
      <c r="V18" s="85">
        <v>0</v>
      </c>
      <c r="W18" s="85">
        <v>4585.3</v>
      </c>
      <c r="X18" s="85">
        <v>0</v>
      </c>
      <c r="Y18" s="85">
        <v>0</v>
      </c>
      <c r="Z18" s="85">
        <v>0</v>
      </c>
      <c r="AA18" s="85">
        <v>0</v>
      </c>
    </row>
    <row r="19" spans="1:27" s="115" customFormat="1" ht="33.75" x14ac:dyDescent="0.25">
      <c r="A19" s="131" t="s">
        <v>57</v>
      </c>
      <c r="B19" s="132" t="s">
        <v>58</v>
      </c>
      <c r="C19" s="133" t="s">
        <v>124</v>
      </c>
      <c r="D19" s="131" t="s">
        <v>29</v>
      </c>
      <c r="E19" s="131" t="s">
        <v>178</v>
      </c>
      <c r="F19" s="131" t="s">
        <v>188</v>
      </c>
      <c r="G19" s="131" t="s">
        <v>176</v>
      </c>
      <c r="H19" s="131" t="s">
        <v>189</v>
      </c>
      <c r="I19" s="131"/>
      <c r="J19" s="131"/>
      <c r="K19" s="131"/>
      <c r="L19" s="131"/>
      <c r="M19" s="131" t="s">
        <v>30</v>
      </c>
      <c r="N19" s="131" t="s">
        <v>31</v>
      </c>
      <c r="O19" s="131" t="s">
        <v>32</v>
      </c>
      <c r="P19" s="221" t="s">
        <v>306</v>
      </c>
      <c r="Q19" s="124" t="e">
        <f>+#REF!/$Q$3</f>
        <v>#REF!</v>
      </c>
      <c r="R19" s="124" t="e">
        <f>+#REF!/$Q$3</f>
        <v>#REF!</v>
      </c>
      <c r="S19" s="124" t="e">
        <f>+#REF!/$Q$3</f>
        <v>#REF!</v>
      </c>
      <c r="T19" s="124" t="e">
        <f>+#REF!/$Q$3</f>
        <v>#REF!</v>
      </c>
      <c r="U19" s="124" t="e">
        <f>+#REF!/$Q$3</f>
        <v>#REF!</v>
      </c>
      <c r="V19" s="481" t="e">
        <f>+#REF!/$Q$3</f>
        <v>#REF!</v>
      </c>
      <c r="W19" s="124" t="e">
        <f>+#REF!/$Q$3</f>
        <v>#REF!</v>
      </c>
      <c r="X19" s="124" t="e">
        <f>+#REF!/$Q$3</f>
        <v>#REF!</v>
      </c>
      <c r="Y19" s="124" t="e">
        <f>+#REF!/$Q$3</f>
        <v>#REF!</v>
      </c>
      <c r="Z19" s="124" t="e">
        <f>+#REF!/$Q$3</f>
        <v>#REF!</v>
      </c>
      <c r="AA19" s="124" t="e">
        <f>+#REF!/$Q$3</f>
        <v>#REF!</v>
      </c>
    </row>
    <row r="20" spans="1:27" ht="63.75" hidden="1" customHeight="1" x14ac:dyDescent="0.25">
      <c r="A20" s="82" t="s">
        <v>57</v>
      </c>
      <c r="B20" s="83" t="s">
        <v>58</v>
      </c>
      <c r="C20" s="84" t="s">
        <v>125</v>
      </c>
      <c r="D20" s="82" t="s">
        <v>29</v>
      </c>
      <c r="E20" s="82" t="s">
        <v>178</v>
      </c>
      <c r="F20" s="82" t="s">
        <v>190</v>
      </c>
      <c r="G20" s="82" t="s">
        <v>176</v>
      </c>
      <c r="H20" s="82" t="s">
        <v>191</v>
      </c>
      <c r="I20" s="82"/>
      <c r="J20" s="82"/>
      <c r="K20" s="82"/>
      <c r="L20" s="82"/>
      <c r="M20" s="82" t="s">
        <v>30</v>
      </c>
      <c r="N20" s="82" t="s">
        <v>31</v>
      </c>
      <c r="O20" s="82" t="s">
        <v>32</v>
      </c>
      <c r="P20" s="83" t="s">
        <v>126</v>
      </c>
      <c r="Q20" s="124">
        <v>9.9999999999999989E-277</v>
      </c>
      <c r="R20" s="124">
        <v>9.9999999999999989E-277</v>
      </c>
      <c r="S20" s="124">
        <v>9.9999999999999989E-277</v>
      </c>
      <c r="T20" s="124">
        <v>9.9999999999999989E-277</v>
      </c>
      <c r="U20" s="124">
        <v>9.9999999999999989E-277</v>
      </c>
      <c r="V20" s="124">
        <v>9.9999999999999989E-277</v>
      </c>
      <c r="W20" s="124">
        <v>9.9999999999999989E-277</v>
      </c>
      <c r="X20" s="124">
        <v>9.9999999999999989E-277</v>
      </c>
      <c r="Y20" s="124">
        <v>9.9999999999999989E-277</v>
      </c>
      <c r="Z20" s="124">
        <v>9.9999999999999989E-277</v>
      </c>
      <c r="AA20" s="124">
        <v>9.9999999999999989E-277</v>
      </c>
    </row>
    <row r="21" spans="1:27" ht="63.75" hidden="1" customHeight="1" x14ac:dyDescent="0.25">
      <c r="A21" s="82" t="s">
        <v>57</v>
      </c>
      <c r="B21" s="83" t="s">
        <v>58</v>
      </c>
      <c r="C21" s="84" t="s">
        <v>127</v>
      </c>
      <c r="D21" s="82" t="s">
        <v>29</v>
      </c>
      <c r="E21" s="82" t="s">
        <v>178</v>
      </c>
      <c r="F21" s="82" t="s">
        <v>190</v>
      </c>
      <c r="G21" s="82" t="s">
        <v>176</v>
      </c>
      <c r="H21" s="82" t="s">
        <v>189</v>
      </c>
      <c r="I21" s="82"/>
      <c r="J21" s="82"/>
      <c r="K21" s="82"/>
      <c r="L21" s="82"/>
      <c r="M21" s="82" t="s">
        <v>30</v>
      </c>
      <c r="N21" s="82" t="s">
        <v>31</v>
      </c>
      <c r="O21" s="82" t="s">
        <v>32</v>
      </c>
      <c r="P21" s="83" t="s">
        <v>128</v>
      </c>
      <c r="Q21" s="124">
        <v>9.9999999999999989E-277</v>
      </c>
      <c r="R21" s="124">
        <v>9.9999999999999989E-277</v>
      </c>
      <c r="S21" s="124">
        <v>9.9999999999999989E-277</v>
      </c>
      <c r="T21" s="124">
        <v>9.9999999999999989E-277</v>
      </c>
      <c r="U21" s="124">
        <v>9.9999999999999989E-277</v>
      </c>
      <c r="V21" s="124">
        <v>9.9999999999999989E-277</v>
      </c>
      <c r="W21" s="124">
        <v>9.9999999999999989E-277</v>
      </c>
      <c r="X21" s="124">
        <v>9.9999999999999989E-277</v>
      </c>
      <c r="Y21" s="124">
        <v>9.9999999999999989E-277</v>
      </c>
      <c r="Z21" s="124">
        <v>9.9999999999999989E-277</v>
      </c>
      <c r="AA21" s="124">
        <v>9.9999999999999989E-277</v>
      </c>
    </row>
    <row r="22" spans="1:27" ht="63.75" hidden="1" customHeight="1" x14ac:dyDescent="0.25">
      <c r="A22" s="82" t="s">
        <v>57</v>
      </c>
      <c r="B22" s="83" t="s">
        <v>58</v>
      </c>
      <c r="C22" s="84" t="s">
        <v>129</v>
      </c>
      <c r="D22" s="82" t="s">
        <v>29</v>
      </c>
      <c r="E22" s="82" t="s">
        <v>178</v>
      </c>
      <c r="F22" s="82" t="s">
        <v>190</v>
      </c>
      <c r="G22" s="82" t="s">
        <v>176</v>
      </c>
      <c r="H22" s="82" t="s">
        <v>192</v>
      </c>
      <c r="I22" s="82"/>
      <c r="J22" s="82"/>
      <c r="K22" s="82"/>
      <c r="L22" s="82"/>
      <c r="M22" s="82" t="s">
        <v>30</v>
      </c>
      <c r="N22" s="82" t="s">
        <v>31</v>
      </c>
      <c r="O22" s="82" t="s">
        <v>32</v>
      </c>
      <c r="P22" s="83" t="s">
        <v>34</v>
      </c>
      <c r="Q22" s="124">
        <v>9.9999999999999989E-277</v>
      </c>
      <c r="R22" s="124">
        <v>9.9999999999999989E-277</v>
      </c>
      <c r="S22" s="124">
        <v>9.9999999999999989E-277</v>
      </c>
      <c r="T22" s="124">
        <v>9.9999999999999989E-277</v>
      </c>
      <c r="U22" s="124">
        <v>9.9999999999999989E-277</v>
      </c>
      <c r="V22" s="124">
        <v>9.9999999999999989E-277</v>
      </c>
      <c r="W22" s="124">
        <v>9.9999999999999989E-277</v>
      </c>
      <c r="X22" s="124">
        <v>9.9999999999999989E-277</v>
      </c>
      <c r="Y22" s="124">
        <v>9.9999999999999989E-277</v>
      </c>
      <c r="Z22" s="124">
        <v>9.9999999999999989E-277</v>
      </c>
      <c r="AA22" s="124">
        <v>9.9999999999999989E-277</v>
      </c>
    </row>
    <row r="23" spans="1:27" ht="63.75" hidden="1" customHeight="1" x14ac:dyDescent="0.25">
      <c r="A23" s="82" t="s">
        <v>57</v>
      </c>
      <c r="B23" s="83" t="s">
        <v>58</v>
      </c>
      <c r="C23" s="84" t="s">
        <v>130</v>
      </c>
      <c r="D23" s="82" t="s">
        <v>29</v>
      </c>
      <c r="E23" s="82" t="s">
        <v>178</v>
      </c>
      <c r="F23" s="82" t="s">
        <v>190</v>
      </c>
      <c r="G23" s="82" t="s">
        <v>176</v>
      </c>
      <c r="H23" s="82" t="s">
        <v>182</v>
      </c>
      <c r="I23" s="82"/>
      <c r="J23" s="82"/>
      <c r="K23" s="82"/>
      <c r="L23" s="82"/>
      <c r="M23" s="82" t="s">
        <v>30</v>
      </c>
      <c r="N23" s="82" t="s">
        <v>31</v>
      </c>
      <c r="O23" s="82" t="s">
        <v>32</v>
      </c>
      <c r="P23" s="83" t="s">
        <v>37</v>
      </c>
      <c r="Q23" s="124">
        <v>9.9999999999999989E-277</v>
      </c>
      <c r="R23" s="124">
        <v>9.9999999999999989E-277</v>
      </c>
      <c r="S23" s="124">
        <v>9.9999999999999989E-277</v>
      </c>
      <c r="T23" s="124">
        <v>9.9999999999999989E-277</v>
      </c>
      <c r="U23" s="124">
        <v>9.9999999999999989E-277</v>
      </c>
      <c r="V23" s="124">
        <v>9.9999999999999989E-277</v>
      </c>
      <c r="W23" s="124">
        <v>9.9999999999999989E-277</v>
      </c>
      <c r="X23" s="124">
        <v>9.9999999999999989E-277</v>
      </c>
      <c r="Y23" s="124">
        <v>9.9999999999999989E-277</v>
      </c>
      <c r="Z23" s="124">
        <v>9.9999999999999989E-277</v>
      </c>
      <c r="AA23" s="124">
        <v>9.9999999999999989E-277</v>
      </c>
    </row>
    <row r="24" spans="1:27" ht="63.75" hidden="1" customHeight="1" x14ac:dyDescent="0.25">
      <c r="A24" s="82" t="s">
        <v>57</v>
      </c>
      <c r="B24" s="83" t="s">
        <v>58</v>
      </c>
      <c r="C24" s="84" t="s">
        <v>131</v>
      </c>
      <c r="D24" s="82" t="s">
        <v>29</v>
      </c>
      <c r="E24" s="82" t="s">
        <v>178</v>
      </c>
      <c r="F24" s="82" t="s">
        <v>31</v>
      </c>
      <c r="G24" s="82" t="s">
        <v>176</v>
      </c>
      <c r="H24" s="82" t="s">
        <v>191</v>
      </c>
      <c r="I24" s="82"/>
      <c r="J24" s="82"/>
      <c r="K24" s="82"/>
      <c r="L24" s="82"/>
      <c r="M24" s="82" t="s">
        <v>30</v>
      </c>
      <c r="N24" s="82" t="s">
        <v>31</v>
      </c>
      <c r="O24" s="82" t="s">
        <v>32</v>
      </c>
      <c r="P24" s="83" t="s">
        <v>132</v>
      </c>
      <c r="Q24" s="124">
        <v>9.9999999999999989E-277</v>
      </c>
      <c r="R24" s="124">
        <v>9.9999999999999989E-277</v>
      </c>
      <c r="S24" s="124">
        <v>9.9999999999999989E-277</v>
      </c>
      <c r="T24" s="124">
        <v>9.9999999999999989E-277</v>
      </c>
      <c r="U24" s="124">
        <v>9.9999999999999989E-277</v>
      </c>
      <c r="V24" s="124">
        <v>9.9999999999999989E-277</v>
      </c>
      <c r="W24" s="124">
        <v>9.9999999999999989E-277</v>
      </c>
      <c r="X24" s="124">
        <v>9.9999999999999989E-277</v>
      </c>
      <c r="Y24" s="124">
        <v>9.9999999999999989E-277</v>
      </c>
      <c r="Z24" s="124">
        <v>9.9999999999999989E-277</v>
      </c>
      <c r="AA24" s="124">
        <v>9.9999999999999989E-277</v>
      </c>
    </row>
    <row r="25" spans="1:27" ht="63.75" hidden="1" customHeight="1" x14ac:dyDescent="0.25">
      <c r="A25" s="82" t="s">
        <v>57</v>
      </c>
      <c r="B25" s="83" t="s">
        <v>58</v>
      </c>
      <c r="C25" s="84" t="s">
        <v>133</v>
      </c>
      <c r="D25" s="82" t="s">
        <v>29</v>
      </c>
      <c r="E25" s="82" t="s">
        <v>178</v>
      </c>
      <c r="F25" s="82" t="s">
        <v>31</v>
      </c>
      <c r="G25" s="82" t="s">
        <v>176</v>
      </c>
      <c r="H25" s="82" t="s">
        <v>194</v>
      </c>
      <c r="I25" s="82"/>
      <c r="J25" s="82"/>
      <c r="K25" s="82"/>
      <c r="L25" s="82"/>
      <c r="M25" s="82" t="s">
        <v>30</v>
      </c>
      <c r="N25" s="82" t="s">
        <v>31</v>
      </c>
      <c r="O25" s="82" t="s">
        <v>32</v>
      </c>
      <c r="P25" s="83" t="s">
        <v>134</v>
      </c>
      <c r="Q25" s="124">
        <v>9.9999999999999989E-277</v>
      </c>
      <c r="R25" s="124">
        <v>9.9999999999999989E-277</v>
      </c>
      <c r="S25" s="124">
        <v>9.9999999999999989E-277</v>
      </c>
      <c r="T25" s="124">
        <v>9.9999999999999989E-277</v>
      </c>
      <c r="U25" s="124">
        <v>9.9999999999999989E-277</v>
      </c>
      <c r="V25" s="124">
        <v>9.9999999999999989E-277</v>
      </c>
      <c r="W25" s="124">
        <v>9.9999999999999989E-277</v>
      </c>
      <c r="X25" s="124">
        <v>9.9999999999999989E-277</v>
      </c>
      <c r="Y25" s="124">
        <v>9.9999999999999989E-277</v>
      </c>
      <c r="Z25" s="124">
        <v>9.9999999999999989E-277</v>
      </c>
      <c r="AA25" s="124">
        <v>9.9999999999999989E-277</v>
      </c>
    </row>
    <row r="26" spans="1:27" ht="63.75" hidden="1" customHeight="1" x14ac:dyDescent="0.25">
      <c r="A26" s="82" t="s">
        <v>57</v>
      </c>
      <c r="B26" s="83" t="s">
        <v>58</v>
      </c>
      <c r="C26" s="84" t="s">
        <v>135</v>
      </c>
      <c r="D26" s="82" t="s">
        <v>29</v>
      </c>
      <c r="E26" s="82" t="s">
        <v>178</v>
      </c>
      <c r="F26" s="82" t="s">
        <v>193</v>
      </c>
      <c r="G26" s="82" t="s">
        <v>195</v>
      </c>
      <c r="H26" s="82" t="s">
        <v>191</v>
      </c>
      <c r="I26" s="82"/>
      <c r="J26" s="82"/>
      <c r="K26" s="82"/>
      <c r="L26" s="82"/>
      <c r="M26" s="82" t="s">
        <v>30</v>
      </c>
      <c r="N26" s="82" t="s">
        <v>31</v>
      </c>
      <c r="O26" s="82" t="s">
        <v>32</v>
      </c>
      <c r="P26" s="83" t="s">
        <v>81</v>
      </c>
      <c r="Q26" s="124">
        <v>9.9999999999999989E-277</v>
      </c>
      <c r="R26" s="124">
        <v>9.9999999999999989E-277</v>
      </c>
      <c r="S26" s="124">
        <v>9.9999999999999989E-277</v>
      </c>
      <c r="T26" s="124">
        <v>9.9999999999999989E-277</v>
      </c>
      <c r="U26" s="124">
        <v>9.9999999999999989E-277</v>
      </c>
      <c r="V26" s="124">
        <v>9.9999999999999989E-277</v>
      </c>
      <c r="W26" s="124">
        <v>9.9999999999999989E-277</v>
      </c>
      <c r="X26" s="124">
        <v>9.9999999999999989E-277</v>
      </c>
      <c r="Y26" s="124">
        <v>9.9999999999999989E-277</v>
      </c>
      <c r="Z26" s="124">
        <v>9.9999999999999989E-277</v>
      </c>
      <c r="AA26" s="124">
        <v>9.9999999999999989E-277</v>
      </c>
    </row>
    <row r="27" spans="1:27" ht="63.75" hidden="1" customHeight="1" x14ac:dyDescent="0.25">
      <c r="A27" s="82" t="s">
        <v>57</v>
      </c>
      <c r="B27" s="83" t="s">
        <v>58</v>
      </c>
      <c r="C27" s="84" t="s">
        <v>136</v>
      </c>
      <c r="D27" s="82" t="s">
        <v>29</v>
      </c>
      <c r="E27" s="82" t="s">
        <v>195</v>
      </c>
      <c r="F27" s="82" t="s">
        <v>176</v>
      </c>
      <c r="G27" s="82"/>
      <c r="H27" s="82"/>
      <c r="I27" s="82"/>
      <c r="J27" s="82"/>
      <c r="K27" s="82"/>
      <c r="L27" s="82"/>
      <c r="M27" s="82" t="s">
        <v>30</v>
      </c>
      <c r="N27" s="82" t="s">
        <v>31</v>
      </c>
      <c r="O27" s="82" t="s">
        <v>32</v>
      </c>
      <c r="P27" s="83" t="s">
        <v>137</v>
      </c>
      <c r="Q27" s="124">
        <v>9.9999999999999989E-277</v>
      </c>
      <c r="R27" s="124">
        <v>9.9999999999999989E-277</v>
      </c>
      <c r="S27" s="124">
        <v>9.9999999999999989E-277</v>
      </c>
      <c r="T27" s="124">
        <v>9.9999999999999989E-277</v>
      </c>
      <c r="U27" s="124">
        <v>9.9999999999999989E-277</v>
      </c>
      <c r="V27" s="124">
        <v>9.9999999999999989E-277</v>
      </c>
      <c r="W27" s="124">
        <v>9.9999999999999989E-277</v>
      </c>
      <c r="X27" s="124">
        <v>9.9999999999999989E-277</v>
      </c>
      <c r="Y27" s="124">
        <v>9.9999999999999989E-277</v>
      </c>
      <c r="Z27" s="124">
        <v>9.9999999999999989E-277</v>
      </c>
      <c r="AA27" s="124">
        <v>9.9999999999999989E-277</v>
      </c>
    </row>
    <row r="28" spans="1:27" ht="63.75" hidden="1" customHeight="1" x14ac:dyDescent="0.25">
      <c r="A28" s="82" t="s">
        <v>57</v>
      </c>
      <c r="B28" s="83" t="s">
        <v>58</v>
      </c>
      <c r="C28" s="84" t="s">
        <v>138</v>
      </c>
      <c r="D28" s="82" t="s">
        <v>29</v>
      </c>
      <c r="E28" s="82" t="s">
        <v>195</v>
      </c>
      <c r="F28" s="82" t="s">
        <v>188</v>
      </c>
      <c r="G28" s="82" t="s">
        <v>176</v>
      </c>
      <c r="H28" s="82"/>
      <c r="I28" s="82"/>
      <c r="J28" s="82"/>
      <c r="K28" s="82"/>
      <c r="L28" s="82"/>
      <c r="M28" s="82" t="s">
        <v>30</v>
      </c>
      <c r="N28" s="82" t="s">
        <v>193</v>
      </c>
      <c r="O28" s="82" t="s">
        <v>196</v>
      </c>
      <c r="P28" s="83" t="s">
        <v>139</v>
      </c>
      <c r="Q28" s="124">
        <v>9.9999999999999989E-277</v>
      </c>
      <c r="R28" s="124">
        <v>9.9999999999999989E-277</v>
      </c>
      <c r="S28" s="124">
        <v>9.9999999999999989E-277</v>
      </c>
      <c r="T28" s="124">
        <v>9.9999999999999989E-277</v>
      </c>
      <c r="U28" s="124">
        <v>9.9999999999999989E-277</v>
      </c>
      <c r="V28" s="124">
        <v>9.9999999999999989E-277</v>
      </c>
      <c r="W28" s="124">
        <v>9.9999999999999989E-277</v>
      </c>
      <c r="X28" s="124">
        <v>9.9999999999999989E-277</v>
      </c>
      <c r="Y28" s="124">
        <v>9.9999999999999989E-277</v>
      </c>
      <c r="Z28" s="124">
        <v>9.9999999999999989E-277</v>
      </c>
      <c r="AA28" s="124">
        <v>9.9999999999999989E-277</v>
      </c>
    </row>
    <row r="29" spans="1:27" ht="63.75" hidden="1" customHeight="1" x14ac:dyDescent="0.25">
      <c r="A29" s="82" t="s">
        <v>57</v>
      </c>
      <c r="B29" s="83" t="s">
        <v>58</v>
      </c>
      <c r="C29" s="84" t="s">
        <v>141</v>
      </c>
      <c r="D29" s="82" t="s">
        <v>197</v>
      </c>
      <c r="E29" s="82" t="s">
        <v>198</v>
      </c>
      <c r="F29" s="82" t="s">
        <v>199</v>
      </c>
      <c r="G29" s="82" t="s">
        <v>201</v>
      </c>
      <c r="H29" s="82"/>
      <c r="I29" s="82"/>
      <c r="J29" s="82"/>
      <c r="K29" s="82"/>
      <c r="L29" s="82"/>
      <c r="M29" s="82" t="s">
        <v>30</v>
      </c>
      <c r="N29" s="82" t="s">
        <v>193</v>
      </c>
      <c r="O29" s="82" t="s">
        <v>32</v>
      </c>
      <c r="P29" s="83" t="s">
        <v>142</v>
      </c>
      <c r="Q29" s="124">
        <v>9.9999999999999989E-277</v>
      </c>
      <c r="R29" s="124">
        <v>9.9999999999999989E-277</v>
      </c>
      <c r="S29" s="124">
        <v>9.9999999999999989E-277</v>
      </c>
      <c r="T29" s="124">
        <v>9.9999999999999989E-277</v>
      </c>
      <c r="U29" s="124">
        <v>9.9999999999999989E-277</v>
      </c>
      <c r="V29" s="124">
        <v>9.9999999999999989E-277</v>
      </c>
      <c r="W29" s="124">
        <v>9.9999999999999989E-277</v>
      </c>
      <c r="X29" s="124">
        <v>9.9999999999999989E-277</v>
      </c>
      <c r="Y29" s="124">
        <v>9.9999999999999989E-277</v>
      </c>
      <c r="Z29" s="124">
        <v>9.9999999999999989E-277</v>
      </c>
      <c r="AA29" s="124">
        <v>9.9999999999999989E-277</v>
      </c>
    </row>
    <row r="30" spans="1:27" ht="63.75" hidden="1" customHeight="1" x14ac:dyDescent="0.25">
      <c r="A30" s="82" t="s">
        <v>57</v>
      </c>
      <c r="B30" s="83" t="s">
        <v>58</v>
      </c>
      <c r="C30" s="84" t="s">
        <v>215</v>
      </c>
      <c r="D30" s="82" t="s">
        <v>197</v>
      </c>
      <c r="E30" s="82" t="s">
        <v>198</v>
      </c>
      <c r="F30" s="82" t="s">
        <v>199</v>
      </c>
      <c r="G30" s="82" t="s">
        <v>216</v>
      </c>
      <c r="H30" s="82"/>
      <c r="I30" s="82"/>
      <c r="J30" s="82"/>
      <c r="K30" s="82"/>
      <c r="L30" s="82"/>
      <c r="M30" s="82" t="s">
        <v>30</v>
      </c>
      <c r="N30" s="82" t="s">
        <v>193</v>
      </c>
      <c r="O30" s="82" t="s">
        <v>32</v>
      </c>
      <c r="P30" s="83" t="s">
        <v>287</v>
      </c>
      <c r="Q30" s="124">
        <v>9.9999999999999989E-277</v>
      </c>
      <c r="R30" s="124">
        <v>9.9999999999999989E-277</v>
      </c>
      <c r="S30" s="124">
        <v>9.9999999999999989E-277</v>
      </c>
      <c r="T30" s="124">
        <v>9.9999999999999989E-277</v>
      </c>
      <c r="U30" s="124">
        <v>9.9999999999999989E-277</v>
      </c>
      <c r="V30" s="124">
        <v>9.9999999999999989E-277</v>
      </c>
      <c r="W30" s="124">
        <v>9.9999999999999989E-277</v>
      </c>
      <c r="X30" s="124">
        <v>9.9999999999999989E-277</v>
      </c>
      <c r="Y30" s="124">
        <v>9.9999999999999989E-277</v>
      </c>
      <c r="Z30" s="124">
        <v>9.9999999999999989E-277</v>
      </c>
      <c r="AA30" s="124">
        <v>9.9999999999999989E-277</v>
      </c>
    </row>
    <row r="31" spans="1:27" ht="63.75" hidden="1" customHeight="1" x14ac:dyDescent="0.25">
      <c r="A31" s="82" t="s">
        <v>57</v>
      </c>
      <c r="B31" s="83" t="s">
        <v>58</v>
      </c>
      <c r="C31" s="84" t="s">
        <v>217</v>
      </c>
      <c r="D31" s="82" t="s">
        <v>197</v>
      </c>
      <c r="E31" s="82" t="s">
        <v>198</v>
      </c>
      <c r="F31" s="82" t="s">
        <v>199</v>
      </c>
      <c r="G31" s="82" t="s">
        <v>218</v>
      </c>
      <c r="H31" s="82"/>
      <c r="I31" s="82"/>
      <c r="J31" s="82"/>
      <c r="K31" s="82"/>
      <c r="L31" s="82"/>
      <c r="M31" s="82" t="s">
        <v>30</v>
      </c>
      <c r="N31" s="82" t="s">
        <v>193</v>
      </c>
      <c r="O31" s="82" t="s">
        <v>32</v>
      </c>
      <c r="P31" s="83" t="s">
        <v>219</v>
      </c>
      <c r="Q31" s="124">
        <v>9.9999999999999989E-277</v>
      </c>
      <c r="R31" s="124">
        <v>9.9999999999999989E-277</v>
      </c>
      <c r="S31" s="124">
        <v>9.9999999999999989E-277</v>
      </c>
      <c r="T31" s="124">
        <v>9.9999999999999989E-277</v>
      </c>
      <c r="U31" s="124">
        <v>9.9999999999999989E-277</v>
      </c>
      <c r="V31" s="124">
        <v>9.9999999999999989E-277</v>
      </c>
      <c r="W31" s="124">
        <v>9.9999999999999989E-277</v>
      </c>
      <c r="X31" s="124">
        <v>9.9999999999999989E-277</v>
      </c>
      <c r="Y31" s="124">
        <v>9.9999999999999989E-277</v>
      </c>
      <c r="Z31" s="124">
        <v>9.9999999999999989E-277</v>
      </c>
      <c r="AA31" s="124">
        <v>9.9999999999999989E-277</v>
      </c>
    </row>
    <row r="32" spans="1:27" ht="63.75" hidden="1" customHeight="1" x14ac:dyDescent="0.25">
      <c r="A32" s="82" t="s">
        <v>57</v>
      </c>
      <c r="B32" s="83" t="s">
        <v>58</v>
      </c>
      <c r="C32" s="84" t="s">
        <v>146</v>
      </c>
      <c r="D32" s="82" t="s">
        <v>197</v>
      </c>
      <c r="E32" s="82" t="s">
        <v>203</v>
      </c>
      <c r="F32" s="82" t="s">
        <v>199</v>
      </c>
      <c r="G32" s="82" t="s">
        <v>31</v>
      </c>
      <c r="H32" s="82"/>
      <c r="I32" s="82"/>
      <c r="J32" s="82"/>
      <c r="K32" s="82"/>
      <c r="L32" s="82"/>
      <c r="M32" s="82" t="s">
        <v>30</v>
      </c>
      <c r="N32" s="82" t="s">
        <v>180</v>
      </c>
      <c r="O32" s="82" t="s">
        <v>32</v>
      </c>
      <c r="P32" s="83" t="s">
        <v>147</v>
      </c>
      <c r="Q32" s="124">
        <v>9.9999999999999989E-277</v>
      </c>
      <c r="R32" s="124">
        <v>9.9999999999999989E-277</v>
      </c>
      <c r="S32" s="124">
        <v>9.9999999999999989E-277</v>
      </c>
      <c r="T32" s="124">
        <v>9.9999999999999989E-277</v>
      </c>
      <c r="U32" s="124">
        <v>9.9999999999999989E-277</v>
      </c>
      <c r="V32" s="124">
        <v>9.9999999999999989E-277</v>
      </c>
      <c r="W32" s="124">
        <v>9.9999999999999989E-277</v>
      </c>
      <c r="X32" s="124">
        <v>9.9999999999999989E-277</v>
      </c>
      <c r="Y32" s="124">
        <v>9.9999999999999989E-277</v>
      </c>
      <c r="Z32" s="124">
        <v>9.9999999999999989E-277</v>
      </c>
      <c r="AA32" s="124">
        <v>9.9999999999999989E-277</v>
      </c>
    </row>
    <row r="33" spans="1:27" ht="63.75" hidden="1" customHeight="1" x14ac:dyDescent="0.25">
      <c r="A33" s="82" t="s">
        <v>57</v>
      </c>
      <c r="B33" s="83" t="s">
        <v>58</v>
      </c>
      <c r="C33" s="84" t="s">
        <v>148</v>
      </c>
      <c r="D33" s="82" t="s">
        <v>197</v>
      </c>
      <c r="E33" s="82" t="s">
        <v>203</v>
      </c>
      <c r="F33" s="82" t="s">
        <v>199</v>
      </c>
      <c r="G33" s="82" t="s">
        <v>193</v>
      </c>
      <c r="H33" s="82"/>
      <c r="I33" s="82"/>
      <c r="J33" s="82"/>
      <c r="K33" s="82"/>
      <c r="L33" s="82"/>
      <c r="M33" s="82" t="s">
        <v>30</v>
      </c>
      <c r="N33" s="82" t="s">
        <v>193</v>
      </c>
      <c r="O33" s="82" t="s">
        <v>32</v>
      </c>
      <c r="P33" s="83" t="s">
        <v>149</v>
      </c>
      <c r="Q33" s="124">
        <v>9.9999999999999989E-277</v>
      </c>
      <c r="R33" s="124">
        <v>9.9999999999999989E-277</v>
      </c>
      <c r="S33" s="124">
        <v>9.9999999999999989E-277</v>
      </c>
      <c r="T33" s="124">
        <v>9.9999999999999989E-277</v>
      </c>
      <c r="U33" s="124">
        <v>9.9999999999999989E-277</v>
      </c>
      <c r="V33" s="124">
        <v>9.9999999999999989E-277</v>
      </c>
      <c r="W33" s="124">
        <v>9.9999999999999989E-277</v>
      </c>
      <c r="X33" s="124">
        <v>9.9999999999999989E-277</v>
      </c>
      <c r="Y33" s="124">
        <v>9.9999999999999989E-277</v>
      </c>
      <c r="Z33" s="124">
        <v>9.9999999999999989E-277</v>
      </c>
      <c r="AA33" s="124">
        <v>9.9999999999999989E-277</v>
      </c>
    </row>
    <row r="34" spans="1:27" ht="63.75" hidden="1" customHeight="1" x14ac:dyDescent="0.25">
      <c r="A34" s="82" t="s">
        <v>57</v>
      </c>
      <c r="B34" s="83" t="s">
        <v>58</v>
      </c>
      <c r="C34" s="84" t="s">
        <v>150</v>
      </c>
      <c r="D34" s="82" t="s">
        <v>197</v>
      </c>
      <c r="E34" s="82" t="s">
        <v>203</v>
      </c>
      <c r="F34" s="82" t="s">
        <v>199</v>
      </c>
      <c r="G34" s="82" t="s">
        <v>206</v>
      </c>
      <c r="H34" s="82"/>
      <c r="I34" s="82"/>
      <c r="J34" s="82"/>
      <c r="K34" s="82"/>
      <c r="L34" s="82"/>
      <c r="M34" s="82" t="s">
        <v>30</v>
      </c>
      <c r="N34" s="82" t="s">
        <v>180</v>
      </c>
      <c r="O34" s="82" t="s">
        <v>32</v>
      </c>
      <c r="P34" s="83" t="s">
        <v>151</v>
      </c>
      <c r="Q34" s="124">
        <v>9.9999999999999989E-277</v>
      </c>
      <c r="R34" s="124">
        <v>9.9999999999999989E-277</v>
      </c>
      <c r="S34" s="124">
        <v>9.9999999999999989E-277</v>
      </c>
      <c r="T34" s="124">
        <v>9.9999999999999989E-277</v>
      </c>
      <c r="U34" s="124">
        <v>9.9999999999999989E-277</v>
      </c>
      <c r="V34" s="124">
        <v>9.9999999999999989E-277</v>
      </c>
      <c r="W34" s="124">
        <v>9.9999999999999989E-277</v>
      </c>
      <c r="X34" s="124">
        <v>9.9999999999999989E-277</v>
      </c>
      <c r="Y34" s="124">
        <v>9.9999999999999989E-277</v>
      </c>
      <c r="Z34" s="124">
        <v>9.9999999999999989E-277</v>
      </c>
      <c r="AA34" s="124">
        <v>9.9999999999999989E-277</v>
      </c>
    </row>
    <row r="35" spans="1:27" ht="63.75" hidden="1" customHeight="1" x14ac:dyDescent="0.25">
      <c r="A35" s="82" t="s">
        <v>57</v>
      </c>
      <c r="B35" s="83" t="s">
        <v>58</v>
      </c>
      <c r="C35" s="84" t="s">
        <v>152</v>
      </c>
      <c r="D35" s="82" t="s">
        <v>197</v>
      </c>
      <c r="E35" s="82" t="s">
        <v>207</v>
      </c>
      <c r="F35" s="82" t="s">
        <v>199</v>
      </c>
      <c r="G35" s="82" t="s">
        <v>208</v>
      </c>
      <c r="H35" s="82"/>
      <c r="I35" s="82"/>
      <c r="J35" s="82"/>
      <c r="K35" s="82"/>
      <c r="L35" s="82"/>
      <c r="M35" s="82" t="s">
        <v>30</v>
      </c>
      <c r="N35" s="82" t="s">
        <v>193</v>
      </c>
      <c r="O35" s="82" t="s">
        <v>32</v>
      </c>
      <c r="P35" s="83" t="s">
        <v>153</v>
      </c>
      <c r="Q35" s="124">
        <v>9.9999999999999989E-277</v>
      </c>
      <c r="R35" s="124">
        <v>9.9999999999999989E-277</v>
      </c>
      <c r="S35" s="124">
        <v>9.9999999999999989E-277</v>
      </c>
      <c r="T35" s="124">
        <v>9.9999999999999989E-277</v>
      </c>
      <c r="U35" s="124">
        <v>9.9999999999999989E-277</v>
      </c>
      <c r="V35" s="124">
        <v>9.9999999999999989E-277</v>
      </c>
      <c r="W35" s="124">
        <v>9.9999999999999989E-277</v>
      </c>
      <c r="X35" s="124">
        <v>9.9999999999999989E-277</v>
      </c>
      <c r="Y35" s="124">
        <v>9.9999999999999989E-277</v>
      </c>
      <c r="Z35" s="124">
        <v>9.9999999999999989E-277</v>
      </c>
      <c r="AA35" s="124">
        <v>9.9999999999999989E-277</v>
      </c>
    </row>
    <row r="36" spans="1:27" ht="63.75" hidden="1" customHeight="1" x14ac:dyDescent="0.25">
      <c r="A36" s="82" t="s">
        <v>57</v>
      </c>
      <c r="B36" s="83" t="s">
        <v>58</v>
      </c>
      <c r="C36" s="84" t="s">
        <v>154</v>
      </c>
      <c r="D36" s="82" t="s">
        <v>197</v>
      </c>
      <c r="E36" s="82" t="s">
        <v>209</v>
      </c>
      <c r="F36" s="82" t="s">
        <v>199</v>
      </c>
      <c r="G36" s="82" t="s">
        <v>210</v>
      </c>
      <c r="H36" s="82"/>
      <c r="I36" s="82"/>
      <c r="J36" s="82"/>
      <c r="K36" s="82"/>
      <c r="L36" s="82"/>
      <c r="M36" s="82" t="s">
        <v>30</v>
      </c>
      <c r="N36" s="82" t="s">
        <v>193</v>
      </c>
      <c r="O36" s="82" t="s">
        <v>32</v>
      </c>
      <c r="P36" s="83" t="s">
        <v>155</v>
      </c>
      <c r="Q36" s="124">
        <v>9.9999999999999989E-277</v>
      </c>
      <c r="R36" s="124">
        <v>9.9999999999999989E-277</v>
      </c>
      <c r="S36" s="124">
        <v>9.9999999999999989E-277</v>
      </c>
      <c r="T36" s="124">
        <v>9.9999999999999989E-277</v>
      </c>
      <c r="U36" s="124">
        <v>9.9999999999999989E-277</v>
      </c>
      <c r="V36" s="124">
        <v>9.9999999999999989E-277</v>
      </c>
      <c r="W36" s="124">
        <v>9.9999999999999989E-277</v>
      </c>
      <c r="X36" s="124">
        <v>9.9999999999999989E-277</v>
      </c>
      <c r="Y36" s="124">
        <v>9.9999999999999989E-277</v>
      </c>
      <c r="Z36" s="124">
        <v>9.9999999999999989E-277</v>
      </c>
      <c r="AA36" s="124">
        <v>9.9999999999999989E-277</v>
      </c>
    </row>
    <row r="37" spans="1:27" ht="63.75" hidden="1" customHeight="1" x14ac:dyDescent="0.25">
      <c r="A37" s="82" t="s">
        <v>57</v>
      </c>
      <c r="B37" s="83" t="s">
        <v>58</v>
      </c>
      <c r="C37" s="84" t="s">
        <v>220</v>
      </c>
      <c r="D37" s="82" t="s">
        <v>197</v>
      </c>
      <c r="E37" s="82" t="s">
        <v>209</v>
      </c>
      <c r="F37" s="82" t="s">
        <v>199</v>
      </c>
      <c r="G37" s="82" t="s">
        <v>213</v>
      </c>
      <c r="H37" s="82"/>
      <c r="I37" s="82"/>
      <c r="J37" s="82"/>
      <c r="K37" s="82"/>
      <c r="L37" s="82"/>
      <c r="M37" s="82" t="s">
        <v>30</v>
      </c>
      <c r="N37" s="82" t="s">
        <v>193</v>
      </c>
      <c r="O37" s="82" t="s">
        <v>32</v>
      </c>
      <c r="P37" s="83" t="s">
        <v>221</v>
      </c>
      <c r="Q37" s="124">
        <v>9.9999999999999989E-277</v>
      </c>
      <c r="R37" s="124">
        <v>9.9999999999999989E-277</v>
      </c>
      <c r="S37" s="124">
        <v>9.9999999999999989E-277</v>
      </c>
      <c r="T37" s="124">
        <v>9.9999999999999989E-277</v>
      </c>
      <c r="U37" s="124">
        <v>9.9999999999999989E-277</v>
      </c>
      <c r="V37" s="124">
        <v>9.9999999999999989E-277</v>
      </c>
      <c r="W37" s="124">
        <v>9.9999999999999989E-277</v>
      </c>
      <c r="X37" s="124">
        <v>9.9999999999999989E-277</v>
      </c>
      <c r="Y37" s="124">
        <v>9.9999999999999989E-277</v>
      </c>
      <c r="Z37" s="124">
        <v>9.9999999999999989E-277</v>
      </c>
      <c r="AA37" s="124">
        <v>9.9999999999999989E-277</v>
      </c>
    </row>
    <row r="38" spans="1:27" ht="63.75" hidden="1" customHeight="1" x14ac:dyDescent="0.25">
      <c r="A38" s="82" t="s">
        <v>57</v>
      </c>
      <c r="B38" s="83" t="s">
        <v>58</v>
      </c>
      <c r="C38" s="84" t="s">
        <v>220</v>
      </c>
      <c r="D38" s="82" t="s">
        <v>197</v>
      </c>
      <c r="E38" s="82" t="s">
        <v>209</v>
      </c>
      <c r="F38" s="82" t="s">
        <v>199</v>
      </c>
      <c r="G38" s="82" t="s">
        <v>213</v>
      </c>
      <c r="H38" s="82"/>
      <c r="I38" s="82"/>
      <c r="J38" s="82"/>
      <c r="K38" s="82"/>
      <c r="L38" s="82"/>
      <c r="M38" s="82" t="s">
        <v>30</v>
      </c>
      <c r="N38" s="82" t="s">
        <v>180</v>
      </c>
      <c r="O38" s="82" t="s">
        <v>32</v>
      </c>
      <c r="P38" s="83" t="s">
        <v>221</v>
      </c>
      <c r="Q38" s="124">
        <v>9.9999999999999989E-277</v>
      </c>
      <c r="R38" s="124">
        <v>9.9999999999999989E-277</v>
      </c>
      <c r="S38" s="124">
        <v>9.9999999999999989E-277</v>
      </c>
      <c r="T38" s="124">
        <v>9.9999999999999989E-277</v>
      </c>
      <c r="U38" s="124">
        <v>9.9999999999999989E-277</v>
      </c>
      <c r="V38" s="124">
        <v>9.9999999999999989E-277</v>
      </c>
      <c r="W38" s="124">
        <v>9.9999999999999989E-277</v>
      </c>
      <c r="X38" s="124">
        <v>9.9999999999999989E-277</v>
      </c>
      <c r="Y38" s="124">
        <v>9.9999999999999989E-277</v>
      </c>
      <c r="Z38" s="124">
        <v>9.9999999999999989E-277</v>
      </c>
      <c r="AA38" s="124">
        <v>9.9999999999999989E-277</v>
      </c>
    </row>
    <row r="39" spans="1:27" ht="63.75" hidden="1" customHeight="1" x14ac:dyDescent="0.25">
      <c r="A39" s="82" t="s">
        <v>57</v>
      </c>
      <c r="B39" s="83" t="s">
        <v>58</v>
      </c>
      <c r="C39" s="84" t="s">
        <v>156</v>
      </c>
      <c r="D39" s="82" t="s">
        <v>197</v>
      </c>
      <c r="E39" s="82" t="s">
        <v>211</v>
      </c>
      <c r="F39" s="82" t="s">
        <v>199</v>
      </c>
      <c r="G39" s="82" t="s">
        <v>212</v>
      </c>
      <c r="H39" s="82"/>
      <c r="I39" s="82"/>
      <c r="J39" s="82"/>
      <c r="K39" s="82"/>
      <c r="L39" s="82"/>
      <c r="M39" s="82" t="s">
        <v>30</v>
      </c>
      <c r="N39" s="82" t="s">
        <v>193</v>
      </c>
      <c r="O39" s="82" t="s">
        <v>32</v>
      </c>
      <c r="P39" s="83" t="s">
        <v>157</v>
      </c>
      <c r="Q39" s="124">
        <v>9.9999999999999989E-277</v>
      </c>
      <c r="R39" s="124">
        <v>9.9999999999999989E-277</v>
      </c>
      <c r="S39" s="124">
        <v>9.9999999999999989E-277</v>
      </c>
      <c r="T39" s="124">
        <v>9.9999999999999989E-277</v>
      </c>
      <c r="U39" s="124">
        <v>9.9999999999999989E-277</v>
      </c>
      <c r="V39" s="124">
        <v>9.9999999999999989E-277</v>
      </c>
      <c r="W39" s="124">
        <v>9.9999999999999989E-277</v>
      </c>
      <c r="X39" s="124">
        <v>9.9999999999999989E-277</v>
      </c>
      <c r="Y39" s="124">
        <v>9.9999999999999989E-277</v>
      </c>
      <c r="Z39" s="124">
        <v>9.9999999999999989E-277</v>
      </c>
      <c r="AA39" s="124">
        <v>9.9999999999999989E-277</v>
      </c>
    </row>
    <row r="40" spans="1:27" ht="63.75" hidden="1" customHeight="1" x14ac:dyDescent="0.25">
      <c r="A40" s="82" t="s">
        <v>57</v>
      </c>
      <c r="B40" s="83" t="s">
        <v>58</v>
      </c>
      <c r="C40" s="84" t="s">
        <v>158</v>
      </c>
      <c r="D40" s="82" t="s">
        <v>197</v>
      </c>
      <c r="E40" s="82" t="s">
        <v>211</v>
      </c>
      <c r="F40" s="82" t="s">
        <v>199</v>
      </c>
      <c r="G40" s="82" t="s">
        <v>204</v>
      </c>
      <c r="H40" s="82"/>
      <c r="I40" s="82"/>
      <c r="J40" s="82"/>
      <c r="K40" s="82"/>
      <c r="L40" s="82"/>
      <c r="M40" s="82" t="s">
        <v>30</v>
      </c>
      <c r="N40" s="82" t="s">
        <v>193</v>
      </c>
      <c r="O40" s="82" t="s">
        <v>32</v>
      </c>
      <c r="P40" s="83" t="s">
        <v>159</v>
      </c>
      <c r="Q40" s="124">
        <v>9.9999999999999989E-277</v>
      </c>
      <c r="R40" s="124">
        <v>9.9999999999999989E-277</v>
      </c>
      <c r="S40" s="124">
        <v>9.9999999999999989E-277</v>
      </c>
      <c r="T40" s="124">
        <v>9.9999999999999989E-277</v>
      </c>
      <c r="U40" s="124">
        <v>9.9999999999999989E-277</v>
      </c>
      <c r="V40" s="124">
        <v>9.9999999999999989E-277</v>
      </c>
      <c r="W40" s="124">
        <v>9.9999999999999989E-277</v>
      </c>
      <c r="X40" s="124">
        <v>9.9999999999999989E-277</v>
      </c>
      <c r="Y40" s="124">
        <v>9.9999999999999989E-277</v>
      </c>
      <c r="Z40" s="124">
        <v>9.9999999999999989E-277</v>
      </c>
      <c r="AA40" s="124">
        <v>9.9999999999999989E-277</v>
      </c>
    </row>
    <row r="41" spans="1:27" ht="63.75" hidden="1" customHeight="1" x14ac:dyDescent="0.25">
      <c r="A41" s="82" t="s">
        <v>57</v>
      </c>
      <c r="B41" s="83" t="s">
        <v>58</v>
      </c>
      <c r="C41" s="84" t="s">
        <v>160</v>
      </c>
      <c r="D41" s="82" t="s">
        <v>197</v>
      </c>
      <c r="E41" s="82" t="s">
        <v>211</v>
      </c>
      <c r="F41" s="82" t="s">
        <v>199</v>
      </c>
      <c r="G41" s="82" t="s">
        <v>205</v>
      </c>
      <c r="H41" s="82"/>
      <c r="I41" s="82"/>
      <c r="J41" s="82"/>
      <c r="K41" s="82"/>
      <c r="L41" s="82"/>
      <c r="M41" s="82" t="s">
        <v>30</v>
      </c>
      <c r="N41" s="82" t="s">
        <v>193</v>
      </c>
      <c r="O41" s="82" t="s">
        <v>32</v>
      </c>
      <c r="P41" s="83" t="s">
        <v>161</v>
      </c>
      <c r="Q41" s="124">
        <v>9.9999999999999989E-277</v>
      </c>
      <c r="R41" s="124">
        <v>9.9999999999999989E-277</v>
      </c>
      <c r="S41" s="124">
        <v>9.9999999999999989E-277</v>
      </c>
      <c r="T41" s="124">
        <v>9.9999999999999989E-277</v>
      </c>
      <c r="U41" s="124">
        <v>9.9999999999999989E-277</v>
      </c>
      <c r="V41" s="124">
        <v>9.9999999999999989E-277</v>
      </c>
      <c r="W41" s="124">
        <v>9.9999999999999989E-277</v>
      </c>
      <c r="X41" s="124">
        <v>9.9999999999999989E-277</v>
      </c>
      <c r="Y41" s="124">
        <v>9.9999999999999989E-277</v>
      </c>
      <c r="Z41" s="124">
        <v>9.9999999999999989E-277</v>
      </c>
      <c r="AA41" s="124">
        <v>9.9999999999999989E-277</v>
      </c>
    </row>
    <row r="42" spans="1:27" ht="63.75" hidden="1" customHeight="1" x14ac:dyDescent="0.25">
      <c r="A42" s="82" t="s">
        <v>57</v>
      </c>
      <c r="B42" s="83" t="s">
        <v>58</v>
      </c>
      <c r="C42" s="84" t="s">
        <v>222</v>
      </c>
      <c r="D42" s="82" t="s">
        <v>197</v>
      </c>
      <c r="E42" s="82" t="s">
        <v>211</v>
      </c>
      <c r="F42" s="82" t="s">
        <v>199</v>
      </c>
      <c r="G42" s="82" t="s">
        <v>193</v>
      </c>
      <c r="H42" s="82"/>
      <c r="I42" s="82"/>
      <c r="J42" s="82"/>
      <c r="K42" s="82"/>
      <c r="L42" s="82"/>
      <c r="M42" s="82" t="s">
        <v>30</v>
      </c>
      <c r="N42" s="82" t="s">
        <v>193</v>
      </c>
      <c r="O42" s="82" t="s">
        <v>32</v>
      </c>
      <c r="P42" s="83" t="s">
        <v>223</v>
      </c>
      <c r="Q42" s="124">
        <v>9.9999999999999989E-277</v>
      </c>
      <c r="R42" s="124">
        <v>9.9999999999999989E-277</v>
      </c>
      <c r="S42" s="124">
        <v>9.9999999999999989E-277</v>
      </c>
      <c r="T42" s="124">
        <v>9.9999999999999989E-277</v>
      </c>
      <c r="U42" s="124">
        <v>9.9999999999999989E-277</v>
      </c>
      <c r="V42" s="124">
        <v>9.9999999999999989E-277</v>
      </c>
      <c r="W42" s="124">
        <v>9.9999999999999989E-277</v>
      </c>
      <c r="X42" s="124">
        <v>9.9999999999999989E-277</v>
      </c>
      <c r="Y42" s="124">
        <v>9.9999999999999989E-277</v>
      </c>
      <c r="Z42" s="124">
        <v>9.9999999999999989E-277</v>
      </c>
      <c r="AA42" s="124">
        <v>9.9999999999999989E-277</v>
      </c>
    </row>
    <row r="43" spans="1:27" ht="63.75" hidden="1" customHeight="1" x14ac:dyDescent="0.25">
      <c r="A43" s="82" t="s">
        <v>57</v>
      </c>
      <c r="B43" s="83" t="s">
        <v>58</v>
      </c>
      <c r="C43" s="84" t="s">
        <v>294</v>
      </c>
      <c r="D43" s="82" t="s">
        <v>197</v>
      </c>
      <c r="E43" s="82" t="s">
        <v>211</v>
      </c>
      <c r="F43" s="82" t="s">
        <v>199</v>
      </c>
      <c r="G43" s="82" t="s">
        <v>206</v>
      </c>
      <c r="H43" s="82" t="s">
        <v>1</v>
      </c>
      <c r="I43" s="82" t="s">
        <v>1</v>
      </c>
      <c r="J43" s="82" t="s">
        <v>1</v>
      </c>
      <c r="K43" s="82" t="s">
        <v>1</v>
      </c>
      <c r="L43" s="82" t="s">
        <v>1</v>
      </c>
      <c r="M43" s="82" t="s">
        <v>30</v>
      </c>
      <c r="N43" s="82" t="s">
        <v>193</v>
      </c>
      <c r="O43" s="82" t="s">
        <v>32</v>
      </c>
      <c r="P43" s="83" t="s">
        <v>295</v>
      </c>
      <c r="Q43" s="124">
        <v>9.9999999999999989E-277</v>
      </c>
      <c r="R43" s="124">
        <v>9.9999999999999989E-277</v>
      </c>
      <c r="S43" s="124">
        <v>9.9999999999999989E-277</v>
      </c>
      <c r="T43" s="124">
        <v>9.9999999999999989E-277</v>
      </c>
      <c r="U43" s="124">
        <v>9.9999999999999989E-277</v>
      </c>
      <c r="V43" s="124">
        <v>9.9999999999999989E-277</v>
      </c>
      <c r="W43" s="124">
        <v>9.9999999999999989E-277</v>
      </c>
      <c r="X43" s="124">
        <v>9.9999999999999989E-277</v>
      </c>
      <c r="Y43" s="124">
        <v>9.9999999999999989E-277</v>
      </c>
      <c r="Z43" s="124">
        <v>9.9999999999999989E-277</v>
      </c>
      <c r="AA43" s="124">
        <v>9.9999999999999989E-277</v>
      </c>
    </row>
    <row r="44" spans="1:27" s="115" customFormat="1" ht="33.75" x14ac:dyDescent="0.25">
      <c r="A44" s="131" t="s">
        <v>55</v>
      </c>
      <c r="B44" s="132" t="s">
        <v>56</v>
      </c>
      <c r="C44" s="133" t="s">
        <v>124</v>
      </c>
      <c r="D44" s="131" t="s">
        <v>29</v>
      </c>
      <c r="E44" s="131" t="s">
        <v>178</v>
      </c>
      <c r="F44" s="131" t="s">
        <v>188</v>
      </c>
      <c r="G44" s="131" t="s">
        <v>176</v>
      </c>
      <c r="H44" s="131" t="s">
        <v>189</v>
      </c>
      <c r="I44" s="131"/>
      <c r="J44" s="131"/>
      <c r="K44" s="131"/>
      <c r="L44" s="131"/>
      <c r="M44" s="131" t="s">
        <v>30</v>
      </c>
      <c r="N44" s="131" t="s">
        <v>31</v>
      </c>
      <c r="O44" s="131" t="s">
        <v>32</v>
      </c>
      <c r="P44" s="221" t="s">
        <v>306</v>
      </c>
      <c r="Q44" s="124" t="e">
        <f>+#REF!/$Q$3</f>
        <v>#REF!</v>
      </c>
      <c r="R44" s="124" t="e">
        <f>+#REF!/$Q$3</f>
        <v>#REF!</v>
      </c>
      <c r="S44" s="124" t="e">
        <f>+#REF!/$Q$3</f>
        <v>#REF!</v>
      </c>
      <c r="T44" s="124" t="e">
        <f>+#REF!/$Q$3</f>
        <v>#REF!</v>
      </c>
      <c r="U44" s="124" t="e">
        <f>+#REF!/$Q$3</f>
        <v>#REF!</v>
      </c>
      <c r="V44" s="124" t="e">
        <f>+#REF!/$Q$3</f>
        <v>#REF!</v>
      </c>
      <c r="W44" s="124" t="e">
        <f>+#REF!/$Q$3</f>
        <v>#REF!</v>
      </c>
      <c r="X44" s="124" t="e">
        <f>+#REF!/$Q$3</f>
        <v>#REF!</v>
      </c>
      <c r="Y44" s="124" t="e">
        <f>+#REF!/$Q$3</f>
        <v>#REF!</v>
      </c>
      <c r="Z44" s="124" t="e">
        <f>+#REF!/$Q$3</f>
        <v>#REF!</v>
      </c>
      <c r="AA44" s="124" t="e">
        <f>+#REF!/$Q$3</f>
        <v>#REF!</v>
      </c>
    </row>
    <row r="45" spans="1:27" s="115" customFormat="1" ht="33.75" x14ac:dyDescent="0.25">
      <c r="A45" s="128" t="s">
        <v>53</v>
      </c>
      <c r="B45" s="132" t="s">
        <v>54</v>
      </c>
      <c r="C45" s="133" t="s">
        <v>124</v>
      </c>
      <c r="D45" s="131" t="s">
        <v>29</v>
      </c>
      <c r="E45" s="131" t="s">
        <v>178</v>
      </c>
      <c r="F45" s="131" t="s">
        <v>188</v>
      </c>
      <c r="G45" s="131" t="s">
        <v>176</v>
      </c>
      <c r="H45" s="131" t="s">
        <v>189</v>
      </c>
      <c r="I45" s="131"/>
      <c r="J45" s="131"/>
      <c r="K45" s="131"/>
      <c r="L45" s="131"/>
      <c r="M45" s="131" t="s">
        <v>30</v>
      </c>
      <c r="N45" s="131" t="s">
        <v>31</v>
      </c>
      <c r="O45" s="131" t="s">
        <v>32</v>
      </c>
      <c r="P45" s="221" t="s">
        <v>306</v>
      </c>
      <c r="Q45" s="124" t="e">
        <f>+#REF!/$Q$3</f>
        <v>#REF!</v>
      </c>
      <c r="R45" s="124" t="e">
        <f>+#REF!/$Q$3</f>
        <v>#REF!</v>
      </c>
      <c r="S45" s="124" t="e">
        <f>+#REF!/$Q$3</f>
        <v>#REF!</v>
      </c>
      <c r="T45" s="124" t="e">
        <f>+#REF!/$Q$3</f>
        <v>#REF!</v>
      </c>
      <c r="U45" s="124" t="e">
        <f>+#REF!/$Q$3</f>
        <v>#REF!</v>
      </c>
      <c r="V45" s="124" t="e">
        <f>+#REF!/$Q$3</f>
        <v>#REF!</v>
      </c>
      <c r="W45" s="124" t="e">
        <f>+#REF!/$Q$3</f>
        <v>#REF!</v>
      </c>
      <c r="X45" s="124" t="e">
        <f>+#REF!/$Q$3</f>
        <v>#REF!</v>
      </c>
      <c r="Y45" s="124" t="e">
        <f>+#REF!/$Q$3</f>
        <v>#REF!</v>
      </c>
      <c r="Z45" s="124" t="e">
        <f>+#REF!/$Q$3</f>
        <v>#REF!</v>
      </c>
      <c r="AA45" s="469" t="e">
        <f>+#REF!/$Q$3</f>
        <v>#REF!</v>
      </c>
    </row>
    <row r="46" spans="1:27" s="115" customFormat="1" ht="33.75" x14ac:dyDescent="0.25">
      <c r="A46" s="131" t="s">
        <v>51</v>
      </c>
      <c r="B46" s="132" t="s">
        <v>52</v>
      </c>
      <c r="C46" s="133" t="s">
        <v>124</v>
      </c>
      <c r="D46" s="131" t="s">
        <v>29</v>
      </c>
      <c r="E46" s="131" t="s">
        <v>178</v>
      </c>
      <c r="F46" s="131" t="s">
        <v>188</v>
      </c>
      <c r="G46" s="131" t="s">
        <v>176</v>
      </c>
      <c r="H46" s="131" t="s">
        <v>189</v>
      </c>
      <c r="I46" s="131"/>
      <c r="J46" s="131"/>
      <c r="K46" s="131"/>
      <c r="L46" s="131"/>
      <c r="M46" s="131" t="s">
        <v>30</v>
      </c>
      <c r="N46" s="131" t="s">
        <v>31</v>
      </c>
      <c r="O46" s="131" t="s">
        <v>32</v>
      </c>
      <c r="P46" s="221" t="s">
        <v>306</v>
      </c>
      <c r="Q46" s="124" t="e">
        <f>+#REF!/$Q$3</f>
        <v>#REF!</v>
      </c>
      <c r="R46" s="124" t="e">
        <f>+#REF!/$Q$3</f>
        <v>#REF!</v>
      </c>
      <c r="S46" s="124" t="e">
        <f>+#REF!/$Q$3</f>
        <v>#REF!</v>
      </c>
      <c r="T46" s="124" t="e">
        <f>+#REF!/$Q$3</f>
        <v>#REF!</v>
      </c>
      <c r="U46" s="124" t="e">
        <f>+#REF!/$Q$3</f>
        <v>#REF!</v>
      </c>
      <c r="V46" s="124" t="e">
        <f>+#REF!/$Q$3</f>
        <v>#REF!</v>
      </c>
      <c r="W46" s="124" t="e">
        <f>+#REF!/$Q$3</f>
        <v>#REF!</v>
      </c>
      <c r="X46" s="124" t="e">
        <f>+#REF!/$Q$3</f>
        <v>#REF!</v>
      </c>
      <c r="Y46" s="124" t="e">
        <f>+#REF!/$Q$3</f>
        <v>#REF!</v>
      </c>
      <c r="Z46" s="124" t="e">
        <f>+#REF!/$Q$3</f>
        <v>#REF!</v>
      </c>
      <c r="AA46" s="469" t="e">
        <f>+#REF!/$Q$3</f>
        <v>#REF!</v>
      </c>
    </row>
    <row r="47" spans="1:27" ht="15" x14ac:dyDescent="0.25">
      <c r="A47" s="87" t="s">
        <v>1</v>
      </c>
      <c r="B47" s="88" t="s">
        <v>1</v>
      </c>
      <c r="C47" s="89" t="s">
        <v>1</v>
      </c>
      <c r="D47" s="87" t="s">
        <v>1</v>
      </c>
      <c r="E47" s="87" t="s">
        <v>1</v>
      </c>
      <c r="F47" s="87" t="s">
        <v>1</v>
      </c>
      <c r="G47" s="87" t="s">
        <v>1</v>
      </c>
      <c r="H47" s="87" t="s">
        <v>1</v>
      </c>
      <c r="I47" s="87" t="s">
        <v>1</v>
      </c>
      <c r="J47" s="87" t="s">
        <v>1</v>
      </c>
      <c r="K47" s="87" t="s">
        <v>1</v>
      </c>
      <c r="L47" s="87" t="s">
        <v>1</v>
      </c>
      <c r="M47" s="87" t="s">
        <v>1</v>
      </c>
      <c r="N47" s="87" t="s">
        <v>1</v>
      </c>
      <c r="O47" s="87" t="s">
        <v>1</v>
      </c>
      <c r="P47" s="88" t="s">
        <v>1</v>
      </c>
      <c r="Q47" s="124" t="e">
        <f>(((((SUM(Q5:Q46))/1000000)/1000000)/1000000)/1000000)/1000000</f>
        <v>#REF!</v>
      </c>
      <c r="R47" s="124" t="e">
        <f t="shared" ref="R47:AA47" si="0">((((((SUM(R5:R46))/1000000)/1000000)/1000000)/1000000)/1000000)/1000000</f>
        <v>#REF!</v>
      </c>
      <c r="S47" s="124" t="e">
        <f t="shared" si="0"/>
        <v>#REF!</v>
      </c>
      <c r="T47" s="124" t="e">
        <f t="shared" si="0"/>
        <v>#REF!</v>
      </c>
      <c r="U47" s="124" t="e">
        <f t="shared" si="0"/>
        <v>#REF!</v>
      </c>
      <c r="V47" s="124" t="e">
        <f t="shared" si="0"/>
        <v>#REF!</v>
      </c>
      <c r="W47" s="124" t="e">
        <f t="shared" si="0"/>
        <v>#REF!</v>
      </c>
      <c r="X47" s="124" t="e">
        <f t="shared" si="0"/>
        <v>#REF!</v>
      </c>
      <c r="Y47" s="124" t="e">
        <f t="shared" si="0"/>
        <v>#REF!</v>
      </c>
      <c r="Z47" s="124" t="e">
        <f t="shared" si="0"/>
        <v>#REF!</v>
      </c>
      <c r="AA47" s="124" t="e">
        <f t="shared" si="0"/>
        <v>#REF!</v>
      </c>
    </row>
    <row r="48" spans="1:27" ht="15" x14ac:dyDescent="0.25">
      <c r="A48" s="82" t="s">
        <v>1</v>
      </c>
      <c r="B48" s="86" t="s">
        <v>1</v>
      </c>
      <c r="C48" s="84" t="s">
        <v>1</v>
      </c>
      <c r="D48" s="82" t="s">
        <v>1</v>
      </c>
      <c r="E48" s="82" t="s">
        <v>1</v>
      </c>
      <c r="F48" s="82" t="s">
        <v>1</v>
      </c>
      <c r="G48" s="82" t="s">
        <v>1</v>
      </c>
      <c r="H48" s="82" t="s">
        <v>1</v>
      </c>
      <c r="I48" s="82" t="s">
        <v>1</v>
      </c>
      <c r="J48" s="82" t="s">
        <v>1</v>
      </c>
      <c r="K48" s="82" t="s">
        <v>1</v>
      </c>
      <c r="L48" s="82" t="s">
        <v>1</v>
      </c>
      <c r="M48" s="82" t="s">
        <v>1</v>
      </c>
      <c r="N48" s="82" t="s">
        <v>1</v>
      </c>
      <c r="O48" s="82" t="s">
        <v>1</v>
      </c>
      <c r="P48" s="83" t="s">
        <v>1</v>
      </c>
      <c r="Q48" s="124" t="s">
        <v>1</v>
      </c>
      <c r="R48" s="124" t="s">
        <v>1</v>
      </c>
      <c r="S48" s="124" t="s">
        <v>1</v>
      </c>
      <c r="T48" s="124" t="s">
        <v>1</v>
      </c>
      <c r="U48" s="124" t="s">
        <v>1</v>
      </c>
      <c r="V48" s="124" t="s">
        <v>1</v>
      </c>
      <c r="W48" s="124" t="s">
        <v>1</v>
      </c>
      <c r="X48" s="124" t="s">
        <v>1</v>
      </c>
      <c r="Y48" s="124" t="s">
        <v>1</v>
      </c>
      <c r="Z48" s="124" t="s">
        <v>1</v>
      </c>
      <c r="AA48" s="124" t="s">
        <v>1</v>
      </c>
    </row>
    <row r="49" spans="16:27" ht="20.25" hidden="1" customHeight="1" x14ac:dyDescent="0.25">
      <c r="P49" s="228" t="s">
        <v>69</v>
      </c>
      <c r="Q49" s="184" t="e">
        <f>SUBTOTAL(9,Q5:Q48)</f>
        <v>#REF!</v>
      </c>
      <c r="R49" s="184" t="e">
        <f t="shared" ref="R49:AA49" si="1">SUBTOTAL(9,R5:R48)</f>
        <v>#REF!</v>
      </c>
      <c r="S49" s="184" t="e">
        <f t="shared" si="1"/>
        <v>#REF!</v>
      </c>
      <c r="T49" s="184" t="e">
        <f>SUBTOTAL(9,T5:T48)</f>
        <v>#REF!</v>
      </c>
      <c r="U49" s="184" t="e">
        <f t="shared" si="1"/>
        <v>#REF!</v>
      </c>
      <c r="V49" s="184" t="e">
        <f>SUBTOTAL(9,V5:V48)</f>
        <v>#REF!</v>
      </c>
      <c r="W49" s="184" t="e">
        <f t="shared" si="1"/>
        <v>#REF!</v>
      </c>
      <c r="X49" s="184" t="e">
        <f t="shared" si="1"/>
        <v>#REF!</v>
      </c>
      <c r="Y49" s="184" t="e">
        <f t="shared" si="1"/>
        <v>#REF!</v>
      </c>
      <c r="Z49" s="184" t="e">
        <f t="shared" si="1"/>
        <v>#REF!</v>
      </c>
      <c r="AA49" s="184" t="e">
        <f t="shared" si="1"/>
        <v>#REF!</v>
      </c>
    </row>
    <row r="50" spans="16:27" ht="15" hidden="1" x14ac:dyDescent="0.25">
      <c r="P50" s="228" t="s">
        <v>335</v>
      </c>
      <c r="Q50" s="124" t="e">
        <f>(+#REF!)/1000000</f>
        <v>#REF!</v>
      </c>
      <c r="R50" s="124" t="e">
        <f>(+#REF!)/1000000</f>
        <v>#REF!</v>
      </c>
      <c r="S50" s="124" t="e">
        <f>(+#REF!)/1000000</f>
        <v>#REF!</v>
      </c>
      <c r="T50" s="124" t="e">
        <f>(+#REF!)/1000000</f>
        <v>#REF!</v>
      </c>
      <c r="U50" s="124" t="e">
        <f>(+#REF!)/1000000</f>
        <v>#REF!</v>
      </c>
      <c r="V50" s="124" t="e">
        <f>(+#REF!)/1000000</f>
        <v>#REF!</v>
      </c>
      <c r="W50" s="124" t="e">
        <f>(+#REF!)/1000000</f>
        <v>#REF!</v>
      </c>
      <c r="X50" s="124" t="e">
        <f>(+#REF!)/1000000</f>
        <v>#REF!</v>
      </c>
      <c r="Y50" s="124" t="e">
        <f>(+#REF!)/1000000</f>
        <v>#REF!</v>
      </c>
      <c r="Z50" s="124" t="e">
        <f>(+#REF!)/1000000</f>
        <v>#REF!</v>
      </c>
      <c r="AA50" s="124" t="e">
        <f>(+#REF!)/1000000</f>
        <v>#REF!</v>
      </c>
    </row>
    <row r="51" spans="16:27" ht="15" hidden="1" x14ac:dyDescent="0.25">
      <c r="P51" s="228" t="s">
        <v>334</v>
      </c>
      <c r="Q51" s="125" t="e">
        <f>+Q49-Q50</f>
        <v>#REF!</v>
      </c>
      <c r="R51" s="125" t="e">
        <f t="shared" ref="R51:Z51" si="2">+R49-R50</f>
        <v>#REF!</v>
      </c>
      <c r="S51" s="125" t="e">
        <f t="shared" si="2"/>
        <v>#REF!</v>
      </c>
      <c r="T51" s="125" t="e">
        <f t="shared" si="2"/>
        <v>#REF!</v>
      </c>
      <c r="U51" s="125" t="e">
        <f t="shared" si="2"/>
        <v>#REF!</v>
      </c>
      <c r="V51" s="125" t="e">
        <f t="shared" si="2"/>
        <v>#REF!</v>
      </c>
      <c r="W51" s="125" t="e">
        <f t="shared" si="2"/>
        <v>#REF!</v>
      </c>
      <c r="X51" s="125" t="e">
        <f t="shared" si="2"/>
        <v>#REF!</v>
      </c>
      <c r="Y51" s="125" t="e">
        <f t="shared" si="2"/>
        <v>#REF!</v>
      </c>
      <c r="Z51" s="125" t="e">
        <f t="shared" si="2"/>
        <v>#REF!</v>
      </c>
      <c r="AA51" s="125" t="e">
        <f>+AA49-AA50</f>
        <v>#REF!</v>
      </c>
    </row>
    <row r="52" spans="16:27" ht="63.75" customHeight="1" x14ac:dyDescent="0.25">
      <c r="Q52" s="126"/>
      <c r="R52" s="126"/>
      <c r="S52" s="126"/>
      <c r="T52" s="126"/>
      <c r="U52" s="126"/>
      <c r="V52" s="126"/>
      <c r="W52" s="126"/>
      <c r="X52" s="126"/>
      <c r="Y52" s="126"/>
      <c r="Z52" s="126"/>
      <c r="AA52" s="126"/>
    </row>
    <row r="53" spans="16:27" ht="63.75" customHeight="1" x14ac:dyDescent="0.25">
      <c r="S53" s="126" t="e">
        <f>+S19+S45</f>
        <v>#REF!</v>
      </c>
    </row>
  </sheetData>
  <autoFilter ref="A4:AA48" xr:uid="{00000000-0009-0000-0000-000004000000}">
    <filterColumn colId="15">
      <colorFilter dxfId="46"/>
    </filterColumn>
  </autoFilter>
  <mergeCells count="1">
    <mergeCell ref="Q1:S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1"/>
  <sheetViews>
    <sheetView workbookViewId="0">
      <selection activeCell="B7" sqref="B7"/>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23" t="s">
        <v>59</v>
      </c>
    </row>
    <row r="3" spans="1:13" ht="24" thickBot="1" x14ac:dyDescent="0.3">
      <c r="A3" s="803" t="s">
        <v>79</v>
      </c>
      <c r="B3" s="804"/>
      <c r="C3" s="804"/>
      <c r="D3" s="804"/>
      <c r="E3" s="804"/>
      <c r="F3" s="804"/>
      <c r="G3" s="804"/>
      <c r="H3" s="804"/>
      <c r="I3" s="804"/>
      <c r="J3" s="804"/>
      <c r="K3" s="804"/>
      <c r="L3" s="805"/>
    </row>
    <row r="4" spans="1:13" ht="48.75" customHeight="1" thickBot="1" x14ac:dyDescent="0.3">
      <c r="A4" s="361" t="s">
        <v>63</v>
      </c>
      <c r="B4" s="362" t="s">
        <v>87</v>
      </c>
      <c r="C4" s="363" t="s">
        <v>41</v>
      </c>
      <c r="D4" s="362" t="s">
        <v>90</v>
      </c>
      <c r="E4" s="362" t="s">
        <v>91</v>
      </c>
      <c r="F4" s="364" t="s">
        <v>24</v>
      </c>
      <c r="G4" s="362" t="s">
        <v>356</v>
      </c>
      <c r="H4" s="362" t="s">
        <v>42</v>
      </c>
      <c r="I4" s="361" t="s">
        <v>25</v>
      </c>
      <c r="J4" s="365" t="s">
        <v>43</v>
      </c>
      <c r="K4" s="364" t="s">
        <v>78</v>
      </c>
      <c r="L4" s="366" t="s">
        <v>44</v>
      </c>
      <c r="M4" s="138"/>
    </row>
    <row r="5" spans="1:13" ht="22.5" customHeight="1" x14ac:dyDescent="0.25">
      <c r="A5" s="139" t="s">
        <v>46</v>
      </c>
      <c r="B5" s="141" t="e">
        <f>+#REF!</f>
        <v>#REF!</v>
      </c>
      <c r="C5" s="141" t="e">
        <f>+#REF!</f>
        <v>#REF!</v>
      </c>
      <c r="D5" s="141" t="e">
        <f>+#REF!</f>
        <v>#REF!</v>
      </c>
      <c r="E5" s="141" t="e">
        <f>+C5-D5</f>
        <v>#REF!</v>
      </c>
      <c r="F5" s="141" t="e">
        <f>+#REF!</f>
        <v>#REF!</v>
      </c>
      <c r="G5" s="218" t="e">
        <f>+F5/E5</f>
        <v>#REF!</v>
      </c>
      <c r="H5" s="141" t="e">
        <f>+E5-F5</f>
        <v>#REF!</v>
      </c>
      <c r="I5" s="141" t="e">
        <f>+#REF!</f>
        <v>#REF!</v>
      </c>
      <c r="J5" s="143" t="e">
        <f t="shared" ref="J5:J11" si="0">+I5/E5</f>
        <v>#REF!</v>
      </c>
      <c r="K5" s="141" t="e">
        <f>+#REF!</f>
        <v>#REF!</v>
      </c>
      <c r="L5" s="144" t="e">
        <f t="shared" ref="L5:L11" si="1">+K5/E5</f>
        <v>#REF!</v>
      </c>
      <c r="M5" s="1"/>
    </row>
    <row r="6" spans="1:13" ht="28.5" customHeight="1" x14ac:dyDescent="0.25">
      <c r="A6" s="140" t="s">
        <v>162</v>
      </c>
      <c r="B6" s="142" t="e">
        <f>+#REF!</f>
        <v>#REF!</v>
      </c>
      <c r="C6" s="142" t="e">
        <f>+#REF!</f>
        <v>#REF!</v>
      </c>
      <c r="D6" s="142" t="e">
        <f>+#REF!</f>
        <v>#REF!</v>
      </c>
      <c r="E6" s="142" t="e">
        <f t="shared" ref="E6:E11" si="2">+C6-D6</f>
        <v>#REF!</v>
      </c>
      <c r="F6" s="142" t="e">
        <f>+#REF!</f>
        <v>#REF!</v>
      </c>
      <c r="G6" s="219" t="e">
        <f t="shared" ref="G6:G11" si="3">+F6/E6</f>
        <v>#REF!</v>
      </c>
      <c r="H6" s="142" t="e">
        <f t="shared" ref="H6:H11" si="4">+E6-F6</f>
        <v>#REF!</v>
      </c>
      <c r="I6" s="142" t="e">
        <f>+#REF!</f>
        <v>#REF!</v>
      </c>
      <c r="J6" s="145" t="e">
        <f t="shared" si="0"/>
        <v>#REF!</v>
      </c>
      <c r="K6" s="142" t="e">
        <f>+#REF!</f>
        <v>#REF!</v>
      </c>
      <c r="L6" s="146" t="e">
        <f t="shared" si="1"/>
        <v>#REF!</v>
      </c>
    </row>
    <row r="7" spans="1:13" ht="59.25" customHeight="1" x14ac:dyDescent="0.25">
      <c r="A7" s="140" t="s">
        <v>163</v>
      </c>
      <c r="B7" s="142" t="e">
        <f>+#REF!</f>
        <v>#REF!</v>
      </c>
      <c r="C7" s="142" t="e">
        <f>+#REF!</f>
        <v>#REF!</v>
      </c>
      <c r="D7" s="142" t="e">
        <f>+#REF!</f>
        <v>#REF!</v>
      </c>
      <c r="E7" s="142" t="e">
        <f>+#REF!</f>
        <v>#REF!</v>
      </c>
      <c r="F7" s="142" t="e">
        <f>+#REF!</f>
        <v>#REF!</v>
      </c>
      <c r="G7" s="219" t="e">
        <f t="shared" si="3"/>
        <v>#REF!</v>
      </c>
      <c r="H7" s="142" t="e">
        <f t="shared" si="4"/>
        <v>#REF!</v>
      </c>
      <c r="I7" s="142" t="e">
        <f>+#REF!</f>
        <v>#REF!</v>
      </c>
      <c r="J7" s="145" t="e">
        <f t="shared" si="0"/>
        <v>#REF!</v>
      </c>
      <c r="K7" s="142" t="e">
        <f>+#REF!</f>
        <v>#REF!</v>
      </c>
      <c r="L7" s="146" t="e">
        <f t="shared" si="1"/>
        <v>#REF!</v>
      </c>
    </row>
    <row r="8" spans="1:13" ht="24" customHeight="1" x14ac:dyDescent="0.25">
      <c r="A8" s="367" t="s">
        <v>49</v>
      </c>
      <c r="B8" s="368" t="e">
        <f>+#REF!</f>
        <v>#REF!</v>
      </c>
      <c r="C8" s="368" t="e">
        <f>+#REF!</f>
        <v>#REF!</v>
      </c>
      <c r="D8" s="368" t="e">
        <f>+#REF!</f>
        <v>#REF!</v>
      </c>
      <c r="E8" s="368" t="e">
        <f t="shared" si="2"/>
        <v>#REF!</v>
      </c>
      <c r="F8" s="368" t="e">
        <f>SUM(F5:F7)</f>
        <v>#REF!</v>
      </c>
      <c r="G8" s="369" t="e">
        <f t="shared" si="3"/>
        <v>#REF!</v>
      </c>
      <c r="H8" s="368" t="e">
        <f t="shared" si="4"/>
        <v>#REF!</v>
      </c>
      <c r="I8" s="368" t="e">
        <f>+#REF!</f>
        <v>#REF!</v>
      </c>
      <c r="J8" s="370" t="e">
        <f t="shared" si="0"/>
        <v>#REF!</v>
      </c>
      <c r="K8" s="368" t="e">
        <f>+#REF!</f>
        <v>#REF!</v>
      </c>
      <c r="L8" s="370" t="e">
        <f t="shared" si="1"/>
        <v>#REF!</v>
      </c>
    </row>
    <row r="9" spans="1:13" ht="20.25" customHeight="1" x14ac:dyDescent="0.25">
      <c r="A9" s="140" t="s">
        <v>48</v>
      </c>
      <c r="B9" s="142" t="e">
        <f>+#REF!</f>
        <v>#REF!</v>
      </c>
      <c r="C9" s="142" t="e">
        <f>+#REF!</f>
        <v>#REF!</v>
      </c>
      <c r="D9" s="142" t="e">
        <f>+#REF!</f>
        <v>#REF!</v>
      </c>
      <c r="E9" s="142" t="e">
        <f t="shared" si="2"/>
        <v>#REF!</v>
      </c>
      <c r="F9" s="142" t="e">
        <f>+#REF!</f>
        <v>#REF!</v>
      </c>
      <c r="G9" s="219" t="e">
        <f t="shared" si="3"/>
        <v>#REF!</v>
      </c>
      <c r="H9" s="142" t="e">
        <f t="shared" si="4"/>
        <v>#REF!</v>
      </c>
      <c r="I9" s="142" t="e">
        <f>+#REF!</f>
        <v>#REF!</v>
      </c>
      <c r="J9" s="147" t="e">
        <f t="shared" si="0"/>
        <v>#REF!</v>
      </c>
      <c r="K9" s="142" t="e">
        <f>+#REF!</f>
        <v>#REF!</v>
      </c>
      <c r="L9" s="147" t="e">
        <f t="shared" si="1"/>
        <v>#REF!</v>
      </c>
    </row>
    <row r="10" spans="1:13" ht="28.5" customHeight="1" thickBot="1" x14ac:dyDescent="0.3">
      <c r="A10" s="371" t="s">
        <v>80</v>
      </c>
      <c r="B10" s="372" t="e">
        <f>+B9</f>
        <v>#REF!</v>
      </c>
      <c r="C10" s="372" t="e">
        <f>+C9</f>
        <v>#REF!</v>
      </c>
      <c r="D10" s="372" t="e">
        <f>+D9</f>
        <v>#REF!</v>
      </c>
      <c r="E10" s="372" t="e">
        <f t="shared" si="2"/>
        <v>#REF!</v>
      </c>
      <c r="F10" s="372" t="e">
        <f>+F9</f>
        <v>#REF!</v>
      </c>
      <c r="G10" s="373" t="e">
        <f t="shared" si="3"/>
        <v>#REF!</v>
      </c>
      <c r="H10" s="372" t="e">
        <f t="shared" si="4"/>
        <v>#REF!</v>
      </c>
      <c r="I10" s="372" t="e">
        <f>+I9</f>
        <v>#REF!</v>
      </c>
      <c r="J10" s="374" t="e">
        <f t="shared" si="0"/>
        <v>#REF!</v>
      </c>
      <c r="K10" s="372" t="e">
        <f>+K9</f>
        <v>#REF!</v>
      </c>
      <c r="L10" s="374" t="e">
        <f t="shared" si="1"/>
        <v>#REF!</v>
      </c>
    </row>
    <row r="11" spans="1:13" ht="22.5" customHeight="1" thickBot="1" x14ac:dyDescent="0.3">
      <c r="A11" s="375" t="s">
        <v>69</v>
      </c>
      <c r="B11" s="376" t="e">
        <f>+B8+B10</f>
        <v>#REF!</v>
      </c>
      <c r="C11" s="376" t="e">
        <f>+C8+C10</f>
        <v>#REF!</v>
      </c>
      <c r="D11" s="376" t="e">
        <f>+D8+D10</f>
        <v>#REF!</v>
      </c>
      <c r="E11" s="376" t="e">
        <f t="shared" si="2"/>
        <v>#REF!</v>
      </c>
      <c r="F11" s="376" t="e">
        <f>+F8+F10</f>
        <v>#REF!</v>
      </c>
      <c r="G11" s="377" t="e">
        <f t="shared" si="3"/>
        <v>#REF!</v>
      </c>
      <c r="H11" s="376" t="e">
        <f t="shared" si="4"/>
        <v>#REF!</v>
      </c>
      <c r="I11" s="376" t="e">
        <f>+I8+I10</f>
        <v>#REF!</v>
      </c>
      <c r="J11" s="378" t="e">
        <f t="shared" si="0"/>
        <v>#REF!</v>
      </c>
      <c r="K11" s="376" t="e">
        <f>+K8+K10</f>
        <v>#REF!</v>
      </c>
      <c r="L11" s="378" t="e">
        <f t="shared" si="1"/>
        <v>#REF!</v>
      </c>
    </row>
  </sheetData>
  <mergeCells count="1">
    <mergeCell ref="A3:L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34"/>
  <sheetViews>
    <sheetView topLeftCell="A10" zoomScaleNormal="100" workbookViewId="0">
      <selection activeCell="O21" sqref="O21"/>
    </sheetView>
  </sheetViews>
  <sheetFormatPr baseColWidth="10" defaultColWidth="9.140625" defaultRowHeight="15" x14ac:dyDescent="0.25"/>
  <cols>
    <col min="1" max="1" width="40.28515625" customWidth="1"/>
    <col min="2" max="2" width="18.42578125" customWidth="1"/>
    <col min="3" max="3" width="20.5703125" customWidth="1"/>
    <col min="4" max="4" width="19.28515625" hidden="1" customWidth="1"/>
    <col min="5" max="5" width="17" customWidth="1"/>
    <col min="6" max="6" width="20.85546875" customWidth="1"/>
    <col min="7" max="7" width="15.28515625" hidden="1" customWidth="1"/>
    <col min="8" max="8" width="27.42578125" hidden="1" customWidth="1"/>
    <col min="9" max="10" width="27.42578125" customWidth="1"/>
    <col min="11" max="11" width="14" customWidth="1"/>
    <col min="12" max="12" width="18.28515625" customWidth="1"/>
    <col min="13" max="13" width="21.140625" customWidth="1"/>
    <col min="14" max="14" width="17.28515625"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806" t="s">
        <v>237</v>
      </c>
      <c r="B3" s="806"/>
      <c r="C3" s="806"/>
      <c r="D3" s="806"/>
      <c r="E3" s="806"/>
      <c r="F3" s="806"/>
      <c r="G3" s="806"/>
      <c r="H3" s="806"/>
      <c r="I3" s="806"/>
      <c r="J3" s="806"/>
      <c r="K3" s="806"/>
      <c r="L3" s="806"/>
      <c r="M3" s="806"/>
      <c r="N3" s="806"/>
      <c r="O3" s="806"/>
      <c r="P3" s="393"/>
    </row>
    <row r="4" spans="1:20" ht="30.75" customHeight="1" x14ac:dyDescent="0.5">
      <c r="A4" s="807">
        <v>46081</v>
      </c>
      <c r="B4" s="807"/>
      <c r="C4" s="807"/>
      <c r="D4" s="807"/>
      <c r="E4" s="807"/>
      <c r="F4" s="807"/>
      <c r="G4" s="807"/>
      <c r="H4" s="807"/>
      <c r="I4" s="807"/>
      <c r="J4" s="807"/>
      <c r="K4" s="807"/>
      <c r="L4" s="807"/>
      <c r="M4" s="807"/>
      <c r="N4" s="807"/>
      <c r="O4" s="807"/>
    </row>
    <row r="5" spans="1:20" ht="30.75" customHeight="1" x14ac:dyDescent="0.5">
      <c r="A5" s="812"/>
      <c r="B5" s="813"/>
      <c r="C5" s="813"/>
      <c r="D5" s="813"/>
      <c r="E5" s="813"/>
      <c r="F5" s="813"/>
      <c r="G5" s="813"/>
      <c r="H5" s="813"/>
      <c r="I5" s="813"/>
      <c r="J5" s="813"/>
      <c r="K5" s="813"/>
      <c r="L5" s="813"/>
      <c r="M5" s="813"/>
      <c r="N5" s="813"/>
      <c r="O5" s="813"/>
      <c r="P5" s="813"/>
    </row>
    <row r="6" spans="1:20" ht="24.75" customHeight="1" x14ac:dyDescent="0.25">
      <c r="A6" s="808" t="s">
        <v>64</v>
      </c>
      <c r="B6" s="809"/>
      <c r="C6" s="809"/>
      <c r="D6" s="809"/>
      <c r="E6" s="809"/>
      <c r="F6" s="809"/>
      <c r="G6" s="809"/>
      <c r="H6" s="809"/>
      <c r="I6" s="809"/>
      <c r="J6" s="809"/>
      <c r="K6" s="809"/>
      <c r="L6" s="809"/>
      <c r="M6" s="809"/>
      <c r="N6" s="809"/>
      <c r="O6" s="809"/>
      <c r="P6" s="809"/>
    </row>
    <row r="7" spans="1:20" ht="22.5" customHeight="1" thickBot="1" x14ac:dyDescent="0.3">
      <c r="A7" s="810" t="s">
        <v>59</v>
      </c>
      <c r="B7" s="811"/>
      <c r="C7" s="811"/>
      <c r="D7" s="811"/>
      <c r="E7" s="811"/>
      <c r="F7" s="811"/>
      <c r="G7" s="811"/>
      <c r="H7" s="811"/>
      <c r="I7" s="811"/>
      <c r="J7" s="811"/>
      <c r="K7" s="811"/>
      <c r="L7" s="811"/>
      <c r="M7" s="811"/>
      <c r="N7" s="811"/>
      <c r="O7" s="811"/>
      <c r="P7" s="811"/>
    </row>
    <row r="8" spans="1:20" s="138" customFormat="1" ht="80.25" customHeight="1" thickBot="1" x14ac:dyDescent="0.25">
      <c r="A8" s="381" t="s">
        <v>165</v>
      </c>
      <c r="B8" s="382" t="s">
        <v>88</v>
      </c>
      <c r="C8" s="386" t="s">
        <v>164</v>
      </c>
      <c r="D8" s="661" t="s">
        <v>501</v>
      </c>
      <c r="E8" s="386" t="s">
        <v>509</v>
      </c>
      <c r="F8" s="661" t="s">
        <v>498</v>
      </c>
      <c r="G8" s="386" t="s">
        <v>24</v>
      </c>
      <c r="H8" s="386" t="s">
        <v>356</v>
      </c>
      <c r="I8" s="386" t="s">
        <v>166</v>
      </c>
      <c r="J8" s="386" t="s">
        <v>25</v>
      </c>
      <c r="K8" s="387" t="s">
        <v>227</v>
      </c>
      <c r="L8" s="387" t="s">
        <v>376</v>
      </c>
      <c r="M8" s="386" t="s">
        <v>78</v>
      </c>
      <c r="N8" s="386" t="s">
        <v>377</v>
      </c>
      <c r="O8" s="662" t="s">
        <v>382</v>
      </c>
      <c r="P8" s="461" t="s">
        <v>28</v>
      </c>
    </row>
    <row r="9" spans="1:20" ht="30" customHeight="1" x14ac:dyDescent="0.25">
      <c r="A9" s="348" t="s">
        <v>46</v>
      </c>
      <c r="B9" s="270">
        <v>63061.072</v>
      </c>
      <c r="C9" s="208">
        <v>63061.072</v>
      </c>
      <c r="D9" s="208" t="e">
        <v>#REF!</v>
      </c>
      <c r="E9" s="208">
        <v>0</v>
      </c>
      <c r="F9" s="208">
        <v>63061.072</v>
      </c>
      <c r="G9" s="208">
        <v>62003.567177999998</v>
      </c>
      <c r="H9" s="46">
        <v>0.983230465508103</v>
      </c>
      <c r="I9" s="210">
        <v>1057.5048220000026</v>
      </c>
      <c r="J9" s="208">
        <v>6611.6914939999997</v>
      </c>
      <c r="K9" s="46">
        <v>0.10484584680070139</v>
      </c>
      <c r="L9" s="46" t="s">
        <v>66</v>
      </c>
      <c r="M9" s="208">
        <v>6610.8485799999999</v>
      </c>
      <c r="N9" s="46" t="s">
        <v>66</v>
      </c>
      <c r="O9" s="663">
        <v>0.10483248017096823</v>
      </c>
      <c r="P9" s="656" t="e">
        <v>#REF!</v>
      </c>
      <c r="R9" s="48"/>
    </row>
    <row r="10" spans="1:20" ht="42" customHeight="1" x14ac:dyDescent="0.25">
      <c r="A10" s="349" t="s">
        <v>162</v>
      </c>
      <c r="B10" s="208">
        <v>14780.688386000002</v>
      </c>
      <c r="C10" s="208">
        <v>14780.688386000002</v>
      </c>
      <c r="D10" s="208" t="e">
        <v>#REF!</v>
      </c>
      <c r="E10" s="208">
        <v>0</v>
      </c>
      <c r="F10" s="208">
        <v>14780.688386000002</v>
      </c>
      <c r="G10" s="209">
        <v>13412.266464340002</v>
      </c>
      <c r="H10" s="46">
        <v>0.90741825509587604</v>
      </c>
      <c r="I10" s="210">
        <v>1368.4219216599995</v>
      </c>
      <c r="J10" s="208">
        <v>8729.3998872800003</v>
      </c>
      <c r="K10" s="46">
        <v>0.59059494790163691</v>
      </c>
      <c r="L10" s="46" t="s">
        <v>66</v>
      </c>
      <c r="M10" s="208">
        <v>535.60986264999997</v>
      </c>
      <c r="N10" s="46" t="s">
        <v>66</v>
      </c>
      <c r="O10" s="663">
        <v>3.6237139209112874E-2</v>
      </c>
      <c r="P10" s="657" t="e">
        <v>#REF!</v>
      </c>
      <c r="R10" s="48"/>
    </row>
    <row r="11" spans="1:20" ht="42" customHeight="1" x14ac:dyDescent="0.25">
      <c r="A11" s="349" t="s">
        <v>67</v>
      </c>
      <c r="B11" s="208">
        <v>1034159.8280000001</v>
      </c>
      <c r="C11" s="208">
        <v>1034159.8280000001</v>
      </c>
      <c r="D11" s="208" t="e">
        <v>#REF!</v>
      </c>
      <c r="E11" s="208">
        <v>5709.4012819999998</v>
      </c>
      <c r="F11" s="208">
        <v>1028450.4267180001</v>
      </c>
      <c r="G11" s="209">
        <v>746309.54133106</v>
      </c>
      <c r="H11" s="46">
        <v>0.72566408836319851</v>
      </c>
      <c r="I11" s="210">
        <v>282140.88538694009</v>
      </c>
      <c r="J11" s="208">
        <v>642234.06946057011</v>
      </c>
      <c r="K11" s="46">
        <v>0.62446769700905569</v>
      </c>
      <c r="L11" s="472">
        <v>0.57999999999999996</v>
      </c>
      <c r="M11" s="208">
        <v>3801.10187683</v>
      </c>
      <c r="N11" s="472">
        <v>0.02</v>
      </c>
      <c r="O11" s="663">
        <v>3.6959505077557402E-3</v>
      </c>
      <c r="P11" s="657" t="e">
        <v>#REF!</v>
      </c>
      <c r="R11" s="48"/>
      <c r="S11" s="48"/>
      <c r="T11" s="48"/>
    </row>
    <row r="12" spans="1:20" ht="71.25" customHeight="1" x14ac:dyDescent="0.25">
      <c r="A12" s="349" t="s">
        <v>163</v>
      </c>
      <c r="B12" s="208">
        <v>2962</v>
      </c>
      <c r="C12" s="208">
        <v>2962</v>
      </c>
      <c r="D12" s="208" t="e">
        <v>#REF!</v>
      </c>
      <c r="E12" s="208">
        <v>0</v>
      </c>
      <c r="F12" s="208">
        <v>2962</v>
      </c>
      <c r="G12" s="208">
        <v>0</v>
      </c>
      <c r="H12" s="46">
        <v>0</v>
      </c>
      <c r="I12" s="210">
        <v>2962</v>
      </c>
      <c r="J12" s="208">
        <v>0</v>
      </c>
      <c r="K12" s="46">
        <v>0</v>
      </c>
      <c r="L12" s="46" t="s">
        <v>66</v>
      </c>
      <c r="M12" s="208">
        <v>0</v>
      </c>
      <c r="N12" s="46" t="s">
        <v>66</v>
      </c>
      <c r="O12" s="663">
        <v>0</v>
      </c>
      <c r="P12" s="657" t="e">
        <v>#REF!</v>
      </c>
      <c r="Q12" s="48"/>
      <c r="R12" s="48"/>
    </row>
    <row r="13" spans="1:20" ht="30" customHeight="1" x14ac:dyDescent="0.25">
      <c r="A13" s="350" t="s">
        <v>49</v>
      </c>
      <c r="B13" s="305">
        <v>1114963.5883860001</v>
      </c>
      <c r="C13" s="305">
        <v>1114963.5883860001</v>
      </c>
      <c r="D13" s="305" t="e">
        <v>#REF!</v>
      </c>
      <c r="E13" s="305">
        <v>5709.4012819999998</v>
      </c>
      <c r="F13" s="305">
        <v>1109254.1871040002</v>
      </c>
      <c r="G13" s="305">
        <v>821725.37497340003</v>
      </c>
      <c r="H13" s="306">
        <v>0.74079087059272697</v>
      </c>
      <c r="I13" s="307">
        <v>287528.81213060021</v>
      </c>
      <c r="J13" s="305">
        <v>657575.1608418501</v>
      </c>
      <c r="K13" s="306">
        <v>0.59280836483351307</v>
      </c>
      <c r="L13" s="306">
        <v>0.57999999999999996</v>
      </c>
      <c r="M13" s="305">
        <v>10947.560319479999</v>
      </c>
      <c r="N13" s="306">
        <v>0.02</v>
      </c>
      <c r="O13" s="664">
        <v>9.869298170567635E-3</v>
      </c>
      <c r="P13" s="658" t="e">
        <v>#REF!</v>
      </c>
      <c r="Q13" s="48"/>
      <c r="R13" s="48"/>
    </row>
    <row r="14" spans="1:20" ht="48" customHeight="1" x14ac:dyDescent="0.45">
      <c r="A14" s="781" t="s">
        <v>48</v>
      </c>
      <c r="B14" s="208">
        <v>314006.69872500002</v>
      </c>
      <c r="C14" s="208">
        <v>314006.69872500002</v>
      </c>
      <c r="D14" s="208" t="e">
        <v>#REF!</v>
      </c>
      <c r="E14" s="208">
        <v>0</v>
      </c>
      <c r="F14" s="268">
        <v>314006.69872500002</v>
      </c>
      <c r="G14" s="208">
        <v>216926.39350688996</v>
      </c>
      <c r="H14" s="46">
        <v>0.69083364905176492</v>
      </c>
      <c r="I14" s="210">
        <v>97080.305218110065</v>
      </c>
      <c r="J14" s="208">
        <v>107616.59360997997</v>
      </c>
      <c r="K14" s="46">
        <v>0.3427206936888571</v>
      </c>
      <c r="L14" s="472">
        <v>0.57999999999999996</v>
      </c>
      <c r="M14" s="208">
        <v>208.98588832999999</v>
      </c>
      <c r="N14" s="472">
        <v>0.02</v>
      </c>
      <c r="O14" s="663">
        <v>6.6554595547983872E-4</v>
      </c>
      <c r="P14" s="657" t="e">
        <v>#REF!</v>
      </c>
      <c r="Q14" s="48"/>
      <c r="R14" s="48"/>
    </row>
    <row r="15" spans="1:20" ht="29.25" customHeight="1" x14ac:dyDescent="0.25">
      <c r="A15" s="350" t="s">
        <v>68</v>
      </c>
      <c r="B15" s="305">
        <v>314006.69872500002</v>
      </c>
      <c r="C15" s="305">
        <v>314006.69872500002</v>
      </c>
      <c r="D15" s="305" t="e">
        <v>#REF!</v>
      </c>
      <c r="E15" s="305">
        <v>0</v>
      </c>
      <c r="F15" s="305">
        <v>314006.69872500002</v>
      </c>
      <c r="G15" s="305">
        <v>216926.39350688996</v>
      </c>
      <c r="H15" s="306">
        <v>0.69083364905176492</v>
      </c>
      <c r="I15" s="307">
        <v>97080.305218110065</v>
      </c>
      <c r="J15" s="305">
        <v>107616.59360997997</v>
      </c>
      <c r="K15" s="306">
        <v>0.3427206936888571</v>
      </c>
      <c r="L15" s="306">
        <v>0.57999999999999996</v>
      </c>
      <c r="M15" s="305">
        <v>208.98588832999999</v>
      </c>
      <c r="N15" s="306">
        <v>0.02</v>
      </c>
      <c r="O15" s="664">
        <v>6.6554595547983872E-4</v>
      </c>
      <c r="P15" s="658" t="e">
        <v>#REF!</v>
      </c>
      <c r="Q15" s="48"/>
      <c r="R15" s="48"/>
    </row>
    <row r="16" spans="1:20" ht="29.25" hidden="1" customHeight="1" x14ac:dyDescent="0.25">
      <c r="A16" s="351" t="s">
        <v>270</v>
      </c>
      <c r="B16" s="308">
        <v>1428970.2871110002</v>
      </c>
      <c r="C16" s="308">
        <v>1428970.2871110002</v>
      </c>
      <c r="D16" s="308" t="e">
        <v>#REF!</v>
      </c>
      <c r="E16" s="308">
        <v>5709.4012819999998</v>
      </c>
      <c r="F16" s="308">
        <v>1423260.8858290003</v>
      </c>
      <c r="G16" s="308">
        <v>1038651.76848029</v>
      </c>
      <c r="H16" s="309">
        <v>0.72976906681118492</v>
      </c>
      <c r="I16" s="310">
        <v>384609.11734871031</v>
      </c>
      <c r="J16" s="308">
        <v>765191.75445183006</v>
      </c>
      <c r="K16" s="309">
        <v>0.53763281354151193</v>
      </c>
      <c r="L16" s="476">
        <v>0.46</v>
      </c>
      <c r="M16" s="308">
        <v>11156.546207809999</v>
      </c>
      <c r="N16" s="476">
        <v>0.17</v>
      </c>
      <c r="O16" s="665">
        <v>7.8387218526782577E-3</v>
      </c>
      <c r="P16" s="659" t="e">
        <v>#REF!</v>
      </c>
      <c r="R16" s="48"/>
    </row>
    <row r="17" spans="1:19" ht="38.25" hidden="1" customHeight="1" x14ac:dyDescent="0.25">
      <c r="A17" s="349" t="s">
        <v>272</v>
      </c>
      <c r="B17" s="268">
        <v>0</v>
      </c>
      <c r="C17" s="268">
        <v>0</v>
      </c>
      <c r="D17" s="269">
        <v>0</v>
      </c>
      <c r="E17" s="269">
        <v>0</v>
      </c>
      <c r="F17" s="268">
        <v>0</v>
      </c>
      <c r="G17" s="209">
        <v>0</v>
      </c>
      <c r="H17" s="46">
        <v>0</v>
      </c>
      <c r="I17" s="210">
        <v>0</v>
      </c>
      <c r="J17" s="208">
        <v>0</v>
      </c>
      <c r="K17" s="46">
        <v>0</v>
      </c>
      <c r="L17" s="46" t="s">
        <v>66</v>
      </c>
      <c r="M17" s="208">
        <v>0</v>
      </c>
      <c r="N17" s="77" t="s">
        <v>66</v>
      </c>
      <c r="O17" s="663">
        <v>0</v>
      </c>
      <c r="P17" s="657">
        <v>0</v>
      </c>
      <c r="R17" s="48"/>
    </row>
    <row r="18" spans="1:19" ht="44.25" hidden="1" customHeight="1" x14ac:dyDescent="0.25">
      <c r="A18" s="383" t="s">
        <v>301</v>
      </c>
      <c r="B18" s="308">
        <v>0</v>
      </c>
      <c r="C18" s="308">
        <v>0</v>
      </c>
      <c r="D18" s="308">
        <v>0</v>
      </c>
      <c r="E18" s="308">
        <v>0</v>
      </c>
      <c r="F18" s="308">
        <v>0</v>
      </c>
      <c r="G18" s="308">
        <v>0</v>
      </c>
      <c r="H18" s="309">
        <v>0</v>
      </c>
      <c r="I18" s="310">
        <v>0</v>
      </c>
      <c r="J18" s="308">
        <v>0</v>
      </c>
      <c r="K18" s="309">
        <v>0</v>
      </c>
      <c r="L18" s="309" t="s">
        <v>66</v>
      </c>
      <c r="M18" s="308">
        <v>0</v>
      </c>
      <c r="N18" s="309" t="s">
        <v>66</v>
      </c>
      <c r="O18" s="665">
        <v>0</v>
      </c>
      <c r="P18" s="659">
        <v>0</v>
      </c>
      <c r="R18" s="48"/>
    </row>
    <row r="19" spans="1:19" ht="29.25" customHeight="1" thickBot="1" x14ac:dyDescent="0.3">
      <c r="A19" s="352" t="s">
        <v>296</v>
      </c>
      <c r="B19" s="353">
        <v>1428970.2871110002</v>
      </c>
      <c r="C19" s="353">
        <v>1428970.2871110002</v>
      </c>
      <c r="D19" s="353" t="e">
        <v>#REF!</v>
      </c>
      <c r="E19" s="353">
        <v>5709.4012819999998</v>
      </c>
      <c r="F19" s="353">
        <v>1423260.8858290003</v>
      </c>
      <c r="G19" s="353">
        <v>1038651.76848029</v>
      </c>
      <c r="H19" s="354">
        <v>0.72976906681118492</v>
      </c>
      <c r="I19" s="355">
        <v>384609.11734871031</v>
      </c>
      <c r="J19" s="353">
        <v>765191.75445183006</v>
      </c>
      <c r="K19" s="354">
        <v>0.53763281354151193</v>
      </c>
      <c r="L19" s="354">
        <v>0.46</v>
      </c>
      <c r="M19" s="353">
        <v>11156.546207809999</v>
      </c>
      <c r="N19" s="354">
        <v>0.17</v>
      </c>
      <c r="O19" s="666">
        <v>7.8387218526782577E-3</v>
      </c>
      <c r="P19" s="660" t="e">
        <v>#REF!</v>
      </c>
      <c r="S19" s="48"/>
    </row>
    <row r="20" spans="1:19" x14ac:dyDescent="0.25">
      <c r="A20" s="185" t="s">
        <v>542</v>
      </c>
      <c r="B20" s="185"/>
      <c r="C20" s="185"/>
      <c r="D20" s="466"/>
      <c r="E20" s="466"/>
      <c r="F20" s="185"/>
      <c r="G20" s="185"/>
      <c r="H20" s="185"/>
      <c r="I20" s="185"/>
      <c r="J20" s="466"/>
      <c r="K20" s="185"/>
      <c r="L20" s="185"/>
      <c r="M20" s="185"/>
      <c r="N20" s="185"/>
      <c r="O20" s="185"/>
      <c r="P20" s="392"/>
    </row>
    <row r="21" spans="1:19" s="122" customFormat="1" x14ac:dyDescent="0.25">
      <c r="B21" s="479"/>
      <c r="C21" s="479"/>
      <c r="D21" s="479"/>
      <c r="E21" s="479"/>
      <c r="F21" s="479"/>
      <c r="G21" s="479"/>
      <c r="H21" s="480"/>
      <c r="I21" s="480"/>
      <c r="J21" s="480"/>
      <c r="K21" s="480"/>
      <c r="L21" s="480"/>
      <c r="M21" s="480"/>
      <c r="N21" s="480"/>
      <c r="O21" s="479"/>
    </row>
    <row r="31" spans="1:19" ht="21.75" customHeight="1" x14ac:dyDescent="0.25"/>
    <row r="32" spans="1:19" ht="29.25" customHeight="1" x14ac:dyDescent="0.25"/>
    <row r="33" spans="2:10" ht="23.25" customHeight="1" x14ac:dyDescent="0.25">
      <c r="D33" t="e">
        <v>#REF!</v>
      </c>
      <c r="F33" s="199"/>
      <c r="G33" s="199"/>
      <c r="H33" s="199"/>
      <c r="I33" s="199"/>
      <c r="J33" s="199"/>
    </row>
    <row r="34" spans="2:10" ht="23.25" customHeight="1" x14ac:dyDescent="0.25">
      <c r="B34" s="48"/>
      <c r="F34" s="199"/>
      <c r="G34" s="199"/>
      <c r="H34" s="199"/>
      <c r="I34" s="199"/>
      <c r="J34" s="199"/>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85"/>
  <sheetViews>
    <sheetView zoomScale="80" zoomScaleNormal="80" workbookViewId="0">
      <selection activeCell="L215" sqref="L215"/>
    </sheetView>
  </sheetViews>
  <sheetFormatPr baseColWidth="10" defaultColWidth="9.140625" defaultRowHeight="15" x14ac:dyDescent="0.25"/>
  <cols>
    <col min="1" max="1" width="33.42578125" style="439" customWidth="1"/>
    <col min="2" max="2" width="28.85546875" style="505" customWidth="1"/>
    <col min="3" max="3" width="49.140625" style="437" customWidth="1"/>
    <col min="4" max="4" width="42.7109375" style="441" customWidth="1"/>
    <col min="5" max="5" width="17.42578125" style="48" customWidth="1"/>
    <col min="6" max="6" width="18" customWidth="1"/>
    <col min="7" max="7" width="17.7109375" customWidth="1"/>
    <col min="8" max="8" width="22.5703125" customWidth="1"/>
    <col min="9" max="9" width="15.140625" customWidth="1"/>
    <col min="10" max="10" width="12.140625" style="223" customWidth="1"/>
    <col min="11" max="11" width="19.7109375" customWidth="1"/>
    <col min="12" max="12" width="18.42578125" customWidth="1"/>
    <col min="13" max="13" width="17.7109375" style="443" customWidth="1"/>
    <col min="14" max="14" width="20.5703125" style="195" customWidth="1"/>
    <col min="15" max="15" width="15.85546875" style="122" customWidth="1"/>
    <col min="16" max="16" width="11.85546875" style="195" customWidth="1"/>
    <col min="17" max="17" width="11.85546875" style="122" hidden="1" customWidth="1"/>
    <col min="18" max="18" width="17.85546875" style="729" customWidth="1"/>
    <col min="19" max="19" width="26.28515625" style="729" customWidth="1"/>
  </cols>
  <sheetData>
    <row r="2" spans="1:19" ht="26.25" customHeight="1" x14ac:dyDescent="0.25">
      <c r="A2" s="880" t="s">
        <v>224</v>
      </c>
      <c r="B2" s="881"/>
      <c r="C2" s="881"/>
      <c r="D2" s="881"/>
      <c r="E2" s="881"/>
      <c r="F2" s="881"/>
      <c r="G2" s="881"/>
      <c r="H2" s="881"/>
      <c r="I2" s="881"/>
      <c r="J2" s="881"/>
      <c r="K2" s="881"/>
      <c r="L2" s="881"/>
      <c r="M2" s="882"/>
      <c r="N2" s="881"/>
      <c r="O2" s="881"/>
      <c r="P2" s="881"/>
      <c r="Q2" s="881"/>
    </row>
    <row r="3" spans="1:19" ht="21.75" customHeight="1" x14ac:dyDescent="0.25">
      <c r="A3" s="408"/>
      <c r="B3" s="506"/>
      <c r="C3" s="388"/>
      <c r="D3" s="440"/>
      <c r="E3" s="425"/>
      <c r="F3" s="424"/>
      <c r="G3" s="424"/>
      <c r="H3" s="424"/>
      <c r="I3" s="424"/>
      <c r="J3" s="424"/>
      <c r="K3" s="424"/>
      <c r="L3" s="424"/>
      <c r="M3" s="442"/>
      <c r="N3" s="424"/>
      <c r="O3" s="426"/>
      <c r="P3" s="424"/>
      <c r="Q3" s="426"/>
    </row>
    <row r="4" spans="1:19" ht="29.25" customHeight="1" x14ac:dyDescent="0.25">
      <c r="A4" s="883">
        <v>46081</v>
      </c>
      <c r="B4" s="884"/>
      <c r="C4" s="884"/>
      <c r="D4" s="884"/>
      <c r="E4" s="884"/>
      <c r="F4" s="884"/>
      <c r="G4" s="884"/>
      <c r="H4" s="884"/>
      <c r="I4" s="884"/>
      <c r="J4" s="884"/>
      <c r="K4" s="884"/>
      <c r="L4" s="884"/>
      <c r="M4" s="885"/>
      <c r="N4" s="884"/>
      <c r="O4" s="884"/>
      <c r="P4" s="884"/>
      <c r="Q4" s="884"/>
    </row>
    <row r="5" spans="1:19" ht="14.25" customHeight="1" thickBot="1" x14ac:dyDescent="0.3">
      <c r="A5" s="886"/>
      <c r="B5" s="887"/>
      <c r="C5" s="887"/>
      <c r="D5" s="887"/>
      <c r="E5" s="887"/>
      <c r="F5" s="887"/>
      <c r="G5" s="887"/>
      <c r="H5" s="887"/>
      <c r="I5" s="887"/>
      <c r="J5" s="887"/>
      <c r="K5" s="887"/>
      <c r="L5" s="887"/>
      <c r="M5" s="888"/>
      <c r="N5" s="887"/>
      <c r="O5" s="887"/>
      <c r="P5" s="887"/>
      <c r="Q5" s="887"/>
    </row>
    <row r="6" spans="1:19" s="195" customFormat="1" ht="68.25" customHeight="1" thickBot="1" x14ac:dyDescent="0.3">
      <c r="A6" s="385" t="s">
        <v>6</v>
      </c>
      <c r="B6" s="402" t="s">
        <v>7</v>
      </c>
      <c r="C6" s="384" t="s">
        <v>511</v>
      </c>
      <c r="D6" s="386" t="s">
        <v>469</v>
      </c>
      <c r="E6" s="401" t="s">
        <v>88</v>
      </c>
      <c r="F6" s="386" t="s">
        <v>164</v>
      </c>
      <c r="G6" s="386" t="s">
        <v>509</v>
      </c>
      <c r="H6" s="386" t="s">
        <v>510</v>
      </c>
      <c r="I6" s="386" t="s">
        <v>24</v>
      </c>
      <c r="J6" s="387" t="s">
        <v>356</v>
      </c>
      <c r="K6" s="386" t="s">
        <v>168</v>
      </c>
      <c r="L6" s="386" t="s">
        <v>166</v>
      </c>
      <c r="M6" s="386" t="s">
        <v>25</v>
      </c>
      <c r="N6" s="386" t="s">
        <v>43</v>
      </c>
      <c r="O6" s="386" t="s">
        <v>78</v>
      </c>
      <c r="P6" s="403" t="s">
        <v>288</v>
      </c>
      <c r="Q6" s="403" t="s">
        <v>28</v>
      </c>
      <c r="R6" s="730"/>
      <c r="S6" s="730"/>
    </row>
    <row r="7" spans="1:19" ht="69.75" customHeight="1" x14ac:dyDescent="0.25">
      <c r="A7" s="889" t="s">
        <v>318</v>
      </c>
      <c r="B7" s="641" t="s">
        <v>127</v>
      </c>
      <c r="C7" s="428" t="s">
        <v>307</v>
      </c>
      <c r="D7" s="44" t="s">
        <v>307</v>
      </c>
      <c r="E7" s="508">
        <v>29933</v>
      </c>
      <c r="F7" s="509">
        <v>29933</v>
      </c>
      <c r="G7" s="509">
        <v>5709.4012819999998</v>
      </c>
      <c r="H7" s="509">
        <v>24223.598718000001</v>
      </c>
      <c r="I7" s="510">
        <v>16517.243125000001</v>
      </c>
      <c r="J7" s="511">
        <v>0.68186578374609619</v>
      </c>
      <c r="K7" s="509">
        <v>8794.7472369999996</v>
      </c>
      <c r="L7" s="508">
        <v>7706.3555930000002</v>
      </c>
      <c r="M7" s="508">
        <v>7722.4958880000004</v>
      </c>
      <c r="N7" s="511">
        <v>0.31880052084340343</v>
      </c>
      <c r="O7" s="509">
        <v>7.9212020000000001</v>
      </c>
      <c r="P7" s="511">
        <v>3.2700351802450955E-4</v>
      </c>
      <c r="Q7" s="688" t="e">
        <v>#REF!</v>
      </c>
      <c r="R7" s="731"/>
    </row>
    <row r="8" spans="1:19" s="671" customFormat="1" ht="74.25" customHeight="1" x14ac:dyDescent="0.25">
      <c r="A8" s="890"/>
      <c r="B8" s="681" t="s">
        <v>124</v>
      </c>
      <c r="C8" s="668" t="s">
        <v>306</v>
      </c>
      <c r="D8" s="682" t="s">
        <v>306</v>
      </c>
      <c r="E8" s="669">
        <v>10615.530199999999</v>
      </c>
      <c r="F8" s="669">
        <v>10615.530199999999</v>
      </c>
      <c r="G8" s="670">
        <v>0</v>
      </c>
      <c r="H8" s="670">
        <v>10615.530199999999</v>
      </c>
      <c r="I8" s="670">
        <v>365.53019999999998</v>
      </c>
      <c r="J8" s="511">
        <v>3.4433532109399492E-2</v>
      </c>
      <c r="K8" s="670">
        <v>302.53019999999998</v>
      </c>
      <c r="L8" s="670">
        <v>10250</v>
      </c>
      <c r="M8" s="670">
        <v>63</v>
      </c>
      <c r="N8" s="511">
        <v>5.9347012172788136E-3</v>
      </c>
      <c r="O8" s="669">
        <v>0</v>
      </c>
      <c r="P8" s="511">
        <v>0</v>
      </c>
      <c r="Q8" s="701">
        <v>0</v>
      </c>
      <c r="R8" s="731"/>
      <c r="S8" s="729"/>
    </row>
    <row r="9" spans="1:19" ht="24.75" customHeight="1" x14ac:dyDescent="0.25">
      <c r="A9" s="890"/>
      <c r="B9" s="835" t="s">
        <v>47</v>
      </c>
      <c r="C9" s="836"/>
      <c r="D9" s="837"/>
      <c r="E9" s="514">
        <v>40548.530200000001</v>
      </c>
      <c r="F9" s="514">
        <v>40548.530200000001</v>
      </c>
      <c r="G9" s="514">
        <v>5709.4012819999998</v>
      </c>
      <c r="H9" s="514">
        <v>34839.128918000002</v>
      </c>
      <c r="I9" s="514">
        <v>16882.773325000002</v>
      </c>
      <c r="J9" s="516">
        <v>0.48459229175151219</v>
      </c>
      <c r="K9" s="515">
        <v>9097.2774369999988</v>
      </c>
      <c r="L9" s="514">
        <v>17956.355593</v>
      </c>
      <c r="M9" s="514">
        <v>7785.4958880000004</v>
      </c>
      <c r="N9" s="516">
        <v>0.22346987797325615</v>
      </c>
      <c r="O9" s="515">
        <v>7.9212020000000001</v>
      </c>
      <c r="P9" s="516">
        <v>2.2736509912873936E-4</v>
      </c>
      <c r="Q9" s="690" t="e">
        <v>#REF!</v>
      </c>
    </row>
    <row r="10" spans="1:19" s="671" customFormat="1" ht="94.5" customHeight="1" x14ac:dyDescent="0.25">
      <c r="A10" s="890"/>
      <c r="B10" s="641" t="s">
        <v>520</v>
      </c>
      <c r="C10" s="428" t="s">
        <v>526</v>
      </c>
      <c r="D10" s="767" t="s">
        <v>503</v>
      </c>
      <c r="E10" s="669">
        <v>600</v>
      </c>
      <c r="F10" s="670">
        <v>600</v>
      </c>
      <c r="G10" s="670">
        <v>0</v>
      </c>
      <c r="H10" s="670">
        <v>600</v>
      </c>
      <c r="I10" s="672">
        <v>0</v>
      </c>
      <c r="J10" s="511">
        <v>0</v>
      </c>
      <c r="K10" s="670">
        <v>0</v>
      </c>
      <c r="L10" s="669">
        <v>600</v>
      </c>
      <c r="M10" s="669">
        <v>0</v>
      </c>
      <c r="N10" s="511">
        <v>0</v>
      </c>
      <c r="O10" s="670">
        <v>0</v>
      </c>
      <c r="P10" s="511">
        <v>0</v>
      </c>
      <c r="Q10" s="701" t="e">
        <v>#REF!</v>
      </c>
      <c r="R10" s="736"/>
      <c r="S10" s="729"/>
    </row>
    <row r="11" spans="1:19" s="671" customFormat="1" ht="149.25" customHeight="1" x14ac:dyDescent="0.25">
      <c r="A11" s="890"/>
      <c r="B11" s="641" t="s">
        <v>522</v>
      </c>
      <c r="C11" s="428" t="s">
        <v>506</v>
      </c>
      <c r="D11" s="767" t="s">
        <v>535</v>
      </c>
      <c r="E11" s="669">
        <v>5000</v>
      </c>
      <c r="F11" s="670">
        <v>5000</v>
      </c>
      <c r="G11" s="670">
        <v>0</v>
      </c>
      <c r="H11" s="670">
        <v>5000</v>
      </c>
      <c r="I11" s="672">
        <v>0</v>
      </c>
      <c r="J11" s="511">
        <v>0</v>
      </c>
      <c r="K11" s="670">
        <v>0</v>
      </c>
      <c r="L11" s="669">
        <v>5000</v>
      </c>
      <c r="M11" s="669">
        <v>0</v>
      </c>
      <c r="N11" s="511">
        <v>0</v>
      </c>
      <c r="O11" s="670">
        <v>0</v>
      </c>
      <c r="P11" s="511">
        <v>0</v>
      </c>
      <c r="Q11" s="701"/>
      <c r="R11" s="729"/>
      <c r="S11" s="729"/>
    </row>
    <row r="12" spans="1:19" s="671" customFormat="1" ht="125.25" customHeight="1" x14ac:dyDescent="0.25">
      <c r="A12" s="890"/>
      <c r="B12" s="641" t="s">
        <v>523</v>
      </c>
      <c r="C12" s="428" t="s">
        <v>506</v>
      </c>
      <c r="D12" s="767" t="s">
        <v>531</v>
      </c>
      <c r="E12" s="669">
        <v>1000</v>
      </c>
      <c r="F12" s="670">
        <v>1000</v>
      </c>
      <c r="G12" s="670">
        <v>0</v>
      </c>
      <c r="H12" s="670">
        <v>1000</v>
      </c>
      <c r="I12" s="672">
        <v>0</v>
      </c>
      <c r="J12" s="511">
        <v>0</v>
      </c>
      <c r="K12" s="670">
        <v>0</v>
      </c>
      <c r="L12" s="669">
        <v>1000</v>
      </c>
      <c r="M12" s="669">
        <v>0</v>
      </c>
      <c r="N12" s="511">
        <v>0</v>
      </c>
      <c r="O12" s="670">
        <v>0</v>
      </c>
      <c r="P12" s="511">
        <v>0</v>
      </c>
      <c r="Q12" s="701"/>
      <c r="R12" s="768"/>
      <c r="S12" s="732"/>
    </row>
    <row r="13" spans="1:19" s="671" customFormat="1" ht="116.25" customHeight="1" x14ac:dyDescent="0.25">
      <c r="A13" s="890"/>
      <c r="B13" s="641" t="s">
        <v>525</v>
      </c>
      <c r="C13" s="428" t="s">
        <v>506</v>
      </c>
      <c r="D13" s="767" t="s">
        <v>529</v>
      </c>
      <c r="E13" s="669">
        <v>400</v>
      </c>
      <c r="F13" s="670">
        <v>400</v>
      </c>
      <c r="G13" s="670">
        <v>0</v>
      </c>
      <c r="H13" s="670">
        <v>400</v>
      </c>
      <c r="I13" s="672">
        <v>0</v>
      </c>
      <c r="J13" s="511">
        <v>0</v>
      </c>
      <c r="K13" s="670">
        <v>0</v>
      </c>
      <c r="L13" s="669">
        <v>400</v>
      </c>
      <c r="M13" s="669">
        <v>0</v>
      </c>
      <c r="N13" s="511">
        <v>0</v>
      </c>
      <c r="O13" s="670">
        <v>0</v>
      </c>
      <c r="P13" s="511">
        <v>0</v>
      </c>
      <c r="Q13" s="701"/>
      <c r="R13" s="729"/>
      <c r="S13" s="732"/>
    </row>
    <row r="14" spans="1:19" ht="19.5" x14ac:dyDescent="0.25">
      <c r="A14" s="890"/>
      <c r="B14" s="841" t="s">
        <v>80</v>
      </c>
      <c r="C14" s="842"/>
      <c r="D14" s="843"/>
      <c r="E14" s="514">
        <v>7000</v>
      </c>
      <c r="F14" s="514">
        <v>7000</v>
      </c>
      <c r="G14" s="514">
        <v>0</v>
      </c>
      <c r="H14" s="514">
        <v>7000</v>
      </c>
      <c r="I14" s="514">
        <v>0</v>
      </c>
      <c r="J14" s="516">
        <v>0</v>
      </c>
      <c r="K14" s="514">
        <v>0</v>
      </c>
      <c r="L14" s="514">
        <v>7000</v>
      </c>
      <c r="M14" s="514">
        <v>0</v>
      </c>
      <c r="N14" s="516">
        <v>0</v>
      </c>
      <c r="O14" s="514">
        <v>0</v>
      </c>
      <c r="P14" s="516">
        <v>0</v>
      </c>
      <c r="Q14" s="691" t="e">
        <v>#REF!</v>
      </c>
      <c r="R14" s="736"/>
    </row>
    <row r="15" spans="1:19" ht="27.75" customHeight="1" x14ac:dyDescent="0.25">
      <c r="A15" s="890"/>
      <c r="B15" s="838" t="s">
        <v>278</v>
      </c>
      <c r="C15" s="839"/>
      <c r="D15" s="840"/>
      <c r="E15" s="514">
        <v>47548.530200000001</v>
      </c>
      <c r="F15" s="514">
        <v>47548.530200000001</v>
      </c>
      <c r="G15" s="514">
        <v>5709.4012819999998</v>
      </c>
      <c r="H15" s="514">
        <v>41839.128918000002</v>
      </c>
      <c r="I15" s="514">
        <v>16882.773325000002</v>
      </c>
      <c r="J15" s="516">
        <v>0.40351636761100701</v>
      </c>
      <c r="K15" s="514">
        <v>9097.2774369999988</v>
      </c>
      <c r="L15" s="514">
        <v>24956.355593</v>
      </c>
      <c r="M15" s="514">
        <v>7785.4958880000004</v>
      </c>
      <c r="N15" s="516">
        <v>0.18608169169245131</v>
      </c>
      <c r="O15" s="515">
        <v>7.9212020000000001</v>
      </c>
      <c r="P15" s="516">
        <v>1.8932521314018433E-4</v>
      </c>
      <c r="Q15" s="691" t="e">
        <v>#REF!</v>
      </c>
      <c r="R15" s="736"/>
    </row>
    <row r="16" spans="1:19" ht="30.75" customHeight="1" x14ac:dyDescent="0.25">
      <c r="A16" s="890"/>
      <c r="B16" s="844" t="s">
        <v>272</v>
      </c>
      <c r="C16" s="845"/>
      <c r="D16" s="846"/>
      <c r="E16" s="518">
        <v>0</v>
      </c>
      <c r="F16" s="519">
        <v>0</v>
      </c>
      <c r="G16" s="519">
        <v>0</v>
      </c>
      <c r="H16" s="519">
        <v>0</v>
      </c>
      <c r="I16" s="519">
        <v>0</v>
      </c>
      <c r="J16" s="520">
        <v>0</v>
      </c>
      <c r="K16" s="519">
        <v>0</v>
      </c>
      <c r="L16" s="518">
        <v>0</v>
      </c>
      <c r="M16" s="518">
        <v>0</v>
      </c>
      <c r="N16" s="520">
        <v>0</v>
      </c>
      <c r="O16" s="515">
        <v>0</v>
      </c>
      <c r="P16" s="516">
        <v>0</v>
      </c>
      <c r="Q16" s="691">
        <v>0</v>
      </c>
    </row>
    <row r="17" spans="1:19" ht="30" customHeight="1" thickBot="1" x14ac:dyDescent="0.3">
      <c r="A17" s="891"/>
      <c r="B17" s="869" t="s">
        <v>69</v>
      </c>
      <c r="C17" s="870"/>
      <c r="D17" s="871"/>
      <c r="E17" s="521">
        <v>47548.530200000001</v>
      </c>
      <c r="F17" s="521">
        <v>47548.530200000001</v>
      </c>
      <c r="G17" s="521">
        <v>5709.4012819999998</v>
      </c>
      <c r="H17" s="521">
        <v>41839.128918000002</v>
      </c>
      <c r="I17" s="521">
        <v>16882.773325000002</v>
      </c>
      <c r="J17" s="523">
        <v>0.40351636761100701</v>
      </c>
      <c r="K17" s="522">
        <v>9097.2774369999988</v>
      </c>
      <c r="L17" s="522">
        <v>24956.355593</v>
      </c>
      <c r="M17" s="522">
        <v>7785.4958880000004</v>
      </c>
      <c r="N17" s="523">
        <v>0.18608169169245131</v>
      </c>
      <c r="O17" s="522">
        <v>7.9212020000000001</v>
      </c>
      <c r="P17" s="523">
        <v>1.8932521314018433E-4</v>
      </c>
      <c r="Q17" s="692" t="e">
        <v>#REF!</v>
      </c>
    </row>
    <row r="18" spans="1:19" ht="21" customHeight="1" thickBot="1" x14ac:dyDescent="0.3">
      <c r="A18" s="851" t="s">
        <v>542</v>
      </c>
      <c r="B18" s="851"/>
      <c r="C18" s="851"/>
      <c r="D18" s="851"/>
      <c r="E18" s="851"/>
      <c r="F18" s="851"/>
      <c r="G18" s="851"/>
      <c r="H18" s="851"/>
      <c r="I18" s="851"/>
      <c r="J18" s="851"/>
      <c r="K18" s="851"/>
      <c r="L18" s="851"/>
      <c r="M18" s="851"/>
      <c r="N18" s="851"/>
      <c r="O18" s="851"/>
      <c r="P18" s="851"/>
    </row>
    <row r="19" spans="1:19" s="195" customFormat="1" ht="68.25" customHeight="1" x14ac:dyDescent="0.25">
      <c r="A19" s="385" t="s">
        <v>6</v>
      </c>
      <c r="B19" s="402" t="s">
        <v>7</v>
      </c>
      <c r="C19" s="384" t="s">
        <v>511</v>
      </c>
      <c r="D19" s="386" t="s">
        <v>469</v>
      </c>
      <c r="E19" s="401" t="s">
        <v>88</v>
      </c>
      <c r="F19" s="386" t="s">
        <v>164</v>
      </c>
      <c r="G19" s="386" t="s">
        <v>509</v>
      </c>
      <c r="H19" s="386" t="s">
        <v>510</v>
      </c>
      <c r="I19" s="386" t="s">
        <v>24</v>
      </c>
      <c r="J19" s="387" t="s">
        <v>356</v>
      </c>
      <c r="K19" s="386" t="s">
        <v>168</v>
      </c>
      <c r="L19" s="386" t="s">
        <v>166</v>
      </c>
      <c r="M19" s="386" t="s">
        <v>25</v>
      </c>
      <c r="N19" s="386" t="s">
        <v>43</v>
      </c>
      <c r="O19" s="386" t="s">
        <v>78</v>
      </c>
      <c r="P19" s="403" t="s">
        <v>288</v>
      </c>
      <c r="Q19" s="693" t="s">
        <v>28</v>
      </c>
      <c r="R19" s="730"/>
      <c r="S19" s="730"/>
    </row>
    <row r="20" spans="1:19" s="671" customFormat="1" ht="60" x14ac:dyDescent="0.25">
      <c r="A20" s="892" t="s">
        <v>319</v>
      </c>
      <c r="B20" s="770" t="s">
        <v>111</v>
      </c>
      <c r="C20" s="771" t="s">
        <v>309</v>
      </c>
      <c r="D20" s="784" t="s">
        <v>112</v>
      </c>
      <c r="E20" s="773">
        <v>7450</v>
      </c>
      <c r="F20" s="673">
        <v>7450</v>
      </c>
      <c r="G20" s="673">
        <v>0</v>
      </c>
      <c r="H20" s="673">
        <v>7450</v>
      </c>
      <c r="I20" s="670">
        <v>0</v>
      </c>
      <c r="J20" s="567">
        <v>0</v>
      </c>
      <c r="K20" s="673">
        <v>0</v>
      </c>
      <c r="L20" s="773">
        <v>7450</v>
      </c>
      <c r="M20" s="773">
        <v>0</v>
      </c>
      <c r="N20" s="511">
        <v>0</v>
      </c>
      <c r="O20" s="773">
        <v>0</v>
      </c>
      <c r="P20" s="511">
        <v>0</v>
      </c>
      <c r="Q20" s="774" t="e">
        <v>#REF!</v>
      </c>
      <c r="R20" s="729"/>
      <c r="S20" s="729"/>
    </row>
    <row r="21" spans="1:19" s="671" customFormat="1" ht="60" x14ac:dyDescent="0.25">
      <c r="A21" s="893"/>
      <c r="B21" s="681" t="s">
        <v>130</v>
      </c>
      <c r="C21" s="668" t="s">
        <v>309</v>
      </c>
      <c r="D21" s="682" t="s">
        <v>308</v>
      </c>
      <c r="E21" s="669">
        <v>9716</v>
      </c>
      <c r="F21" s="670">
        <v>9716</v>
      </c>
      <c r="G21" s="670">
        <v>0</v>
      </c>
      <c r="H21" s="670">
        <v>9716</v>
      </c>
      <c r="I21" s="670">
        <v>0</v>
      </c>
      <c r="J21" s="511">
        <v>0</v>
      </c>
      <c r="K21" s="673">
        <v>0</v>
      </c>
      <c r="L21" s="669">
        <v>9716</v>
      </c>
      <c r="M21" s="669">
        <v>0</v>
      </c>
      <c r="N21" s="511">
        <v>0</v>
      </c>
      <c r="O21" s="669">
        <v>0</v>
      </c>
      <c r="P21" s="511">
        <v>0</v>
      </c>
      <c r="Q21" s="769" t="e">
        <v>#REF!</v>
      </c>
      <c r="R21" s="729"/>
      <c r="S21" s="729"/>
    </row>
    <row r="22" spans="1:19" s="671" customFormat="1" ht="60" x14ac:dyDescent="0.25">
      <c r="A22" s="893"/>
      <c r="B22" s="681" t="s">
        <v>129</v>
      </c>
      <c r="C22" s="668" t="s">
        <v>308</v>
      </c>
      <c r="D22" s="682" t="s">
        <v>308</v>
      </c>
      <c r="E22" s="669">
        <v>80033</v>
      </c>
      <c r="F22" s="670">
        <v>80033</v>
      </c>
      <c r="G22" s="670">
        <v>0</v>
      </c>
      <c r="H22" s="670">
        <v>80033</v>
      </c>
      <c r="I22" s="670">
        <v>39608.356493809995</v>
      </c>
      <c r="J22" s="511">
        <v>0.49490030979483457</v>
      </c>
      <c r="K22" s="673">
        <v>11237.499118309996</v>
      </c>
      <c r="L22" s="669">
        <v>40424.643506190005</v>
      </c>
      <c r="M22" s="669">
        <v>28370.8573755</v>
      </c>
      <c r="N22" s="511">
        <v>0.35448949027900989</v>
      </c>
      <c r="O22" s="669">
        <v>74.973123999999999</v>
      </c>
      <c r="P22" s="511">
        <v>9.3677762922794348E-4</v>
      </c>
      <c r="Q22" s="769" t="e">
        <v>#REF!</v>
      </c>
      <c r="R22" s="729"/>
      <c r="S22" s="729"/>
    </row>
    <row r="23" spans="1:19" s="671" customFormat="1" ht="45" x14ac:dyDescent="0.25">
      <c r="A23" s="893"/>
      <c r="B23" s="681" t="s">
        <v>124</v>
      </c>
      <c r="C23" s="668" t="s">
        <v>306</v>
      </c>
      <c r="D23" s="682" t="s">
        <v>306</v>
      </c>
      <c r="E23" s="669">
        <v>13028.1507</v>
      </c>
      <c r="F23" s="670">
        <v>13028.1507</v>
      </c>
      <c r="G23" s="670">
        <v>0</v>
      </c>
      <c r="H23" s="670">
        <v>13028.1507</v>
      </c>
      <c r="I23" s="670">
        <v>0</v>
      </c>
      <c r="J23" s="511">
        <v>0</v>
      </c>
      <c r="K23" s="673">
        <v>0</v>
      </c>
      <c r="L23" s="669">
        <v>13028.1507</v>
      </c>
      <c r="M23" s="669">
        <v>0</v>
      </c>
      <c r="N23" s="511">
        <v>0</v>
      </c>
      <c r="O23" s="669">
        <v>0</v>
      </c>
      <c r="P23" s="511">
        <v>0</v>
      </c>
      <c r="Q23" s="769">
        <v>0</v>
      </c>
      <c r="R23" s="729"/>
      <c r="S23" s="729"/>
    </row>
    <row r="24" spans="1:19" ht="19.5" x14ac:dyDescent="0.25">
      <c r="A24" s="893"/>
      <c r="B24" s="835" t="s">
        <v>47</v>
      </c>
      <c r="C24" s="836"/>
      <c r="D24" s="837"/>
      <c r="E24" s="514">
        <v>110227.1507</v>
      </c>
      <c r="F24" s="515">
        <v>110227.1507</v>
      </c>
      <c r="G24" s="515">
        <v>0</v>
      </c>
      <c r="H24" s="515">
        <v>110227.1507</v>
      </c>
      <c r="I24" s="515">
        <v>39608.356493809995</v>
      </c>
      <c r="J24" s="516">
        <v>0.35933394125019325</v>
      </c>
      <c r="K24" s="515">
        <v>11237.499118309996</v>
      </c>
      <c r="L24" s="514">
        <v>70618.79420619001</v>
      </c>
      <c r="M24" s="514">
        <v>28370.8573755</v>
      </c>
      <c r="N24" s="516">
        <v>0.25738538277847367</v>
      </c>
      <c r="O24" s="514">
        <v>74.973123999999999</v>
      </c>
      <c r="P24" s="516">
        <v>6.8016930061134202E-4</v>
      </c>
      <c r="Q24" s="691" t="e">
        <v>#REF!</v>
      </c>
    </row>
    <row r="25" spans="1:19" s="189" customFormat="1" ht="60" x14ac:dyDescent="0.25">
      <c r="A25" s="893"/>
      <c r="B25" s="681" t="s">
        <v>408</v>
      </c>
      <c r="C25" s="668" t="s">
        <v>409</v>
      </c>
      <c r="D25" s="682" t="s">
        <v>536</v>
      </c>
      <c r="E25" s="669">
        <v>40005</v>
      </c>
      <c r="F25" s="670">
        <v>40005</v>
      </c>
      <c r="G25" s="510">
        <v>0</v>
      </c>
      <c r="H25" s="510">
        <v>40005</v>
      </c>
      <c r="I25" s="510">
        <v>3000</v>
      </c>
      <c r="J25" s="513">
        <v>7.4990626171728539E-2</v>
      </c>
      <c r="K25" s="510">
        <v>3000</v>
      </c>
      <c r="L25" s="512">
        <v>37005</v>
      </c>
      <c r="M25" s="512">
        <v>0</v>
      </c>
      <c r="N25" s="513">
        <v>0</v>
      </c>
      <c r="O25" s="512">
        <v>0</v>
      </c>
      <c r="P25" s="513">
        <v>0</v>
      </c>
      <c r="Q25" s="694" t="e">
        <v>#REF!</v>
      </c>
      <c r="R25" s="729"/>
      <c r="S25" s="729"/>
    </row>
    <row r="26" spans="1:19" ht="75" x14ac:dyDescent="0.25">
      <c r="A26" s="893"/>
      <c r="B26" s="681" t="s">
        <v>410</v>
      </c>
      <c r="C26" s="668" t="s">
        <v>409</v>
      </c>
      <c r="D26" s="682" t="s">
        <v>537</v>
      </c>
      <c r="E26" s="669">
        <v>10000</v>
      </c>
      <c r="F26" s="670">
        <v>10000</v>
      </c>
      <c r="G26" s="510">
        <v>0</v>
      </c>
      <c r="H26" s="509">
        <v>10000</v>
      </c>
      <c r="I26" s="510">
        <v>0</v>
      </c>
      <c r="J26" s="511">
        <v>0</v>
      </c>
      <c r="K26" s="510">
        <v>0</v>
      </c>
      <c r="L26" s="508">
        <v>10000</v>
      </c>
      <c r="M26" s="512">
        <v>0</v>
      </c>
      <c r="N26" s="511">
        <v>0</v>
      </c>
      <c r="O26" s="512">
        <v>0</v>
      </c>
      <c r="P26" s="511">
        <v>0</v>
      </c>
      <c r="Q26" s="695" t="e">
        <v>#REF!</v>
      </c>
    </row>
    <row r="27" spans="1:19" ht="75" x14ac:dyDescent="0.25">
      <c r="A27" s="893"/>
      <c r="B27" s="681" t="s">
        <v>411</v>
      </c>
      <c r="C27" s="668" t="s">
        <v>409</v>
      </c>
      <c r="D27" s="682" t="s">
        <v>473</v>
      </c>
      <c r="E27" s="669">
        <v>400</v>
      </c>
      <c r="F27" s="670">
        <v>400</v>
      </c>
      <c r="G27" s="510">
        <v>0</v>
      </c>
      <c r="H27" s="509">
        <v>400</v>
      </c>
      <c r="I27" s="510">
        <v>0</v>
      </c>
      <c r="J27" s="511">
        <v>0</v>
      </c>
      <c r="K27" s="510">
        <v>0</v>
      </c>
      <c r="L27" s="508">
        <v>400</v>
      </c>
      <c r="M27" s="512">
        <v>0</v>
      </c>
      <c r="N27" s="511">
        <v>0</v>
      </c>
      <c r="O27" s="512">
        <v>0</v>
      </c>
      <c r="P27" s="511">
        <v>0</v>
      </c>
      <c r="Q27" s="695" t="e">
        <v>#REF!</v>
      </c>
    </row>
    <row r="28" spans="1:19" ht="75" x14ac:dyDescent="0.25">
      <c r="A28" s="893"/>
      <c r="B28" s="681" t="s">
        <v>412</v>
      </c>
      <c r="C28" s="668" t="s">
        <v>409</v>
      </c>
      <c r="D28" s="682" t="s">
        <v>473</v>
      </c>
      <c r="E28" s="669">
        <v>10000</v>
      </c>
      <c r="F28" s="670">
        <v>10000</v>
      </c>
      <c r="G28" s="510">
        <v>0</v>
      </c>
      <c r="H28" s="509">
        <v>10000</v>
      </c>
      <c r="I28" s="510">
        <v>0</v>
      </c>
      <c r="J28" s="511">
        <v>0</v>
      </c>
      <c r="K28" s="510">
        <v>0</v>
      </c>
      <c r="L28" s="508">
        <v>10000</v>
      </c>
      <c r="M28" s="512">
        <v>0</v>
      </c>
      <c r="N28" s="511">
        <v>0</v>
      </c>
      <c r="O28" s="512">
        <v>0</v>
      </c>
      <c r="P28" s="511">
        <v>0</v>
      </c>
      <c r="Q28" s="695" t="e">
        <v>#REF!</v>
      </c>
    </row>
    <row r="29" spans="1:19" ht="45" x14ac:dyDescent="0.25">
      <c r="A29" s="893"/>
      <c r="B29" s="681" t="s">
        <v>502</v>
      </c>
      <c r="C29" s="668" t="s">
        <v>423</v>
      </c>
      <c r="D29" s="682" t="s">
        <v>538</v>
      </c>
      <c r="E29" s="669">
        <v>300</v>
      </c>
      <c r="F29" s="670">
        <v>300</v>
      </c>
      <c r="G29" s="510">
        <v>0</v>
      </c>
      <c r="H29" s="509">
        <v>300</v>
      </c>
      <c r="I29" s="510">
        <v>0</v>
      </c>
      <c r="J29" s="511">
        <v>0</v>
      </c>
      <c r="K29" s="510">
        <v>0</v>
      </c>
      <c r="L29" s="508">
        <v>300</v>
      </c>
      <c r="M29" s="512">
        <v>0</v>
      </c>
      <c r="N29" s="511">
        <v>0</v>
      </c>
      <c r="O29" s="512">
        <v>0</v>
      </c>
      <c r="P29" s="511">
        <v>0</v>
      </c>
      <c r="Q29" s="695"/>
    </row>
    <row r="30" spans="1:19" s="671" customFormat="1" ht="28.5" customHeight="1" x14ac:dyDescent="0.25">
      <c r="A30" s="893"/>
      <c r="B30" s="681" t="s">
        <v>521</v>
      </c>
      <c r="C30" s="668" t="s">
        <v>526</v>
      </c>
      <c r="D30" s="682" t="s">
        <v>539</v>
      </c>
      <c r="E30" s="669">
        <v>200</v>
      </c>
      <c r="F30" s="670">
        <v>200</v>
      </c>
      <c r="G30" s="510">
        <v>0</v>
      </c>
      <c r="H30" s="509">
        <v>200</v>
      </c>
      <c r="I30" s="510">
        <v>0</v>
      </c>
      <c r="J30" s="511">
        <v>0</v>
      </c>
      <c r="K30" s="510">
        <v>0</v>
      </c>
      <c r="L30" s="669">
        <v>200</v>
      </c>
      <c r="M30" s="512">
        <v>0</v>
      </c>
      <c r="N30" s="511">
        <v>0</v>
      </c>
      <c r="O30" s="512">
        <v>0</v>
      </c>
      <c r="P30" s="511">
        <v>0</v>
      </c>
      <c r="Q30" s="769"/>
      <c r="R30" s="754"/>
      <c r="S30" s="732"/>
    </row>
    <row r="31" spans="1:19" ht="19.5" x14ac:dyDescent="0.25">
      <c r="A31" s="893"/>
      <c r="B31" s="872" t="s">
        <v>80</v>
      </c>
      <c r="C31" s="873"/>
      <c r="D31" s="874"/>
      <c r="E31" s="527">
        <v>60905</v>
      </c>
      <c r="F31" s="528">
        <v>60905</v>
      </c>
      <c r="G31" s="528">
        <v>0</v>
      </c>
      <c r="H31" s="528">
        <v>60905</v>
      </c>
      <c r="I31" s="528">
        <v>3000</v>
      </c>
      <c r="J31" s="529">
        <v>4.9257039651916919E-2</v>
      </c>
      <c r="K31" s="528">
        <v>3000</v>
      </c>
      <c r="L31" s="528">
        <v>57905</v>
      </c>
      <c r="M31" s="527">
        <v>0</v>
      </c>
      <c r="N31" s="529">
        <v>0</v>
      </c>
      <c r="O31" s="527">
        <v>0</v>
      </c>
      <c r="P31" s="529">
        <v>0</v>
      </c>
      <c r="Q31" s="696" t="e">
        <v>#REF!</v>
      </c>
    </row>
    <row r="32" spans="1:19" ht="29.25" customHeight="1" x14ac:dyDescent="0.25">
      <c r="A32" s="893"/>
      <c r="B32" s="872" t="s">
        <v>278</v>
      </c>
      <c r="C32" s="873"/>
      <c r="D32" s="874"/>
      <c r="E32" s="527">
        <v>171132.1507</v>
      </c>
      <c r="F32" s="528">
        <v>171132.1507</v>
      </c>
      <c r="G32" s="528">
        <v>0</v>
      </c>
      <c r="H32" s="528">
        <v>171132.1507</v>
      </c>
      <c r="I32" s="528">
        <v>42608.356493809995</v>
      </c>
      <c r="J32" s="529">
        <v>0.24897926146270302</v>
      </c>
      <c r="K32" s="528">
        <v>14237.499118309996</v>
      </c>
      <c r="L32" s="527">
        <v>128523.79420619001</v>
      </c>
      <c r="M32" s="527">
        <v>28370.8573755</v>
      </c>
      <c r="N32" s="529">
        <v>0.16578332744286606</v>
      </c>
      <c r="O32" s="527">
        <v>74.973123999999999</v>
      </c>
      <c r="P32" s="529">
        <v>4.3810075250810251E-4</v>
      </c>
      <c r="Q32" s="696" t="e">
        <v>#REF!</v>
      </c>
    </row>
    <row r="33" spans="1:61" ht="26.25" customHeight="1" thickBot="1" x14ac:dyDescent="0.3">
      <c r="A33" s="893"/>
      <c r="B33" s="875" t="s">
        <v>272</v>
      </c>
      <c r="C33" s="876"/>
      <c r="D33" s="877"/>
      <c r="E33" s="530">
        <v>0</v>
      </c>
      <c r="F33" s="531">
        <v>0</v>
      </c>
      <c r="G33" s="531">
        <v>0</v>
      </c>
      <c r="H33" s="531">
        <v>0</v>
      </c>
      <c r="I33" s="531">
        <v>0</v>
      </c>
      <c r="J33" s="532">
        <v>0</v>
      </c>
      <c r="K33" s="531">
        <v>0</v>
      </c>
      <c r="L33" s="530">
        <v>0</v>
      </c>
      <c r="M33" s="530">
        <v>0</v>
      </c>
      <c r="N33" s="533">
        <v>0</v>
      </c>
      <c r="O33" s="534">
        <v>0</v>
      </c>
      <c r="P33" s="533">
        <v>0</v>
      </c>
      <c r="Q33" s="697">
        <v>0</v>
      </c>
    </row>
    <row r="34" spans="1:61" ht="15" customHeight="1" thickBot="1" x14ac:dyDescent="0.3">
      <c r="A34" s="891"/>
      <c r="B34" s="814" t="s">
        <v>69</v>
      </c>
      <c r="C34" s="815"/>
      <c r="D34" s="816"/>
      <c r="E34" s="535">
        <v>171132.1507</v>
      </c>
      <c r="F34" s="535">
        <v>171132.1507</v>
      </c>
      <c r="G34" s="535">
        <v>0</v>
      </c>
      <c r="H34" s="535">
        <v>171132.1507</v>
      </c>
      <c r="I34" s="535">
        <v>42608.356493809995</v>
      </c>
      <c r="J34" s="459">
        <v>0.24897926146270302</v>
      </c>
      <c r="K34" s="535">
        <v>14237.499118309996</v>
      </c>
      <c r="L34" s="535">
        <v>128523.79420619001</v>
      </c>
      <c r="M34" s="535">
        <v>28370.8573755</v>
      </c>
      <c r="N34" s="459">
        <v>0.16578332744286606</v>
      </c>
      <c r="O34" s="535">
        <v>74.973123999999999</v>
      </c>
      <c r="P34" s="459">
        <v>4.3810075250810251E-4</v>
      </c>
      <c r="Q34" s="698" t="e">
        <v>#REF!</v>
      </c>
    </row>
    <row r="35" spans="1:61" ht="15.75" thickBot="1" x14ac:dyDescent="0.3">
      <c r="A35" s="851" t="s">
        <v>542</v>
      </c>
      <c r="B35" s="851"/>
      <c r="C35" s="851"/>
      <c r="D35" s="851"/>
      <c r="E35" s="851"/>
      <c r="F35" s="851"/>
      <c r="G35" s="851"/>
      <c r="H35" s="851"/>
      <c r="I35" s="851"/>
      <c r="J35" s="851"/>
      <c r="K35" s="851"/>
      <c r="L35" s="851"/>
      <c r="M35" s="851"/>
      <c r="N35" s="851"/>
      <c r="O35" s="851"/>
      <c r="P35" s="851"/>
    </row>
    <row r="36" spans="1:61" s="195" customFormat="1" ht="45.75" thickBot="1" x14ac:dyDescent="0.3">
      <c r="A36" s="385" t="s">
        <v>6</v>
      </c>
      <c r="B36" s="402" t="s">
        <v>7</v>
      </c>
      <c r="C36" s="384" t="s">
        <v>511</v>
      </c>
      <c r="D36" s="386" t="s">
        <v>469</v>
      </c>
      <c r="E36" s="401" t="s">
        <v>88</v>
      </c>
      <c r="F36" s="386" t="s">
        <v>164</v>
      </c>
      <c r="G36" s="386" t="s">
        <v>509</v>
      </c>
      <c r="H36" s="386" t="s">
        <v>510</v>
      </c>
      <c r="I36" s="386" t="s">
        <v>24</v>
      </c>
      <c r="J36" s="387" t="s">
        <v>356</v>
      </c>
      <c r="K36" s="386" t="s">
        <v>168</v>
      </c>
      <c r="L36" s="386" t="s">
        <v>166</v>
      </c>
      <c r="M36" s="386" t="s">
        <v>25</v>
      </c>
      <c r="N36" s="386" t="s">
        <v>43</v>
      </c>
      <c r="O36" s="386" t="s">
        <v>78</v>
      </c>
      <c r="P36" s="403" t="s">
        <v>288</v>
      </c>
      <c r="Q36" s="693" t="s">
        <v>28</v>
      </c>
      <c r="R36" s="730"/>
      <c r="S36" s="730"/>
    </row>
    <row r="37" spans="1:61" s="189" customFormat="1" ht="90" x14ac:dyDescent="0.25">
      <c r="A37" s="894" t="s">
        <v>320</v>
      </c>
      <c r="B37" s="681" t="s">
        <v>103</v>
      </c>
      <c r="C37" s="668" t="s">
        <v>302</v>
      </c>
      <c r="D37" s="682" t="s">
        <v>302</v>
      </c>
      <c r="E37" s="669">
        <v>8554</v>
      </c>
      <c r="F37" s="510">
        <v>8054</v>
      </c>
      <c r="G37" s="510">
        <v>0</v>
      </c>
      <c r="H37" s="510">
        <v>8054</v>
      </c>
      <c r="I37" s="510">
        <v>5955</v>
      </c>
      <c r="J37" s="513">
        <v>0.73938415694065063</v>
      </c>
      <c r="K37" s="510">
        <v>2440.1789950000002</v>
      </c>
      <c r="L37" s="512">
        <v>2099</v>
      </c>
      <c r="M37" s="512">
        <v>3514.8210049999998</v>
      </c>
      <c r="N37" s="513">
        <v>0.43640687919046434</v>
      </c>
      <c r="O37" s="512">
        <v>68.565233000000006</v>
      </c>
      <c r="P37" s="513">
        <v>8.5131900918798114E-3</v>
      </c>
      <c r="Q37" s="699" t="e">
        <v>#REF!</v>
      </c>
      <c r="R37" s="729"/>
      <c r="S37" s="729"/>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671" customFormat="1" ht="45" x14ac:dyDescent="0.25">
      <c r="A38" s="894"/>
      <c r="B38" s="775" t="s">
        <v>124</v>
      </c>
      <c r="C38" s="776" t="s">
        <v>306</v>
      </c>
      <c r="D38" s="772" t="s">
        <v>306</v>
      </c>
      <c r="E38" s="669">
        <v>13993.198899999999</v>
      </c>
      <c r="F38" s="669">
        <v>13993.198899999999</v>
      </c>
      <c r="G38" s="670">
        <v>0</v>
      </c>
      <c r="H38" s="670">
        <v>13993.198899999999</v>
      </c>
      <c r="I38" s="670">
        <v>13993.198899290001</v>
      </c>
      <c r="J38" s="511">
        <v>0.99999999994926114</v>
      </c>
      <c r="K38" s="670">
        <v>8863.3995562900018</v>
      </c>
      <c r="L38" s="670">
        <v>7.0999885792843997E-7</v>
      </c>
      <c r="M38" s="669">
        <v>5129.7993429999997</v>
      </c>
      <c r="N38" s="511">
        <v>0.36659232671951802</v>
      </c>
      <c r="O38" s="669">
        <v>32.993932999999998</v>
      </c>
      <c r="P38" s="511">
        <v>2.3578549290827274E-3</v>
      </c>
      <c r="Q38" s="705">
        <v>11.14753</v>
      </c>
      <c r="R38" s="736"/>
      <c r="S38" s="729"/>
    </row>
    <row r="39" spans="1:61" ht="19.5" x14ac:dyDescent="0.25">
      <c r="A39" s="895"/>
      <c r="B39" s="872" t="s">
        <v>47</v>
      </c>
      <c r="C39" s="873"/>
      <c r="D39" s="874"/>
      <c r="E39" s="527">
        <v>22547.198899999999</v>
      </c>
      <c r="F39" s="528">
        <v>22047.198899999999</v>
      </c>
      <c r="G39" s="528">
        <v>0</v>
      </c>
      <c r="H39" s="528">
        <v>22047.198899999999</v>
      </c>
      <c r="I39" s="528">
        <v>19948.198899290001</v>
      </c>
      <c r="J39" s="529">
        <v>0.90479516195093612</v>
      </c>
      <c r="K39" s="528">
        <v>11303.578551290002</v>
      </c>
      <c r="L39" s="528">
        <v>2099.0000007099989</v>
      </c>
      <c r="M39" s="527">
        <v>8644.6203480000004</v>
      </c>
      <c r="N39" s="529">
        <v>0.39209608382496158</v>
      </c>
      <c r="O39" s="527">
        <v>101.559166</v>
      </c>
      <c r="P39" s="529">
        <v>4.6064430434289774E-3</v>
      </c>
      <c r="Q39" s="700" t="e">
        <v>#REF!</v>
      </c>
    </row>
    <row r="40" spans="1:61" ht="60" x14ac:dyDescent="0.25">
      <c r="A40" s="894"/>
      <c r="B40" s="681" t="s">
        <v>413</v>
      </c>
      <c r="C40" s="668" t="s">
        <v>541</v>
      </c>
      <c r="D40" s="668" t="s">
        <v>474</v>
      </c>
      <c r="E40" s="669">
        <v>500</v>
      </c>
      <c r="F40" s="510">
        <v>500</v>
      </c>
      <c r="G40" s="510">
        <v>0</v>
      </c>
      <c r="H40" s="509">
        <v>500</v>
      </c>
      <c r="I40" s="510">
        <v>500</v>
      </c>
      <c r="J40" s="511">
        <v>0</v>
      </c>
      <c r="K40" s="509">
        <v>500</v>
      </c>
      <c r="L40" s="508">
        <v>0</v>
      </c>
      <c r="M40" s="512">
        <v>0</v>
      </c>
      <c r="N40" s="511">
        <v>0</v>
      </c>
      <c r="O40" s="512">
        <v>0</v>
      </c>
      <c r="P40" s="513">
        <v>0</v>
      </c>
      <c r="Q40" s="499" t="e">
        <v>#REF!</v>
      </c>
    </row>
    <row r="41" spans="1:61" ht="60" x14ac:dyDescent="0.25">
      <c r="A41" s="894"/>
      <c r="B41" s="681" t="s">
        <v>416</v>
      </c>
      <c r="C41" s="668" t="s">
        <v>417</v>
      </c>
      <c r="D41" s="274" t="s">
        <v>475</v>
      </c>
      <c r="E41" s="669">
        <v>3000.3509140000001</v>
      </c>
      <c r="F41" s="510">
        <v>3000.3509140000001</v>
      </c>
      <c r="G41" s="510">
        <v>0</v>
      </c>
      <c r="H41" s="509">
        <v>3000.3509140000001</v>
      </c>
      <c r="I41" s="510">
        <v>2300.3509140000001</v>
      </c>
      <c r="J41" s="511">
        <v>0</v>
      </c>
      <c r="K41" s="509">
        <v>936.87363300000015</v>
      </c>
      <c r="L41" s="508">
        <v>700</v>
      </c>
      <c r="M41" s="512">
        <v>1363.4772809999999</v>
      </c>
      <c r="N41" s="511">
        <v>0</v>
      </c>
      <c r="O41" s="512">
        <v>19.689692999999998</v>
      </c>
      <c r="P41" s="513">
        <v>6.5624633799084998E-3</v>
      </c>
      <c r="Q41" s="499" t="e">
        <v>#REF!</v>
      </c>
    </row>
    <row r="42" spans="1:61" s="671" customFormat="1" ht="55.5" customHeight="1" x14ac:dyDescent="0.25">
      <c r="A42" s="896"/>
      <c r="B42" s="681" t="s">
        <v>524</v>
      </c>
      <c r="C42" s="668" t="s">
        <v>527</v>
      </c>
      <c r="D42" s="274" t="s">
        <v>533</v>
      </c>
      <c r="E42" s="669">
        <v>1000</v>
      </c>
      <c r="F42" s="510">
        <v>1000</v>
      </c>
      <c r="G42" s="510">
        <v>0</v>
      </c>
      <c r="H42" s="509">
        <v>1000</v>
      </c>
      <c r="I42" s="510">
        <v>797.90377899999999</v>
      </c>
      <c r="J42" s="511">
        <v>0</v>
      </c>
      <c r="K42" s="509">
        <v>797.90377899999999</v>
      </c>
      <c r="L42" s="508">
        <v>202.09622100000001</v>
      </c>
      <c r="M42" s="512">
        <v>0</v>
      </c>
      <c r="N42" s="511">
        <v>0</v>
      </c>
      <c r="O42" s="512">
        <v>0</v>
      </c>
      <c r="P42" s="513">
        <v>0</v>
      </c>
      <c r="Q42" s="701" t="e">
        <v>#REF!</v>
      </c>
      <c r="R42" s="729"/>
      <c r="S42" s="729"/>
    </row>
    <row r="43" spans="1:61" s="671" customFormat="1" ht="53.25" customHeight="1" x14ac:dyDescent="0.25">
      <c r="A43" s="896"/>
      <c r="B43" s="681" t="s">
        <v>407</v>
      </c>
      <c r="C43" s="668" t="s">
        <v>506</v>
      </c>
      <c r="D43" s="274" t="s">
        <v>534</v>
      </c>
      <c r="E43" s="669">
        <v>16146</v>
      </c>
      <c r="F43" s="510">
        <v>16146</v>
      </c>
      <c r="G43" s="510">
        <v>0</v>
      </c>
      <c r="H43" s="509">
        <v>16146</v>
      </c>
      <c r="I43" s="510">
        <v>12680.687497999999</v>
      </c>
      <c r="J43" s="511">
        <v>0</v>
      </c>
      <c r="K43" s="509">
        <v>8721.4761870000002</v>
      </c>
      <c r="L43" s="508">
        <v>3465.3125020000007</v>
      </c>
      <c r="M43" s="512">
        <v>3959.211311</v>
      </c>
      <c r="N43" s="511">
        <v>0</v>
      </c>
      <c r="O43" s="512">
        <v>11.860595999999999</v>
      </c>
      <c r="P43" s="513">
        <v>7.3458416945373461E-4</v>
      </c>
      <c r="Q43" s="701" t="e">
        <v>#REF!</v>
      </c>
      <c r="R43" s="729"/>
      <c r="S43" s="729"/>
    </row>
    <row r="44" spans="1:61" ht="30" customHeight="1" thickBot="1" x14ac:dyDescent="0.3">
      <c r="A44" s="897"/>
      <c r="B44" s="875" t="s">
        <v>80</v>
      </c>
      <c r="C44" s="876"/>
      <c r="D44" s="877"/>
      <c r="E44" s="534">
        <v>20646.350914000002</v>
      </c>
      <c r="F44" s="537">
        <v>20646.350914000002</v>
      </c>
      <c r="G44" s="537">
        <v>0</v>
      </c>
      <c r="H44" s="537">
        <v>20646.350914000002</v>
      </c>
      <c r="I44" s="537">
        <v>16278.942190999998</v>
      </c>
      <c r="J44" s="533">
        <v>0.78846582908563634</v>
      </c>
      <c r="K44" s="537">
        <v>10956.253599</v>
      </c>
      <c r="L44" s="534">
        <v>4367.4087230000005</v>
      </c>
      <c r="M44" s="534">
        <v>5322.6885920000004</v>
      </c>
      <c r="N44" s="533">
        <v>0.25780287345551023</v>
      </c>
      <c r="O44" s="534">
        <v>31.550288999999999</v>
      </c>
      <c r="P44" s="533">
        <v>1.5281290689778109E-3</v>
      </c>
      <c r="Q44" s="702" t="e">
        <v>#REF!</v>
      </c>
    </row>
    <row r="45" spans="1:61" ht="25.5" customHeight="1" thickBot="1" x14ac:dyDescent="0.3">
      <c r="A45" s="898"/>
      <c r="B45" s="820" t="s">
        <v>69</v>
      </c>
      <c r="C45" s="821"/>
      <c r="D45" s="822"/>
      <c r="E45" s="538">
        <v>43193.549813999998</v>
      </c>
      <c r="F45" s="539">
        <v>42693.549813999998</v>
      </c>
      <c r="G45" s="539">
        <v>0</v>
      </c>
      <c r="H45" s="539">
        <v>42693.549813999998</v>
      </c>
      <c r="I45" s="539">
        <v>36227.141090289995</v>
      </c>
      <c r="J45" s="540">
        <v>0.84853897715505611</v>
      </c>
      <c r="K45" s="539">
        <v>22259.83215029</v>
      </c>
      <c r="L45" s="538">
        <v>6466.408723710003</v>
      </c>
      <c r="M45" s="538">
        <v>13967.308940000001</v>
      </c>
      <c r="N45" s="540">
        <v>0.32715267296466088</v>
      </c>
      <c r="O45" s="538">
        <v>133.109455</v>
      </c>
      <c r="P45" s="540">
        <v>3.1177884148755174E-3</v>
      </c>
      <c r="Q45" s="698" t="e">
        <v>#REF!</v>
      </c>
    </row>
    <row r="46" spans="1:61" s="189" customFormat="1" ht="41.25" customHeight="1" thickBot="1" x14ac:dyDescent="0.3">
      <c r="A46" s="740"/>
      <c r="B46" s="741"/>
      <c r="C46" s="741"/>
      <c r="D46" s="742"/>
      <c r="E46" s="743"/>
      <c r="F46" s="744"/>
      <c r="G46" s="744"/>
      <c r="H46" s="744"/>
      <c r="I46" s="744"/>
      <c r="J46" s="745"/>
      <c r="K46" s="744"/>
      <c r="L46" s="743"/>
      <c r="M46" s="743"/>
      <c r="N46" s="745"/>
      <c r="O46" s="743"/>
      <c r="P46" s="746"/>
      <c r="Q46" s="747"/>
      <c r="R46" s="748"/>
      <c r="S46" s="748"/>
    </row>
    <row r="47" spans="1:61" ht="44.25" customHeight="1" x14ac:dyDescent="0.25">
      <c r="A47" s="385" t="s">
        <v>6</v>
      </c>
      <c r="B47" s="402" t="s">
        <v>7</v>
      </c>
      <c r="C47" s="384" t="s">
        <v>511</v>
      </c>
      <c r="D47" s="386" t="s">
        <v>469</v>
      </c>
      <c r="E47" s="401" t="s">
        <v>88</v>
      </c>
      <c r="F47" s="386" t="s">
        <v>164</v>
      </c>
      <c r="G47" s="386" t="s">
        <v>509</v>
      </c>
      <c r="H47" s="386" t="s">
        <v>510</v>
      </c>
      <c r="I47" s="386" t="s">
        <v>24</v>
      </c>
      <c r="J47" s="387" t="s">
        <v>356</v>
      </c>
      <c r="K47" s="386" t="s">
        <v>168</v>
      </c>
      <c r="L47" s="386" t="s">
        <v>166</v>
      </c>
      <c r="M47" s="386" t="s">
        <v>25</v>
      </c>
      <c r="N47" s="386" t="s">
        <v>43</v>
      </c>
      <c r="O47" s="386" t="s">
        <v>78</v>
      </c>
      <c r="P47" s="403" t="s">
        <v>288</v>
      </c>
      <c r="Q47" s="739"/>
    </row>
    <row r="48" spans="1:61" s="189" customFormat="1" ht="109.5" customHeight="1" x14ac:dyDescent="0.25">
      <c r="A48" s="909" t="s">
        <v>512</v>
      </c>
      <c r="B48" s="623" t="s">
        <v>422</v>
      </c>
      <c r="C48" s="797" t="s">
        <v>423</v>
      </c>
      <c r="D48" s="682" t="s">
        <v>476</v>
      </c>
      <c r="E48" s="669">
        <v>1500</v>
      </c>
      <c r="F48" s="669">
        <v>1500</v>
      </c>
      <c r="G48" s="512">
        <v>0</v>
      </c>
      <c r="H48" s="512">
        <v>1500</v>
      </c>
      <c r="I48" s="512">
        <v>1126.804946</v>
      </c>
      <c r="J48" s="511">
        <v>0.75120329733333335</v>
      </c>
      <c r="K48" s="509">
        <v>255</v>
      </c>
      <c r="L48" s="512">
        <v>373.19505400000003</v>
      </c>
      <c r="M48" s="512">
        <v>871.80494599999997</v>
      </c>
      <c r="N48" s="511">
        <v>0.58120329733333331</v>
      </c>
      <c r="O48" s="512">
        <v>16.757048000000001</v>
      </c>
      <c r="P48" s="512">
        <v>1.1171365333333334E-2</v>
      </c>
      <c r="Q48" s="501"/>
      <c r="R48" s="729"/>
      <c r="S48" s="729"/>
    </row>
    <row r="49" spans="1:19" ht="26.25" customHeight="1" x14ac:dyDescent="0.25">
      <c r="A49" s="894"/>
      <c r="B49" s="878" t="s">
        <v>504</v>
      </c>
      <c r="C49" s="878"/>
      <c r="D49" s="541"/>
      <c r="E49" s="518">
        <v>1500</v>
      </c>
      <c r="F49" s="518">
        <v>1500</v>
      </c>
      <c r="G49" s="518">
        <v>0</v>
      </c>
      <c r="H49" s="518">
        <v>1500</v>
      </c>
      <c r="I49" s="518">
        <v>1126.804946</v>
      </c>
      <c r="J49" s="520">
        <v>0.75120329733333335</v>
      </c>
      <c r="K49" s="518">
        <v>255</v>
      </c>
      <c r="L49" s="518">
        <v>373.19505400000003</v>
      </c>
      <c r="M49" s="518">
        <v>871.80494599999997</v>
      </c>
      <c r="N49" s="520">
        <v>0.58120329733333331</v>
      </c>
      <c r="O49" s="518">
        <v>16.757048000000001</v>
      </c>
      <c r="P49" s="518">
        <v>1.1171365333333334E-2</v>
      </c>
      <c r="Q49" s="500"/>
    </row>
    <row r="50" spans="1:19" ht="26.25" customHeight="1" thickBot="1" x14ac:dyDescent="0.3">
      <c r="A50" s="910"/>
      <c r="B50" s="879" t="s">
        <v>505</v>
      </c>
      <c r="C50" s="879"/>
      <c r="D50" s="542"/>
      <c r="E50" s="543">
        <v>1500</v>
      </c>
      <c r="F50" s="543">
        <v>1500</v>
      </c>
      <c r="G50" s="543">
        <v>0</v>
      </c>
      <c r="H50" s="543">
        <v>1500</v>
      </c>
      <c r="I50" s="543">
        <v>1126.804946</v>
      </c>
      <c r="J50" s="543">
        <v>0.75120329733333335</v>
      </c>
      <c r="K50" s="543">
        <v>255</v>
      </c>
      <c r="L50" s="543">
        <v>373.19505400000003</v>
      </c>
      <c r="M50" s="543">
        <v>871.80494599999997</v>
      </c>
      <c r="N50" s="544">
        <v>0.58120329733333331</v>
      </c>
      <c r="O50" s="543">
        <v>16.757048000000001</v>
      </c>
      <c r="P50" s="544">
        <v>1.1171365333333334E-2</v>
      </c>
      <c r="Q50" s="500"/>
    </row>
    <row r="51" spans="1:19" ht="20.25" customHeight="1" thickBot="1" x14ac:dyDescent="0.3">
      <c r="A51" s="851" t="s">
        <v>542</v>
      </c>
      <c r="B51" s="851"/>
      <c r="C51" s="851"/>
      <c r="D51" s="851"/>
      <c r="E51" s="851"/>
      <c r="F51" s="851"/>
      <c r="G51" s="851"/>
      <c r="H51" s="851"/>
      <c r="I51" s="851"/>
      <c r="J51" s="851"/>
      <c r="K51" s="851"/>
      <c r="L51" s="851"/>
      <c r="M51" s="851"/>
      <c r="N51" s="851"/>
      <c r="O51" s="851"/>
      <c r="P51" s="851"/>
      <c r="Q51" s="460"/>
    </row>
    <row r="52" spans="1:19" s="195" customFormat="1" ht="48.75" customHeight="1" thickBot="1" x14ac:dyDescent="0.3">
      <c r="A52" s="385" t="s">
        <v>6</v>
      </c>
      <c r="B52" s="402" t="s">
        <v>7</v>
      </c>
      <c r="C52" s="384" t="s">
        <v>511</v>
      </c>
      <c r="D52" s="386" t="s">
        <v>469</v>
      </c>
      <c r="E52" s="401" t="s">
        <v>88</v>
      </c>
      <c r="F52" s="386" t="s">
        <v>164</v>
      </c>
      <c r="G52" s="386" t="s">
        <v>509</v>
      </c>
      <c r="H52" s="386" t="s">
        <v>510</v>
      </c>
      <c r="I52" s="386" t="s">
        <v>24</v>
      </c>
      <c r="J52" s="387" t="s">
        <v>356</v>
      </c>
      <c r="K52" s="386" t="s">
        <v>168</v>
      </c>
      <c r="L52" s="386" t="s">
        <v>166</v>
      </c>
      <c r="M52" s="386" t="s">
        <v>25</v>
      </c>
      <c r="N52" s="386" t="s">
        <v>43</v>
      </c>
      <c r="O52" s="386" t="s">
        <v>78</v>
      </c>
      <c r="P52" s="403" t="s">
        <v>288</v>
      </c>
      <c r="Q52" s="703" t="s">
        <v>28</v>
      </c>
      <c r="R52" s="730"/>
      <c r="S52" s="730"/>
    </row>
    <row r="53" spans="1:19" ht="27" customHeight="1" x14ac:dyDescent="0.25">
      <c r="A53" s="907" t="s">
        <v>226</v>
      </c>
      <c r="B53" s="644" t="s">
        <v>95</v>
      </c>
      <c r="C53" s="624" t="s">
        <v>96</v>
      </c>
      <c r="D53" s="624" t="s">
        <v>96</v>
      </c>
      <c r="E53" s="545">
        <v>2704</v>
      </c>
      <c r="F53" s="545">
        <v>2704</v>
      </c>
      <c r="G53" s="546">
        <v>0</v>
      </c>
      <c r="H53" s="546">
        <v>2704</v>
      </c>
      <c r="I53" s="546">
        <v>2704</v>
      </c>
      <c r="J53" s="547">
        <v>1</v>
      </c>
      <c r="K53" s="670">
        <v>2529.9240180000002</v>
      </c>
      <c r="L53" s="545">
        <v>0</v>
      </c>
      <c r="M53" s="512">
        <v>174.07598200000001</v>
      </c>
      <c r="N53" s="547">
        <v>6.4377212278106513E-2</v>
      </c>
      <c r="O53" s="512">
        <v>174.07598200000001</v>
      </c>
      <c r="P53" s="517">
        <v>6.4377212278106513E-2</v>
      </c>
      <c r="Q53" s="704" t="e">
        <v>#REF!</v>
      </c>
    </row>
    <row r="54" spans="1:19" ht="42" customHeight="1" x14ac:dyDescent="0.25">
      <c r="A54" s="895"/>
      <c r="B54" s="644" t="s">
        <v>97</v>
      </c>
      <c r="C54" s="502" t="s">
        <v>98</v>
      </c>
      <c r="D54" s="503" t="s">
        <v>98</v>
      </c>
      <c r="E54" s="545">
        <v>890</v>
      </c>
      <c r="F54" s="546">
        <v>890</v>
      </c>
      <c r="G54" s="546">
        <v>0</v>
      </c>
      <c r="H54" s="546">
        <v>890</v>
      </c>
      <c r="I54" s="546">
        <v>890</v>
      </c>
      <c r="J54" s="547">
        <v>1</v>
      </c>
      <c r="K54" s="546">
        <v>809.35971500000005</v>
      </c>
      <c r="L54" s="545">
        <v>0</v>
      </c>
      <c r="M54" s="545">
        <v>80.640285000000006</v>
      </c>
      <c r="N54" s="547">
        <v>9.0607061797752811E-2</v>
      </c>
      <c r="O54" s="508">
        <v>80.640285000000006</v>
      </c>
      <c r="P54" s="517">
        <v>9.0607061797752811E-2</v>
      </c>
      <c r="Q54" s="704" t="e">
        <v>#REF!</v>
      </c>
    </row>
    <row r="55" spans="1:19" ht="38.25" customHeight="1" x14ac:dyDescent="0.25">
      <c r="A55" s="895"/>
      <c r="B55" s="644" t="s">
        <v>93</v>
      </c>
      <c r="C55" s="502" t="s">
        <v>94</v>
      </c>
      <c r="D55" s="503" t="s">
        <v>94</v>
      </c>
      <c r="E55" s="545">
        <v>7429</v>
      </c>
      <c r="F55" s="545">
        <v>7429</v>
      </c>
      <c r="G55" s="546">
        <v>0</v>
      </c>
      <c r="H55" s="546">
        <v>7429</v>
      </c>
      <c r="I55" s="546">
        <v>7329</v>
      </c>
      <c r="J55" s="547">
        <v>0.98653923812087763</v>
      </c>
      <c r="K55" s="670">
        <v>6474.9876359999998</v>
      </c>
      <c r="L55" s="545">
        <v>100</v>
      </c>
      <c r="M55" s="512">
        <v>854.01236400000005</v>
      </c>
      <c r="N55" s="547">
        <v>0.11495657073630368</v>
      </c>
      <c r="O55" s="512">
        <v>854.01236400000005</v>
      </c>
      <c r="P55" s="517">
        <v>0.11495657073630368</v>
      </c>
      <c r="Q55" s="704" t="e">
        <v>#REF!</v>
      </c>
    </row>
    <row r="56" spans="1:19" ht="24" customHeight="1" x14ac:dyDescent="0.25">
      <c r="A56" s="895"/>
      <c r="B56" s="863" t="s">
        <v>46</v>
      </c>
      <c r="C56" s="863"/>
      <c r="D56" s="548" t="s">
        <v>299</v>
      </c>
      <c r="E56" s="527">
        <v>11023</v>
      </c>
      <c r="F56" s="527">
        <v>11023</v>
      </c>
      <c r="G56" s="527">
        <v>0</v>
      </c>
      <c r="H56" s="527">
        <v>11023</v>
      </c>
      <c r="I56" s="527">
        <v>10923</v>
      </c>
      <c r="J56" s="529">
        <v>0.99092805951192964</v>
      </c>
      <c r="K56" s="527">
        <v>9814.271369</v>
      </c>
      <c r="L56" s="527">
        <v>100</v>
      </c>
      <c r="M56" s="527">
        <v>1108.728631</v>
      </c>
      <c r="N56" s="529">
        <v>0.10058320157851763</v>
      </c>
      <c r="O56" s="527">
        <v>1108.728631</v>
      </c>
      <c r="P56" s="529">
        <v>0.10058320157851763</v>
      </c>
      <c r="Q56" s="700" t="e">
        <v>#REF!</v>
      </c>
    </row>
    <row r="57" spans="1:19" s="671" customFormat="1" ht="59.25" customHeight="1" x14ac:dyDescent="0.25">
      <c r="A57" s="895"/>
      <c r="B57" s="775" t="s">
        <v>330</v>
      </c>
      <c r="C57" s="668" t="s">
        <v>331</v>
      </c>
      <c r="D57" s="668" t="s">
        <v>331</v>
      </c>
      <c r="E57" s="669">
        <v>4265.0564469999999</v>
      </c>
      <c r="F57" s="669">
        <v>4265.0564469999999</v>
      </c>
      <c r="G57" s="670">
        <v>0</v>
      </c>
      <c r="H57" s="670">
        <v>4265.0564469999999</v>
      </c>
      <c r="I57" s="670">
        <v>3271.6323113400003</v>
      </c>
      <c r="J57" s="511">
        <v>0.76707831467066168</v>
      </c>
      <c r="K57" s="670">
        <v>1107.3488990000001</v>
      </c>
      <c r="L57" s="669">
        <v>993.42413565999959</v>
      </c>
      <c r="M57" s="512">
        <v>2164.2834123400003</v>
      </c>
      <c r="N57" s="511">
        <v>0.50744543225502603</v>
      </c>
      <c r="O57" s="508">
        <v>226.00558599999999</v>
      </c>
      <c r="P57" s="511">
        <v>5.2990057413887258E-2</v>
      </c>
      <c r="Q57" s="705" t="e">
        <v>#REF!</v>
      </c>
      <c r="R57" s="731"/>
      <c r="S57" s="731"/>
    </row>
    <row r="58" spans="1:19" ht="35.25" customHeight="1" x14ac:dyDescent="0.25">
      <c r="A58" s="895"/>
      <c r="B58" s="863" t="s">
        <v>162</v>
      </c>
      <c r="C58" s="863"/>
      <c r="D58" s="548" t="s">
        <v>162</v>
      </c>
      <c r="E58" s="527">
        <v>4265.0564469999999</v>
      </c>
      <c r="F58" s="527">
        <v>4265.0564469999999</v>
      </c>
      <c r="G58" s="527">
        <v>0</v>
      </c>
      <c r="H58" s="527">
        <v>4265.0564469999999</v>
      </c>
      <c r="I58" s="527">
        <v>3271.6323113400003</v>
      </c>
      <c r="J58" s="529">
        <v>0.76707831467066168</v>
      </c>
      <c r="K58" s="527">
        <v>1107.3488990000001</v>
      </c>
      <c r="L58" s="527">
        <v>993.42413565999959</v>
      </c>
      <c r="M58" s="527">
        <v>2164.2834123400003</v>
      </c>
      <c r="N58" s="529">
        <v>0.50744543225502603</v>
      </c>
      <c r="O58" s="527">
        <v>226.00558599999999</v>
      </c>
      <c r="P58" s="529">
        <v>5.2990057413887258E-2</v>
      </c>
      <c r="Q58" s="700" t="e">
        <v>#REF!</v>
      </c>
    </row>
    <row r="59" spans="1:19" s="189" customFormat="1" ht="45" x14ac:dyDescent="0.25">
      <c r="A59" s="895"/>
      <c r="B59" s="775" t="s">
        <v>107</v>
      </c>
      <c r="C59" s="668" t="s">
        <v>35</v>
      </c>
      <c r="D59" s="668" t="s">
        <v>35</v>
      </c>
      <c r="E59" s="669">
        <v>71777</v>
      </c>
      <c r="F59" s="669">
        <v>71777</v>
      </c>
      <c r="G59" s="510">
        <v>0</v>
      </c>
      <c r="H59" s="510">
        <v>71777</v>
      </c>
      <c r="I59" s="510">
        <v>51728.00000005</v>
      </c>
      <c r="J59" s="513">
        <v>0.72067653983936364</v>
      </c>
      <c r="K59" s="510">
        <v>27312.896381219998</v>
      </c>
      <c r="L59" s="512">
        <v>20048.99999995</v>
      </c>
      <c r="M59" s="512">
        <v>24415.103618830002</v>
      </c>
      <c r="N59" s="513">
        <v>0.34015218828914556</v>
      </c>
      <c r="O59" s="512">
        <v>162.97856400000001</v>
      </c>
      <c r="P59" s="513">
        <v>2.2706237931370775E-3</v>
      </c>
      <c r="Q59" s="689" t="e">
        <v>#REF!</v>
      </c>
      <c r="R59" s="748"/>
      <c r="S59" s="748"/>
    </row>
    <row r="60" spans="1:19" ht="19.5" x14ac:dyDescent="0.25">
      <c r="A60" s="895"/>
      <c r="B60" s="863" t="s">
        <v>47</v>
      </c>
      <c r="C60" s="863"/>
      <c r="D60" s="548" t="s">
        <v>47</v>
      </c>
      <c r="E60" s="527">
        <v>71777</v>
      </c>
      <c r="F60" s="527">
        <v>71777</v>
      </c>
      <c r="G60" s="527">
        <v>0</v>
      </c>
      <c r="H60" s="527">
        <v>71777</v>
      </c>
      <c r="I60" s="527">
        <v>51728.00000005</v>
      </c>
      <c r="J60" s="529">
        <v>0.72067653983936364</v>
      </c>
      <c r="K60" s="528">
        <v>27312.896381219998</v>
      </c>
      <c r="L60" s="528">
        <v>20048.99999995</v>
      </c>
      <c r="M60" s="528">
        <v>24415.103618830002</v>
      </c>
      <c r="N60" s="529">
        <v>0.34015218828914556</v>
      </c>
      <c r="O60" s="527">
        <v>162.97856400000001</v>
      </c>
      <c r="P60" s="529">
        <v>2.2706237931370775E-3</v>
      </c>
      <c r="Q60" s="700" t="e">
        <v>#REF!</v>
      </c>
    </row>
    <row r="61" spans="1:19" s="189" customFormat="1" ht="27" customHeight="1" x14ac:dyDescent="0.25">
      <c r="A61" s="895"/>
      <c r="B61" s="775" t="s">
        <v>138</v>
      </c>
      <c r="C61" s="668" t="s">
        <v>139</v>
      </c>
      <c r="D61" s="668" t="s">
        <v>139</v>
      </c>
      <c r="E61" s="669">
        <v>98</v>
      </c>
      <c r="F61" s="669">
        <v>98</v>
      </c>
      <c r="G61" s="510">
        <v>0</v>
      </c>
      <c r="H61" s="510">
        <v>98</v>
      </c>
      <c r="I61" s="546">
        <v>0</v>
      </c>
      <c r="J61" s="513">
        <v>0</v>
      </c>
      <c r="K61" s="510">
        <v>0</v>
      </c>
      <c r="L61" s="512">
        <v>98</v>
      </c>
      <c r="M61" s="512">
        <v>0</v>
      </c>
      <c r="N61" s="513">
        <v>0</v>
      </c>
      <c r="O61" s="512">
        <v>0</v>
      </c>
      <c r="P61" s="513">
        <v>0</v>
      </c>
      <c r="Q61" s="689" t="e">
        <v>#REF!</v>
      </c>
      <c r="R61" s="729"/>
      <c r="S61" s="729"/>
    </row>
    <row r="62" spans="1:19" ht="19.5" x14ac:dyDescent="0.25">
      <c r="A62" s="895"/>
      <c r="B62" s="863" t="s">
        <v>494</v>
      </c>
      <c r="C62" s="863"/>
      <c r="D62" s="549"/>
      <c r="E62" s="527">
        <v>98</v>
      </c>
      <c r="F62" s="528">
        <v>98</v>
      </c>
      <c r="G62" s="528">
        <v>0</v>
      </c>
      <c r="H62" s="528">
        <v>98</v>
      </c>
      <c r="I62" s="528">
        <v>0</v>
      </c>
      <c r="J62" s="529">
        <v>0</v>
      </c>
      <c r="K62" s="528">
        <v>0</v>
      </c>
      <c r="L62" s="527">
        <v>98</v>
      </c>
      <c r="M62" s="527">
        <v>0</v>
      </c>
      <c r="N62" s="529">
        <v>0</v>
      </c>
      <c r="O62" s="527">
        <v>0</v>
      </c>
      <c r="P62" s="529">
        <v>0</v>
      </c>
      <c r="Q62" s="700" t="e">
        <v>#REF!</v>
      </c>
    </row>
    <row r="63" spans="1:19" ht="90" x14ac:dyDescent="0.25">
      <c r="A63" s="895"/>
      <c r="B63" s="775" t="s">
        <v>468</v>
      </c>
      <c r="C63" s="668" t="s">
        <v>540</v>
      </c>
      <c r="D63" s="668" t="s">
        <v>477</v>
      </c>
      <c r="E63" s="669">
        <v>2000</v>
      </c>
      <c r="F63" s="669">
        <v>2000</v>
      </c>
      <c r="G63" s="510">
        <v>0</v>
      </c>
      <c r="H63" s="510">
        <v>2000</v>
      </c>
      <c r="I63" s="546">
        <v>978.28499999999997</v>
      </c>
      <c r="J63" s="513">
        <v>0.48914249999999998</v>
      </c>
      <c r="K63" s="510">
        <v>693</v>
      </c>
      <c r="L63" s="512">
        <v>1021.715</v>
      </c>
      <c r="M63" s="512">
        <v>285.28500000000003</v>
      </c>
      <c r="N63" s="513">
        <v>0.14264250000000001</v>
      </c>
      <c r="O63" s="512">
        <v>1.4630000000000001</v>
      </c>
      <c r="P63" s="513">
        <v>7.3150000000000005E-4</v>
      </c>
      <c r="Q63" s="499" t="e">
        <v>#REF!</v>
      </c>
    </row>
    <row r="64" spans="1:19" ht="20.25" thickBot="1" x14ac:dyDescent="0.3">
      <c r="A64" s="895"/>
      <c r="B64" s="834" t="s">
        <v>80</v>
      </c>
      <c r="C64" s="834"/>
      <c r="D64" s="550" t="s">
        <v>80</v>
      </c>
      <c r="E64" s="534">
        <v>2000</v>
      </c>
      <c r="F64" s="537">
        <v>2000</v>
      </c>
      <c r="G64" s="537">
        <v>0</v>
      </c>
      <c r="H64" s="537">
        <v>2000</v>
      </c>
      <c r="I64" s="537">
        <v>978.28499999999997</v>
      </c>
      <c r="J64" s="533">
        <v>0.48914249999999998</v>
      </c>
      <c r="K64" s="537">
        <v>693</v>
      </c>
      <c r="L64" s="537">
        <v>1021.715</v>
      </c>
      <c r="M64" s="534">
        <v>285.28500000000003</v>
      </c>
      <c r="N64" s="533">
        <v>0.14264250000000001</v>
      </c>
      <c r="O64" s="534">
        <v>1.4630000000000001</v>
      </c>
      <c r="P64" s="533">
        <v>7.3150000000000005E-4</v>
      </c>
      <c r="Q64" s="707" t="e">
        <v>#REF!</v>
      </c>
    </row>
    <row r="65" spans="1:19" ht="27" customHeight="1" thickBot="1" x14ac:dyDescent="0.3">
      <c r="A65" s="908"/>
      <c r="B65" s="819" t="s">
        <v>69</v>
      </c>
      <c r="C65" s="817"/>
      <c r="D65" s="818"/>
      <c r="E65" s="551">
        <v>89163.056446999995</v>
      </c>
      <c r="F65" s="552">
        <v>89163.056446999995</v>
      </c>
      <c r="G65" s="552">
        <v>0</v>
      </c>
      <c r="H65" s="552">
        <v>89163.056446999995</v>
      </c>
      <c r="I65" s="552">
        <v>66900.917311390003</v>
      </c>
      <c r="J65" s="553">
        <v>0.75032104076823591</v>
      </c>
      <c r="K65" s="552">
        <v>38927.516649220001</v>
      </c>
      <c r="L65" s="551">
        <v>22262.139135609999</v>
      </c>
      <c r="M65" s="551">
        <v>27973.400662169999</v>
      </c>
      <c r="N65" s="553">
        <v>0.31373308382264636</v>
      </c>
      <c r="O65" s="551">
        <v>1499.1757809999999</v>
      </c>
      <c r="P65" s="553">
        <v>1.6813867096302771E-2</v>
      </c>
      <c r="Q65" s="698" t="e">
        <v>#REF!</v>
      </c>
    </row>
    <row r="66" spans="1:19" ht="21.75" customHeight="1" thickBot="1" x14ac:dyDescent="0.3">
      <c r="A66" s="851" t="s">
        <v>542</v>
      </c>
      <c r="B66" s="851"/>
      <c r="C66" s="851"/>
      <c r="D66" s="851"/>
      <c r="E66" s="851"/>
      <c r="F66" s="851"/>
      <c r="G66" s="851"/>
      <c r="H66" s="851"/>
      <c r="I66" s="851"/>
      <c r="J66" s="851"/>
      <c r="K66" s="851"/>
      <c r="L66" s="851"/>
      <c r="M66" s="851"/>
      <c r="N66" s="851"/>
      <c r="O66" s="851"/>
      <c r="P66" s="851"/>
    </row>
    <row r="67" spans="1:19" s="195" customFormat="1" ht="47.25" customHeight="1" thickBot="1" x14ac:dyDescent="0.3">
      <c r="A67" s="385" t="s">
        <v>6</v>
      </c>
      <c r="B67" s="402" t="s">
        <v>7</v>
      </c>
      <c r="C67" s="384" t="s">
        <v>511</v>
      </c>
      <c r="D67" s="386" t="s">
        <v>469</v>
      </c>
      <c r="E67" s="401" t="s">
        <v>88</v>
      </c>
      <c r="F67" s="386" t="s">
        <v>164</v>
      </c>
      <c r="G67" s="386" t="s">
        <v>509</v>
      </c>
      <c r="H67" s="386" t="s">
        <v>510</v>
      </c>
      <c r="I67" s="386" t="s">
        <v>24</v>
      </c>
      <c r="J67" s="387" t="s">
        <v>356</v>
      </c>
      <c r="K67" s="386" t="s">
        <v>168</v>
      </c>
      <c r="L67" s="386" t="s">
        <v>166</v>
      </c>
      <c r="M67" s="386" t="s">
        <v>25</v>
      </c>
      <c r="N67" s="386" t="s">
        <v>43</v>
      </c>
      <c r="O67" s="386" t="s">
        <v>78</v>
      </c>
      <c r="P67" s="403" t="s">
        <v>288</v>
      </c>
      <c r="Q67" s="693" t="s">
        <v>28</v>
      </c>
      <c r="R67" s="730"/>
      <c r="S67" s="730"/>
    </row>
    <row r="68" spans="1:19" ht="102" customHeight="1" x14ac:dyDescent="0.25">
      <c r="A68" s="901" t="s">
        <v>317</v>
      </c>
      <c r="B68" s="645" t="s">
        <v>135</v>
      </c>
      <c r="C68" s="432" t="s">
        <v>81</v>
      </c>
      <c r="D68" s="777" t="s">
        <v>81</v>
      </c>
      <c r="E68" s="554">
        <v>1884</v>
      </c>
      <c r="F68" s="554">
        <v>1884</v>
      </c>
      <c r="G68" s="554">
        <v>0</v>
      </c>
      <c r="H68" s="554">
        <v>1884</v>
      </c>
      <c r="I68" s="525">
        <v>1772.3769673299998</v>
      </c>
      <c r="J68" s="511">
        <v>0.94075210580148616</v>
      </c>
      <c r="K68" s="509">
        <v>362.09802332999993</v>
      </c>
      <c r="L68" s="554">
        <v>111.62303267000016</v>
      </c>
      <c r="M68" s="554">
        <v>1410.2789439999999</v>
      </c>
      <c r="N68" s="511">
        <v>0.74855570276008487</v>
      </c>
      <c r="O68" s="554">
        <v>2.6843330000000001</v>
      </c>
      <c r="P68" s="511">
        <v>1.4248052016985139E-3</v>
      </c>
      <c r="Q68" s="708" t="e">
        <v>#REF!</v>
      </c>
    </row>
    <row r="69" spans="1:19" ht="23.25" customHeight="1" x14ac:dyDescent="0.25">
      <c r="A69" s="902"/>
      <c r="B69" s="824" t="s">
        <v>47</v>
      </c>
      <c r="C69" s="825"/>
      <c r="D69" s="548" t="s">
        <v>47</v>
      </c>
      <c r="E69" s="527">
        <v>1884</v>
      </c>
      <c r="F69" s="528">
        <v>1884</v>
      </c>
      <c r="G69" s="528">
        <v>0</v>
      </c>
      <c r="H69" s="528">
        <v>1884</v>
      </c>
      <c r="I69" s="528">
        <v>1772.3769673299998</v>
      </c>
      <c r="J69" s="529">
        <v>0.94075210580148616</v>
      </c>
      <c r="K69" s="528">
        <v>362.09802332999993</v>
      </c>
      <c r="L69" s="527">
        <v>111.62303267000016</v>
      </c>
      <c r="M69" s="527">
        <v>1410.2789439999999</v>
      </c>
      <c r="N69" s="529">
        <v>0.74855570276008487</v>
      </c>
      <c r="O69" s="527">
        <v>2.6843330000000001</v>
      </c>
      <c r="P69" s="529">
        <v>1.4248052016985139E-3</v>
      </c>
      <c r="Q69" s="700" t="e">
        <v>#REF!</v>
      </c>
    </row>
    <row r="70" spans="1:19" ht="103.5" customHeight="1" x14ac:dyDescent="0.25">
      <c r="A70" s="902"/>
      <c r="B70" s="646" t="s">
        <v>448</v>
      </c>
      <c r="C70" s="433" t="s">
        <v>446</v>
      </c>
      <c r="D70" s="389" t="s">
        <v>478</v>
      </c>
      <c r="E70" s="669">
        <v>1500</v>
      </c>
      <c r="F70" s="669">
        <v>1500</v>
      </c>
      <c r="G70" s="669">
        <v>0</v>
      </c>
      <c r="H70" s="669">
        <v>1500</v>
      </c>
      <c r="I70" s="670">
        <v>850.225233</v>
      </c>
      <c r="J70" s="511">
        <v>0.56681682200000005</v>
      </c>
      <c r="K70" s="509">
        <v>51.769999999999982</v>
      </c>
      <c r="L70" s="508">
        <v>649.774767</v>
      </c>
      <c r="M70" s="508">
        <v>798.45523300000002</v>
      </c>
      <c r="N70" s="511">
        <v>0.53230348866666666</v>
      </c>
      <c r="O70" s="508">
        <v>0</v>
      </c>
      <c r="P70" s="511">
        <v>0</v>
      </c>
      <c r="Q70" s="499" t="e">
        <v>#REF!</v>
      </c>
    </row>
    <row r="71" spans="1:19" ht="27.75" customHeight="1" thickBot="1" x14ac:dyDescent="0.3">
      <c r="A71" s="902"/>
      <c r="B71" s="831" t="s">
        <v>80</v>
      </c>
      <c r="C71" s="832"/>
      <c r="D71" s="550" t="s">
        <v>80</v>
      </c>
      <c r="E71" s="534">
        <v>1500</v>
      </c>
      <c r="F71" s="537">
        <v>1500</v>
      </c>
      <c r="G71" s="537">
        <v>0</v>
      </c>
      <c r="H71" s="537">
        <v>1500</v>
      </c>
      <c r="I71" s="537">
        <v>850.225233</v>
      </c>
      <c r="J71" s="533">
        <v>0.56681682200000005</v>
      </c>
      <c r="K71" s="537">
        <v>51.769999999999982</v>
      </c>
      <c r="L71" s="534">
        <v>649.774767</v>
      </c>
      <c r="M71" s="534">
        <v>798.45523300000002</v>
      </c>
      <c r="N71" s="533">
        <v>0.53230348866666666</v>
      </c>
      <c r="O71" s="534">
        <v>0</v>
      </c>
      <c r="P71" s="533">
        <v>0</v>
      </c>
      <c r="Q71" s="702" t="e">
        <v>#REF!</v>
      </c>
    </row>
    <row r="72" spans="1:19" ht="35.25" customHeight="1" thickBot="1" x14ac:dyDescent="0.3">
      <c r="A72" s="903"/>
      <c r="B72" s="814" t="s">
        <v>69</v>
      </c>
      <c r="C72" s="815"/>
      <c r="D72" s="816"/>
      <c r="E72" s="535">
        <v>3384</v>
      </c>
      <c r="F72" s="536">
        <v>3384</v>
      </c>
      <c r="G72" s="536">
        <v>0</v>
      </c>
      <c r="H72" s="536">
        <v>3384</v>
      </c>
      <c r="I72" s="536">
        <v>2622.60220033</v>
      </c>
      <c r="J72" s="459">
        <v>0.77500065021572107</v>
      </c>
      <c r="K72" s="536">
        <v>413.86802332999991</v>
      </c>
      <c r="L72" s="535">
        <v>761.39779967000004</v>
      </c>
      <c r="M72" s="535">
        <v>2208.7341769999998</v>
      </c>
      <c r="N72" s="459">
        <v>0.65269922488179666</v>
      </c>
      <c r="O72" s="535">
        <v>2.6843330000000001</v>
      </c>
      <c r="P72" s="459">
        <v>7.9324261229314424E-4</v>
      </c>
      <c r="Q72" s="698" t="e">
        <v>#REF!</v>
      </c>
    </row>
    <row r="73" spans="1:19" ht="21.75" customHeight="1" thickBot="1" x14ac:dyDescent="0.3">
      <c r="A73" s="851" t="s">
        <v>542</v>
      </c>
      <c r="B73" s="851"/>
      <c r="C73" s="851"/>
      <c r="D73" s="851"/>
      <c r="E73" s="851"/>
      <c r="F73" s="851"/>
      <c r="G73" s="851"/>
      <c r="H73" s="851"/>
      <c r="I73" s="851"/>
      <c r="J73" s="851"/>
      <c r="K73" s="851"/>
      <c r="L73" s="851"/>
      <c r="M73" s="851"/>
      <c r="N73" s="851"/>
      <c r="O73" s="851"/>
      <c r="P73" s="851"/>
    </row>
    <row r="74" spans="1:19" ht="68.25" customHeight="1" thickBot="1" x14ac:dyDescent="0.3">
      <c r="A74" s="385" t="s">
        <v>6</v>
      </c>
      <c r="B74" s="402" t="s">
        <v>7</v>
      </c>
      <c r="C74" s="384" t="s">
        <v>511</v>
      </c>
      <c r="D74" s="386" t="s">
        <v>469</v>
      </c>
      <c r="E74" s="401" t="s">
        <v>88</v>
      </c>
      <c r="F74" s="386" t="s">
        <v>164</v>
      </c>
      <c r="G74" s="386" t="s">
        <v>509</v>
      </c>
      <c r="H74" s="386" t="s">
        <v>510</v>
      </c>
      <c r="I74" s="386" t="s">
        <v>24</v>
      </c>
      <c r="J74" s="387" t="s">
        <v>356</v>
      </c>
      <c r="K74" s="386" t="s">
        <v>168</v>
      </c>
      <c r="L74" s="386" t="s">
        <v>166</v>
      </c>
      <c r="M74" s="386" t="s">
        <v>25</v>
      </c>
      <c r="N74" s="386" t="s">
        <v>43</v>
      </c>
      <c r="O74" s="386" t="s">
        <v>78</v>
      </c>
      <c r="P74" s="403" t="s">
        <v>288</v>
      </c>
      <c r="Q74" s="693" t="s">
        <v>28</v>
      </c>
    </row>
    <row r="75" spans="1:19" ht="42.75" customHeight="1" x14ac:dyDescent="0.25">
      <c r="A75" s="901" t="s">
        <v>390</v>
      </c>
      <c r="B75" s="647" t="s">
        <v>360</v>
      </c>
      <c r="C75" s="434" t="s">
        <v>33</v>
      </c>
      <c r="D75" s="778" t="s">
        <v>33</v>
      </c>
      <c r="E75" s="556">
        <v>8822.518</v>
      </c>
      <c r="F75" s="557">
        <v>8822.518</v>
      </c>
      <c r="G75" s="557">
        <v>0</v>
      </c>
      <c r="H75" s="557">
        <v>8822.518</v>
      </c>
      <c r="I75" s="558">
        <v>6965.5871120000002</v>
      </c>
      <c r="J75" s="559">
        <v>0.78952370649739678</v>
      </c>
      <c r="K75" s="557">
        <v>2044.8281930000003</v>
      </c>
      <c r="L75" s="556">
        <v>1856.9308879999999</v>
      </c>
      <c r="M75" s="556">
        <v>4920.7589189999999</v>
      </c>
      <c r="N75" s="560">
        <v>0.55774994383689558</v>
      </c>
      <c r="O75" s="556">
        <v>26.184849</v>
      </c>
      <c r="P75" s="517">
        <v>2.9679564269520335E-3</v>
      </c>
      <c r="Q75" s="709" t="e">
        <v>#REF!</v>
      </c>
    </row>
    <row r="76" spans="1:19" ht="24.75" customHeight="1" x14ac:dyDescent="0.25">
      <c r="A76" s="902"/>
      <c r="B76" s="824" t="s">
        <v>47</v>
      </c>
      <c r="C76" s="825"/>
      <c r="D76" s="548" t="s">
        <v>47</v>
      </c>
      <c r="E76" s="527">
        <v>8822.518</v>
      </c>
      <c r="F76" s="528">
        <v>8822.518</v>
      </c>
      <c r="G76" s="528">
        <v>0</v>
      </c>
      <c r="H76" s="528">
        <v>8822.518</v>
      </c>
      <c r="I76" s="528">
        <v>6965.5871120000002</v>
      </c>
      <c r="J76" s="529">
        <v>0.78952370649739678</v>
      </c>
      <c r="K76" s="528">
        <v>2044.8281930000003</v>
      </c>
      <c r="L76" s="527">
        <v>1856.9308879999999</v>
      </c>
      <c r="M76" s="527">
        <v>4920.7589189999999</v>
      </c>
      <c r="N76" s="529">
        <v>0.55774994383689558</v>
      </c>
      <c r="O76" s="527">
        <v>26.184849</v>
      </c>
      <c r="P76" s="529">
        <v>2.9679564269520335E-3</v>
      </c>
      <c r="Q76" s="700" t="e">
        <v>#REF!</v>
      </c>
    </row>
    <row r="77" spans="1:19" ht="108.75" customHeight="1" x14ac:dyDescent="0.25">
      <c r="A77" s="902"/>
      <c r="B77" s="648" t="s">
        <v>432</v>
      </c>
      <c r="C77" s="618" t="s">
        <v>420</v>
      </c>
      <c r="D77" s="428" t="s">
        <v>479</v>
      </c>
      <c r="E77" s="669">
        <v>7000</v>
      </c>
      <c r="F77" s="669">
        <v>7000</v>
      </c>
      <c r="G77" s="512">
        <v>0</v>
      </c>
      <c r="H77" s="509">
        <v>7000</v>
      </c>
      <c r="I77" s="510">
        <v>6980.4805939999997</v>
      </c>
      <c r="J77" s="511">
        <v>0.99721151342857139</v>
      </c>
      <c r="K77" s="509">
        <v>0</v>
      </c>
      <c r="L77" s="509">
        <v>19.519406000000345</v>
      </c>
      <c r="M77" s="508">
        <v>6980.4805939999997</v>
      </c>
      <c r="N77" s="511">
        <v>0.99721151342857139</v>
      </c>
      <c r="O77" s="508">
        <v>14.583765</v>
      </c>
      <c r="P77" s="511">
        <v>2.083395E-3</v>
      </c>
      <c r="Q77" s="499" t="e">
        <v>#REF!</v>
      </c>
    </row>
    <row r="78" spans="1:19" ht="105.75" customHeight="1" x14ac:dyDescent="0.25">
      <c r="A78" s="902"/>
      <c r="B78" s="648" t="s">
        <v>433</v>
      </c>
      <c r="C78" s="618" t="s">
        <v>435</v>
      </c>
      <c r="D78" s="428" t="s">
        <v>479</v>
      </c>
      <c r="E78" s="669">
        <v>7000</v>
      </c>
      <c r="F78" s="669">
        <v>7000</v>
      </c>
      <c r="G78" s="512">
        <v>0</v>
      </c>
      <c r="H78" s="509">
        <v>7000</v>
      </c>
      <c r="I78" s="510">
        <v>6746.2284689999997</v>
      </c>
      <c r="J78" s="511">
        <v>0.96374692414285712</v>
      </c>
      <c r="K78" s="509">
        <v>497.36729099999957</v>
      </c>
      <c r="L78" s="509">
        <v>253.77153100000032</v>
      </c>
      <c r="M78" s="508">
        <v>6248.8611780000001</v>
      </c>
      <c r="N78" s="511">
        <v>0.89269445400000003</v>
      </c>
      <c r="O78" s="508">
        <v>53.785691329999999</v>
      </c>
      <c r="P78" s="511">
        <v>7.6836701900000002E-3</v>
      </c>
      <c r="Q78" s="499" t="e">
        <v>#REF!</v>
      </c>
    </row>
    <row r="79" spans="1:19" ht="27" customHeight="1" thickBot="1" x14ac:dyDescent="0.3">
      <c r="A79" s="902"/>
      <c r="B79" s="905" t="s">
        <v>80</v>
      </c>
      <c r="C79" s="906"/>
      <c r="D79" s="548" t="s">
        <v>80</v>
      </c>
      <c r="E79" s="534">
        <v>14000</v>
      </c>
      <c r="F79" s="534">
        <v>14000</v>
      </c>
      <c r="G79" s="534">
        <v>0</v>
      </c>
      <c r="H79" s="534">
        <v>14000</v>
      </c>
      <c r="I79" s="534">
        <v>13726.709062999998</v>
      </c>
      <c r="J79" s="534">
        <v>1.9609584375714286</v>
      </c>
      <c r="K79" s="534">
        <v>497.36729099999957</v>
      </c>
      <c r="L79" s="534">
        <v>273.29093700000067</v>
      </c>
      <c r="M79" s="534">
        <v>13229.341772</v>
      </c>
      <c r="N79" s="533">
        <v>1.8899059674285714</v>
      </c>
      <c r="O79" s="534">
        <v>68.369456329999991</v>
      </c>
      <c r="P79" s="533">
        <v>9.7670651900000002E-3</v>
      </c>
      <c r="Q79" s="702" t="e">
        <v>#REF!</v>
      </c>
    </row>
    <row r="80" spans="1:19" ht="37.5" customHeight="1" thickBot="1" x14ac:dyDescent="0.3">
      <c r="A80" s="903"/>
      <c r="B80" s="814" t="s">
        <v>69</v>
      </c>
      <c r="C80" s="815"/>
      <c r="D80" s="823"/>
      <c r="E80" s="561">
        <v>22822.518</v>
      </c>
      <c r="F80" s="536">
        <v>22822.518</v>
      </c>
      <c r="G80" s="536">
        <v>0</v>
      </c>
      <c r="H80" s="536">
        <v>22822.518</v>
      </c>
      <c r="I80" s="536">
        <v>20692.296174999999</v>
      </c>
      <c r="J80" s="459">
        <v>0.90666140234832981</v>
      </c>
      <c r="K80" s="536">
        <v>2542.1954839999999</v>
      </c>
      <c r="L80" s="535">
        <v>2130.2218250000005</v>
      </c>
      <c r="M80" s="535">
        <v>18150.100691</v>
      </c>
      <c r="N80" s="459">
        <v>0.79527161249253919</v>
      </c>
      <c r="O80" s="535">
        <v>94.554305329999991</v>
      </c>
      <c r="P80" s="459">
        <v>4.1430268706546753E-3</v>
      </c>
      <c r="Q80" s="698" t="e">
        <v>#REF!</v>
      </c>
    </row>
    <row r="81" spans="1:61" ht="18" customHeight="1" thickBot="1" x14ac:dyDescent="0.3">
      <c r="A81" s="851" t="s">
        <v>542</v>
      </c>
      <c r="B81" s="851"/>
      <c r="C81" s="851"/>
      <c r="D81" s="851"/>
      <c r="E81" s="851"/>
      <c r="F81" s="851"/>
      <c r="G81" s="851"/>
      <c r="H81" s="851"/>
      <c r="I81" s="851"/>
      <c r="J81" s="851"/>
      <c r="K81" s="851"/>
      <c r="L81" s="851"/>
      <c r="M81" s="851"/>
      <c r="N81" s="851"/>
      <c r="O81" s="851"/>
      <c r="P81" s="851"/>
    </row>
    <row r="82" spans="1:61" s="195" customFormat="1" ht="68.25" customHeight="1" thickBot="1" x14ac:dyDescent="0.3">
      <c r="A82" s="385" t="s">
        <v>6</v>
      </c>
      <c r="B82" s="402" t="s">
        <v>7</v>
      </c>
      <c r="C82" s="384" t="s">
        <v>511</v>
      </c>
      <c r="D82" s="386" t="s">
        <v>469</v>
      </c>
      <c r="E82" s="401" t="s">
        <v>88</v>
      </c>
      <c r="F82" s="386" t="s">
        <v>164</v>
      </c>
      <c r="G82" s="386" t="s">
        <v>509</v>
      </c>
      <c r="H82" s="386" t="s">
        <v>510</v>
      </c>
      <c r="I82" s="386" t="s">
        <v>24</v>
      </c>
      <c r="J82" s="387" t="s">
        <v>356</v>
      </c>
      <c r="K82" s="386" t="s">
        <v>168</v>
      </c>
      <c r="L82" s="386" t="s">
        <v>166</v>
      </c>
      <c r="M82" s="386" t="s">
        <v>25</v>
      </c>
      <c r="N82" s="386" t="s">
        <v>43</v>
      </c>
      <c r="O82" s="386" t="s">
        <v>78</v>
      </c>
      <c r="P82" s="403" t="s">
        <v>288</v>
      </c>
      <c r="Q82" s="693" t="s">
        <v>28</v>
      </c>
      <c r="R82" s="730"/>
      <c r="S82" s="730"/>
    </row>
    <row r="83" spans="1:61" s="189" customFormat="1" ht="45" x14ac:dyDescent="0.25">
      <c r="A83" s="848" t="s">
        <v>391</v>
      </c>
      <c r="B83" s="749" t="s">
        <v>106</v>
      </c>
      <c r="C83" s="620" t="s">
        <v>39</v>
      </c>
      <c r="D83" s="274" t="s">
        <v>39</v>
      </c>
      <c r="E83" s="512">
        <v>7607</v>
      </c>
      <c r="F83" s="512">
        <v>7607</v>
      </c>
      <c r="G83" s="512">
        <v>0</v>
      </c>
      <c r="H83" s="510">
        <v>7607</v>
      </c>
      <c r="I83" s="510">
        <v>220</v>
      </c>
      <c r="J83" s="513">
        <v>2.8920730905744711E-2</v>
      </c>
      <c r="K83" s="510">
        <v>0</v>
      </c>
      <c r="L83" s="512">
        <v>7387</v>
      </c>
      <c r="M83" s="512">
        <v>220</v>
      </c>
      <c r="N83" s="511">
        <v>2.8920730905744711E-2</v>
      </c>
      <c r="O83" s="512">
        <v>0</v>
      </c>
      <c r="P83" s="511">
        <v>0</v>
      </c>
      <c r="Q83" s="689" t="e">
        <v>#REF!</v>
      </c>
      <c r="R83" s="729"/>
      <c r="S83" s="729"/>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row>
    <row r="84" spans="1:61" ht="30" x14ac:dyDescent="0.25">
      <c r="A84" s="866"/>
      <c r="B84" s="653" t="s">
        <v>108</v>
      </c>
      <c r="C84" s="621" t="s">
        <v>336</v>
      </c>
      <c r="D84" s="274" t="s">
        <v>336</v>
      </c>
      <c r="E84" s="508">
        <v>15474</v>
      </c>
      <c r="F84" s="508">
        <v>14974</v>
      </c>
      <c r="G84" s="508">
        <v>0</v>
      </c>
      <c r="H84" s="509">
        <v>14974</v>
      </c>
      <c r="I84" s="510">
        <v>9717.8595480000004</v>
      </c>
      <c r="J84" s="511">
        <v>0.64898220568986242</v>
      </c>
      <c r="K84" s="509">
        <v>1603.3617720000002</v>
      </c>
      <c r="L84" s="508">
        <v>5256.1404519999996</v>
      </c>
      <c r="M84" s="508">
        <v>8114.4977760000002</v>
      </c>
      <c r="N84" s="511">
        <v>0.54190582182449576</v>
      </c>
      <c r="O84" s="508">
        <v>34.480998999999997</v>
      </c>
      <c r="P84" s="511">
        <v>2.302724656070522E-3</v>
      </c>
      <c r="Q84" s="706" t="e">
        <v>#REF!</v>
      </c>
    </row>
    <row r="85" spans="1:61" ht="30" x14ac:dyDescent="0.25">
      <c r="A85" s="867"/>
      <c r="B85" s="653" t="s">
        <v>109</v>
      </c>
      <c r="C85" s="621" t="s">
        <v>303</v>
      </c>
      <c r="D85" s="274" t="s">
        <v>303</v>
      </c>
      <c r="E85" s="508">
        <v>2926</v>
      </c>
      <c r="F85" s="508">
        <v>2926</v>
      </c>
      <c r="G85" s="508">
        <v>0</v>
      </c>
      <c r="H85" s="509">
        <v>2926</v>
      </c>
      <c r="I85" s="510">
        <v>2022.0301899999999</v>
      </c>
      <c r="J85" s="511">
        <v>0.69105611414900892</v>
      </c>
      <c r="K85" s="509">
        <v>885.70734799999991</v>
      </c>
      <c r="L85" s="508">
        <v>903.96981000000005</v>
      </c>
      <c r="M85" s="508">
        <v>1136.322842</v>
      </c>
      <c r="N85" s="511">
        <v>0.38835367122351333</v>
      </c>
      <c r="O85" s="508">
        <v>1.458005</v>
      </c>
      <c r="P85" s="511">
        <v>4.9829289131920714E-4</v>
      </c>
      <c r="Q85" s="706" t="e">
        <v>#REF!</v>
      </c>
    </row>
    <row r="86" spans="1:61" ht="19.5" x14ac:dyDescent="0.25">
      <c r="A86" s="867"/>
      <c r="B86" s="828" t="s">
        <v>47</v>
      </c>
      <c r="C86" s="825"/>
      <c r="D86" s="548" t="s">
        <v>47</v>
      </c>
      <c r="E86" s="527">
        <v>26007</v>
      </c>
      <c r="F86" s="527">
        <v>25507</v>
      </c>
      <c r="G86" s="527">
        <v>0</v>
      </c>
      <c r="H86" s="527">
        <v>25507</v>
      </c>
      <c r="I86" s="527">
        <v>11959.889738</v>
      </c>
      <c r="J86" s="529">
        <v>0.46888656988277727</v>
      </c>
      <c r="K86" s="528">
        <v>2489.0691200000001</v>
      </c>
      <c r="L86" s="527">
        <v>13547.110262</v>
      </c>
      <c r="M86" s="527">
        <v>9470.8206179999997</v>
      </c>
      <c r="N86" s="529">
        <v>0.37130280385776454</v>
      </c>
      <c r="O86" s="527">
        <v>35.939003999999997</v>
      </c>
      <c r="P86" s="529">
        <v>1.4089859254322341E-3</v>
      </c>
      <c r="Q86" s="700" t="e">
        <v>#REF!</v>
      </c>
    </row>
    <row r="87" spans="1:61" ht="54.75" customHeight="1" x14ac:dyDescent="0.25">
      <c r="A87" s="867"/>
      <c r="B87" s="623" t="s">
        <v>436</v>
      </c>
      <c r="C87" s="619" t="s">
        <v>438</v>
      </c>
      <c r="D87" s="428" t="s">
        <v>480</v>
      </c>
      <c r="E87" s="669">
        <v>1000</v>
      </c>
      <c r="F87" s="669">
        <v>1000</v>
      </c>
      <c r="G87" s="509">
        <v>0</v>
      </c>
      <c r="H87" s="509">
        <v>1000</v>
      </c>
      <c r="I87" s="510">
        <v>51.204999999999998</v>
      </c>
      <c r="J87" s="511">
        <v>5.1205000000000001E-2</v>
      </c>
      <c r="K87" s="509">
        <v>0</v>
      </c>
      <c r="L87" s="508">
        <v>948.79499999999996</v>
      </c>
      <c r="M87" s="508">
        <v>51.204999999999998</v>
      </c>
      <c r="N87" s="517">
        <v>5.1205000000000001E-2</v>
      </c>
      <c r="O87" s="508">
        <v>0</v>
      </c>
      <c r="P87" s="517">
        <v>0</v>
      </c>
      <c r="Q87" s="499" t="e">
        <v>#REF!</v>
      </c>
    </row>
    <row r="88" spans="1:61" ht="104.25" customHeight="1" x14ac:dyDescent="0.25">
      <c r="A88" s="867"/>
      <c r="B88" s="622" t="s">
        <v>439</v>
      </c>
      <c r="C88" s="618" t="s">
        <v>440</v>
      </c>
      <c r="D88" s="428" t="s">
        <v>481</v>
      </c>
      <c r="E88" s="669">
        <v>2000</v>
      </c>
      <c r="F88" s="669">
        <v>2000</v>
      </c>
      <c r="G88" s="509">
        <v>0</v>
      </c>
      <c r="H88" s="509">
        <v>2000</v>
      </c>
      <c r="I88" s="510">
        <v>1317.1405789999999</v>
      </c>
      <c r="J88" s="511">
        <v>0</v>
      </c>
      <c r="K88" s="509">
        <v>958.4294779999999</v>
      </c>
      <c r="L88" s="508">
        <v>682.85942100000011</v>
      </c>
      <c r="M88" s="508">
        <v>358.71110099999999</v>
      </c>
      <c r="N88" s="511">
        <v>0</v>
      </c>
      <c r="O88" s="508">
        <v>0</v>
      </c>
      <c r="P88" s="511">
        <v>0</v>
      </c>
      <c r="Q88" s="499" t="e">
        <v>#REF!</v>
      </c>
    </row>
    <row r="89" spans="1:61" ht="104.25" customHeight="1" x14ac:dyDescent="0.25">
      <c r="A89" s="867"/>
      <c r="B89" s="756" t="s">
        <v>441</v>
      </c>
      <c r="C89" s="779" t="s">
        <v>532</v>
      </c>
      <c r="D89" s="778" t="s">
        <v>482</v>
      </c>
      <c r="E89" s="760">
        <v>2000</v>
      </c>
      <c r="F89" s="760">
        <v>2000</v>
      </c>
      <c r="G89" s="760">
        <v>0</v>
      </c>
      <c r="H89" s="760">
        <v>2000</v>
      </c>
      <c r="I89" s="510">
        <v>1999.191642</v>
      </c>
      <c r="J89" s="511">
        <v>0</v>
      </c>
      <c r="K89" s="509">
        <v>629.94172400000002</v>
      </c>
      <c r="L89" s="508">
        <v>0.80835799999999836</v>
      </c>
      <c r="M89" s="508">
        <v>1369.249918</v>
      </c>
      <c r="N89" s="511">
        <v>0</v>
      </c>
      <c r="O89" s="508">
        <v>4.1434939999999996</v>
      </c>
      <c r="P89" s="511">
        <v>2.0717469999999997E-3</v>
      </c>
      <c r="Q89" s="761"/>
    </row>
    <row r="90" spans="1:61" ht="26.25" customHeight="1" thickBot="1" x14ac:dyDescent="0.3">
      <c r="A90" s="867"/>
      <c r="B90" s="829" t="s">
        <v>80</v>
      </c>
      <c r="C90" s="830"/>
      <c r="D90" s="550" t="s">
        <v>80</v>
      </c>
      <c r="E90" s="534">
        <v>5000</v>
      </c>
      <c r="F90" s="534">
        <v>5000</v>
      </c>
      <c r="G90" s="534">
        <v>0</v>
      </c>
      <c r="H90" s="534">
        <v>5000</v>
      </c>
      <c r="I90" s="534">
        <v>3367.5372209999996</v>
      </c>
      <c r="J90" s="533">
        <v>0.67350744419999997</v>
      </c>
      <c r="K90" s="534">
        <v>1588.3712019999998</v>
      </c>
      <c r="L90" s="537">
        <v>1631.6544210000002</v>
      </c>
      <c r="M90" s="534">
        <v>1779.166019</v>
      </c>
      <c r="N90" s="533">
        <v>0.3558332038</v>
      </c>
      <c r="O90" s="534">
        <v>4.1434939999999996</v>
      </c>
      <c r="P90" s="533">
        <v>8.2869879999999995E-4</v>
      </c>
      <c r="Q90" s="702" t="e">
        <v>#REF!</v>
      </c>
    </row>
    <row r="91" spans="1:61" ht="30" customHeight="1" thickBot="1" x14ac:dyDescent="0.3">
      <c r="A91" s="899"/>
      <c r="B91" s="814" t="s">
        <v>69</v>
      </c>
      <c r="C91" s="815"/>
      <c r="D91" s="816"/>
      <c r="E91" s="535">
        <v>31007</v>
      </c>
      <c r="F91" s="536">
        <v>30507</v>
      </c>
      <c r="G91" s="536">
        <v>0</v>
      </c>
      <c r="H91" s="536">
        <v>30507</v>
      </c>
      <c r="I91" s="536">
        <v>15327.426959</v>
      </c>
      <c r="J91" s="459">
        <v>0.50242327855901925</v>
      </c>
      <c r="K91" s="536">
        <v>4077.4403219999999</v>
      </c>
      <c r="L91" s="535">
        <v>15179.573041</v>
      </c>
      <c r="M91" s="535">
        <v>11249.986637</v>
      </c>
      <c r="N91" s="459">
        <v>0.36876738574753337</v>
      </c>
      <c r="O91" s="535">
        <v>40.082497999999994</v>
      </c>
      <c r="P91" s="459">
        <v>1.3138787163601794E-3</v>
      </c>
      <c r="Q91" s="710" t="e">
        <v>#REF!</v>
      </c>
    </row>
    <row r="92" spans="1:61" ht="20.25" customHeight="1" x14ac:dyDescent="0.25">
      <c r="A92" s="851" t="s">
        <v>542</v>
      </c>
      <c r="B92" s="851"/>
      <c r="C92" s="851"/>
      <c r="D92" s="851"/>
      <c r="E92" s="851"/>
      <c r="F92" s="851"/>
      <c r="G92" s="851"/>
      <c r="H92" s="851"/>
      <c r="I92" s="851"/>
      <c r="J92" s="851"/>
      <c r="K92" s="851"/>
      <c r="L92" s="851"/>
      <c r="M92" s="851"/>
      <c r="N92" s="851"/>
      <c r="O92" s="851"/>
      <c r="P92" s="851"/>
    </row>
    <row r="93" spans="1:61" ht="20.25" customHeight="1" thickBot="1" x14ac:dyDescent="0.3">
      <c r="A93" s="562"/>
      <c r="B93" s="610"/>
      <c r="C93" s="435"/>
      <c r="D93" s="563"/>
      <c r="E93" s="564"/>
      <c r="F93" s="564"/>
      <c r="G93" s="507"/>
      <c r="H93" s="507"/>
      <c r="I93" s="507"/>
      <c r="J93" s="507"/>
      <c r="K93" s="507"/>
      <c r="L93" s="507"/>
      <c r="M93" s="565"/>
      <c r="N93" s="507"/>
      <c r="O93" s="566"/>
      <c r="P93" s="507"/>
      <c r="Q93" s="427"/>
    </row>
    <row r="94" spans="1:61" s="195" customFormat="1" ht="51.75" customHeight="1" thickBot="1" x14ac:dyDescent="0.3">
      <c r="A94" s="385" t="s">
        <v>6</v>
      </c>
      <c r="B94" s="402" t="s">
        <v>7</v>
      </c>
      <c r="C94" s="384" t="s">
        <v>511</v>
      </c>
      <c r="D94" s="386" t="s">
        <v>469</v>
      </c>
      <c r="E94" s="401" t="s">
        <v>88</v>
      </c>
      <c r="F94" s="386" t="s">
        <v>164</v>
      </c>
      <c r="G94" s="386" t="s">
        <v>509</v>
      </c>
      <c r="H94" s="386" t="s">
        <v>510</v>
      </c>
      <c r="I94" s="386" t="s">
        <v>24</v>
      </c>
      <c r="J94" s="387" t="s">
        <v>356</v>
      </c>
      <c r="K94" s="386" t="s">
        <v>168</v>
      </c>
      <c r="L94" s="386" t="s">
        <v>166</v>
      </c>
      <c r="M94" s="386" t="s">
        <v>25</v>
      </c>
      <c r="N94" s="386" t="s">
        <v>43</v>
      </c>
      <c r="O94" s="386" t="s">
        <v>78</v>
      </c>
      <c r="P94" s="403" t="s">
        <v>288</v>
      </c>
      <c r="Q94" s="711" t="s">
        <v>28</v>
      </c>
      <c r="R94" s="730"/>
      <c r="S94" s="730"/>
    </row>
    <row r="95" spans="1:61" ht="45" customHeight="1" x14ac:dyDescent="0.25">
      <c r="A95" s="901" t="s">
        <v>389</v>
      </c>
      <c r="B95" s="645" t="s">
        <v>105</v>
      </c>
      <c r="C95" s="432" t="s">
        <v>38</v>
      </c>
      <c r="D95" s="45" t="s">
        <v>38</v>
      </c>
      <c r="E95" s="554">
        <v>627264</v>
      </c>
      <c r="F95" s="555">
        <v>627264</v>
      </c>
      <c r="G95" s="525">
        <v>0</v>
      </c>
      <c r="H95" s="555">
        <v>627264</v>
      </c>
      <c r="I95" s="525">
        <v>561078.10068305</v>
      </c>
      <c r="J95" s="511">
        <v>0.89448477942788041</v>
      </c>
      <c r="K95" s="509">
        <v>31918.699365839944</v>
      </c>
      <c r="L95" s="554">
        <v>66185.899316950003</v>
      </c>
      <c r="M95" s="554">
        <v>529159.40131721005</v>
      </c>
      <c r="N95" s="567">
        <v>0.84359918840744896</v>
      </c>
      <c r="O95" s="554">
        <v>3202.6294809999999</v>
      </c>
      <c r="P95" s="511">
        <v>5.1057122375905515E-3</v>
      </c>
      <c r="Q95" s="708" t="e">
        <v>#REF!</v>
      </c>
    </row>
    <row r="96" spans="1:61" ht="27.75" customHeight="1" x14ac:dyDescent="0.25">
      <c r="A96" s="902"/>
      <c r="B96" s="824" t="s">
        <v>47</v>
      </c>
      <c r="C96" s="825"/>
      <c r="D96" s="548" t="s">
        <v>47</v>
      </c>
      <c r="E96" s="527">
        <v>627264</v>
      </c>
      <c r="F96" s="528">
        <v>627264</v>
      </c>
      <c r="G96" s="528">
        <v>0</v>
      </c>
      <c r="H96" s="528">
        <v>627264</v>
      </c>
      <c r="I96" s="528">
        <v>561078.10068305</v>
      </c>
      <c r="J96" s="529">
        <v>0.89448477942788041</v>
      </c>
      <c r="K96" s="528">
        <v>31918.699365839944</v>
      </c>
      <c r="L96" s="527">
        <v>66185.899316950003</v>
      </c>
      <c r="M96" s="527">
        <v>529159.40131721005</v>
      </c>
      <c r="N96" s="529">
        <v>0.84359918840744896</v>
      </c>
      <c r="O96" s="527">
        <v>3202.6294809999999</v>
      </c>
      <c r="P96" s="529">
        <v>5.1057122375905515E-3</v>
      </c>
      <c r="Q96" s="700" t="e">
        <v>#REF!</v>
      </c>
    </row>
    <row r="97" spans="1:19" s="189" customFormat="1" ht="27.75" customHeight="1" x14ac:dyDescent="0.25">
      <c r="A97" s="902"/>
      <c r="B97" s="758" t="s">
        <v>418</v>
      </c>
      <c r="C97" s="780" t="s">
        <v>144</v>
      </c>
      <c r="D97" s="759" t="s">
        <v>144</v>
      </c>
      <c r="E97" s="512">
        <v>60000</v>
      </c>
      <c r="F97" s="512">
        <v>60000</v>
      </c>
      <c r="G97" s="512">
        <v>0</v>
      </c>
      <c r="H97" s="512">
        <v>60000</v>
      </c>
      <c r="I97" s="525">
        <v>59959.5</v>
      </c>
      <c r="J97" s="511">
        <v>0.99932500000000002</v>
      </c>
      <c r="K97" s="509">
        <v>10241.547500000001</v>
      </c>
      <c r="L97" s="554">
        <v>40.5</v>
      </c>
      <c r="M97" s="554">
        <v>49717.952499999999</v>
      </c>
      <c r="N97" s="567">
        <v>0.82863254166666667</v>
      </c>
      <c r="O97" s="554">
        <v>5.4886660000000003</v>
      </c>
      <c r="P97" s="511">
        <v>9.1477766666666667E-5</v>
      </c>
      <c r="Q97" s="757"/>
      <c r="R97" s="748"/>
      <c r="S97" s="748"/>
    </row>
    <row r="98" spans="1:19" ht="42.75" customHeight="1" x14ac:dyDescent="0.25">
      <c r="A98" s="902"/>
      <c r="B98" s="622" t="s">
        <v>421</v>
      </c>
      <c r="C98" s="618" t="s">
        <v>420</v>
      </c>
      <c r="D98" s="432" t="s">
        <v>482</v>
      </c>
      <c r="E98" s="508">
        <v>81291</v>
      </c>
      <c r="F98" s="508">
        <v>81291</v>
      </c>
      <c r="G98" s="508">
        <v>0</v>
      </c>
      <c r="H98" s="508">
        <v>81291</v>
      </c>
      <c r="I98" s="508">
        <v>81291</v>
      </c>
      <c r="J98" s="511">
        <v>1</v>
      </c>
      <c r="K98" s="509">
        <v>64087.983738020004</v>
      </c>
      <c r="L98" s="508">
        <v>0</v>
      </c>
      <c r="M98" s="508">
        <v>17203.016261979999</v>
      </c>
      <c r="N98" s="511">
        <v>0.21162264287534904</v>
      </c>
      <c r="O98" s="508">
        <v>0</v>
      </c>
      <c r="P98" s="511">
        <v>0</v>
      </c>
      <c r="Q98" s="499" t="e">
        <v>#REF!</v>
      </c>
    </row>
    <row r="99" spans="1:19" ht="23.25" customHeight="1" thickBot="1" x14ac:dyDescent="0.3">
      <c r="A99" s="902"/>
      <c r="B99" s="831" t="s">
        <v>80</v>
      </c>
      <c r="C99" s="832"/>
      <c r="D99" s="550" t="s">
        <v>80</v>
      </c>
      <c r="E99" s="534">
        <v>141291</v>
      </c>
      <c r="F99" s="534">
        <v>141291</v>
      </c>
      <c r="G99" s="534">
        <v>0</v>
      </c>
      <c r="H99" s="534">
        <v>141291</v>
      </c>
      <c r="I99" s="534">
        <v>141250.5</v>
      </c>
      <c r="J99" s="533">
        <v>0.99971335753869672</v>
      </c>
      <c r="K99" s="534">
        <v>74329.531238020005</v>
      </c>
      <c r="L99" s="534">
        <v>40.5</v>
      </c>
      <c r="M99" s="534">
        <v>66920.968761979995</v>
      </c>
      <c r="N99" s="533">
        <v>0.47363928885760592</v>
      </c>
      <c r="O99" s="534">
        <v>5.4886660000000003</v>
      </c>
      <c r="P99" s="533">
        <v>3.8846536580532381E-5</v>
      </c>
      <c r="Q99" s="702" t="e">
        <v>#REF!</v>
      </c>
    </row>
    <row r="100" spans="1:19" ht="40.5" customHeight="1" thickBot="1" x14ac:dyDescent="0.3">
      <c r="A100" s="904"/>
      <c r="B100" s="814" t="s">
        <v>69</v>
      </c>
      <c r="C100" s="815"/>
      <c r="D100" s="816"/>
      <c r="E100" s="535">
        <v>768555</v>
      </c>
      <c r="F100" s="536">
        <v>768555</v>
      </c>
      <c r="G100" s="536">
        <v>0</v>
      </c>
      <c r="H100" s="536">
        <v>768555</v>
      </c>
      <c r="I100" s="536">
        <v>702328.60068305</v>
      </c>
      <c r="J100" s="459">
        <v>0.91382998052585696</v>
      </c>
      <c r="K100" s="536">
        <v>106248.23060385995</v>
      </c>
      <c r="L100" s="535">
        <v>66226.399316950003</v>
      </c>
      <c r="M100" s="535">
        <v>596080.37007919</v>
      </c>
      <c r="N100" s="459">
        <v>0.77558583325746366</v>
      </c>
      <c r="O100" s="535">
        <v>3208.1181470000001</v>
      </c>
      <c r="P100" s="459">
        <v>4.1742206439356975E-3</v>
      </c>
      <c r="Q100" s="698" t="e">
        <v>#REF!</v>
      </c>
    </row>
    <row r="101" spans="1:19" ht="22.5" customHeight="1" thickBot="1" x14ac:dyDescent="0.3">
      <c r="A101" s="851" t="s">
        <v>542</v>
      </c>
      <c r="B101" s="851"/>
      <c r="C101" s="851"/>
      <c r="D101" s="851"/>
      <c r="E101" s="851"/>
      <c r="F101" s="851"/>
      <c r="G101" s="851"/>
      <c r="H101" s="851"/>
      <c r="I101" s="851"/>
      <c r="J101" s="851"/>
      <c r="K101" s="851"/>
      <c r="L101" s="851"/>
      <c r="M101" s="900"/>
      <c r="N101" s="851"/>
      <c r="O101" s="851"/>
      <c r="P101" s="851"/>
      <c r="Q101" s="460"/>
    </row>
    <row r="102" spans="1:19" s="195" customFormat="1" ht="68.25" customHeight="1" x14ac:dyDescent="0.25">
      <c r="A102" s="385" t="s">
        <v>6</v>
      </c>
      <c r="B102" s="402" t="s">
        <v>7</v>
      </c>
      <c r="C102" s="384" t="s">
        <v>511</v>
      </c>
      <c r="D102" s="386" t="s">
        <v>469</v>
      </c>
      <c r="E102" s="401" t="s">
        <v>88</v>
      </c>
      <c r="F102" s="386" t="s">
        <v>164</v>
      </c>
      <c r="G102" s="386" t="s">
        <v>509</v>
      </c>
      <c r="H102" s="386" t="s">
        <v>510</v>
      </c>
      <c r="I102" s="386" t="s">
        <v>24</v>
      </c>
      <c r="J102" s="387" t="s">
        <v>356</v>
      </c>
      <c r="K102" s="386" t="s">
        <v>168</v>
      </c>
      <c r="L102" s="386" t="s">
        <v>166</v>
      </c>
      <c r="M102" s="386" t="s">
        <v>25</v>
      </c>
      <c r="N102" s="386" t="s">
        <v>43</v>
      </c>
      <c r="O102" s="386" t="s">
        <v>78</v>
      </c>
      <c r="P102" s="403" t="s">
        <v>288</v>
      </c>
      <c r="Q102" s="693" t="s">
        <v>28</v>
      </c>
      <c r="R102" s="730"/>
      <c r="S102" s="730"/>
    </row>
    <row r="103" spans="1:19" ht="69.75" customHeight="1" x14ac:dyDescent="0.25">
      <c r="A103" s="866" t="s">
        <v>513</v>
      </c>
      <c r="B103" s="622" t="s">
        <v>465</v>
      </c>
      <c r="C103" s="618" t="s">
        <v>443</v>
      </c>
      <c r="D103" s="428" t="s">
        <v>483</v>
      </c>
      <c r="E103" s="554">
        <v>3000</v>
      </c>
      <c r="F103" s="554">
        <v>3000</v>
      </c>
      <c r="G103" s="554">
        <v>0</v>
      </c>
      <c r="H103" s="554">
        <v>3000</v>
      </c>
      <c r="I103" s="673">
        <v>2483.2642179999998</v>
      </c>
      <c r="J103" s="567">
        <v>0.82775473933333321</v>
      </c>
      <c r="K103" s="555">
        <v>79</v>
      </c>
      <c r="L103" s="554">
        <v>516.7357820000002</v>
      </c>
      <c r="M103" s="554">
        <v>2404.2642179999998</v>
      </c>
      <c r="N103" s="568">
        <v>0.80142140599999989</v>
      </c>
      <c r="O103" s="554">
        <v>21.444061000000001</v>
      </c>
      <c r="P103" s="517">
        <v>7.1480203333333337E-3</v>
      </c>
      <c r="Q103" s="712" t="e">
        <v>#REF!</v>
      </c>
    </row>
    <row r="104" spans="1:19" ht="31.5" customHeight="1" thickBot="1" x14ac:dyDescent="0.3">
      <c r="A104" s="867"/>
      <c r="B104" s="833" t="s">
        <v>80</v>
      </c>
      <c r="C104" s="832"/>
      <c r="D104" s="550" t="s">
        <v>80</v>
      </c>
      <c r="E104" s="537">
        <v>3000</v>
      </c>
      <c r="F104" s="537">
        <v>3000</v>
      </c>
      <c r="G104" s="537">
        <v>0</v>
      </c>
      <c r="H104" s="537">
        <v>3000</v>
      </c>
      <c r="I104" s="537">
        <v>2483.2642179999998</v>
      </c>
      <c r="J104" s="533">
        <v>0.82775473933333321</v>
      </c>
      <c r="K104" s="537">
        <v>79</v>
      </c>
      <c r="L104" s="534">
        <v>516.7357820000002</v>
      </c>
      <c r="M104" s="534">
        <v>2404.2642179999998</v>
      </c>
      <c r="N104" s="533">
        <v>0.80142140599999989</v>
      </c>
      <c r="O104" s="534">
        <v>21.444061000000001</v>
      </c>
      <c r="P104" s="533">
        <v>7.1480203333333337E-3</v>
      </c>
      <c r="Q104" s="702" t="e">
        <v>#REF!</v>
      </c>
    </row>
    <row r="105" spans="1:19" ht="40.5" customHeight="1" thickBot="1" x14ac:dyDescent="0.3">
      <c r="A105" s="849"/>
      <c r="B105" s="814" t="s">
        <v>69</v>
      </c>
      <c r="C105" s="815"/>
      <c r="D105" s="816"/>
      <c r="E105" s="535">
        <v>3000</v>
      </c>
      <c r="F105" s="536">
        <v>3000</v>
      </c>
      <c r="G105" s="536">
        <v>0</v>
      </c>
      <c r="H105" s="536">
        <v>3000</v>
      </c>
      <c r="I105" s="536">
        <v>2483.2642179999998</v>
      </c>
      <c r="J105" s="459">
        <v>0.82775473933333321</v>
      </c>
      <c r="K105" s="536">
        <v>79</v>
      </c>
      <c r="L105" s="535">
        <v>516.7357820000002</v>
      </c>
      <c r="M105" s="535">
        <v>2404.2642179999998</v>
      </c>
      <c r="N105" s="459">
        <v>0.80142140599999989</v>
      </c>
      <c r="O105" s="535">
        <v>21.444061000000001</v>
      </c>
      <c r="P105" s="459">
        <v>7.1480203333333337E-3</v>
      </c>
      <c r="Q105" s="698" t="e">
        <v>#REF!</v>
      </c>
    </row>
    <row r="106" spans="1:19" ht="22.5" customHeight="1" thickBot="1" x14ac:dyDescent="0.3">
      <c r="A106" s="851" t="s">
        <v>542</v>
      </c>
      <c r="B106" s="851"/>
      <c r="C106" s="851"/>
      <c r="D106" s="851"/>
      <c r="E106" s="851"/>
      <c r="F106" s="851"/>
      <c r="G106" s="851"/>
      <c r="H106" s="851"/>
      <c r="I106" s="851"/>
      <c r="J106" s="851"/>
      <c r="K106" s="851"/>
      <c r="L106" s="851"/>
      <c r="M106" s="900"/>
      <c r="N106" s="851"/>
      <c r="O106" s="851"/>
      <c r="P106" s="851"/>
    </row>
    <row r="107" spans="1:19" s="195" customFormat="1" ht="68.25" customHeight="1" thickBot="1" x14ac:dyDescent="0.3">
      <c r="A107" s="385" t="s">
        <v>6</v>
      </c>
      <c r="B107" s="402" t="s">
        <v>7</v>
      </c>
      <c r="C107" s="384" t="s">
        <v>511</v>
      </c>
      <c r="D107" s="386" t="s">
        <v>469</v>
      </c>
      <c r="E107" s="401" t="s">
        <v>88</v>
      </c>
      <c r="F107" s="386" t="s">
        <v>164</v>
      </c>
      <c r="G107" s="386" t="s">
        <v>509</v>
      </c>
      <c r="H107" s="386" t="s">
        <v>510</v>
      </c>
      <c r="I107" s="386" t="s">
        <v>24</v>
      </c>
      <c r="J107" s="387" t="s">
        <v>356</v>
      </c>
      <c r="K107" s="386" t="s">
        <v>168</v>
      </c>
      <c r="L107" s="386" t="s">
        <v>166</v>
      </c>
      <c r="M107" s="386" t="s">
        <v>25</v>
      </c>
      <c r="N107" s="386" t="s">
        <v>43</v>
      </c>
      <c r="O107" s="386" t="s">
        <v>78</v>
      </c>
      <c r="P107" s="403" t="s">
        <v>288</v>
      </c>
      <c r="Q107" s="713" t="s">
        <v>28</v>
      </c>
      <c r="R107" s="730"/>
      <c r="S107" s="730"/>
    </row>
    <row r="108" spans="1:19" ht="74.25" customHeight="1" x14ac:dyDescent="0.25">
      <c r="A108" s="866" t="s">
        <v>327</v>
      </c>
      <c r="B108" s="652" t="s">
        <v>291</v>
      </c>
      <c r="C108" s="625" t="s">
        <v>293</v>
      </c>
      <c r="D108" s="625" t="s">
        <v>293</v>
      </c>
      <c r="E108" s="554">
        <v>2702</v>
      </c>
      <c r="F108" s="555">
        <v>2702</v>
      </c>
      <c r="G108" s="555">
        <v>0</v>
      </c>
      <c r="H108" s="555">
        <v>2702</v>
      </c>
      <c r="I108" s="673">
        <v>1411.8388937</v>
      </c>
      <c r="J108" s="567">
        <v>0.52251624489267212</v>
      </c>
      <c r="K108" s="555">
        <v>392.67044199999998</v>
      </c>
      <c r="L108" s="554">
        <v>1290.1611063</v>
      </c>
      <c r="M108" s="554">
        <v>1019.1684517</v>
      </c>
      <c r="N108" s="567">
        <v>0.37719039663212434</v>
      </c>
      <c r="O108" s="554">
        <v>7.0329329999999999</v>
      </c>
      <c r="P108" s="567">
        <v>2.6028619541080679E-3</v>
      </c>
      <c r="Q108" s="708" t="e">
        <v>#REF!</v>
      </c>
    </row>
    <row r="109" spans="1:19" ht="63.75" customHeight="1" x14ac:dyDescent="0.25">
      <c r="A109" s="867"/>
      <c r="B109" s="653" t="s">
        <v>123</v>
      </c>
      <c r="C109" s="621" t="s">
        <v>305</v>
      </c>
      <c r="D109" s="621" t="s">
        <v>305</v>
      </c>
      <c r="E109" s="508">
        <v>76438</v>
      </c>
      <c r="F109" s="508">
        <v>75218</v>
      </c>
      <c r="G109" s="508">
        <v>0</v>
      </c>
      <c r="H109" s="508">
        <v>75218</v>
      </c>
      <c r="I109" s="508">
        <v>26117.214018830004</v>
      </c>
      <c r="J109" s="511">
        <v>0.3472202666759287</v>
      </c>
      <c r="K109" s="509">
        <v>6695.8641035000001</v>
      </c>
      <c r="L109" s="508">
        <v>49100.785981169996</v>
      </c>
      <c r="M109" s="508">
        <v>19421.349915330004</v>
      </c>
      <c r="N109" s="511">
        <v>0.25820082846300091</v>
      </c>
      <c r="O109" s="508">
        <v>169.81644783000002</v>
      </c>
      <c r="P109" s="511">
        <v>2.2576570479140635E-3</v>
      </c>
      <c r="Q109" s="706" t="e">
        <v>#REF!</v>
      </c>
    </row>
    <row r="110" spans="1:19" ht="45" x14ac:dyDescent="0.25">
      <c r="A110" s="867"/>
      <c r="B110" s="653" t="s">
        <v>125</v>
      </c>
      <c r="C110" s="621" t="s">
        <v>126</v>
      </c>
      <c r="D110" s="621" t="s">
        <v>126</v>
      </c>
      <c r="E110" s="508">
        <v>1150</v>
      </c>
      <c r="F110" s="508">
        <v>1150</v>
      </c>
      <c r="G110" s="508">
        <v>0</v>
      </c>
      <c r="H110" s="508">
        <v>1150</v>
      </c>
      <c r="I110" s="508">
        <v>1150</v>
      </c>
      <c r="J110" s="511">
        <v>1</v>
      </c>
      <c r="K110" s="509">
        <v>0</v>
      </c>
      <c r="L110" s="508">
        <v>0</v>
      </c>
      <c r="M110" s="508">
        <v>1150</v>
      </c>
      <c r="N110" s="511">
        <v>1</v>
      </c>
      <c r="O110" s="508">
        <v>0</v>
      </c>
      <c r="P110" s="511">
        <v>0</v>
      </c>
      <c r="Q110" s="706" t="e">
        <v>#REF!</v>
      </c>
    </row>
    <row r="111" spans="1:19" ht="26.25" customHeight="1" x14ac:dyDescent="0.25">
      <c r="A111" s="867"/>
      <c r="B111" s="828" t="s">
        <v>47</v>
      </c>
      <c r="C111" s="825"/>
      <c r="D111" s="548" t="s">
        <v>47</v>
      </c>
      <c r="E111" s="527">
        <v>80290</v>
      </c>
      <c r="F111" s="528">
        <v>79070</v>
      </c>
      <c r="G111" s="528">
        <v>0</v>
      </c>
      <c r="H111" s="528">
        <v>79070</v>
      </c>
      <c r="I111" s="528">
        <v>28679.052912530002</v>
      </c>
      <c r="J111" s="529">
        <v>0.36270460240963703</v>
      </c>
      <c r="K111" s="528">
        <v>7088.5345454999997</v>
      </c>
      <c r="L111" s="527">
        <v>50390.947087469998</v>
      </c>
      <c r="M111" s="527">
        <v>21590.518367030003</v>
      </c>
      <c r="N111" s="529">
        <v>0.27305575271316557</v>
      </c>
      <c r="O111" s="527">
        <v>176.84938083000003</v>
      </c>
      <c r="P111" s="529">
        <v>2.2366179439736946E-3</v>
      </c>
      <c r="Q111" s="700" t="e">
        <v>#REF!</v>
      </c>
    </row>
    <row r="112" spans="1:19" ht="88.5" customHeight="1" x14ac:dyDescent="0.25">
      <c r="A112" s="867"/>
      <c r="B112" s="622" t="s">
        <v>445</v>
      </c>
      <c r="C112" s="618" t="s">
        <v>446</v>
      </c>
      <c r="D112" s="428" t="s">
        <v>484</v>
      </c>
      <c r="E112" s="669">
        <v>15000</v>
      </c>
      <c r="F112" s="669">
        <v>15000</v>
      </c>
      <c r="G112" s="669">
        <v>0</v>
      </c>
      <c r="H112" s="669">
        <v>15000</v>
      </c>
      <c r="I112" s="669">
        <v>7393.1849670000001</v>
      </c>
      <c r="J112" s="513">
        <v>0.4928789978</v>
      </c>
      <c r="K112" s="510">
        <v>6724.3102319999998</v>
      </c>
      <c r="L112" s="512">
        <v>7606.8150329999999</v>
      </c>
      <c r="M112" s="512">
        <v>668.87473499999999</v>
      </c>
      <c r="N112" s="511">
        <v>4.4591648999999997E-2</v>
      </c>
      <c r="O112" s="508">
        <v>0</v>
      </c>
      <c r="P112" s="511">
        <v>0</v>
      </c>
      <c r="Q112" s="499" t="e">
        <v>#REF!</v>
      </c>
    </row>
    <row r="113" spans="1:61" s="189" customFormat="1" ht="78" customHeight="1" x14ac:dyDescent="0.25">
      <c r="A113" s="867"/>
      <c r="B113" s="622" t="s">
        <v>447</v>
      </c>
      <c r="C113" s="618" t="s">
        <v>446</v>
      </c>
      <c r="D113" s="428" t="s">
        <v>485</v>
      </c>
      <c r="E113" s="669">
        <v>400</v>
      </c>
      <c r="F113" s="669">
        <v>400</v>
      </c>
      <c r="G113" s="669">
        <v>0</v>
      </c>
      <c r="H113" s="669">
        <v>400</v>
      </c>
      <c r="I113" s="669">
        <v>100</v>
      </c>
      <c r="J113" s="513">
        <v>0.25</v>
      </c>
      <c r="K113" s="510">
        <v>39.130436000000003</v>
      </c>
      <c r="L113" s="512">
        <v>300</v>
      </c>
      <c r="M113" s="512">
        <v>60.869563999999997</v>
      </c>
      <c r="N113" s="511">
        <v>0.15217391</v>
      </c>
      <c r="O113" s="512">
        <v>0</v>
      </c>
      <c r="P113" s="511">
        <v>0</v>
      </c>
      <c r="Q113" s="689" t="e">
        <v>#REF!</v>
      </c>
      <c r="R113" s="729"/>
      <c r="S113" s="729"/>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row>
    <row r="114" spans="1:61" ht="23.25" customHeight="1" thickBot="1" x14ac:dyDescent="0.3">
      <c r="A114" s="867"/>
      <c r="B114" s="833" t="s">
        <v>80</v>
      </c>
      <c r="C114" s="832"/>
      <c r="D114" s="550" t="s">
        <v>80</v>
      </c>
      <c r="E114" s="534">
        <v>15400</v>
      </c>
      <c r="F114" s="537">
        <v>15400</v>
      </c>
      <c r="G114" s="537">
        <v>0</v>
      </c>
      <c r="H114" s="537">
        <v>15400</v>
      </c>
      <c r="I114" s="537">
        <v>7493.1849670000001</v>
      </c>
      <c r="J114" s="533">
        <v>0.48657045240259739</v>
      </c>
      <c r="K114" s="537">
        <v>6763.4406680000002</v>
      </c>
      <c r="L114" s="534">
        <v>7906.8150329999999</v>
      </c>
      <c r="M114" s="534">
        <v>729.74429899999996</v>
      </c>
      <c r="N114" s="533">
        <v>4.7385993441558437E-2</v>
      </c>
      <c r="O114" s="534">
        <v>0</v>
      </c>
      <c r="P114" s="533">
        <v>0</v>
      </c>
      <c r="Q114" s="702" t="e">
        <v>#REF!</v>
      </c>
    </row>
    <row r="115" spans="1:61" ht="42" customHeight="1" thickBot="1" x14ac:dyDescent="0.3">
      <c r="A115" s="849"/>
      <c r="B115" s="814" t="s">
        <v>69</v>
      </c>
      <c r="C115" s="815"/>
      <c r="D115" s="816"/>
      <c r="E115" s="535">
        <v>95690</v>
      </c>
      <c r="F115" s="536">
        <v>94470</v>
      </c>
      <c r="G115" s="536">
        <v>0</v>
      </c>
      <c r="H115" s="536">
        <v>94470</v>
      </c>
      <c r="I115" s="536">
        <v>36172.237879530003</v>
      </c>
      <c r="J115" s="459">
        <v>0.38289655847919979</v>
      </c>
      <c r="K115" s="536">
        <v>13851.9752135</v>
      </c>
      <c r="L115" s="535">
        <v>58297.762120469997</v>
      </c>
      <c r="M115" s="535">
        <v>22320.262666030001</v>
      </c>
      <c r="N115" s="459">
        <v>0.23626826152249392</v>
      </c>
      <c r="O115" s="535">
        <v>176.84938083000003</v>
      </c>
      <c r="P115" s="459">
        <v>1.8720163102572249E-3</v>
      </c>
      <c r="Q115" s="698" t="e">
        <v>#REF!</v>
      </c>
    </row>
    <row r="116" spans="1:61" ht="18" customHeight="1" x14ac:dyDescent="0.25">
      <c r="A116" s="851" t="s">
        <v>542</v>
      </c>
      <c r="B116" s="851"/>
      <c r="C116" s="851"/>
      <c r="D116" s="851"/>
      <c r="E116" s="851"/>
      <c r="F116" s="851"/>
      <c r="G116" s="851"/>
      <c r="H116" s="851"/>
      <c r="I116" s="851"/>
      <c r="J116" s="851"/>
      <c r="K116" s="851"/>
      <c r="L116" s="851"/>
      <c r="M116" s="900"/>
      <c r="N116" s="851"/>
      <c r="O116" s="851"/>
      <c r="P116" s="851"/>
    </row>
    <row r="117" spans="1:61" ht="18" customHeight="1" thickBot="1" x14ac:dyDescent="0.3">
      <c r="A117" s="562"/>
      <c r="B117" s="610"/>
      <c r="C117" s="435"/>
      <c r="D117" s="563"/>
      <c r="E117" s="564"/>
      <c r="F117" s="507"/>
      <c r="G117" s="507"/>
      <c r="H117" s="507"/>
      <c r="I117" s="507"/>
      <c r="J117" s="507"/>
      <c r="K117" s="507"/>
      <c r="L117" s="507"/>
      <c r="M117" s="565"/>
      <c r="N117" s="507"/>
      <c r="O117" s="566"/>
      <c r="P117" s="507"/>
      <c r="Q117" s="427"/>
    </row>
    <row r="118" spans="1:61" s="195" customFormat="1" ht="68.25" customHeight="1" thickBot="1" x14ac:dyDescent="0.3">
      <c r="A118" s="385" t="s">
        <v>6</v>
      </c>
      <c r="B118" s="402" t="s">
        <v>7</v>
      </c>
      <c r="C118" s="384" t="s">
        <v>511</v>
      </c>
      <c r="D118" s="386" t="s">
        <v>469</v>
      </c>
      <c r="E118" s="401" t="s">
        <v>88</v>
      </c>
      <c r="F118" s="386" t="s">
        <v>164</v>
      </c>
      <c r="G118" s="386" t="s">
        <v>509</v>
      </c>
      <c r="H118" s="386" t="s">
        <v>510</v>
      </c>
      <c r="I118" s="386" t="s">
        <v>24</v>
      </c>
      <c r="J118" s="387" t="s">
        <v>356</v>
      </c>
      <c r="K118" s="386" t="s">
        <v>168</v>
      </c>
      <c r="L118" s="386" t="s">
        <v>166</v>
      </c>
      <c r="M118" s="386" t="s">
        <v>25</v>
      </c>
      <c r="N118" s="386" t="s">
        <v>43</v>
      </c>
      <c r="O118" s="386" t="s">
        <v>78</v>
      </c>
      <c r="P118" s="403" t="s">
        <v>288</v>
      </c>
      <c r="Q118" s="711" t="s">
        <v>28</v>
      </c>
      <c r="R118" s="730"/>
      <c r="S118" s="730"/>
    </row>
    <row r="119" spans="1:61" s="189" customFormat="1" ht="35.25" customHeight="1" x14ac:dyDescent="0.25">
      <c r="A119" s="848" t="s">
        <v>514</v>
      </c>
      <c r="B119" s="791" t="s">
        <v>101</v>
      </c>
      <c r="C119" s="792" t="s">
        <v>331</v>
      </c>
      <c r="D119" s="793" t="s">
        <v>162</v>
      </c>
      <c r="E119" s="573">
        <v>2406.973966</v>
      </c>
      <c r="F119" s="558">
        <v>2406.973966</v>
      </c>
      <c r="G119" s="558">
        <v>0</v>
      </c>
      <c r="H119" s="794">
        <v>2406.973966</v>
      </c>
      <c r="I119" s="558">
        <v>2348.6957070100002</v>
      </c>
      <c r="J119" s="574">
        <v>0.97578774851194228</v>
      </c>
      <c r="K119" s="558">
        <v>85.105571999999938</v>
      </c>
      <c r="L119" s="573">
        <v>58.278258989999813</v>
      </c>
      <c r="M119" s="573">
        <v>2263.5901350100003</v>
      </c>
      <c r="N119" s="574">
        <v>0.94042983720830164</v>
      </c>
      <c r="O119" s="573">
        <v>0</v>
      </c>
      <c r="P119" s="513">
        <v>0</v>
      </c>
      <c r="Q119" s="689"/>
      <c r="R119" s="795"/>
      <c r="S119" s="795">
        <v>309.60427664999997</v>
      </c>
      <c r="T119" s="796"/>
      <c r="U119" s="796"/>
      <c r="V119" s="796"/>
      <c r="W119" s="796"/>
      <c r="X119" s="796"/>
      <c r="Y119" s="796"/>
      <c r="Z119" s="796"/>
      <c r="AA119" s="796"/>
      <c r="AB119" s="796"/>
      <c r="AC119" s="796"/>
      <c r="AD119" s="796"/>
      <c r="AE119" s="796"/>
      <c r="AF119" s="796"/>
      <c r="AG119" s="796"/>
      <c r="AH119" s="796"/>
      <c r="AI119" s="796"/>
      <c r="AJ119" s="796"/>
      <c r="AK119" s="796"/>
      <c r="AL119" s="796"/>
      <c r="AM119" s="796"/>
      <c r="AN119" s="796"/>
      <c r="AO119" s="796"/>
      <c r="AP119" s="796"/>
      <c r="AQ119" s="796"/>
      <c r="AR119" s="796"/>
      <c r="AS119" s="796"/>
      <c r="AT119" s="796"/>
      <c r="AU119" s="796"/>
      <c r="AV119" s="796"/>
      <c r="AW119" s="796"/>
      <c r="AX119" s="796"/>
      <c r="AY119" s="796"/>
      <c r="AZ119" s="796"/>
      <c r="BA119" s="796"/>
      <c r="BB119" s="796"/>
      <c r="BC119" s="796"/>
      <c r="BD119" s="796"/>
      <c r="BE119" s="796"/>
      <c r="BF119" s="796"/>
      <c r="BG119" s="796"/>
      <c r="BH119" s="796"/>
      <c r="BI119" s="796"/>
    </row>
    <row r="120" spans="1:61" ht="31.5" customHeight="1" x14ac:dyDescent="0.25">
      <c r="A120" s="867"/>
      <c r="B120" s="828" t="s">
        <v>495</v>
      </c>
      <c r="C120" s="825"/>
      <c r="D120" s="548" t="s">
        <v>162</v>
      </c>
      <c r="E120" s="527">
        <v>2406.973966</v>
      </c>
      <c r="F120" s="528">
        <v>2406.973966</v>
      </c>
      <c r="G120" s="528">
        <v>0</v>
      </c>
      <c r="H120" s="528">
        <v>2406.973966</v>
      </c>
      <c r="I120" s="528">
        <v>2348.6957070100002</v>
      </c>
      <c r="J120" s="529">
        <v>0.97578774851194228</v>
      </c>
      <c r="K120" s="528">
        <v>85.105571999999938</v>
      </c>
      <c r="L120" s="527">
        <v>58.278258989999813</v>
      </c>
      <c r="M120" s="527">
        <v>2263.5901350100003</v>
      </c>
      <c r="N120" s="529">
        <v>0.94042983720830164</v>
      </c>
      <c r="O120" s="527">
        <v>0</v>
      </c>
      <c r="P120" s="529">
        <v>0</v>
      </c>
      <c r="Q120" s="700">
        <v>0</v>
      </c>
    </row>
    <row r="121" spans="1:61" ht="88.5" customHeight="1" x14ac:dyDescent="0.25">
      <c r="A121" s="867"/>
      <c r="B121" s="622" t="s">
        <v>450</v>
      </c>
      <c r="C121" s="618" t="s">
        <v>443</v>
      </c>
      <c r="D121" s="428" t="s">
        <v>486</v>
      </c>
      <c r="E121" s="508">
        <v>200</v>
      </c>
      <c r="F121" s="508">
        <v>200</v>
      </c>
      <c r="G121" s="508">
        <v>0</v>
      </c>
      <c r="H121" s="508">
        <v>200</v>
      </c>
      <c r="I121" s="508">
        <v>197.42765</v>
      </c>
      <c r="J121" s="513">
        <v>0.98713824999999999</v>
      </c>
      <c r="K121" s="510">
        <v>0</v>
      </c>
      <c r="L121" s="512">
        <v>2.5723500000000001</v>
      </c>
      <c r="M121" s="512">
        <v>197.42765</v>
      </c>
      <c r="N121" s="511">
        <v>0.98713824999999999</v>
      </c>
      <c r="O121" s="508">
        <v>2.303528</v>
      </c>
      <c r="P121" s="511">
        <v>1.1517640000000001E-2</v>
      </c>
      <c r="Q121" s="499" t="e">
        <v>#REF!</v>
      </c>
    </row>
    <row r="122" spans="1:61" ht="73.5" customHeight="1" x14ac:dyDescent="0.25">
      <c r="A122" s="867"/>
      <c r="B122" s="622" t="s">
        <v>451</v>
      </c>
      <c r="C122" s="618" t="s">
        <v>453</v>
      </c>
      <c r="D122" s="428" t="s">
        <v>486</v>
      </c>
      <c r="E122" s="508">
        <v>200</v>
      </c>
      <c r="F122" s="508">
        <v>200</v>
      </c>
      <c r="G122" s="508">
        <v>0</v>
      </c>
      <c r="H122" s="508">
        <v>200</v>
      </c>
      <c r="I122" s="670">
        <v>200</v>
      </c>
      <c r="J122" s="513">
        <v>1</v>
      </c>
      <c r="K122" s="510">
        <v>0</v>
      </c>
      <c r="L122" s="512">
        <v>0</v>
      </c>
      <c r="M122" s="512">
        <v>200</v>
      </c>
      <c r="N122" s="511">
        <v>1</v>
      </c>
      <c r="O122" s="508">
        <v>3.4485000000000001</v>
      </c>
      <c r="P122" s="511">
        <v>1.7242500000000001E-2</v>
      </c>
      <c r="Q122" s="499" t="e">
        <v>#REF!</v>
      </c>
    </row>
    <row r="123" spans="1:61" s="189" customFormat="1" ht="90" x14ac:dyDescent="0.25">
      <c r="A123" s="867"/>
      <c r="B123" s="623" t="s">
        <v>455</v>
      </c>
      <c r="C123" s="619" t="s">
        <v>457</v>
      </c>
      <c r="D123" s="429" t="s">
        <v>487</v>
      </c>
      <c r="E123" s="512">
        <v>466</v>
      </c>
      <c r="F123" s="512">
        <v>466</v>
      </c>
      <c r="G123" s="512">
        <v>0</v>
      </c>
      <c r="H123" s="512">
        <v>466</v>
      </c>
      <c r="I123" s="512">
        <v>451.37972400000001</v>
      </c>
      <c r="J123" s="513">
        <v>0.96862601716738195</v>
      </c>
      <c r="K123" s="510">
        <v>0</v>
      </c>
      <c r="L123" s="512">
        <v>14.62027599999999</v>
      </c>
      <c r="M123" s="512">
        <v>451.37972400000001</v>
      </c>
      <c r="N123" s="513">
        <v>0.96862601716738195</v>
      </c>
      <c r="O123" s="512">
        <v>4.8070000000000004</v>
      </c>
      <c r="P123" s="513">
        <v>1.0315450643776826E-2</v>
      </c>
      <c r="Q123" s="689" t="e">
        <v>#REF!</v>
      </c>
      <c r="R123" s="748"/>
      <c r="S123" s="748"/>
    </row>
    <row r="124" spans="1:61" s="189" customFormat="1" ht="90" x14ac:dyDescent="0.25">
      <c r="A124" s="867"/>
      <c r="B124" s="623" t="s">
        <v>458</v>
      </c>
      <c r="C124" s="619" t="s">
        <v>460</v>
      </c>
      <c r="D124" s="429" t="s">
        <v>487</v>
      </c>
      <c r="E124" s="512">
        <v>466</v>
      </c>
      <c r="F124" s="512">
        <v>466</v>
      </c>
      <c r="G124" s="512">
        <v>0</v>
      </c>
      <c r="H124" s="512">
        <v>466</v>
      </c>
      <c r="I124" s="512">
        <v>453.51174300000002</v>
      </c>
      <c r="J124" s="513">
        <v>0.9732011652360516</v>
      </c>
      <c r="K124" s="510">
        <v>0</v>
      </c>
      <c r="L124" s="512">
        <v>12.488256999999976</v>
      </c>
      <c r="M124" s="512">
        <v>453.51174300000002</v>
      </c>
      <c r="N124" s="513">
        <v>0.9732011652360516</v>
      </c>
      <c r="O124" s="512">
        <v>3.5275300000000001</v>
      </c>
      <c r="P124" s="513">
        <v>7.56980686695279E-3</v>
      </c>
      <c r="Q124" s="689" t="e">
        <v>#REF!</v>
      </c>
      <c r="R124" s="729"/>
      <c r="S124" s="729"/>
    </row>
    <row r="125" spans="1:61" s="189" customFormat="1" ht="139.5" customHeight="1" x14ac:dyDescent="0.25">
      <c r="A125" s="867"/>
      <c r="B125" s="622" t="s">
        <v>461</v>
      </c>
      <c r="C125" s="618" t="s">
        <v>463</v>
      </c>
      <c r="D125" s="428" t="s">
        <v>487</v>
      </c>
      <c r="E125" s="512">
        <v>466</v>
      </c>
      <c r="F125" s="512">
        <v>466</v>
      </c>
      <c r="G125" s="512">
        <v>0</v>
      </c>
      <c r="H125" s="512">
        <v>466</v>
      </c>
      <c r="I125" s="512">
        <v>457.52297499999997</v>
      </c>
      <c r="J125" s="513">
        <v>0.9818089592274678</v>
      </c>
      <c r="K125" s="510">
        <v>213.14506499999996</v>
      </c>
      <c r="L125" s="512">
        <v>8.477025000000026</v>
      </c>
      <c r="M125" s="512">
        <v>244.37791000000001</v>
      </c>
      <c r="N125" s="513">
        <v>0.52441611587982839</v>
      </c>
      <c r="O125" s="512">
        <v>1.732262</v>
      </c>
      <c r="P125" s="513">
        <v>3.7173004291845492E-3</v>
      </c>
      <c r="Q125" s="689" t="e">
        <v>#REF!</v>
      </c>
      <c r="R125" s="729"/>
      <c r="S125" s="729"/>
    </row>
    <row r="126" spans="1:61" s="189" customFormat="1" ht="90" x14ac:dyDescent="0.25">
      <c r="A126" s="867"/>
      <c r="B126" s="622" t="s">
        <v>464</v>
      </c>
      <c r="C126" s="618" t="s">
        <v>453</v>
      </c>
      <c r="D126" s="428" t="s">
        <v>487</v>
      </c>
      <c r="E126" s="512">
        <v>466</v>
      </c>
      <c r="F126" s="512">
        <v>466</v>
      </c>
      <c r="G126" s="512">
        <v>0</v>
      </c>
      <c r="H126" s="512">
        <v>466</v>
      </c>
      <c r="I126" s="512">
        <v>405.763801</v>
      </c>
      <c r="J126" s="513">
        <v>0.8707377703862661</v>
      </c>
      <c r="K126" s="510">
        <v>0</v>
      </c>
      <c r="L126" s="512">
        <v>60.236198999999999</v>
      </c>
      <c r="M126" s="512">
        <v>405.763801</v>
      </c>
      <c r="N126" s="513">
        <v>0.8707377703862661</v>
      </c>
      <c r="O126" s="512">
        <v>0.83599999999999997</v>
      </c>
      <c r="P126" s="513">
        <v>1.7939914163090129E-3</v>
      </c>
      <c r="Q126" s="689" t="e">
        <v>#REF!</v>
      </c>
      <c r="R126" s="729"/>
      <c r="S126" s="729"/>
    </row>
    <row r="127" spans="1:61" s="189" customFormat="1" ht="45" x14ac:dyDescent="0.25">
      <c r="A127" s="867"/>
      <c r="B127" s="649" t="s">
        <v>467</v>
      </c>
      <c r="C127" s="621" t="s">
        <v>443</v>
      </c>
      <c r="D127" s="428" t="s">
        <v>488</v>
      </c>
      <c r="E127" s="512">
        <v>500</v>
      </c>
      <c r="F127" s="512">
        <v>500</v>
      </c>
      <c r="G127" s="512">
        <v>0</v>
      </c>
      <c r="H127" s="512">
        <v>500</v>
      </c>
      <c r="I127" s="512">
        <v>497.14209199999999</v>
      </c>
      <c r="J127" s="513">
        <v>0.99428418399999996</v>
      </c>
      <c r="K127" s="510">
        <v>0</v>
      </c>
      <c r="L127" s="512">
        <v>2.857908000000009</v>
      </c>
      <c r="M127" s="512">
        <v>497.14209199999999</v>
      </c>
      <c r="N127" s="513">
        <v>0.99428418399999996</v>
      </c>
      <c r="O127" s="512">
        <v>3.9884170000000001</v>
      </c>
      <c r="P127" s="513">
        <v>7.9768340000000004E-3</v>
      </c>
      <c r="Q127" s="689"/>
      <c r="R127" s="729"/>
      <c r="S127" s="729"/>
    </row>
    <row r="128" spans="1:61" ht="20.25" thickBot="1" x14ac:dyDescent="0.3">
      <c r="A128" s="867"/>
      <c r="B128" s="833" t="s">
        <v>80</v>
      </c>
      <c r="C128" s="832"/>
      <c r="D128" s="550" t="s">
        <v>80</v>
      </c>
      <c r="E128" s="534">
        <v>2764</v>
      </c>
      <c r="F128" s="537">
        <v>2764</v>
      </c>
      <c r="G128" s="537">
        <v>0</v>
      </c>
      <c r="H128" s="537">
        <v>2764</v>
      </c>
      <c r="I128" s="537">
        <v>2662.747985</v>
      </c>
      <c r="J128" s="533">
        <v>0.96336757778581761</v>
      </c>
      <c r="K128" s="537">
        <v>213.14506499999996</v>
      </c>
      <c r="L128" s="534">
        <v>101.252015</v>
      </c>
      <c r="M128" s="534">
        <v>2449.6029199999998</v>
      </c>
      <c r="N128" s="533">
        <v>0.88625286541244563</v>
      </c>
      <c r="O128" s="534">
        <v>20.643236999999999</v>
      </c>
      <c r="P128" s="533">
        <v>7.4686096237337194E-3</v>
      </c>
      <c r="Q128" s="702" t="e">
        <v>#REF!</v>
      </c>
    </row>
    <row r="129" spans="1:19" ht="33.75" customHeight="1" thickBot="1" x14ac:dyDescent="0.3">
      <c r="A129" s="849"/>
      <c r="B129" s="814" t="s">
        <v>69</v>
      </c>
      <c r="C129" s="815"/>
      <c r="D129" s="816"/>
      <c r="E129" s="535">
        <v>5170.9739659999996</v>
      </c>
      <c r="F129" s="536">
        <v>5170.9739659999996</v>
      </c>
      <c r="G129" s="536">
        <v>0</v>
      </c>
      <c r="H129" s="536">
        <v>5170.9739659999996</v>
      </c>
      <c r="I129" s="536">
        <v>5011.4436920099997</v>
      </c>
      <c r="J129" s="459">
        <v>0.9691488924448397</v>
      </c>
      <c r="K129" s="536">
        <v>298.25063699999987</v>
      </c>
      <c r="L129" s="535">
        <v>159.53027398999984</v>
      </c>
      <c r="M129" s="535">
        <v>4713.1930550100005</v>
      </c>
      <c r="N129" s="459">
        <v>0.9114710470406574</v>
      </c>
      <c r="O129" s="535">
        <v>20.643236999999999</v>
      </c>
      <c r="P129" s="459">
        <v>3.9921370975241144E-3</v>
      </c>
      <c r="Q129" s="698" t="e">
        <v>#REF!</v>
      </c>
    </row>
    <row r="130" spans="1:19" ht="33.75" customHeight="1" thickBot="1" x14ac:dyDescent="0.3">
      <c r="A130" s="862" t="s">
        <v>542</v>
      </c>
      <c r="B130" s="853"/>
      <c r="C130" s="853"/>
      <c r="D130" s="853"/>
      <c r="E130" s="853"/>
      <c r="F130" s="853"/>
      <c r="G130" s="853"/>
      <c r="H130" s="853"/>
      <c r="I130" s="853"/>
      <c r="J130" s="853"/>
      <c r="K130" s="853"/>
      <c r="L130" s="853"/>
      <c r="M130" s="854"/>
      <c r="N130" s="853"/>
      <c r="O130" s="853"/>
      <c r="P130" s="851"/>
    </row>
    <row r="131" spans="1:19" s="195" customFormat="1" ht="52.5" customHeight="1" thickBot="1" x14ac:dyDescent="0.3">
      <c r="A131" s="385" t="s">
        <v>6</v>
      </c>
      <c r="B131" s="402" t="s">
        <v>7</v>
      </c>
      <c r="C131" s="384" t="s">
        <v>511</v>
      </c>
      <c r="D131" s="386" t="s">
        <v>469</v>
      </c>
      <c r="E131" s="401" t="s">
        <v>88</v>
      </c>
      <c r="F131" s="386" t="s">
        <v>164</v>
      </c>
      <c r="G131" s="386" t="s">
        <v>509</v>
      </c>
      <c r="H131" s="386" t="s">
        <v>510</v>
      </c>
      <c r="I131" s="386" t="s">
        <v>24</v>
      </c>
      <c r="J131" s="387" t="s">
        <v>356</v>
      </c>
      <c r="K131" s="386" t="s">
        <v>168</v>
      </c>
      <c r="L131" s="386" t="s">
        <v>166</v>
      </c>
      <c r="M131" s="386" t="s">
        <v>25</v>
      </c>
      <c r="N131" s="386" t="s">
        <v>43</v>
      </c>
      <c r="O131" s="386" t="s">
        <v>78</v>
      </c>
      <c r="P131" s="403" t="s">
        <v>288</v>
      </c>
      <c r="Q131" s="693" t="s">
        <v>28</v>
      </c>
      <c r="R131" s="730"/>
      <c r="S131" s="730"/>
    </row>
    <row r="132" spans="1:19" s="764" customFormat="1" ht="52.5" customHeight="1" x14ac:dyDescent="0.25">
      <c r="A132" s="911" t="s">
        <v>321</v>
      </c>
      <c r="B132" s="765" t="s">
        <v>454</v>
      </c>
      <c r="C132" s="626" t="s">
        <v>443</v>
      </c>
      <c r="D132" s="765" t="s">
        <v>530</v>
      </c>
      <c r="E132" s="766">
        <v>2000</v>
      </c>
      <c r="F132" s="766">
        <v>2000</v>
      </c>
      <c r="G132" s="766">
        <v>0</v>
      </c>
      <c r="H132" s="766">
        <v>2000</v>
      </c>
      <c r="I132" s="510">
        <v>1971.4812434999999</v>
      </c>
      <c r="J132" s="513">
        <v>0.98574062174999999</v>
      </c>
      <c r="K132" s="510">
        <v>1971.4812434999999</v>
      </c>
      <c r="L132" s="512">
        <v>28.518756500000109</v>
      </c>
      <c r="M132" s="512">
        <v>1968.0312429999999</v>
      </c>
      <c r="N132" s="511">
        <v>0.98401562149999999</v>
      </c>
      <c r="O132" s="508">
        <v>4.7108480000000004</v>
      </c>
      <c r="P132" s="511">
        <v>2.3554240000000001E-3</v>
      </c>
      <c r="Q132" s="762"/>
      <c r="R132" s="763"/>
      <c r="S132" s="763"/>
    </row>
    <row r="133" spans="1:19" ht="53.25" customHeight="1" x14ac:dyDescent="0.25">
      <c r="A133" s="912"/>
      <c r="B133" s="622" t="s">
        <v>466</v>
      </c>
      <c r="C133" s="626" t="s">
        <v>443</v>
      </c>
      <c r="D133" s="765" t="s">
        <v>489</v>
      </c>
      <c r="E133" s="508">
        <v>3000</v>
      </c>
      <c r="F133" s="508">
        <v>3000</v>
      </c>
      <c r="G133" s="508">
        <v>0</v>
      </c>
      <c r="H133" s="508">
        <v>3000</v>
      </c>
      <c r="I133" s="510">
        <v>2443.6451513899997</v>
      </c>
      <c r="J133" s="513">
        <v>0.81454838379666661</v>
      </c>
      <c r="K133" s="510">
        <v>2443.6451513899997</v>
      </c>
      <c r="L133" s="512">
        <v>556.35484861000032</v>
      </c>
      <c r="M133" s="512">
        <v>2169.9017990000002</v>
      </c>
      <c r="N133" s="511">
        <v>0.72330059966666671</v>
      </c>
      <c r="O133" s="508">
        <v>6.2928319999999998</v>
      </c>
      <c r="P133" s="511">
        <v>2.0976106666666665E-3</v>
      </c>
      <c r="Q133" s="714" t="e">
        <v>#REF!</v>
      </c>
    </row>
    <row r="134" spans="1:19" ht="19.5" x14ac:dyDescent="0.25">
      <c r="A134" s="912"/>
      <c r="B134" s="824" t="s">
        <v>48</v>
      </c>
      <c r="C134" s="825"/>
      <c r="D134" s="548" t="s">
        <v>80</v>
      </c>
      <c r="E134" s="527">
        <v>5000</v>
      </c>
      <c r="F134" s="527">
        <v>5000</v>
      </c>
      <c r="G134" s="527">
        <v>0</v>
      </c>
      <c r="H134" s="527">
        <v>5000</v>
      </c>
      <c r="I134" s="527">
        <v>4415.1263948899996</v>
      </c>
      <c r="J134" s="529">
        <v>0.88302527897799987</v>
      </c>
      <c r="K134" s="528">
        <v>4415.1263948899996</v>
      </c>
      <c r="L134" s="527">
        <v>584.87360511000043</v>
      </c>
      <c r="M134" s="528">
        <v>4137.9330420000006</v>
      </c>
      <c r="N134" s="529">
        <v>0.82758660840000009</v>
      </c>
      <c r="O134" s="528">
        <v>11.003679999999999</v>
      </c>
      <c r="P134" s="529">
        <v>2.200736E-3</v>
      </c>
      <c r="Q134" s="715" t="e">
        <v>#REF!</v>
      </c>
    </row>
    <row r="135" spans="1:19" ht="20.25" thickBot="1" x14ac:dyDescent="0.3">
      <c r="A135" s="912"/>
      <c r="B135" s="826" t="s">
        <v>496</v>
      </c>
      <c r="C135" s="827"/>
      <c r="D135" s="569" t="s">
        <v>272</v>
      </c>
      <c r="E135" s="570">
        <v>0</v>
      </c>
      <c r="F135" s="571">
        <v>0</v>
      </c>
      <c r="G135" s="571">
        <v>0</v>
      </c>
      <c r="H135" s="571">
        <v>0</v>
      </c>
      <c r="I135" s="571">
        <v>0</v>
      </c>
      <c r="J135" s="533">
        <v>0</v>
      </c>
      <c r="K135" s="571">
        <v>0</v>
      </c>
      <c r="L135" s="570">
        <v>0</v>
      </c>
      <c r="M135" s="570">
        <v>0</v>
      </c>
      <c r="N135" s="572">
        <v>0</v>
      </c>
      <c r="O135" s="570">
        <v>0</v>
      </c>
      <c r="P135" s="533">
        <v>0</v>
      </c>
      <c r="Q135" s="716">
        <v>0</v>
      </c>
    </row>
    <row r="136" spans="1:19" ht="34.5" customHeight="1" thickBot="1" x14ac:dyDescent="0.3">
      <c r="A136" s="913"/>
      <c r="B136" s="814" t="s">
        <v>69</v>
      </c>
      <c r="C136" s="815"/>
      <c r="D136" s="816"/>
      <c r="E136" s="535">
        <v>5000</v>
      </c>
      <c r="F136" s="536">
        <v>5000</v>
      </c>
      <c r="G136" s="536">
        <v>0</v>
      </c>
      <c r="H136" s="536">
        <v>5000</v>
      </c>
      <c r="I136" s="536">
        <v>4415.1263948899996</v>
      </c>
      <c r="J136" s="459">
        <v>0.88302527897799987</v>
      </c>
      <c r="K136" s="536">
        <v>4415.1263948899996</v>
      </c>
      <c r="L136" s="535">
        <v>584.87360511000043</v>
      </c>
      <c r="M136" s="535">
        <v>4137.9330420000006</v>
      </c>
      <c r="N136" s="459">
        <v>0.82758660840000009</v>
      </c>
      <c r="O136" s="535">
        <v>11.003679999999999</v>
      </c>
      <c r="P136" s="459">
        <v>2.200736E-3</v>
      </c>
      <c r="Q136" s="717" t="e">
        <v>#REF!</v>
      </c>
    </row>
    <row r="137" spans="1:19" ht="18" customHeight="1" thickBot="1" x14ac:dyDescent="0.3">
      <c r="A137" s="852" t="s">
        <v>542</v>
      </c>
      <c r="B137" s="853"/>
      <c r="C137" s="853"/>
      <c r="D137" s="853"/>
      <c r="E137" s="853"/>
      <c r="F137" s="853"/>
      <c r="G137" s="853"/>
      <c r="H137" s="853"/>
      <c r="I137" s="853"/>
      <c r="J137" s="853"/>
      <c r="K137" s="853"/>
      <c r="L137" s="853"/>
      <c r="M137" s="854"/>
      <c r="N137" s="853"/>
      <c r="O137" s="853"/>
      <c r="P137" s="855"/>
    </row>
    <row r="138" spans="1:19" s="195" customFormat="1" ht="68.25" customHeight="1" thickBot="1" x14ac:dyDescent="0.3">
      <c r="A138" s="385" t="s">
        <v>6</v>
      </c>
      <c r="B138" s="402" t="s">
        <v>7</v>
      </c>
      <c r="C138" s="384" t="s">
        <v>511</v>
      </c>
      <c r="D138" s="386" t="s">
        <v>469</v>
      </c>
      <c r="E138" s="401" t="s">
        <v>88</v>
      </c>
      <c r="F138" s="386" t="s">
        <v>164</v>
      </c>
      <c r="G138" s="386" t="s">
        <v>509</v>
      </c>
      <c r="H138" s="386" t="s">
        <v>510</v>
      </c>
      <c r="I138" s="386" t="s">
        <v>24</v>
      </c>
      <c r="J138" s="387" t="s">
        <v>356</v>
      </c>
      <c r="K138" s="386" t="s">
        <v>168</v>
      </c>
      <c r="L138" s="386" t="s">
        <v>166</v>
      </c>
      <c r="M138" s="386" t="s">
        <v>25</v>
      </c>
      <c r="N138" s="386" t="s">
        <v>43</v>
      </c>
      <c r="O138" s="386" t="s">
        <v>78</v>
      </c>
      <c r="P138" s="403" t="s">
        <v>288</v>
      </c>
      <c r="Q138" s="711" t="s">
        <v>28</v>
      </c>
      <c r="R138" s="730"/>
      <c r="S138" s="730"/>
    </row>
    <row r="139" spans="1:19" s="189" customFormat="1" ht="67.5" customHeight="1" x14ac:dyDescent="0.25">
      <c r="A139" s="848" t="s">
        <v>519</v>
      </c>
      <c r="B139" s="681" t="s">
        <v>124</v>
      </c>
      <c r="C139" s="668" t="s">
        <v>306</v>
      </c>
      <c r="D139" s="682" t="s">
        <v>306</v>
      </c>
      <c r="E139" s="573">
        <v>10615.530199999999</v>
      </c>
      <c r="F139" s="558">
        <v>10615.530199999999</v>
      </c>
      <c r="G139" s="558">
        <v>0</v>
      </c>
      <c r="H139" s="558">
        <v>10615.530199999999</v>
      </c>
      <c r="I139" s="558">
        <v>4385.2052000000003</v>
      </c>
      <c r="J139" s="574">
        <v>0.41309337521360928</v>
      </c>
      <c r="K139" s="558">
        <v>779.02453600000035</v>
      </c>
      <c r="L139" s="573">
        <v>6230.3249999999989</v>
      </c>
      <c r="M139" s="573">
        <v>3606.180664</v>
      </c>
      <c r="N139" s="574">
        <v>0.3397080123233035</v>
      </c>
      <c r="O139" s="573">
        <v>9.3827730000000003</v>
      </c>
      <c r="P139" s="575">
        <v>8.8387229118334584E-4</v>
      </c>
      <c r="Q139" s="718">
        <v>7.7093420000000004</v>
      </c>
      <c r="R139" s="729"/>
      <c r="S139" s="729"/>
    </row>
    <row r="140" spans="1:19" ht="26.25" customHeight="1" x14ac:dyDescent="0.25">
      <c r="A140" s="867"/>
      <c r="B140" s="856" t="s">
        <v>47</v>
      </c>
      <c r="C140" s="857"/>
      <c r="D140" s="576" t="s">
        <v>47</v>
      </c>
      <c r="E140" s="577">
        <v>10615.530199999999</v>
      </c>
      <c r="F140" s="578">
        <v>10615.530199999999</v>
      </c>
      <c r="G140" s="578">
        <v>0</v>
      </c>
      <c r="H140" s="578">
        <v>10615.530199999999</v>
      </c>
      <c r="I140" s="579">
        <v>4385.2052000000003</v>
      </c>
      <c r="J140" s="580">
        <v>0.41309337521360928</v>
      </c>
      <c r="K140" s="579">
        <v>779.02453600000035</v>
      </c>
      <c r="L140" s="581">
        <v>6230.3249999999989</v>
      </c>
      <c r="M140" s="581">
        <v>3606.180664</v>
      </c>
      <c r="N140" s="582">
        <v>0.3397080123233035</v>
      </c>
      <c r="O140" s="577">
        <v>9.3827730000000003</v>
      </c>
      <c r="P140" s="583">
        <v>8.8387229118334584E-4</v>
      </c>
      <c r="Q140" s="719">
        <v>7.7093420000000004</v>
      </c>
    </row>
    <row r="141" spans="1:19" ht="45" customHeight="1" x14ac:dyDescent="0.25">
      <c r="A141" s="867"/>
      <c r="B141" s="756" t="s">
        <v>444</v>
      </c>
      <c r="C141" s="626" t="s">
        <v>528</v>
      </c>
      <c r="D141" s="626" t="s">
        <v>490</v>
      </c>
      <c r="E141" s="669">
        <v>5000</v>
      </c>
      <c r="F141" s="669">
        <v>5000</v>
      </c>
      <c r="G141" s="508">
        <v>0</v>
      </c>
      <c r="H141" s="508">
        <v>5000</v>
      </c>
      <c r="I141" s="510">
        <v>0</v>
      </c>
      <c r="J141" s="580">
        <v>0</v>
      </c>
      <c r="K141" s="510">
        <v>0</v>
      </c>
      <c r="L141" s="512">
        <v>5000</v>
      </c>
      <c r="M141" s="512">
        <v>0</v>
      </c>
      <c r="N141" s="513">
        <v>0</v>
      </c>
      <c r="O141" s="508">
        <v>0</v>
      </c>
      <c r="P141" s="511">
        <v>0</v>
      </c>
      <c r="Q141" s="499"/>
    </row>
    <row r="142" spans="1:19" ht="20.25" thickBot="1" x14ac:dyDescent="0.3">
      <c r="A142" s="867"/>
      <c r="B142" s="858" t="s">
        <v>48</v>
      </c>
      <c r="C142" s="859"/>
      <c r="D142" s="548" t="s">
        <v>80</v>
      </c>
      <c r="E142" s="527">
        <v>5000</v>
      </c>
      <c r="F142" s="527">
        <v>5000</v>
      </c>
      <c r="G142" s="527">
        <v>0</v>
      </c>
      <c r="H142" s="527">
        <v>5000</v>
      </c>
      <c r="I142" s="527">
        <v>0</v>
      </c>
      <c r="J142" s="529">
        <v>0</v>
      </c>
      <c r="K142" s="528">
        <v>0</v>
      </c>
      <c r="L142" s="527">
        <v>5000</v>
      </c>
      <c r="M142" s="527">
        <v>0</v>
      </c>
      <c r="N142" s="529">
        <v>0</v>
      </c>
      <c r="O142" s="527">
        <v>0</v>
      </c>
      <c r="P142" s="584">
        <v>0</v>
      </c>
      <c r="Q142" s="700" t="e">
        <v>#REF!</v>
      </c>
    </row>
    <row r="143" spans="1:19" ht="26.25" customHeight="1" thickBot="1" x14ac:dyDescent="0.3">
      <c r="A143" s="849"/>
      <c r="B143" s="814" t="s">
        <v>69</v>
      </c>
      <c r="C143" s="815"/>
      <c r="D143" s="816"/>
      <c r="E143" s="535">
        <v>15615.530199999999</v>
      </c>
      <c r="F143" s="536">
        <v>15615.530199999999</v>
      </c>
      <c r="G143" s="536">
        <v>0</v>
      </c>
      <c r="H143" s="536">
        <v>15615.530199999999</v>
      </c>
      <c r="I143" s="536">
        <v>4385.2052000000003</v>
      </c>
      <c r="J143" s="459">
        <v>0.28082333060967729</v>
      </c>
      <c r="K143" s="536">
        <v>779.02453600000035</v>
      </c>
      <c r="L143" s="535">
        <v>11230.324999999999</v>
      </c>
      <c r="M143" s="535">
        <v>3606.180664</v>
      </c>
      <c r="N143" s="459">
        <v>0.23093552494298272</v>
      </c>
      <c r="O143" s="535">
        <v>9.3827730000000003</v>
      </c>
      <c r="P143" s="585">
        <v>6.0086163452842606E-4</v>
      </c>
      <c r="Q143" s="698" t="e">
        <v>#REF!</v>
      </c>
    </row>
    <row r="144" spans="1:19" ht="18" customHeight="1" thickBot="1" x14ac:dyDescent="0.3">
      <c r="A144" s="862" t="s">
        <v>542</v>
      </c>
      <c r="B144" s="862"/>
      <c r="C144" s="862"/>
      <c r="D144" s="862"/>
      <c r="E144" s="862"/>
      <c r="F144" s="862"/>
      <c r="G144" s="862"/>
      <c r="H144" s="862"/>
      <c r="I144" s="862"/>
      <c r="J144" s="862"/>
      <c r="K144" s="862"/>
      <c r="L144" s="862"/>
      <c r="M144" s="868"/>
      <c r="N144" s="862"/>
      <c r="O144" s="862"/>
      <c r="P144" s="862"/>
    </row>
    <row r="145" spans="1:19" s="195" customFormat="1" ht="68.25" customHeight="1" x14ac:dyDescent="0.25">
      <c r="A145" s="385" t="s">
        <v>6</v>
      </c>
      <c r="B145" s="402" t="s">
        <v>7</v>
      </c>
      <c r="C145" s="384" t="s">
        <v>511</v>
      </c>
      <c r="D145" s="386" t="s">
        <v>469</v>
      </c>
      <c r="E145" s="401" t="s">
        <v>88</v>
      </c>
      <c r="F145" s="386" t="s">
        <v>164</v>
      </c>
      <c r="G145" s="386" t="s">
        <v>509</v>
      </c>
      <c r="H145" s="386" t="s">
        <v>510</v>
      </c>
      <c r="I145" s="386" t="s">
        <v>24</v>
      </c>
      <c r="J145" s="387" t="s">
        <v>356</v>
      </c>
      <c r="K145" s="386" t="s">
        <v>168</v>
      </c>
      <c r="L145" s="386" t="s">
        <v>166</v>
      </c>
      <c r="M145" s="386" t="s">
        <v>25</v>
      </c>
      <c r="N145" s="386" t="s">
        <v>43</v>
      </c>
      <c r="O145" s="386" t="s">
        <v>78</v>
      </c>
      <c r="P145" s="403" t="s">
        <v>288</v>
      </c>
      <c r="Q145" s="693" t="s">
        <v>28</v>
      </c>
      <c r="R145" s="730"/>
      <c r="S145" s="730"/>
    </row>
    <row r="146" spans="1:19" ht="26.25" customHeight="1" x14ac:dyDescent="0.25">
      <c r="A146" s="867" t="s">
        <v>499</v>
      </c>
      <c r="B146" s="650" t="s">
        <v>363</v>
      </c>
      <c r="C146" s="430" t="s">
        <v>364</v>
      </c>
      <c r="D146" s="45" t="s">
        <v>364</v>
      </c>
      <c r="E146" s="554">
        <v>3542.9</v>
      </c>
      <c r="F146" s="555">
        <v>3542.9</v>
      </c>
      <c r="G146" s="555">
        <v>0</v>
      </c>
      <c r="H146" s="555">
        <v>3542.9</v>
      </c>
      <c r="I146" s="525">
        <v>0</v>
      </c>
      <c r="J146" s="526">
        <v>0</v>
      </c>
      <c r="K146" s="525">
        <v>0</v>
      </c>
      <c r="L146" s="524">
        <v>3542.9</v>
      </c>
      <c r="M146" s="524">
        <v>0</v>
      </c>
      <c r="N146" s="567">
        <v>0</v>
      </c>
      <c r="O146" s="554">
        <v>0</v>
      </c>
      <c r="P146" s="586">
        <v>0</v>
      </c>
      <c r="Q146" s="720" t="e">
        <v>#REF!</v>
      </c>
    </row>
    <row r="147" spans="1:19" ht="32.25" customHeight="1" thickBot="1" x14ac:dyDescent="0.3">
      <c r="A147" s="867"/>
      <c r="B147" s="858" t="s">
        <v>364</v>
      </c>
      <c r="C147" s="859"/>
      <c r="D147" s="548" t="s">
        <v>47</v>
      </c>
      <c r="E147" s="527">
        <v>3542.9</v>
      </c>
      <c r="F147" s="528">
        <v>3542.9</v>
      </c>
      <c r="G147" s="528">
        <v>0</v>
      </c>
      <c r="H147" s="528">
        <v>3542.9</v>
      </c>
      <c r="I147" s="528">
        <v>0</v>
      </c>
      <c r="J147" s="529">
        <v>0</v>
      </c>
      <c r="K147" s="528">
        <v>0</v>
      </c>
      <c r="L147" s="527">
        <v>3542.9</v>
      </c>
      <c r="M147" s="527">
        <v>0</v>
      </c>
      <c r="N147" s="529">
        <v>0</v>
      </c>
      <c r="O147" s="527">
        <v>0</v>
      </c>
      <c r="P147" s="584">
        <v>0</v>
      </c>
      <c r="Q147" s="721" t="e">
        <v>#REF!</v>
      </c>
    </row>
    <row r="148" spans="1:19" ht="27.75" customHeight="1" thickBot="1" x14ac:dyDescent="0.3">
      <c r="A148" s="849"/>
      <c r="B148" s="814" t="s">
        <v>69</v>
      </c>
      <c r="C148" s="816"/>
      <c r="D148" s="587" t="s">
        <v>297</v>
      </c>
      <c r="E148" s="535">
        <v>3542.9</v>
      </c>
      <c r="F148" s="536">
        <v>3542.9</v>
      </c>
      <c r="G148" s="536">
        <v>0</v>
      </c>
      <c r="H148" s="536">
        <v>3542.9</v>
      </c>
      <c r="I148" s="536">
        <v>0</v>
      </c>
      <c r="J148" s="459">
        <v>0</v>
      </c>
      <c r="K148" s="536">
        <v>0</v>
      </c>
      <c r="L148" s="535">
        <v>3542.9</v>
      </c>
      <c r="M148" s="535">
        <v>0</v>
      </c>
      <c r="N148" s="459">
        <v>0</v>
      </c>
      <c r="O148" s="535">
        <v>0</v>
      </c>
      <c r="P148" s="585">
        <v>0</v>
      </c>
      <c r="Q148" s="698" t="e">
        <v>#REF!</v>
      </c>
    </row>
    <row r="149" spans="1:19" ht="18" customHeight="1" thickBot="1" x14ac:dyDescent="0.3">
      <c r="A149" s="862" t="s">
        <v>542</v>
      </c>
      <c r="B149" s="862"/>
      <c r="C149" s="862"/>
      <c r="D149" s="862"/>
      <c r="E149" s="862"/>
      <c r="F149" s="862"/>
      <c r="G149" s="862"/>
      <c r="H149" s="862"/>
      <c r="I149" s="862"/>
      <c r="J149" s="862"/>
      <c r="K149" s="862"/>
      <c r="L149" s="862"/>
      <c r="M149" s="868"/>
      <c r="N149" s="862"/>
      <c r="O149" s="862"/>
      <c r="P149" s="862"/>
    </row>
    <row r="150" spans="1:19" s="195" customFormat="1" ht="68.25" customHeight="1" x14ac:dyDescent="0.25">
      <c r="A150" s="385" t="s">
        <v>6</v>
      </c>
      <c r="B150" s="402" t="s">
        <v>7</v>
      </c>
      <c r="C150" s="384" t="s">
        <v>511</v>
      </c>
      <c r="D150" s="386" t="s">
        <v>469</v>
      </c>
      <c r="E150" s="401" t="s">
        <v>88</v>
      </c>
      <c r="F150" s="386" t="s">
        <v>164</v>
      </c>
      <c r="G150" s="386" t="s">
        <v>509</v>
      </c>
      <c r="H150" s="386" t="s">
        <v>510</v>
      </c>
      <c r="I150" s="386" t="s">
        <v>24</v>
      </c>
      <c r="J150" s="387" t="s">
        <v>356</v>
      </c>
      <c r="K150" s="386" t="s">
        <v>168</v>
      </c>
      <c r="L150" s="386" t="s">
        <v>166</v>
      </c>
      <c r="M150" s="386" t="s">
        <v>25</v>
      </c>
      <c r="N150" s="386" t="s">
        <v>43</v>
      </c>
      <c r="O150" s="386" t="s">
        <v>78</v>
      </c>
      <c r="P150" s="403" t="s">
        <v>288</v>
      </c>
      <c r="Q150" s="693" t="s">
        <v>28</v>
      </c>
      <c r="R150" s="730"/>
      <c r="S150" s="730"/>
    </row>
    <row r="151" spans="1:19" s="189" customFormat="1" ht="62.25" customHeight="1" thickBot="1" x14ac:dyDescent="0.3">
      <c r="A151" s="867" t="s">
        <v>225</v>
      </c>
      <c r="B151" s="642" t="s">
        <v>330</v>
      </c>
      <c r="C151" s="431" t="s">
        <v>331</v>
      </c>
      <c r="D151" s="786" t="s">
        <v>331</v>
      </c>
      <c r="E151" s="512">
        <v>485.56299999999999</v>
      </c>
      <c r="F151" s="510">
        <v>485.56299999999999</v>
      </c>
      <c r="G151" s="510">
        <v>0</v>
      </c>
      <c r="H151" s="510">
        <v>485.56299999999999</v>
      </c>
      <c r="I151" s="510">
        <v>485.56380999999999</v>
      </c>
      <c r="J151" s="513">
        <v>1.0000016681666437</v>
      </c>
      <c r="K151" s="787">
        <v>0</v>
      </c>
      <c r="L151" s="512">
        <v>-8.1000000000130967E-4</v>
      </c>
      <c r="M151" s="512">
        <v>485.56380999999999</v>
      </c>
      <c r="N151" s="513">
        <v>1.0000016681666437</v>
      </c>
      <c r="O151" s="512">
        <v>0</v>
      </c>
      <c r="P151" s="513">
        <v>0</v>
      </c>
      <c r="Q151" s="788" t="e">
        <v>#REF!</v>
      </c>
      <c r="R151" s="789"/>
      <c r="S151" s="789"/>
    </row>
    <row r="152" spans="1:19" ht="39" customHeight="1" thickBot="1" x14ac:dyDescent="0.3">
      <c r="A152" s="867"/>
      <c r="B152" s="819" t="s">
        <v>69</v>
      </c>
      <c r="C152" s="817"/>
      <c r="D152" s="818"/>
      <c r="E152" s="551">
        <v>485.56299999999999</v>
      </c>
      <c r="F152" s="552">
        <v>485.56299999999999</v>
      </c>
      <c r="G152" s="552">
        <v>0</v>
      </c>
      <c r="H152" s="552">
        <v>485.56299999999999</v>
      </c>
      <c r="I152" s="552">
        <v>485.56380999999999</v>
      </c>
      <c r="J152" s="553">
        <v>1.0000016681666437</v>
      </c>
      <c r="K152" s="654">
        <v>0</v>
      </c>
      <c r="L152" s="551">
        <v>-8.1000000000130967E-4</v>
      </c>
      <c r="M152" s="551">
        <v>485.56380999999999</v>
      </c>
      <c r="N152" s="553">
        <v>1.0000016681666437</v>
      </c>
      <c r="O152" s="551">
        <v>0</v>
      </c>
      <c r="P152" s="655">
        <v>0</v>
      </c>
      <c r="Q152" s="710" t="e">
        <v>#REF!</v>
      </c>
    </row>
    <row r="153" spans="1:19" ht="18" customHeight="1" thickBot="1" x14ac:dyDescent="0.3">
      <c r="A153" s="862" t="s">
        <v>542</v>
      </c>
      <c r="B153" s="862"/>
      <c r="C153" s="862"/>
      <c r="D153" s="862"/>
      <c r="E153" s="862"/>
      <c r="F153" s="862"/>
      <c r="G153" s="862"/>
      <c r="H153" s="862"/>
      <c r="I153" s="862"/>
      <c r="J153" s="862"/>
      <c r="K153" s="862"/>
      <c r="L153" s="862"/>
      <c r="M153" s="868"/>
      <c r="N153" s="862"/>
      <c r="O153" s="862"/>
      <c r="P153" s="864"/>
    </row>
    <row r="154" spans="1:19" s="195" customFormat="1" ht="56.25" customHeight="1" x14ac:dyDescent="0.25">
      <c r="A154" s="385" t="s">
        <v>6</v>
      </c>
      <c r="B154" s="402" t="s">
        <v>7</v>
      </c>
      <c r="C154" s="384" t="s">
        <v>511</v>
      </c>
      <c r="D154" s="386" t="s">
        <v>469</v>
      </c>
      <c r="E154" s="401" t="s">
        <v>88</v>
      </c>
      <c r="F154" s="386" t="s">
        <v>164</v>
      </c>
      <c r="G154" s="386" t="s">
        <v>509</v>
      </c>
      <c r="H154" s="386" t="s">
        <v>510</v>
      </c>
      <c r="I154" s="386" t="s">
        <v>24</v>
      </c>
      <c r="J154" s="387" t="s">
        <v>356</v>
      </c>
      <c r="K154" s="386" t="s">
        <v>168</v>
      </c>
      <c r="L154" s="386" t="s">
        <v>166</v>
      </c>
      <c r="M154" s="386" t="s">
        <v>25</v>
      </c>
      <c r="N154" s="386" t="s">
        <v>43</v>
      </c>
      <c r="O154" s="386" t="s">
        <v>78</v>
      </c>
      <c r="P154" s="403" t="s">
        <v>288</v>
      </c>
      <c r="Q154" s="711" t="s">
        <v>28</v>
      </c>
      <c r="R154" s="730"/>
      <c r="S154" s="730"/>
    </row>
    <row r="155" spans="1:19" s="189" customFormat="1" ht="40.5" customHeight="1" x14ac:dyDescent="0.25">
      <c r="A155" s="867" t="s">
        <v>471</v>
      </c>
      <c r="B155" s="642" t="s">
        <v>330</v>
      </c>
      <c r="C155" s="429" t="s">
        <v>331</v>
      </c>
      <c r="D155" s="274" t="s">
        <v>331</v>
      </c>
      <c r="E155" s="512">
        <v>6127.2358969999996</v>
      </c>
      <c r="F155" s="510">
        <v>6127.2358969999996</v>
      </c>
      <c r="G155" s="510">
        <v>0</v>
      </c>
      <c r="H155" s="510">
        <v>6127.2358969999996</v>
      </c>
      <c r="I155" s="510">
        <v>5842.0406510000003</v>
      </c>
      <c r="J155" s="513">
        <v>0.95345450203090176</v>
      </c>
      <c r="K155" s="510">
        <v>5842.0406510000003</v>
      </c>
      <c r="L155" s="512">
        <v>285.19524599999932</v>
      </c>
      <c r="M155" s="512">
        <v>3393.3115089299995</v>
      </c>
      <c r="N155" s="513">
        <v>0.55380787780529606</v>
      </c>
      <c r="O155" s="512">
        <v>287.96900564999999</v>
      </c>
      <c r="P155" s="513">
        <v>4.6998191434247633E-2</v>
      </c>
      <c r="Q155" s="689" t="e">
        <v>#REF!</v>
      </c>
      <c r="R155" s="789"/>
      <c r="S155" s="748"/>
    </row>
    <row r="156" spans="1:19" ht="27.75" customHeight="1" x14ac:dyDescent="0.25">
      <c r="A156" s="867"/>
      <c r="B156" s="860" t="s">
        <v>495</v>
      </c>
      <c r="C156" s="861"/>
      <c r="D156" s="588" t="s">
        <v>162</v>
      </c>
      <c r="E156" s="514">
        <v>6127.2358969999996</v>
      </c>
      <c r="F156" s="515">
        <v>6127.2358969999996</v>
      </c>
      <c r="G156" s="515">
        <v>0</v>
      </c>
      <c r="H156" s="515">
        <v>6127.2358969999996</v>
      </c>
      <c r="I156" s="515">
        <v>5842.0406510000003</v>
      </c>
      <c r="J156" s="516">
        <v>0.95345450203090176</v>
      </c>
      <c r="K156" s="515">
        <v>5842.0406510000003</v>
      </c>
      <c r="L156" s="514">
        <v>285.19524599999932</v>
      </c>
      <c r="M156" s="514">
        <v>3393.3115089299995</v>
      </c>
      <c r="N156" s="516">
        <v>0.55380787780529606</v>
      </c>
      <c r="O156" s="514">
        <v>287.96900564999999</v>
      </c>
      <c r="P156" s="516">
        <v>4.6998191434247633E-2</v>
      </c>
      <c r="Q156" s="690" t="e">
        <v>#REF!</v>
      </c>
    </row>
    <row r="157" spans="1:19" ht="45" x14ac:dyDescent="0.25">
      <c r="A157" s="867"/>
      <c r="B157" s="681" t="s">
        <v>110</v>
      </c>
      <c r="C157" s="429" t="s">
        <v>304</v>
      </c>
      <c r="D157" s="274" t="s">
        <v>304</v>
      </c>
      <c r="E157" s="508">
        <v>900</v>
      </c>
      <c r="F157" s="509">
        <v>3120</v>
      </c>
      <c r="G157" s="509">
        <v>0</v>
      </c>
      <c r="H157" s="509">
        <v>3120</v>
      </c>
      <c r="I157" s="510">
        <v>3120</v>
      </c>
      <c r="J157" s="513">
        <v>1</v>
      </c>
      <c r="K157" s="510">
        <v>259.96659899999986</v>
      </c>
      <c r="L157" s="512">
        <v>0</v>
      </c>
      <c r="M157" s="512">
        <v>2860.0334010000001</v>
      </c>
      <c r="N157" s="517">
        <v>0.91667737211538469</v>
      </c>
      <c r="O157" s="508">
        <v>0</v>
      </c>
      <c r="P157" s="517">
        <v>0</v>
      </c>
      <c r="Q157" s="499" t="e">
        <v>#REF!</v>
      </c>
      <c r="R157" s="733"/>
    </row>
    <row r="158" spans="1:19" ht="30" x14ac:dyDescent="0.25">
      <c r="A158" s="867"/>
      <c r="B158" s="642" t="s">
        <v>113</v>
      </c>
      <c r="C158" s="429" t="s">
        <v>114</v>
      </c>
      <c r="D158" s="274" t="s">
        <v>114</v>
      </c>
      <c r="E158" s="508">
        <v>4947</v>
      </c>
      <c r="F158" s="509">
        <v>4947</v>
      </c>
      <c r="G158" s="509">
        <v>0</v>
      </c>
      <c r="H158" s="509">
        <v>4947</v>
      </c>
      <c r="I158" s="510">
        <v>0</v>
      </c>
      <c r="J158" s="513">
        <v>0</v>
      </c>
      <c r="K158" s="510">
        <v>0</v>
      </c>
      <c r="L158" s="512">
        <v>4947</v>
      </c>
      <c r="M158" s="512">
        <v>0</v>
      </c>
      <c r="N158" s="517">
        <v>0</v>
      </c>
      <c r="O158" s="508">
        <v>0</v>
      </c>
      <c r="P158" s="517">
        <v>0</v>
      </c>
      <c r="Q158" s="499" t="e">
        <v>#REF!</v>
      </c>
      <c r="R158" s="733"/>
    </row>
    <row r="159" spans="1:19" ht="30" x14ac:dyDescent="0.25">
      <c r="A159" s="867"/>
      <c r="B159" s="642" t="s">
        <v>115</v>
      </c>
      <c r="C159" s="429" t="s">
        <v>116</v>
      </c>
      <c r="D159" s="274" t="s">
        <v>116</v>
      </c>
      <c r="E159" s="508">
        <v>3515</v>
      </c>
      <c r="F159" s="509">
        <v>3515</v>
      </c>
      <c r="G159" s="509">
        <v>0</v>
      </c>
      <c r="H159" s="509">
        <v>3515</v>
      </c>
      <c r="I159" s="510">
        <v>0</v>
      </c>
      <c r="J159" s="513">
        <v>0</v>
      </c>
      <c r="K159" s="510">
        <v>0</v>
      </c>
      <c r="L159" s="512">
        <v>3515</v>
      </c>
      <c r="M159" s="512">
        <v>0</v>
      </c>
      <c r="N159" s="517">
        <v>0</v>
      </c>
      <c r="O159" s="508">
        <v>0</v>
      </c>
      <c r="P159" s="517">
        <v>0</v>
      </c>
      <c r="Q159" s="499" t="e">
        <v>#REF!</v>
      </c>
      <c r="R159" s="733"/>
    </row>
    <row r="160" spans="1:19" ht="30" x14ac:dyDescent="0.25">
      <c r="A160" s="867"/>
      <c r="B160" s="642" t="s">
        <v>117</v>
      </c>
      <c r="C160" s="429" t="s">
        <v>118</v>
      </c>
      <c r="D160" s="274" t="s">
        <v>118</v>
      </c>
      <c r="E160" s="508">
        <v>2736</v>
      </c>
      <c r="F160" s="509">
        <v>2736</v>
      </c>
      <c r="G160" s="509">
        <v>0</v>
      </c>
      <c r="H160" s="509">
        <v>2736</v>
      </c>
      <c r="I160" s="510">
        <v>0</v>
      </c>
      <c r="J160" s="513">
        <v>0</v>
      </c>
      <c r="K160" s="510">
        <v>0</v>
      </c>
      <c r="L160" s="512">
        <v>2736</v>
      </c>
      <c r="M160" s="512">
        <v>0</v>
      </c>
      <c r="N160" s="517">
        <v>0</v>
      </c>
      <c r="O160" s="508">
        <v>0</v>
      </c>
      <c r="P160" s="517">
        <v>0</v>
      </c>
      <c r="Q160" s="499" t="e">
        <v>#REF!</v>
      </c>
    </row>
    <row r="161" spans="1:19" ht="30" x14ac:dyDescent="0.25">
      <c r="A161" s="867"/>
      <c r="B161" s="642" t="s">
        <v>119</v>
      </c>
      <c r="C161" s="429" t="s">
        <v>120</v>
      </c>
      <c r="D161" s="274" t="s">
        <v>120</v>
      </c>
      <c r="E161" s="508">
        <v>3512</v>
      </c>
      <c r="F161" s="509">
        <v>3512</v>
      </c>
      <c r="G161" s="509">
        <v>0</v>
      </c>
      <c r="H161" s="509">
        <v>3512</v>
      </c>
      <c r="I161" s="510">
        <v>0</v>
      </c>
      <c r="J161" s="513">
        <v>0</v>
      </c>
      <c r="K161" s="510">
        <v>0</v>
      </c>
      <c r="L161" s="512">
        <v>3512</v>
      </c>
      <c r="M161" s="512">
        <v>0</v>
      </c>
      <c r="N161" s="517">
        <v>0</v>
      </c>
      <c r="O161" s="508">
        <v>0</v>
      </c>
      <c r="P161" s="517">
        <v>0</v>
      </c>
      <c r="Q161" s="499" t="e">
        <v>#REF!</v>
      </c>
    </row>
    <row r="162" spans="1:19" ht="30" customHeight="1" x14ac:dyDescent="0.25">
      <c r="A162" s="867"/>
      <c r="B162" s="642" t="s">
        <v>121</v>
      </c>
      <c r="C162" s="429" t="s">
        <v>122</v>
      </c>
      <c r="D162" s="274" t="s">
        <v>122</v>
      </c>
      <c r="E162" s="508">
        <v>5557</v>
      </c>
      <c r="F162" s="509">
        <v>5557</v>
      </c>
      <c r="G162" s="509">
        <v>0</v>
      </c>
      <c r="H162" s="509">
        <v>5557</v>
      </c>
      <c r="I162" s="510">
        <v>0</v>
      </c>
      <c r="J162" s="513">
        <v>0</v>
      </c>
      <c r="K162" s="510">
        <v>0</v>
      </c>
      <c r="L162" s="512">
        <v>5557</v>
      </c>
      <c r="M162" s="512">
        <v>0</v>
      </c>
      <c r="N162" s="517">
        <v>0</v>
      </c>
      <c r="O162" s="508">
        <v>0</v>
      </c>
      <c r="P162" s="517">
        <v>0</v>
      </c>
      <c r="Q162" s="499" t="e">
        <v>#REF!</v>
      </c>
    </row>
    <row r="163" spans="1:19" ht="24" customHeight="1" x14ac:dyDescent="0.25">
      <c r="A163" s="867"/>
      <c r="B163" s="828" t="s">
        <v>47</v>
      </c>
      <c r="C163" s="825"/>
      <c r="D163" s="548" t="s">
        <v>47</v>
      </c>
      <c r="E163" s="527">
        <v>21167</v>
      </c>
      <c r="F163" s="527">
        <v>23387</v>
      </c>
      <c r="G163" s="527">
        <v>0</v>
      </c>
      <c r="H163" s="527">
        <v>23387</v>
      </c>
      <c r="I163" s="527">
        <v>3120</v>
      </c>
      <c r="J163" s="529">
        <v>0.13340744858254586</v>
      </c>
      <c r="K163" s="527">
        <v>259.96659899999986</v>
      </c>
      <c r="L163" s="527">
        <v>20267</v>
      </c>
      <c r="M163" s="527">
        <v>2860.0334010000001</v>
      </c>
      <c r="N163" s="529">
        <v>0.12229158938726643</v>
      </c>
      <c r="O163" s="527">
        <v>0</v>
      </c>
      <c r="P163" s="529">
        <v>0</v>
      </c>
      <c r="Q163" s="700" t="e">
        <v>#REF!</v>
      </c>
    </row>
    <row r="164" spans="1:19" s="671" customFormat="1" ht="29.25" customHeight="1" x14ac:dyDescent="0.25">
      <c r="A164" s="867"/>
      <c r="B164" s="681" t="s">
        <v>136</v>
      </c>
      <c r="C164" s="668" t="s">
        <v>137</v>
      </c>
      <c r="D164" s="682" t="s">
        <v>137</v>
      </c>
      <c r="E164" s="669">
        <v>182</v>
      </c>
      <c r="F164" s="670">
        <v>182</v>
      </c>
      <c r="G164" s="670">
        <v>0</v>
      </c>
      <c r="H164" s="670">
        <v>182</v>
      </c>
      <c r="I164" s="670">
        <v>182</v>
      </c>
      <c r="J164" s="511">
        <v>1</v>
      </c>
      <c r="K164" s="670">
        <v>182</v>
      </c>
      <c r="L164" s="669">
        <v>0</v>
      </c>
      <c r="M164" s="669">
        <v>0</v>
      </c>
      <c r="N164" s="511">
        <v>0</v>
      </c>
      <c r="O164" s="669">
        <v>0</v>
      </c>
      <c r="P164" s="511">
        <v>0</v>
      </c>
      <c r="Q164" s="701" t="e">
        <v>#REF!</v>
      </c>
      <c r="R164" s="729"/>
      <c r="S164" s="729"/>
    </row>
    <row r="165" spans="1:19" ht="30.75" customHeight="1" x14ac:dyDescent="0.25">
      <c r="A165" s="867"/>
      <c r="B165" s="681" t="s">
        <v>138</v>
      </c>
      <c r="C165" s="668" t="s">
        <v>139</v>
      </c>
      <c r="D165" s="682" t="s">
        <v>139</v>
      </c>
      <c r="E165" s="669">
        <v>2962</v>
      </c>
      <c r="F165" s="670">
        <v>2962</v>
      </c>
      <c r="G165" s="670">
        <v>0</v>
      </c>
      <c r="H165" s="509">
        <v>2962</v>
      </c>
      <c r="I165" s="510">
        <v>0</v>
      </c>
      <c r="J165" s="513">
        <v>0</v>
      </c>
      <c r="K165" s="510">
        <v>0</v>
      </c>
      <c r="L165" s="512">
        <v>2962</v>
      </c>
      <c r="M165" s="512">
        <v>0</v>
      </c>
      <c r="N165" s="517">
        <v>0</v>
      </c>
      <c r="O165" s="508">
        <v>0</v>
      </c>
      <c r="P165" s="517">
        <v>0</v>
      </c>
      <c r="Q165" s="499" t="e">
        <v>#REF!</v>
      </c>
    </row>
    <row r="166" spans="1:19" ht="24.75" customHeight="1" x14ac:dyDescent="0.25">
      <c r="A166" s="867"/>
      <c r="B166" s="828" t="s">
        <v>494</v>
      </c>
      <c r="C166" s="825"/>
      <c r="D166" s="548" t="s">
        <v>167</v>
      </c>
      <c r="E166" s="527">
        <v>3144</v>
      </c>
      <c r="F166" s="528">
        <v>3144</v>
      </c>
      <c r="G166" s="528">
        <v>0</v>
      </c>
      <c r="H166" s="528">
        <v>3144</v>
      </c>
      <c r="I166" s="528">
        <v>182</v>
      </c>
      <c r="J166" s="529">
        <v>5.788804071246819E-2</v>
      </c>
      <c r="K166" s="528">
        <v>182</v>
      </c>
      <c r="L166" s="527">
        <v>2962</v>
      </c>
      <c r="M166" s="527">
        <v>0</v>
      </c>
      <c r="N166" s="529">
        <v>0</v>
      </c>
      <c r="O166" s="527">
        <v>0</v>
      </c>
      <c r="P166" s="529">
        <v>0</v>
      </c>
      <c r="Q166" s="700" t="e">
        <v>#REF!</v>
      </c>
    </row>
    <row r="167" spans="1:19" ht="60" x14ac:dyDescent="0.25">
      <c r="A167" s="867"/>
      <c r="B167" s="681" t="s">
        <v>449</v>
      </c>
      <c r="C167" s="429" t="s">
        <v>443</v>
      </c>
      <c r="D167" s="274" t="s">
        <v>491</v>
      </c>
      <c r="E167" s="512">
        <v>8000.3478109999996</v>
      </c>
      <c r="F167" s="510">
        <v>8000.3478109999996</v>
      </c>
      <c r="G167" s="510">
        <v>0</v>
      </c>
      <c r="H167" s="510">
        <v>8000.3478109999996</v>
      </c>
      <c r="I167" s="670">
        <v>8000.3478109999996</v>
      </c>
      <c r="J167" s="513">
        <v>1</v>
      </c>
      <c r="K167" s="510">
        <v>7011.3564509999997</v>
      </c>
      <c r="L167" s="512">
        <v>0</v>
      </c>
      <c r="M167" s="512">
        <v>988.99135999999999</v>
      </c>
      <c r="N167" s="513">
        <v>0.1236185455137583</v>
      </c>
      <c r="O167" s="512">
        <v>2.9089999999999998</v>
      </c>
      <c r="P167" s="513">
        <v>3.6360919159043295E-4</v>
      </c>
      <c r="Q167" s="689" t="e">
        <v>#REF!</v>
      </c>
      <c r="R167" s="731"/>
    </row>
    <row r="168" spans="1:19" ht="24" customHeight="1" thickBot="1" x14ac:dyDescent="0.3">
      <c r="A168" s="867"/>
      <c r="B168" s="833" t="s">
        <v>80</v>
      </c>
      <c r="C168" s="832"/>
      <c r="D168" s="550" t="s">
        <v>80</v>
      </c>
      <c r="E168" s="534">
        <v>8000.3478109999996</v>
      </c>
      <c r="F168" s="537">
        <v>8000.3478109999996</v>
      </c>
      <c r="G168" s="537">
        <v>0</v>
      </c>
      <c r="H168" s="537">
        <v>8000.3478109999996</v>
      </c>
      <c r="I168" s="537">
        <v>8000.3478109999996</v>
      </c>
      <c r="J168" s="533">
        <v>1</v>
      </c>
      <c r="K168" s="537">
        <v>7011.3564509999997</v>
      </c>
      <c r="L168" s="534">
        <v>0</v>
      </c>
      <c r="M168" s="534">
        <v>988.99135999999999</v>
      </c>
      <c r="N168" s="533">
        <v>0.1236185455137583</v>
      </c>
      <c r="O168" s="534">
        <v>2.9089999999999998</v>
      </c>
      <c r="P168" s="533">
        <v>3.6360919159043295E-4</v>
      </c>
      <c r="Q168" s="702" t="e">
        <v>#REF!</v>
      </c>
    </row>
    <row r="169" spans="1:19" ht="32.25" customHeight="1" thickBot="1" x14ac:dyDescent="0.3">
      <c r="A169" s="849"/>
      <c r="B169" s="814" t="s">
        <v>69</v>
      </c>
      <c r="C169" s="815"/>
      <c r="D169" s="816"/>
      <c r="E169" s="535">
        <v>38438.583707999998</v>
      </c>
      <c r="F169" s="536">
        <v>40658.583707999998</v>
      </c>
      <c r="G169" s="536">
        <v>0</v>
      </c>
      <c r="H169" s="536">
        <v>40658.583707999998</v>
      </c>
      <c r="I169" s="536">
        <v>17144.388461999999</v>
      </c>
      <c r="J169" s="459">
        <v>0.42166713393478739</v>
      </c>
      <c r="K169" s="536">
        <v>13295.363701</v>
      </c>
      <c r="L169" s="535">
        <v>23514.195245999999</v>
      </c>
      <c r="M169" s="535">
        <v>7242.3362699299996</v>
      </c>
      <c r="N169" s="459">
        <v>0.17812564062591768</v>
      </c>
      <c r="O169" s="535">
        <v>290.87800564999998</v>
      </c>
      <c r="P169" s="459">
        <v>7.1541598138049924E-3</v>
      </c>
      <c r="Q169" s="698" t="e">
        <v>#REF!</v>
      </c>
    </row>
    <row r="170" spans="1:19" ht="20.25" customHeight="1" thickBot="1" x14ac:dyDescent="0.3">
      <c r="A170" s="862" t="s">
        <v>542</v>
      </c>
      <c r="B170" s="853"/>
      <c r="C170" s="853"/>
      <c r="D170" s="853"/>
      <c r="E170" s="853"/>
      <c r="F170" s="853"/>
      <c r="G170" s="853"/>
      <c r="H170" s="853"/>
      <c r="I170" s="853"/>
      <c r="J170" s="853"/>
      <c r="K170" s="853"/>
      <c r="L170" s="853"/>
      <c r="M170" s="854"/>
      <c r="N170" s="853"/>
      <c r="O170" s="853"/>
      <c r="P170" s="853"/>
    </row>
    <row r="171" spans="1:19" s="195" customFormat="1" ht="68.25" customHeight="1" x14ac:dyDescent="0.25">
      <c r="A171" s="385" t="s">
        <v>6</v>
      </c>
      <c r="B171" s="402" t="s">
        <v>7</v>
      </c>
      <c r="C171" s="384" t="s">
        <v>511</v>
      </c>
      <c r="D171" s="386" t="s">
        <v>469</v>
      </c>
      <c r="E171" s="401" t="s">
        <v>88</v>
      </c>
      <c r="F171" s="386" t="s">
        <v>164</v>
      </c>
      <c r="G171" s="386" t="s">
        <v>509</v>
      </c>
      <c r="H171" s="386" t="s">
        <v>510</v>
      </c>
      <c r="I171" s="386" t="s">
        <v>24</v>
      </c>
      <c r="J171" s="387" t="s">
        <v>356</v>
      </c>
      <c r="K171" s="386" t="s">
        <v>168</v>
      </c>
      <c r="L171" s="386" t="s">
        <v>166</v>
      </c>
      <c r="M171" s="386" t="s">
        <v>25</v>
      </c>
      <c r="N171" s="386" t="s">
        <v>43</v>
      </c>
      <c r="O171" s="386" t="s">
        <v>78</v>
      </c>
      <c r="P171" s="403" t="s">
        <v>288</v>
      </c>
      <c r="Q171" s="711" t="s">
        <v>28</v>
      </c>
      <c r="R171" s="730"/>
      <c r="S171" s="730"/>
    </row>
    <row r="172" spans="1:19" ht="27" customHeight="1" x14ac:dyDescent="0.25">
      <c r="A172" s="866" t="s">
        <v>332</v>
      </c>
      <c r="B172" s="643" t="s">
        <v>93</v>
      </c>
      <c r="C172" s="431" t="s">
        <v>94</v>
      </c>
      <c r="D172" s="274" t="s">
        <v>94</v>
      </c>
      <c r="E172" s="524">
        <v>34192.394999999997</v>
      </c>
      <c r="F172" s="555">
        <v>34192.394999999997</v>
      </c>
      <c r="G172" s="555">
        <v>0</v>
      </c>
      <c r="H172" s="555">
        <v>34192.394999999997</v>
      </c>
      <c r="I172" s="525">
        <v>33234.890178000001</v>
      </c>
      <c r="J172" s="526">
        <v>0.97199655590080791</v>
      </c>
      <c r="K172" s="525">
        <v>29028.299830000004</v>
      </c>
      <c r="L172" s="524">
        <v>957.50482199999533</v>
      </c>
      <c r="M172" s="524">
        <v>4206.5903479999997</v>
      </c>
      <c r="N172" s="526">
        <v>0.12302707511421765</v>
      </c>
      <c r="O172" s="524">
        <v>4205.7474339999999</v>
      </c>
      <c r="P172" s="589">
        <v>0.12300242302418418</v>
      </c>
      <c r="Q172" s="712" t="e">
        <v>#REF!</v>
      </c>
      <c r="R172" s="736"/>
    </row>
    <row r="173" spans="1:19" ht="27" customHeight="1" x14ac:dyDescent="0.25">
      <c r="A173" s="867"/>
      <c r="B173" s="642" t="s">
        <v>95</v>
      </c>
      <c r="C173" s="431" t="s">
        <v>96</v>
      </c>
      <c r="D173" s="274" t="s">
        <v>96</v>
      </c>
      <c r="E173" s="512">
        <v>12164.712</v>
      </c>
      <c r="F173" s="509">
        <v>12164.712</v>
      </c>
      <c r="G173" s="509">
        <v>0</v>
      </c>
      <c r="H173" s="509">
        <v>12164.712</v>
      </c>
      <c r="I173" s="510">
        <v>12164.712</v>
      </c>
      <c r="J173" s="513">
        <v>1</v>
      </c>
      <c r="K173" s="510">
        <v>11351.924127999999</v>
      </c>
      <c r="L173" s="512">
        <v>0</v>
      </c>
      <c r="M173" s="512">
        <v>812.78787199999999</v>
      </c>
      <c r="N173" s="513">
        <v>6.6815216998150059E-2</v>
      </c>
      <c r="O173" s="512">
        <v>812.78787199999999</v>
      </c>
      <c r="P173" s="590">
        <v>6.6815216998150059E-2</v>
      </c>
      <c r="Q173" s="712" t="e">
        <v>#REF!</v>
      </c>
    </row>
    <row r="174" spans="1:19" ht="47.25" customHeight="1" x14ac:dyDescent="0.25">
      <c r="A174" s="867"/>
      <c r="B174" s="642" t="s">
        <v>97</v>
      </c>
      <c r="C174" s="431" t="s">
        <v>98</v>
      </c>
      <c r="D174" s="274" t="s">
        <v>98</v>
      </c>
      <c r="E174" s="512">
        <v>5680.9650000000001</v>
      </c>
      <c r="F174" s="509">
        <v>5680.9650000000001</v>
      </c>
      <c r="G174" s="509">
        <v>0</v>
      </c>
      <c r="H174" s="509">
        <v>5680.9650000000001</v>
      </c>
      <c r="I174" s="510">
        <v>5680.9650000000001</v>
      </c>
      <c r="J174" s="513">
        <v>1</v>
      </c>
      <c r="K174" s="510">
        <v>5197.380357</v>
      </c>
      <c r="L174" s="512">
        <v>0</v>
      </c>
      <c r="M174" s="512">
        <v>483.58464300000003</v>
      </c>
      <c r="N174" s="513">
        <v>8.5123679339689645E-2</v>
      </c>
      <c r="O174" s="512">
        <v>483.58464300000003</v>
      </c>
      <c r="P174" s="590">
        <v>8.5123679339689645E-2</v>
      </c>
      <c r="Q174" s="712" t="e">
        <v>#REF!</v>
      </c>
    </row>
    <row r="175" spans="1:19" ht="39" customHeight="1" x14ac:dyDescent="0.25">
      <c r="A175" s="867"/>
      <c r="B175" s="828" t="s">
        <v>46</v>
      </c>
      <c r="C175" s="825"/>
      <c r="D175" s="591" t="s">
        <v>300</v>
      </c>
      <c r="E175" s="527">
        <v>52038.072</v>
      </c>
      <c r="F175" s="528">
        <v>52038.072</v>
      </c>
      <c r="G175" s="528">
        <v>0</v>
      </c>
      <c r="H175" s="528">
        <v>52038.072</v>
      </c>
      <c r="I175" s="592">
        <v>51080.567177999998</v>
      </c>
      <c r="J175" s="529">
        <v>0.98159991742199826</v>
      </c>
      <c r="K175" s="527">
        <v>45577.604315000004</v>
      </c>
      <c r="L175" s="528">
        <v>957.5048220000026</v>
      </c>
      <c r="M175" s="527">
        <v>5502.9628629999997</v>
      </c>
      <c r="N175" s="529">
        <v>0.10574878452453042</v>
      </c>
      <c r="O175" s="527">
        <v>5502.1199489999999</v>
      </c>
      <c r="P175" s="584">
        <v>0.10573258649936147</v>
      </c>
      <c r="Q175" s="700" t="e">
        <v>#REF!</v>
      </c>
    </row>
    <row r="176" spans="1:19" s="189" customFormat="1" ht="24.75" customHeight="1" x14ac:dyDescent="0.25">
      <c r="A176" s="867"/>
      <c r="B176" s="642" t="s">
        <v>330</v>
      </c>
      <c r="C176" s="429" t="s">
        <v>331</v>
      </c>
      <c r="D176" s="274" t="s">
        <v>331</v>
      </c>
      <c r="E176" s="512">
        <v>1496.184264</v>
      </c>
      <c r="F176" s="510">
        <v>1496.184264</v>
      </c>
      <c r="G176" s="510">
        <v>0</v>
      </c>
      <c r="H176" s="510">
        <v>1496.184264</v>
      </c>
      <c r="I176" s="510">
        <v>1464.3339849899999</v>
      </c>
      <c r="J176" s="513">
        <v>0.97871232857051349</v>
      </c>
      <c r="K176" s="510">
        <v>1041.6829639899997</v>
      </c>
      <c r="L176" s="512">
        <v>31.850279010000122</v>
      </c>
      <c r="M176" s="512">
        <v>422.65102100000007</v>
      </c>
      <c r="N176" s="513">
        <v>0.28248594185187881</v>
      </c>
      <c r="O176" s="512">
        <v>21.635270999999999</v>
      </c>
      <c r="P176" s="790">
        <v>1.4460298454255097E-2</v>
      </c>
      <c r="Q176" s="689" t="e">
        <v>#REF!</v>
      </c>
      <c r="R176" s="789"/>
      <c r="S176" s="748"/>
    </row>
    <row r="177" spans="1:61" ht="20.25" thickBot="1" x14ac:dyDescent="0.3">
      <c r="A177" s="867"/>
      <c r="B177" s="833" t="s">
        <v>495</v>
      </c>
      <c r="C177" s="832"/>
      <c r="D177" s="593" t="s">
        <v>162</v>
      </c>
      <c r="E177" s="534">
        <v>1496.184264</v>
      </c>
      <c r="F177" s="537">
        <v>1496.184264</v>
      </c>
      <c r="G177" s="537">
        <v>0</v>
      </c>
      <c r="H177" s="537">
        <v>1496.184264</v>
      </c>
      <c r="I177" s="594">
        <v>1464.3339849899999</v>
      </c>
      <c r="J177" s="533">
        <v>0.97871232857051349</v>
      </c>
      <c r="K177" s="534">
        <v>1041.6829639899997</v>
      </c>
      <c r="L177" s="537">
        <v>31.850279010000122</v>
      </c>
      <c r="M177" s="534">
        <v>422.65102100000007</v>
      </c>
      <c r="N177" s="533">
        <v>0.28248594185187881</v>
      </c>
      <c r="O177" s="534">
        <v>21.635270999999999</v>
      </c>
      <c r="P177" s="595">
        <v>1.4460298454255097E-2</v>
      </c>
      <c r="Q177" s="702" t="e">
        <v>#REF!</v>
      </c>
    </row>
    <row r="178" spans="1:61" ht="27.75" customHeight="1" thickBot="1" x14ac:dyDescent="0.3">
      <c r="A178" s="849"/>
      <c r="B178" s="814" t="s">
        <v>69</v>
      </c>
      <c r="C178" s="815"/>
      <c r="D178" s="816"/>
      <c r="E178" s="535">
        <v>53534.256264000003</v>
      </c>
      <c r="F178" s="536">
        <v>53534.256264000003</v>
      </c>
      <c r="G178" s="536">
        <v>0</v>
      </c>
      <c r="H178" s="536">
        <v>53534.256264000003</v>
      </c>
      <c r="I178" s="536">
        <v>52544.901162989998</v>
      </c>
      <c r="J178" s="459">
        <v>0.98151921461034075</v>
      </c>
      <c r="K178" s="536">
        <v>46619.287278990007</v>
      </c>
      <c r="L178" s="535">
        <v>989.35510101000546</v>
      </c>
      <c r="M178" s="535">
        <v>5925.6138839999994</v>
      </c>
      <c r="N178" s="459">
        <v>0.11068826388057579</v>
      </c>
      <c r="O178" s="535">
        <v>5523.75522</v>
      </c>
      <c r="P178" s="585">
        <v>0.10318169347043943</v>
      </c>
      <c r="Q178" s="698" t="e">
        <v>#REF!</v>
      </c>
    </row>
    <row r="179" spans="1:61" ht="23.25" customHeight="1" x14ac:dyDescent="0.25">
      <c r="A179" s="864" t="s">
        <v>542</v>
      </c>
      <c r="B179" s="864"/>
      <c r="C179" s="864"/>
      <c r="D179" s="864"/>
      <c r="E179" s="864"/>
      <c r="F179" s="864"/>
      <c r="G179" s="864"/>
      <c r="H179" s="864"/>
      <c r="I179" s="864"/>
      <c r="J179" s="864"/>
      <c r="K179" s="864"/>
      <c r="L179" s="864"/>
      <c r="M179" s="865"/>
      <c r="N179" s="864"/>
      <c r="O179" s="864"/>
      <c r="P179" s="864"/>
    </row>
    <row r="180" spans="1:61" ht="23.25" customHeight="1" thickBot="1" x14ac:dyDescent="0.3">
      <c r="A180" s="562"/>
      <c r="B180" s="610"/>
      <c r="C180" s="435"/>
      <c r="D180" s="563"/>
      <c r="E180" s="507"/>
      <c r="F180" s="507"/>
      <c r="G180" s="507"/>
      <c r="H180" s="507"/>
      <c r="I180" s="507"/>
      <c r="J180" s="507"/>
      <c r="K180" s="507"/>
      <c r="L180" s="507"/>
      <c r="M180" s="565"/>
      <c r="N180" s="507"/>
      <c r="O180" s="566"/>
      <c r="P180" s="507"/>
    </row>
    <row r="181" spans="1:61" s="195" customFormat="1" ht="68.25" customHeight="1" x14ac:dyDescent="0.25">
      <c r="A181" s="385" t="s">
        <v>6</v>
      </c>
      <c r="B181" s="402" t="s">
        <v>7</v>
      </c>
      <c r="C181" s="384" t="s">
        <v>511</v>
      </c>
      <c r="D181" s="386" t="s">
        <v>469</v>
      </c>
      <c r="E181" s="401" t="s">
        <v>88</v>
      </c>
      <c r="F181" s="386" t="s">
        <v>164</v>
      </c>
      <c r="G181" s="386" t="s">
        <v>509</v>
      </c>
      <c r="H181" s="386" t="s">
        <v>510</v>
      </c>
      <c r="I181" s="386" t="s">
        <v>24</v>
      </c>
      <c r="J181" s="387" t="s">
        <v>356</v>
      </c>
      <c r="K181" s="386" t="s">
        <v>168</v>
      </c>
      <c r="L181" s="386" t="s">
        <v>166</v>
      </c>
      <c r="M181" s="386" t="s">
        <v>25</v>
      </c>
      <c r="N181" s="386" t="s">
        <v>43</v>
      </c>
      <c r="O181" s="386" t="s">
        <v>78</v>
      </c>
      <c r="P181" s="403" t="s">
        <v>288</v>
      </c>
      <c r="Q181" s="693" t="s">
        <v>28</v>
      </c>
      <c r="R181" s="730"/>
      <c r="S181" s="730"/>
    </row>
    <row r="182" spans="1:61" ht="60" x14ac:dyDescent="0.25">
      <c r="A182" s="847" t="s">
        <v>518</v>
      </c>
      <c r="B182" s="642" t="s">
        <v>424</v>
      </c>
      <c r="C182" s="755" t="s">
        <v>425</v>
      </c>
      <c r="D182" s="431" t="s">
        <v>492</v>
      </c>
      <c r="E182" s="669">
        <v>500</v>
      </c>
      <c r="F182" s="669">
        <v>500</v>
      </c>
      <c r="G182" s="512">
        <v>0</v>
      </c>
      <c r="H182" s="510">
        <v>500</v>
      </c>
      <c r="I182" s="510">
        <v>0</v>
      </c>
      <c r="J182" s="513">
        <v>0</v>
      </c>
      <c r="K182" s="510">
        <v>0</v>
      </c>
      <c r="L182" s="512">
        <v>500</v>
      </c>
      <c r="M182" s="512">
        <v>0</v>
      </c>
      <c r="N182" s="517">
        <v>0</v>
      </c>
      <c r="O182" s="508">
        <v>0</v>
      </c>
      <c r="P182" s="517">
        <v>0</v>
      </c>
      <c r="Q182" s="499" t="e">
        <v>#REF!</v>
      </c>
    </row>
    <row r="183" spans="1:61" ht="60" x14ac:dyDescent="0.25">
      <c r="A183" s="847"/>
      <c r="B183" s="642" t="s">
        <v>426</v>
      </c>
      <c r="C183" s="755" t="s">
        <v>427</v>
      </c>
      <c r="D183" s="431" t="s">
        <v>492</v>
      </c>
      <c r="E183" s="669">
        <v>3000</v>
      </c>
      <c r="F183" s="669">
        <v>3000</v>
      </c>
      <c r="G183" s="512">
        <v>0</v>
      </c>
      <c r="H183" s="510">
        <v>3000</v>
      </c>
      <c r="I183" s="510">
        <v>2054.885659</v>
      </c>
      <c r="J183" s="513">
        <v>0.68496188633333333</v>
      </c>
      <c r="K183" s="510">
        <v>94.925999999999931</v>
      </c>
      <c r="L183" s="512">
        <v>945.11434099999997</v>
      </c>
      <c r="M183" s="512">
        <v>1959.9596590000001</v>
      </c>
      <c r="N183" s="517">
        <v>0.65331988633333338</v>
      </c>
      <c r="O183" s="508">
        <v>5.6998480000000002</v>
      </c>
      <c r="P183" s="517">
        <v>1.8999493333333333E-3</v>
      </c>
      <c r="Q183" s="499" t="e">
        <v>#REF!</v>
      </c>
    </row>
    <row r="184" spans="1:61" ht="60" x14ac:dyDescent="0.25">
      <c r="A184" s="847"/>
      <c r="B184" s="642" t="s">
        <v>428</v>
      </c>
      <c r="C184" s="755" t="s">
        <v>429</v>
      </c>
      <c r="D184" s="431" t="s">
        <v>492</v>
      </c>
      <c r="E184" s="669">
        <v>3000</v>
      </c>
      <c r="F184" s="669">
        <v>3000</v>
      </c>
      <c r="G184" s="512">
        <v>0</v>
      </c>
      <c r="H184" s="510">
        <v>3000</v>
      </c>
      <c r="I184" s="510">
        <v>1245.192243</v>
      </c>
      <c r="J184" s="513">
        <v>0.41506408099999997</v>
      </c>
      <c r="K184" s="510">
        <v>180</v>
      </c>
      <c r="L184" s="512">
        <v>1754.807757</v>
      </c>
      <c r="M184" s="512">
        <v>1065.192243</v>
      </c>
      <c r="N184" s="517">
        <v>0.35506408099999998</v>
      </c>
      <c r="O184" s="508">
        <v>3.2666659999999998</v>
      </c>
      <c r="P184" s="517">
        <v>1.0888886666666666E-3</v>
      </c>
      <c r="Q184" s="499" t="e">
        <v>#REF!</v>
      </c>
    </row>
    <row r="185" spans="1:61" ht="60" x14ac:dyDescent="0.25">
      <c r="A185" s="847"/>
      <c r="B185" s="642" t="s">
        <v>430</v>
      </c>
      <c r="C185" s="755" t="s">
        <v>431</v>
      </c>
      <c r="D185" s="431" t="s">
        <v>492</v>
      </c>
      <c r="E185" s="669">
        <v>500</v>
      </c>
      <c r="F185" s="669">
        <v>500</v>
      </c>
      <c r="G185" s="512">
        <v>0</v>
      </c>
      <c r="H185" s="510">
        <v>500</v>
      </c>
      <c r="I185" s="510">
        <v>0</v>
      </c>
      <c r="J185" s="513">
        <v>0</v>
      </c>
      <c r="K185" s="510">
        <v>0</v>
      </c>
      <c r="L185" s="512">
        <v>500</v>
      </c>
      <c r="M185" s="512">
        <v>0</v>
      </c>
      <c r="N185" s="517">
        <v>0</v>
      </c>
      <c r="O185" s="508">
        <v>0</v>
      </c>
      <c r="P185" s="517">
        <v>0</v>
      </c>
      <c r="Q185" s="499" t="e">
        <v>#REF!</v>
      </c>
    </row>
    <row r="186" spans="1:61" ht="30" customHeight="1" thickBot="1" x14ac:dyDescent="0.3">
      <c r="A186" s="847"/>
      <c r="B186" s="817" t="s">
        <v>69</v>
      </c>
      <c r="C186" s="817"/>
      <c r="D186" s="818"/>
      <c r="E186" s="596">
        <v>7000</v>
      </c>
      <c r="F186" s="667">
        <v>7000</v>
      </c>
      <c r="G186" s="667">
        <v>0</v>
      </c>
      <c r="H186" s="596">
        <v>7000</v>
      </c>
      <c r="I186" s="785">
        <v>3300.077902</v>
      </c>
      <c r="J186" s="596">
        <v>0.4714397002857143</v>
      </c>
      <c r="K186" s="596">
        <v>274.92599999999993</v>
      </c>
      <c r="L186" s="596">
        <v>3699.922098</v>
      </c>
      <c r="M186" s="667">
        <v>3025.1519020000001</v>
      </c>
      <c r="N186" s="597">
        <v>0.43216455742857146</v>
      </c>
      <c r="O186" s="598">
        <v>8.9665140000000001</v>
      </c>
      <c r="P186" s="597">
        <v>1.2809305714285713E-3</v>
      </c>
      <c r="Q186" s="722" t="e">
        <v>#REF!</v>
      </c>
    </row>
    <row r="187" spans="1:61" ht="23.25" customHeight="1" thickBot="1" x14ac:dyDescent="0.3">
      <c r="A187" s="850" t="s">
        <v>542</v>
      </c>
      <c r="B187" s="851"/>
      <c r="C187" s="435"/>
      <c r="D187" s="563"/>
      <c r="E187" s="507"/>
      <c r="F187" s="507"/>
      <c r="G187" s="507"/>
      <c r="H187" s="507"/>
      <c r="I187" s="507"/>
      <c r="J187" s="507"/>
      <c r="K187" s="507"/>
      <c r="L187" s="507"/>
      <c r="M187" s="565"/>
      <c r="N187" s="507"/>
      <c r="O187" s="566"/>
      <c r="P187" s="507"/>
    </row>
    <row r="188" spans="1:61" s="195" customFormat="1" ht="68.25" customHeight="1" thickBot="1" x14ac:dyDescent="0.3">
      <c r="A188" s="385" t="s">
        <v>6</v>
      </c>
      <c r="B188" s="402" t="s">
        <v>7</v>
      </c>
      <c r="C188" s="384" t="s">
        <v>511</v>
      </c>
      <c r="D188" s="386" t="s">
        <v>469</v>
      </c>
      <c r="E188" s="401" t="s">
        <v>88</v>
      </c>
      <c r="F188" s="386" t="s">
        <v>164</v>
      </c>
      <c r="G188" s="386" t="s">
        <v>509</v>
      </c>
      <c r="H188" s="386" t="s">
        <v>510</v>
      </c>
      <c r="I188" s="386" t="s">
        <v>24</v>
      </c>
      <c r="J188" s="387" t="s">
        <v>356</v>
      </c>
      <c r="K188" s="386" t="s">
        <v>168</v>
      </c>
      <c r="L188" s="386" t="s">
        <v>166</v>
      </c>
      <c r="M188" s="386" t="s">
        <v>25</v>
      </c>
      <c r="N188" s="386" t="s">
        <v>43</v>
      </c>
      <c r="O188" s="386" t="s">
        <v>78</v>
      </c>
      <c r="P188" s="403" t="s">
        <v>288</v>
      </c>
      <c r="Q188" s="711" t="s">
        <v>28</v>
      </c>
      <c r="R188" s="730"/>
      <c r="S188" s="730"/>
    </row>
    <row r="189" spans="1:61" s="189" customFormat="1" ht="101.25" customHeight="1" x14ac:dyDescent="0.25">
      <c r="A189" s="848" t="s">
        <v>515</v>
      </c>
      <c r="B189" s="623" t="s">
        <v>414</v>
      </c>
      <c r="C189" s="431" t="s">
        <v>415</v>
      </c>
      <c r="D189" s="274" t="s">
        <v>493</v>
      </c>
      <c r="E189" s="686">
        <v>14000</v>
      </c>
      <c r="F189" s="686">
        <v>14000</v>
      </c>
      <c r="G189" s="599">
        <v>0</v>
      </c>
      <c r="H189" s="600">
        <v>14000</v>
      </c>
      <c r="I189" s="600">
        <v>7992.6405750000004</v>
      </c>
      <c r="J189" s="601">
        <v>0.57090289821428575</v>
      </c>
      <c r="K189" s="600">
        <v>3319.4450300000008</v>
      </c>
      <c r="L189" s="599">
        <v>6007.3594249999996</v>
      </c>
      <c r="M189" s="599">
        <v>4673.1955449999996</v>
      </c>
      <c r="N189" s="601">
        <v>0.33379968178571423</v>
      </c>
      <c r="O189" s="599">
        <v>16.247443000000001</v>
      </c>
      <c r="P189" s="602">
        <v>1.160531642857143E-3</v>
      </c>
      <c r="Q189" s="723" t="e">
        <v>#REF!</v>
      </c>
      <c r="R189" s="729"/>
      <c r="S189" s="72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row>
    <row r="190" spans="1:61" ht="37.5" customHeight="1" thickBot="1" x14ac:dyDescent="0.3">
      <c r="A190" s="849"/>
      <c r="B190" s="819" t="s">
        <v>69</v>
      </c>
      <c r="C190" s="817"/>
      <c r="D190" s="818"/>
      <c r="E190" s="551">
        <v>14000</v>
      </c>
      <c r="F190" s="552">
        <v>14000</v>
      </c>
      <c r="G190" s="552">
        <v>0</v>
      </c>
      <c r="H190" s="552">
        <v>14000</v>
      </c>
      <c r="I190" s="552">
        <v>7992.6405750000004</v>
      </c>
      <c r="J190" s="553">
        <v>0.57090289821428575</v>
      </c>
      <c r="K190" s="552">
        <v>3319.4450300000008</v>
      </c>
      <c r="L190" s="551">
        <v>6007.3594249999996</v>
      </c>
      <c r="M190" s="551">
        <v>4673.1955449999996</v>
      </c>
      <c r="N190" s="553">
        <v>0.33379968178571423</v>
      </c>
      <c r="O190" s="551">
        <v>16.247443000000001</v>
      </c>
      <c r="P190" s="603">
        <v>1.160531642857143E-3</v>
      </c>
      <c r="Q190" s="724" t="e">
        <v>#REF!</v>
      </c>
    </row>
    <row r="191" spans="1:61" ht="23.25" customHeight="1" thickBot="1" x14ac:dyDescent="0.3">
      <c r="A191" s="864" t="s">
        <v>542</v>
      </c>
      <c r="B191" s="864"/>
      <c r="C191" s="435"/>
      <c r="D191" s="563"/>
      <c r="E191" s="507"/>
      <c r="F191" s="507"/>
      <c r="G191" s="507"/>
      <c r="H191" s="507"/>
      <c r="I191" s="507"/>
      <c r="J191" s="507"/>
      <c r="K191" s="507"/>
      <c r="L191" s="507"/>
      <c r="M191" s="565"/>
      <c r="N191" s="507"/>
      <c r="O191" s="566"/>
      <c r="P191" s="507"/>
    </row>
    <row r="192" spans="1:61" s="138" customFormat="1" ht="62.25" customHeight="1" thickBot="1" x14ac:dyDescent="0.25">
      <c r="A192" s="385" t="s">
        <v>6</v>
      </c>
      <c r="B192" s="402" t="s">
        <v>7</v>
      </c>
      <c r="C192" s="384" t="s">
        <v>511</v>
      </c>
      <c r="D192" s="386" t="s">
        <v>469</v>
      </c>
      <c r="E192" s="401" t="s">
        <v>88</v>
      </c>
      <c r="F192" s="386" t="s">
        <v>164</v>
      </c>
      <c r="G192" s="386" t="s">
        <v>509</v>
      </c>
      <c r="H192" s="386" t="s">
        <v>510</v>
      </c>
      <c r="I192" s="386" t="s">
        <v>24</v>
      </c>
      <c r="J192" s="387" t="s">
        <v>356</v>
      </c>
      <c r="K192" s="386" t="s">
        <v>168</v>
      </c>
      <c r="L192" s="386" t="s">
        <v>166</v>
      </c>
      <c r="M192" s="386" t="s">
        <v>25</v>
      </c>
      <c r="N192" s="386" t="s">
        <v>43</v>
      </c>
      <c r="O192" s="386" t="s">
        <v>78</v>
      </c>
      <c r="P192" s="403" t="s">
        <v>288</v>
      </c>
      <c r="Q192" s="725" t="s">
        <v>28</v>
      </c>
      <c r="R192" s="734"/>
      <c r="S192" s="734"/>
    </row>
    <row r="193" spans="1:19" ht="93" customHeight="1" x14ac:dyDescent="0.25">
      <c r="A193" s="916" t="s">
        <v>358</v>
      </c>
      <c r="B193" s="651" t="s">
        <v>353</v>
      </c>
      <c r="C193" s="436" t="s">
        <v>355</v>
      </c>
      <c r="D193" s="390" t="s">
        <v>355</v>
      </c>
      <c r="E193" s="604">
        <v>9187</v>
      </c>
      <c r="F193" s="605">
        <v>9187</v>
      </c>
      <c r="G193" s="605">
        <v>0</v>
      </c>
      <c r="H193" s="605">
        <v>9187</v>
      </c>
      <c r="I193" s="600">
        <v>0</v>
      </c>
      <c r="J193" s="601">
        <v>0</v>
      </c>
      <c r="K193" s="600">
        <v>0</v>
      </c>
      <c r="L193" s="599">
        <v>9187</v>
      </c>
      <c r="M193" s="599">
        <v>0</v>
      </c>
      <c r="N193" s="606">
        <v>0</v>
      </c>
      <c r="O193" s="604">
        <v>0</v>
      </c>
      <c r="P193" s="607">
        <v>0</v>
      </c>
      <c r="Q193" s="726" t="e">
        <v>#REF!</v>
      </c>
    </row>
    <row r="194" spans="1:19" ht="40.5" customHeight="1" thickBot="1" x14ac:dyDescent="0.3">
      <c r="A194" s="917"/>
      <c r="B194" s="819" t="s">
        <v>69</v>
      </c>
      <c r="C194" s="817"/>
      <c r="D194" s="818"/>
      <c r="E194" s="551">
        <v>9187</v>
      </c>
      <c r="F194" s="552">
        <v>9187</v>
      </c>
      <c r="G194" s="552">
        <v>0</v>
      </c>
      <c r="H194" s="552">
        <v>9187</v>
      </c>
      <c r="I194" s="552">
        <v>0</v>
      </c>
      <c r="J194" s="553">
        <v>0</v>
      </c>
      <c r="K194" s="552">
        <v>0</v>
      </c>
      <c r="L194" s="551">
        <v>9187</v>
      </c>
      <c r="M194" s="551">
        <v>0</v>
      </c>
      <c r="N194" s="553">
        <v>0</v>
      </c>
      <c r="O194" s="551">
        <v>0</v>
      </c>
      <c r="P194" s="603">
        <v>0</v>
      </c>
      <c r="Q194" s="724" t="e">
        <v>#REF!</v>
      </c>
    </row>
    <row r="195" spans="1:19" ht="18" customHeight="1" thickBot="1" x14ac:dyDescent="0.3">
      <c r="A195" s="862" t="s">
        <v>542</v>
      </c>
      <c r="B195" s="862"/>
      <c r="C195" s="862"/>
      <c r="D195" s="862"/>
      <c r="E195" s="862"/>
      <c r="F195" s="862"/>
      <c r="G195" s="862"/>
      <c r="H195" s="862"/>
      <c r="I195" s="862"/>
      <c r="J195" s="862"/>
      <c r="K195" s="862"/>
      <c r="L195" s="862"/>
      <c r="M195" s="868"/>
      <c r="N195" s="862"/>
      <c r="O195" s="862"/>
      <c r="P195" s="862"/>
    </row>
    <row r="196" spans="1:19" ht="18" customHeight="1" x14ac:dyDescent="0.25">
      <c r="A196" s="864" t="s">
        <v>542</v>
      </c>
      <c r="B196" s="864"/>
      <c r="C196" s="864"/>
      <c r="D196" s="864"/>
      <c r="E196" s="864"/>
      <c r="F196" s="864"/>
      <c r="G196" s="864"/>
      <c r="H196" s="864"/>
      <c r="I196" s="864"/>
      <c r="J196" s="864"/>
      <c r="K196" s="864"/>
      <c r="L196" s="864"/>
      <c r="M196" s="865"/>
      <c r="N196" s="864"/>
      <c r="O196" s="864"/>
      <c r="P196" s="864"/>
    </row>
    <row r="197" spans="1:19" ht="18" customHeight="1" x14ac:dyDescent="0.25">
      <c r="A197" s="562"/>
      <c r="B197" s="610"/>
      <c r="C197" s="435"/>
      <c r="D197" s="563"/>
      <c r="E197" s="564"/>
      <c r="F197" s="507"/>
      <c r="G197" s="507"/>
      <c r="H197" s="608"/>
      <c r="I197" s="507"/>
      <c r="J197" s="609"/>
      <c r="K197" s="507"/>
      <c r="L197" s="507"/>
      <c r="M197" s="565"/>
      <c r="N197" s="610"/>
      <c r="O197" s="566"/>
      <c r="P197" s="610"/>
      <c r="Q197" s="427"/>
    </row>
    <row r="198" spans="1:19" ht="18" customHeight="1" thickBot="1" x14ac:dyDescent="0.3">
      <c r="A198" s="562"/>
      <c r="B198" s="610"/>
      <c r="C198" s="435"/>
      <c r="D198" s="563"/>
      <c r="E198" s="564"/>
      <c r="F198" s="507"/>
      <c r="G198" s="507"/>
      <c r="H198" s="608"/>
      <c r="I198" s="507"/>
      <c r="J198" s="609"/>
      <c r="K198" s="507"/>
      <c r="L198" s="507"/>
      <c r="M198" s="565"/>
      <c r="N198" s="610"/>
      <c r="O198" s="566"/>
      <c r="P198" s="610"/>
      <c r="Q198" s="427"/>
    </row>
    <row r="199" spans="1:19" ht="60.75" customHeight="1" thickBot="1" x14ac:dyDescent="0.3">
      <c r="A199" s="918" t="s">
        <v>86</v>
      </c>
      <c r="B199" s="919"/>
      <c r="C199" s="920"/>
      <c r="D199" s="611" t="s">
        <v>165</v>
      </c>
      <c r="E199" s="401" t="s">
        <v>88</v>
      </c>
      <c r="F199" s="386" t="s">
        <v>164</v>
      </c>
      <c r="G199" s="386" t="s">
        <v>90</v>
      </c>
      <c r="H199" s="386" t="s">
        <v>508</v>
      </c>
      <c r="I199" s="458" t="s">
        <v>24</v>
      </c>
      <c r="J199" s="459" t="s">
        <v>356</v>
      </c>
      <c r="K199" s="386" t="s">
        <v>168</v>
      </c>
      <c r="L199" s="386" t="s">
        <v>166</v>
      </c>
      <c r="M199" s="401" t="s">
        <v>25</v>
      </c>
      <c r="N199" s="386" t="s">
        <v>43</v>
      </c>
      <c r="O199" s="401" t="s">
        <v>78</v>
      </c>
      <c r="P199" s="386" t="s">
        <v>288</v>
      </c>
      <c r="Q199" s="693" t="s">
        <v>28</v>
      </c>
    </row>
    <row r="200" spans="1:19" ht="35.25" customHeight="1" x14ac:dyDescent="0.25">
      <c r="A200" s="921"/>
      <c r="B200" s="922"/>
      <c r="C200" s="923"/>
      <c r="D200" s="612" t="s">
        <v>80</v>
      </c>
      <c r="E200" s="613">
        <v>314006.69872500002</v>
      </c>
      <c r="F200" s="613">
        <v>314006.69872500002</v>
      </c>
      <c r="G200" s="613">
        <v>0</v>
      </c>
      <c r="H200" s="613">
        <v>314006.69872500002</v>
      </c>
      <c r="I200" s="613">
        <v>216926.39350688996</v>
      </c>
      <c r="J200" s="614">
        <v>0.69083364905176492</v>
      </c>
      <c r="K200" s="613">
        <v>113447.73293891002</v>
      </c>
      <c r="L200" s="613">
        <v>97080.305218110065</v>
      </c>
      <c r="M200" s="613">
        <v>107616.59360997999</v>
      </c>
      <c r="N200" s="683">
        <v>0.34272069368885716</v>
      </c>
      <c r="O200" s="613">
        <v>208.98588832999999</v>
      </c>
      <c r="P200" s="615">
        <v>6.6554595547983872E-4</v>
      </c>
      <c r="Q200" s="727" t="e">
        <v>#REF!</v>
      </c>
      <c r="R200" s="735"/>
      <c r="S200" s="736"/>
    </row>
    <row r="201" spans="1:19" ht="34.5" customHeight="1" thickBot="1" x14ac:dyDescent="0.3">
      <c r="A201" s="921"/>
      <c r="B201" s="922"/>
      <c r="C201" s="923"/>
      <c r="D201" s="616" t="s">
        <v>49</v>
      </c>
      <c r="E201" s="680">
        <v>1114963.9135739999</v>
      </c>
      <c r="F201" s="680">
        <v>1114963.9135739999</v>
      </c>
      <c r="G201" s="680">
        <v>5709.4012819999998</v>
      </c>
      <c r="H201" s="680">
        <v>1109254.512292</v>
      </c>
      <c r="I201" s="680">
        <v>821725.37497339991</v>
      </c>
      <c r="J201" s="738">
        <v>0.74079065342317851</v>
      </c>
      <c r="K201" s="680">
        <v>167543.52564047996</v>
      </c>
      <c r="L201" s="680">
        <v>287529.13731860009</v>
      </c>
      <c r="M201" s="680">
        <v>657575.16084184998</v>
      </c>
      <c r="N201" s="738">
        <v>0.5928081910463755</v>
      </c>
      <c r="O201" s="680">
        <v>10947.560319479999</v>
      </c>
      <c r="P201" s="617">
        <v>9.8692952772935529E-3</v>
      </c>
      <c r="Q201" s="728" t="e">
        <v>#REF!</v>
      </c>
      <c r="R201" s="736"/>
      <c r="S201" s="737"/>
    </row>
    <row r="202" spans="1:19" ht="28.5" customHeight="1" thickBot="1" x14ac:dyDescent="0.3">
      <c r="A202" s="924"/>
      <c r="B202" s="925"/>
      <c r="C202" s="926"/>
      <c r="D202" s="611" t="s">
        <v>45</v>
      </c>
      <c r="E202" s="535">
        <v>1428970.6122989999</v>
      </c>
      <c r="F202" s="535">
        <v>1428970.6122989999</v>
      </c>
      <c r="G202" s="535">
        <v>5709.4012819999998</v>
      </c>
      <c r="H202" s="535">
        <v>1423261.211017</v>
      </c>
      <c r="I202" s="535">
        <v>1038651.7684802898</v>
      </c>
      <c r="J202" s="459">
        <v>0.72976890007289308</v>
      </c>
      <c r="K202" s="536">
        <v>280991.25857939001</v>
      </c>
      <c r="L202" s="535">
        <v>384609.44253671018</v>
      </c>
      <c r="M202" s="535">
        <v>765191.75445182994</v>
      </c>
      <c r="N202" s="459">
        <v>0.53763269070268382</v>
      </c>
      <c r="O202" s="535">
        <v>11156.546207809999</v>
      </c>
      <c r="P202" s="585">
        <v>7.8387200616800486E-3</v>
      </c>
      <c r="Q202" s="710" t="e">
        <v>#REF!</v>
      </c>
      <c r="R202" s="736"/>
    </row>
    <row r="203" spans="1:19" ht="23.25" customHeight="1" x14ac:dyDescent="0.25">
      <c r="A203" s="914">
        <v>0</v>
      </c>
      <c r="B203" s="915"/>
      <c r="C203" s="915"/>
      <c r="D203" s="915"/>
      <c r="E203" s="915"/>
      <c r="F203" s="915"/>
      <c r="G203" s="915"/>
      <c r="H203" s="915"/>
      <c r="I203" s="915"/>
      <c r="J203" s="915"/>
      <c r="K203" s="915"/>
      <c r="L203" s="915"/>
      <c r="M203" s="915"/>
      <c r="N203" s="915"/>
      <c r="O203" s="915"/>
      <c r="P203" s="915"/>
    </row>
    <row r="204" spans="1:19" ht="17.25" x14ac:dyDescent="0.35">
      <c r="A204" s="631"/>
      <c r="B204" s="636"/>
      <c r="C204" s="438"/>
      <c r="D204" s="628"/>
      <c r="E204" s="629"/>
      <c r="F204" s="684"/>
      <c r="G204" s="629"/>
      <c r="H204" s="630"/>
      <c r="I204" s="635"/>
      <c r="J204" s="633"/>
      <c r="K204" s="630"/>
      <c r="L204" s="630"/>
      <c r="M204" s="637"/>
      <c r="N204" s="636"/>
      <c r="O204" s="638"/>
      <c r="P204" s="636"/>
    </row>
    <row r="205" spans="1:19" ht="17.25" x14ac:dyDescent="0.35">
      <c r="A205" s="631"/>
      <c r="B205" s="636"/>
      <c r="C205" s="627"/>
      <c r="D205" s="628"/>
      <c r="E205" s="629"/>
      <c r="F205" s="685"/>
      <c r="G205" s="630"/>
      <c r="H205" s="639"/>
      <c r="I205" s="635"/>
      <c r="J205" s="640"/>
      <c r="K205" s="630"/>
      <c r="L205" s="630"/>
      <c r="M205" s="634"/>
      <c r="N205" s="636"/>
      <c r="O205" s="638"/>
      <c r="P205" s="636"/>
    </row>
    <row r="206" spans="1:19" ht="17.25" x14ac:dyDescent="0.35">
      <c r="A206" s="631"/>
      <c r="B206" s="636"/>
      <c r="C206" s="627"/>
      <c r="D206" s="628"/>
      <c r="E206" s="629"/>
      <c r="F206" s="632"/>
      <c r="G206" s="632"/>
      <c r="H206" s="629"/>
      <c r="I206" s="629"/>
      <c r="J206" s="640"/>
      <c r="K206" s="630"/>
      <c r="L206" s="630"/>
      <c r="M206" s="637"/>
      <c r="N206" s="636"/>
      <c r="O206" s="638"/>
      <c r="P206" s="636"/>
    </row>
    <row r="207" spans="1:19" ht="17.25" x14ac:dyDescent="0.35">
      <c r="A207" s="631"/>
      <c r="B207" s="636"/>
      <c r="C207" s="627"/>
      <c r="D207" s="628"/>
      <c r="E207" s="629"/>
      <c r="F207" s="629"/>
      <c r="G207" s="632"/>
      <c r="H207" s="639"/>
      <c r="I207" s="630"/>
      <c r="J207" s="640"/>
      <c r="K207" s="630"/>
      <c r="L207" s="630"/>
      <c r="M207" s="637"/>
      <c r="N207" s="636"/>
      <c r="O207" s="638"/>
      <c r="P207" s="636"/>
    </row>
    <row r="208" spans="1:19" ht="17.25" x14ac:dyDescent="0.35">
      <c r="A208" s="631"/>
      <c r="B208" s="636"/>
      <c r="C208" s="627"/>
      <c r="D208" s="628"/>
      <c r="E208" s="635"/>
      <c r="F208" s="635"/>
      <c r="G208" s="630"/>
      <c r="H208" s="630"/>
      <c r="I208" s="629"/>
      <c r="J208" s="640"/>
      <c r="K208" s="630"/>
      <c r="L208" s="630"/>
      <c r="M208" s="637"/>
      <c r="N208" s="636"/>
      <c r="O208" s="638"/>
      <c r="P208" s="636"/>
    </row>
    <row r="209" spans="1:16" ht="17.25" x14ac:dyDescent="0.35">
      <c r="A209" s="631"/>
      <c r="B209" s="636"/>
      <c r="C209" s="627"/>
      <c r="D209" s="628"/>
      <c r="E209" s="629"/>
      <c r="F209" s="630"/>
      <c r="G209" s="630"/>
      <c r="H209" s="630"/>
      <c r="I209" s="630"/>
      <c r="J209" s="640"/>
      <c r="K209" s="630"/>
      <c r="L209" s="630"/>
      <c r="M209" s="637"/>
      <c r="N209" s="636"/>
      <c r="O209" s="638"/>
      <c r="P209" s="636"/>
    </row>
    <row r="210" spans="1:16" ht="17.25" x14ac:dyDescent="0.35">
      <c r="A210" s="631"/>
      <c r="B210" s="636"/>
      <c r="C210" s="627"/>
      <c r="D210" s="628"/>
      <c r="E210" s="629"/>
      <c r="F210" s="630"/>
      <c r="G210" s="630"/>
      <c r="H210" s="630"/>
      <c r="I210" s="630"/>
      <c r="J210" s="640"/>
      <c r="K210" s="630"/>
      <c r="L210" s="630"/>
      <c r="M210" s="637"/>
      <c r="N210" s="636"/>
      <c r="O210" s="638"/>
      <c r="P210" s="636"/>
    </row>
    <row r="211" spans="1:16" ht="17.25" x14ac:dyDescent="0.35">
      <c r="A211" s="631"/>
      <c r="B211" s="636"/>
      <c r="C211" s="627"/>
      <c r="D211" s="628"/>
      <c r="E211" s="629"/>
      <c r="F211" s="630"/>
      <c r="G211" s="630"/>
      <c r="H211" s="630"/>
      <c r="I211" s="630"/>
      <c r="J211" s="640"/>
      <c r="K211" s="630"/>
      <c r="L211" s="630"/>
      <c r="M211" s="637"/>
      <c r="N211" s="636"/>
      <c r="O211" s="638"/>
      <c r="P211" s="636"/>
    </row>
    <row r="212" spans="1:16" ht="17.25" x14ac:dyDescent="0.35">
      <c r="A212" s="631"/>
      <c r="B212" s="636"/>
      <c r="C212" s="627"/>
      <c r="D212" s="628"/>
      <c r="E212" s="629"/>
      <c r="F212" s="630"/>
      <c r="G212" s="630"/>
      <c r="H212" s="630"/>
      <c r="I212" s="630"/>
      <c r="J212" s="640"/>
      <c r="K212" s="630"/>
      <c r="L212" s="630"/>
      <c r="M212" s="637"/>
      <c r="N212" s="636"/>
      <c r="O212" s="638"/>
      <c r="P212" s="636"/>
    </row>
    <row r="213" spans="1:16" ht="17.25" x14ac:dyDescent="0.35">
      <c r="A213" s="631"/>
      <c r="B213" s="636"/>
      <c r="C213" s="627"/>
      <c r="D213" s="628"/>
      <c r="E213" s="629"/>
      <c r="F213" s="630"/>
      <c r="G213" s="630"/>
      <c r="H213" s="630"/>
      <c r="I213" s="630"/>
      <c r="J213" s="640"/>
      <c r="K213" s="630"/>
      <c r="L213" s="630"/>
      <c r="M213" s="637"/>
      <c r="N213" s="636"/>
      <c r="O213" s="638"/>
      <c r="P213" s="636"/>
    </row>
    <row r="214" spans="1:16" ht="17.25" x14ac:dyDescent="0.35">
      <c r="A214" s="631"/>
      <c r="B214" s="636"/>
      <c r="C214" s="627"/>
      <c r="D214" s="628"/>
      <c r="E214" s="629"/>
      <c r="F214" s="630"/>
      <c r="G214" s="630"/>
      <c r="H214" s="630"/>
      <c r="I214" s="630"/>
      <c r="J214" s="640"/>
      <c r="K214" s="630"/>
      <c r="L214" s="630"/>
      <c r="M214" s="637"/>
      <c r="N214" s="636"/>
      <c r="O214" s="638"/>
      <c r="P214" s="636"/>
    </row>
    <row r="215" spans="1:16" ht="17.25" x14ac:dyDescent="0.35">
      <c r="A215" s="631"/>
      <c r="B215" s="636"/>
      <c r="C215" s="627"/>
      <c r="D215" s="628"/>
      <c r="E215" s="629"/>
      <c r="F215" s="630"/>
      <c r="G215" s="630"/>
      <c r="H215" s="630"/>
      <c r="I215" s="630"/>
      <c r="J215" s="640"/>
      <c r="K215" s="630"/>
      <c r="L215" s="630"/>
      <c r="M215" s="637"/>
      <c r="N215" s="636"/>
      <c r="O215" s="638"/>
      <c r="P215" s="636"/>
    </row>
    <row r="216" spans="1:16" ht="17.25" x14ac:dyDescent="0.35">
      <c r="A216" s="631"/>
      <c r="B216" s="636"/>
      <c r="C216" s="627"/>
      <c r="D216" s="628"/>
      <c r="E216" s="629"/>
      <c r="F216" s="630"/>
      <c r="G216" s="630"/>
      <c r="H216" s="630"/>
      <c r="I216" s="630"/>
      <c r="J216" s="640"/>
      <c r="K216" s="630"/>
      <c r="L216" s="630"/>
      <c r="M216" s="637"/>
      <c r="N216" s="636"/>
      <c r="O216" s="638"/>
      <c r="P216" s="636"/>
    </row>
    <row r="217" spans="1:16" ht="17.25" x14ac:dyDescent="0.35">
      <c r="A217" s="631"/>
      <c r="B217" s="636"/>
      <c r="C217" s="627"/>
      <c r="D217" s="628"/>
      <c r="E217" s="629"/>
      <c r="F217" s="630"/>
      <c r="G217" s="630"/>
      <c r="H217" s="630"/>
      <c r="I217" s="630"/>
      <c r="J217" s="640"/>
      <c r="K217" s="630"/>
      <c r="L217" s="630"/>
      <c r="M217" s="637"/>
      <c r="N217" s="636"/>
      <c r="O217" s="638"/>
      <c r="P217" s="636"/>
    </row>
    <row r="218" spans="1:16" ht="17.25" x14ac:dyDescent="0.35">
      <c r="A218" s="631"/>
      <c r="B218" s="636"/>
      <c r="C218" s="627"/>
      <c r="D218" s="628"/>
      <c r="E218" s="629"/>
      <c r="F218" s="630"/>
      <c r="G218" s="630"/>
      <c r="H218" s="630"/>
      <c r="I218" s="630"/>
      <c r="J218" s="640"/>
      <c r="K218" s="630"/>
      <c r="L218" s="630"/>
      <c r="M218" s="637"/>
      <c r="N218" s="636"/>
      <c r="O218" s="638"/>
      <c r="P218" s="636"/>
    </row>
    <row r="219" spans="1:16" ht="17.25" x14ac:dyDescent="0.35">
      <c r="A219" s="631"/>
      <c r="B219" s="636"/>
      <c r="C219" s="627"/>
      <c r="D219" s="628"/>
      <c r="E219" s="629"/>
      <c r="F219" s="630"/>
      <c r="G219" s="630"/>
      <c r="H219" s="630"/>
      <c r="I219" s="630"/>
      <c r="J219" s="640"/>
      <c r="K219" s="630"/>
      <c r="L219" s="630"/>
      <c r="M219" s="637"/>
      <c r="N219" s="636"/>
      <c r="O219" s="638"/>
      <c r="P219" s="636"/>
    </row>
    <row r="220" spans="1:16" ht="17.25" x14ac:dyDescent="0.35">
      <c r="A220" s="631"/>
      <c r="B220" s="636"/>
      <c r="C220" s="627"/>
      <c r="D220" s="628"/>
      <c r="E220" s="629"/>
      <c r="F220" s="630"/>
      <c r="G220" s="630"/>
      <c r="H220" s="630"/>
      <c r="I220" s="630"/>
      <c r="J220" s="640"/>
      <c r="K220" s="630"/>
      <c r="L220" s="630"/>
      <c r="M220" s="637"/>
      <c r="N220" s="636"/>
      <c r="O220" s="638"/>
      <c r="P220" s="636"/>
    </row>
    <row r="221" spans="1:16" ht="17.25" x14ac:dyDescent="0.35">
      <c r="A221" s="631"/>
      <c r="B221" s="636"/>
      <c r="C221" s="627"/>
      <c r="D221" s="628"/>
      <c r="E221" s="629"/>
      <c r="F221" s="630"/>
      <c r="G221" s="630"/>
      <c r="H221" s="630"/>
      <c r="I221" s="630"/>
      <c r="J221" s="640"/>
      <c r="K221" s="630"/>
      <c r="L221" s="630"/>
      <c r="M221" s="637"/>
      <c r="N221" s="636"/>
      <c r="O221" s="638"/>
      <c r="P221" s="636"/>
    </row>
    <row r="222" spans="1:16" ht="17.25" x14ac:dyDescent="0.35">
      <c r="A222" s="631"/>
      <c r="B222" s="636"/>
      <c r="C222" s="627"/>
      <c r="D222" s="628"/>
      <c r="E222" s="629"/>
      <c r="F222" s="630"/>
      <c r="G222" s="630"/>
      <c r="H222" s="630"/>
      <c r="I222" s="630"/>
      <c r="J222" s="640"/>
      <c r="K222" s="630"/>
      <c r="L222" s="630"/>
      <c r="M222" s="637"/>
      <c r="N222" s="636"/>
      <c r="O222" s="638"/>
      <c r="P222" s="636"/>
    </row>
    <row r="223" spans="1:16" ht="17.25" x14ac:dyDescent="0.35">
      <c r="A223" s="631"/>
      <c r="B223" s="636"/>
      <c r="C223" s="627"/>
      <c r="D223" s="628"/>
      <c r="E223" s="629"/>
      <c r="F223" s="630"/>
      <c r="G223" s="630"/>
      <c r="H223" s="630"/>
      <c r="I223" s="630"/>
      <c r="J223" s="640"/>
      <c r="K223" s="630"/>
      <c r="L223" s="630"/>
      <c r="M223" s="637"/>
      <c r="N223" s="636"/>
      <c r="O223" s="638"/>
      <c r="P223" s="636"/>
    </row>
    <row r="224" spans="1:16" ht="17.25" x14ac:dyDescent="0.35">
      <c r="A224" s="631"/>
      <c r="B224" s="636"/>
      <c r="C224" s="627"/>
      <c r="D224" s="628"/>
      <c r="E224" s="629"/>
      <c r="F224" s="630"/>
      <c r="G224" s="630"/>
      <c r="H224" s="630"/>
      <c r="I224" s="630"/>
      <c r="J224" s="640"/>
      <c r="K224" s="630"/>
      <c r="L224" s="630"/>
      <c r="M224" s="637"/>
      <c r="N224" s="636"/>
      <c r="O224" s="638"/>
      <c r="P224" s="636"/>
    </row>
    <row r="225" spans="1:16" ht="17.25" x14ac:dyDescent="0.35">
      <c r="A225" s="631"/>
      <c r="B225" s="636"/>
      <c r="C225" s="627"/>
      <c r="D225" s="628"/>
      <c r="E225" s="629"/>
      <c r="F225" s="630"/>
      <c r="G225" s="630"/>
      <c r="H225" s="630"/>
      <c r="I225" s="630"/>
      <c r="J225" s="640"/>
      <c r="K225" s="630"/>
      <c r="L225" s="630"/>
      <c r="M225" s="637"/>
      <c r="N225" s="636"/>
      <c r="O225" s="638"/>
      <c r="P225" s="636"/>
    </row>
    <row r="226" spans="1:16" ht="17.25" x14ac:dyDescent="0.35">
      <c r="A226" s="631"/>
      <c r="B226" s="636"/>
      <c r="C226" s="627"/>
      <c r="D226" s="628"/>
      <c r="E226" s="629"/>
      <c r="F226" s="630"/>
      <c r="G226" s="630"/>
      <c r="H226" s="630"/>
      <c r="I226" s="630"/>
      <c r="J226" s="640"/>
      <c r="K226" s="630"/>
      <c r="L226" s="630"/>
      <c r="M226" s="637"/>
      <c r="N226" s="636"/>
      <c r="O226" s="638"/>
      <c r="P226" s="636"/>
    </row>
    <row r="227" spans="1:16" ht="17.25" x14ac:dyDescent="0.35">
      <c r="A227" s="631"/>
      <c r="B227" s="636"/>
      <c r="C227" s="627"/>
      <c r="D227" s="628"/>
      <c r="E227" s="629"/>
      <c r="F227" s="630"/>
      <c r="G227" s="630"/>
      <c r="H227" s="630"/>
      <c r="I227" s="630"/>
      <c r="J227" s="640"/>
      <c r="K227" s="630"/>
      <c r="L227" s="630"/>
      <c r="M227" s="637"/>
      <c r="N227" s="636"/>
      <c r="O227" s="638"/>
      <c r="P227" s="636"/>
    </row>
    <row r="228" spans="1:16" ht="17.25" x14ac:dyDescent="0.35">
      <c r="A228" s="631"/>
      <c r="B228" s="636"/>
      <c r="C228" s="627"/>
      <c r="D228" s="628"/>
      <c r="E228" s="629"/>
      <c r="F228" s="630"/>
      <c r="G228" s="630"/>
      <c r="H228" s="630"/>
      <c r="I228" s="630"/>
      <c r="J228" s="640"/>
      <c r="K228" s="630"/>
      <c r="L228" s="630"/>
      <c r="M228" s="637"/>
      <c r="N228" s="636"/>
      <c r="O228" s="638"/>
      <c r="P228" s="636"/>
    </row>
    <row r="229" spans="1:16" ht="17.25" x14ac:dyDescent="0.35">
      <c r="A229" s="631"/>
      <c r="B229" s="636"/>
      <c r="C229" s="627"/>
      <c r="D229" s="628"/>
      <c r="E229" s="629"/>
      <c r="F229" s="630"/>
      <c r="G229" s="630"/>
      <c r="H229" s="630"/>
      <c r="I229" s="630"/>
      <c r="J229" s="640"/>
      <c r="K229" s="630"/>
      <c r="L229" s="630"/>
      <c r="M229" s="637"/>
      <c r="N229" s="636"/>
      <c r="O229" s="638"/>
      <c r="P229" s="636"/>
    </row>
    <row r="230" spans="1:16" ht="17.25" x14ac:dyDescent="0.35">
      <c r="A230" s="631"/>
      <c r="B230" s="636"/>
      <c r="C230" s="627"/>
      <c r="D230" s="628"/>
      <c r="E230" s="629"/>
      <c r="F230" s="630"/>
      <c r="G230" s="630"/>
      <c r="H230" s="630"/>
      <c r="I230" s="630"/>
      <c r="J230" s="640"/>
      <c r="K230" s="630"/>
      <c r="L230" s="630"/>
      <c r="M230" s="637"/>
      <c r="N230" s="636"/>
      <c r="O230" s="638"/>
      <c r="P230" s="636"/>
    </row>
    <row r="231" spans="1:16" ht="17.25" x14ac:dyDescent="0.35">
      <c r="A231" s="631"/>
      <c r="B231" s="636"/>
      <c r="C231" s="627"/>
      <c r="D231" s="628"/>
      <c r="E231" s="629"/>
      <c r="F231" s="630"/>
      <c r="G231" s="630"/>
      <c r="H231" s="630"/>
      <c r="I231" s="630"/>
      <c r="J231" s="640"/>
      <c r="K231" s="630"/>
      <c r="L231" s="630"/>
      <c r="M231" s="637"/>
      <c r="N231" s="636"/>
      <c r="O231" s="638"/>
      <c r="P231" s="636"/>
    </row>
    <row r="232" spans="1:16" ht="17.25" x14ac:dyDescent="0.35">
      <c r="A232" s="631"/>
      <c r="B232" s="636"/>
      <c r="C232" s="627"/>
      <c r="D232" s="628"/>
      <c r="E232" s="629"/>
      <c r="F232" s="630"/>
      <c r="G232" s="630"/>
      <c r="H232" s="630"/>
      <c r="I232" s="630"/>
      <c r="J232" s="640"/>
      <c r="K232" s="630"/>
      <c r="L232" s="630"/>
      <c r="M232" s="637"/>
      <c r="N232" s="636"/>
      <c r="O232" s="638"/>
      <c r="P232" s="636"/>
    </row>
    <row r="233" spans="1:16" ht="17.25" x14ac:dyDescent="0.35">
      <c r="A233" s="631"/>
      <c r="B233" s="636"/>
      <c r="C233" s="627"/>
      <c r="D233" s="628"/>
      <c r="E233" s="629"/>
      <c r="F233" s="630"/>
      <c r="G233" s="630"/>
      <c r="H233" s="630"/>
      <c r="I233" s="630"/>
      <c r="J233" s="640"/>
      <c r="K233" s="630"/>
      <c r="L233" s="630"/>
      <c r="M233" s="637"/>
      <c r="N233" s="636"/>
      <c r="O233" s="638"/>
      <c r="P233" s="636"/>
    </row>
    <row r="234" spans="1:16" ht="17.25" x14ac:dyDescent="0.35">
      <c r="A234" s="631"/>
      <c r="B234" s="636"/>
      <c r="C234" s="627"/>
      <c r="D234" s="628"/>
      <c r="E234" s="629"/>
      <c r="F234" s="630"/>
      <c r="G234" s="630"/>
      <c r="H234" s="630"/>
      <c r="I234" s="630"/>
      <c r="J234" s="640"/>
      <c r="K234" s="630"/>
      <c r="L234" s="630"/>
      <c r="M234" s="637"/>
      <c r="N234" s="636"/>
      <c r="O234" s="638"/>
      <c r="P234" s="636"/>
    </row>
    <row r="235" spans="1:16" ht="17.25" x14ac:dyDescent="0.35">
      <c r="A235" s="631"/>
      <c r="B235" s="636"/>
      <c r="C235" s="627"/>
      <c r="D235" s="628"/>
      <c r="E235" s="629"/>
      <c r="F235" s="630"/>
      <c r="G235" s="630"/>
      <c r="H235" s="630"/>
      <c r="I235" s="630"/>
      <c r="J235" s="640"/>
      <c r="K235" s="630"/>
      <c r="L235" s="630"/>
      <c r="M235" s="637"/>
      <c r="N235" s="636"/>
      <c r="O235" s="638"/>
      <c r="P235" s="636"/>
    </row>
    <row r="236" spans="1:16" ht="17.25" x14ac:dyDescent="0.35">
      <c r="A236" s="631"/>
      <c r="B236" s="636"/>
      <c r="C236" s="627"/>
      <c r="D236" s="628"/>
      <c r="E236" s="629"/>
      <c r="F236" s="630"/>
      <c r="G236" s="630"/>
      <c r="H236" s="630"/>
      <c r="I236" s="630"/>
      <c r="J236" s="640"/>
      <c r="K236" s="630"/>
      <c r="L236" s="630"/>
      <c r="M236" s="637"/>
      <c r="N236" s="636"/>
      <c r="O236" s="638"/>
      <c r="P236" s="636"/>
    </row>
    <row r="237" spans="1:16" ht="17.25" x14ac:dyDescent="0.35">
      <c r="A237" s="631"/>
      <c r="B237" s="636"/>
      <c r="C237" s="627"/>
      <c r="D237" s="628"/>
      <c r="E237" s="629"/>
      <c r="F237" s="630"/>
      <c r="G237" s="630"/>
      <c r="H237" s="630"/>
      <c r="I237" s="630"/>
      <c r="J237" s="640"/>
      <c r="K237" s="630"/>
      <c r="L237" s="630"/>
      <c r="M237" s="637"/>
      <c r="N237" s="636"/>
      <c r="O237" s="638"/>
      <c r="P237" s="636"/>
    </row>
    <row r="238" spans="1:16" ht="17.25" x14ac:dyDescent="0.35">
      <c r="A238" s="631"/>
      <c r="B238" s="636"/>
      <c r="C238" s="627"/>
      <c r="D238" s="628"/>
      <c r="E238" s="629"/>
      <c r="F238" s="630"/>
      <c r="G238" s="630"/>
      <c r="H238" s="630"/>
      <c r="I238" s="630"/>
      <c r="J238" s="640"/>
      <c r="K238" s="630"/>
      <c r="L238" s="630"/>
      <c r="M238" s="637"/>
      <c r="N238" s="636"/>
      <c r="O238" s="638"/>
      <c r="P238" s="636"/>
    </row>
    <row r="239" spans="1:16" ht="17.25" x14ac:dyDescent="0.35">
      <c r="A239" s="631"/>
      <c r="B239" s="636"/>
      <c r="C239" s="627"/>
      <c r="D239" s="628"/>
      <c r="E239" s="629"/>
      <c r="F239" s="630"/>
      <c r="G239" s="630"/>
      <c r="H239" s="630"/>
      <c r="I239" s="630"/>
      <c r="J239" s="640"/>
      <c r="K239" s="630"/>
      <c r="L239" s="630"/>
      <c r="M239" s="637"/>
      <c r="N239" s="636"/>
      <c r="O239" s="638"/>
      <c r="P239" s="636"/>
    </row>
    <row r="240" spans="1:16" ht="17.25" x14ac:dyDescent="0.35">
      <c r="A240" s="631"/>
      <c r="B240" s="636"/>
      <c r="C240" s="627"/>
      <c r="D240" s="628"/>
      <c r="E240" s="629"/>
      <c r="F240" s="630"/>
      <c r="G240" s="630"/>
      <c r="H240" s="630"/>
      <c r="I240" s="630"/>
      <c r="J240" s="640"/>
      <c r="K240" s="630"/>
      <c r="L240" s="630"/>
      <c r="M240" s="637"/>
      <c r="N240" s="636"/>
      <c r="O240" s="638"/>
      <c r="P240" s="636"/>
    </row>
    <row r="241" spans="1:16" ht="17.25" x14ac:dyDescent="0.35">
      <c r="A241" s="631"/>
      <c r="B241" s="636"/>
      <c r="C241" s="627"/>
      <c r="D241" s="628"/>
      <c r="E241" s="629"/>
      <c r="F241" s="630"/>
      <c r="G241" s="630"/>
      <c r="H241" s="630"/>
      <c r="I241" s="630"/>
      <c r="J241" s="640"/>
      <c r="K241" s="630"/>
      <c r="L241" s="630"/>
      <c r="M241" s="637"/>
      <c r="N241" s="636"/>
      <c r="O241" s="638"/>
      <c r="P241" s="636"/>
    </row>
    <row r="242" spans="1:16" ht="17.25" x14ac:dyDescent="0.35">
      <c r="A242" s="631"/>
      <c r="B242" s="636"/>
      <c r="C242" s="627"/>
      <c r="D242" s="628"/>
      <c r="E242" s="629"/>
      <c r="F242" s="630"/>
      <c r="G242" s="630"/>
      <c r="H242" s="630"/>
      <c r="I242" s="630"/>
      <c r="J242" s="640"/>
      <c r="K242" s="630"/>
      <c r="L242" s="630"/>
      <c r="M242" s="637"/>
      <c r="N242" s="636"/>
      <c r="O242" s="638"/>
      <c r="P242" s="636"/>
    </row>
    <row r="243" spans="1:16" ht="17.25" x14ac:dyDescent="0.35">
      <c r="A243" s="631"/>
      <c r="B243" s="636"/>
      <c r="C243" s="627"/>
      <c r="D243" s="628"/>
      <c r="E243" s="629"/>
      <c r="F243" s="630"/>
      <c r="G243" s="630"/>
      <c r="H243" s="630"/>
      <c r="I243" s="630"/>
      <c r="J243" s="640"/>
      <c r="K243" s="630"/>
      <c r="L243" s="630"/>
      <c r="M243" s="637"/>
      <c r="N243" s="636"/>
      <c r="O243" s="638"/>
      <c r="P243" s="636"/>
    </row>
    <row r="244" spans="1:16" ht="17.25" x14ac:dyDescent="0.35">
      <c r="A244" s="631"/>
      <c r="B244" s="636"/>
      <c r="C244" s="627"/>
      <c r="D244" s="628"/>
      <c r="E244" s="629"/>
      <c r="F244" s="630"/>
      <c r="G244" s="630"/>
      <c r="H244" s="630"/>
      <c r="I244" s="630"/>
      <c r="J244" s="640"/>
      <c r="K244" s="630"/>
      <c r="L244" s="630"/>
      <c r="M244" s="637"/>
      <c r="N244" s="636"/>
      <c r="O244" s="638"/>
      <c r="P244" s="636"/>
    </row>
    <row r="245" spans="1:16" ht="17.25" x14ac:dyDescent="0.35">
      <c r="A245" s="631"/>
      <c r="B245" s="636"/>
      <c r="C245" s="627"/>
      <c r="D245" s="628"/>
      <c r="E245" s="629"/>
      <c r="F245" s="630"/>
      <c r="G245" s="630"/>
      <c r="H245" s="630"/>
      <c r="I245" s="630"/>
      <c r="J245" s="640"/>
      <c r="K245" s="630"/>
      <c r="L245" s="630"/>
      <c r="M245" s="637"/>
      <c r="N245" s="636"/>
      <c r="O245" s="638"/>
      <c r="P245" s="636"/>
    </row>
    <row r="246" spans="1:16" ht="17.25" x14ac:dyDescent="0.35">
      <c r="A246" s="631"/>
      <c r="B246" s="636"/>
      <c r="C246" s="627"/>
      <c r="D246" s="628"/>
      <c r="E246" s="629"/>
      <c r="F246" s="630"/>
      <c r="G246" s="630"/>
      <c r="H246" s="630"/>
      <c r="I246" s="630"/>
      <c r="J246" s="640"/>
      <c r="K246" s="630"/>
      <c r="L246" s="630"/>
      <c r="M246" s="637"/>
      <c r="N246" s="636"/>
      <c r="O246" s="638"/>
      <c r="P246" s="636"/>
    </row>
    <row r="247" spans="1:16" ht="17.25" x14ac:dyDescent="0.35">
      <c r="A247" s="631"/>
      <c r="B247" s="636"/>
      <c r="C247" s="627"/>
      <c r="D247" s="628"/>
      <c r="E247" s="629"/>
      <c r="F247" s="630"/>
      <c r="G247" s="630"/>
      <c r="H247" s="630"/>
      <c r="I247" s="630"/>
      <c r="J247" s="640"/>
      <c r="K247" s="630"/>
      <c r="L247" s="630"/>
      <c r="M247" s="637"/>
      <c r="N247" s="636"/>
      <c r="O247" s="638"/>
      <c r="P247" s="636"/>
    </row>
    <row r="248" spans="1:16" ht="17.25" x14ac:dyDescent="0.35">
      <c r="A248" s="631"/>
      <c r="B248" s="636"/>
      <c r="C248" s="627"/>
      <c r="D248" s="628"/>
      <c r="E248" s="629"/>
      <c r="F248" s="630"/>
      <c r="G248" s="630"/>
      <c r="H248" s="630"/>
      <c r="I248" s="630"/>
      <c r="J248" s="640"/>
      <c r="K248" s="630"/>
      <c r="L248" s="630"/>
      <c r="M248" s="637"/>
      <c r="N248" s="636"/>
      <c r="O248" s="638"/>
      <c r="P248" s="636"/>
    </row>
    <row r="249" spans="1:16" ht="17.25" x14ac:dyDescent="0.35">
      <c r="A249" s="631"/>
      <c r="B249" s="636"/>
      <c r="C249" s="627"/>
      <c r="D249" s="628"/>
      <c r="E249" s="629"/>
      <c r="F249" s="630"/>
      <c r="G249" s="630"/>
      <c r="H249" s="630"/>
      <c r="I249" s="630"/>
      <c r="J249" s="640"/>
      <c r="K249" s="630"/>
      <c r="L249" s="630"/>
      <c r="M249" s="637"/>
      <c r="N249" s="636"/>
      <c r="O249" s="638"/>
      <c r="P249" s="636"/>
    </row>
    <row r="250" spans="1:16" ht="17.25" x14ac:dyDescent="0.35">
      <c r="A250" s="631"/>
      <c r="B250" s="636"/>
      <c r="C250" s="627"/>
      <c r="D250" s="628"/>
      <c r="E250" s="629"/>
      <c r="F250" s="630"/>
      <c r="G250" s="630"/>
      <c r="H250" s="630"/>
      <c r="I250" s="630"/>
      <c r="J250" s="640"/>
      <c r="K250" s="630"/>
      <c r="L250" s="630"/>
      <c r="M250" s="637"/>
      <c r="N250" s="636"/>
      <c r="O250" s="638"/>
      <c r="P250" s="636"/>
    </row>
    <row r="251" spans="1:16" ht="17.25" x14ac:dyDescent="0.35">
      <c r="A251" s="631"/>
      <c r="B251" s="636"/>
      <c r="C251" s="627"/>
      <c r="D251" s="628"/>
      <c r="E251" s="629"/>
      <c r="F251" s="630"/>
      <c r="G251" s="630"/>
      <c r="H251" s="630"/>
      <c r="I251" s="630"/>
      <c r="J251" s="640"/>
      <c r="K251" s="630"/>
      <c r="L251" s="630"/>
      <c r="M251" s="637"/>
      <c r="N251" s="636"/>
      <c r="O251" s="638"/>
      <c r="P251" s="636"/>
    </row>
    <row r="252" spans="1:16" ht="17.25" x14ac:dyDescent="0.35">
      <c r="A252" s="631"/>
      <c r="B252" s="636"/>
      <c r="C252" s="627"/>
      <c r="D252" s="628"/>
      <c r="E252" s="629"/>
      <c r="F252" s="630"/>
      <c r="G252" s="630"/>
      <c r="H252" s="630"/>
      <c r="I252" s="630"/>
      <c r="J252" s="640"/>
      <c r="K252" s="630"/>
      <c r="L252" s="630"/>
      <c r="M252" s="637"/>
      <c r="N252" s="636"/>
      <c r="O252" s="638"/>
      <c r="P252" s="636"/>
    </row>
    <row r="253" spans="1:16" ht="17.25" x14ac:dyDescent="0.35">
      <c r="A253" s="631"/>
      <c r="B253" s="636"/>
      <c r="C253" s="627"/>
      <c r="D253" s="628"/>
      <c r="E253" s="629"/>
      <c r="F253" s="630"/>
      <c r="G253" s="630"/>
      <c r="H253" s="630"/>
      <c r="I253" s="630"/>
      <c r="J253" s="640"/>
      <c r="K253" s="630"/>
      <c r="L253" s="630"/>
      <c r="M253" s="637"/>
      <c r="N253" s="636"/>
      <c r="O253" s="638"/>
      <c r="P253" s="636"/>
    </row>
    <row r="254" spans="1:16" x14ac:dyDescent="0.25">
      <c r="J254" s="222"/>
    </row>
    <row r="255" spans="1:16" x14ac:dyDescent="0.25">
      <c r="J255" s="222"/>
    </row>
    <row r="256" spans="1:16" x14ac:dyDescent="0.25">
      <c r="J256" s="222"/>
    </row>
    <row r="257" spans="10:10" x14ac:dyDescent="0.25">
      <c r="J257" s="222"/>
    </row>
    <row r="258" spans="10:10" x14ac:dyDescent="0.25">
      <c r="J258" s="222"/>
    </row>
    <row r="259" spans="10:10" x14ac:dyDescent="0.25">
      <c r="J259" s="222"/>
    </row>
    <row r="260" spans="10:10" x14ac:dyDescent="0.25">
      <c r="J260" s="222"/>
    </row>
    <row r="261" spans="10:10" x14ac:dyDescent="0.25">
      <c r="J261" s="222"/>
    </row>
    <row r="262" spans="10:10" x14ac:dyDescent="0.25">
      <c r="J262" s="222"/>
    </row>
    <row r="263" spans="10:10" x14ac:dyDescent="0.25">
      <c r="J263" s="222"/>
    </row>
    <row r="264" spans="10:10" x14ac:dyDescent="0.25">
      <c r="J264" s="222"/>
    </row>
    <row r="265" spans="10:10" x14ac:dyDescent="0.25">
      <c r="J265" s="222"/>
    </row>
    <row r="266" spans="10:10" x14ac:dyDescent="0.25">
      <c r="J266" s="222"/>
    </row>
    <row r="267" spans="10:10" x14ac:dyDescent="0.25">
      <c r="J267" s="222"/>
    </row>
    <row r="268" spans="10:10" x14ac:dyDescent="0.25">
      <c r="J268" s="222"/>
    </row>
    <row r="269" spans="10:10" x14ac:dyDescent="0.25">
      <c r="J269" s="222"/>
    </row>
    <row r="270" spans="10:10" x14ac:dyDescent="0.25">
      <c r="J270" s="222"/>
    </row>
    <row r="271" spans="10:10" x14ac:dyDescent="0.25">
      <c r="J271" s="222"/>
    </row>
    <row r="272" spans="10:10" x14ac:dyDescent="0.25">
      <c r="J272" s="222"/>
    </row>
    <row r="273" spans="10:10" x14ac:dyDescent="0.25">
      <c r="J273" s="222"/>
    </row>
    <row r="274" spans="10:10" x14ac:dyDescent="0.25">
      <c r="J274" s="222"/>
    </row>
    <row r="275" spans="10:10" x14ac:dyDescent="0.25">
      <c r="J275" s="222"/>
    </row>
    <row r="276" spans="10:10" x14ac:dyDescent="0.25">
      <c r="J276" s="222"/>
    </row>
    <row r="277" spans="10:10" x14ac:dyDescent="0.25">
      <c r="J277" s="222"/>
    </row>
    <row r="278" spans="10:10" x14ac:dyDescent="0.25">
      <c r="J278" s="222"/>
    </row>
    <row r="279" spans="10:10" x14ac:dyDescent="0.25">
      <c r="J279" s="222"/>
    </row>
    <row r="280" spans="10:10" x14ac:dyDescent="0.25">
      <c r="J280" s="222"/>
    </row>
    <row r="281" spans="10:10" x14ac:dyDescent="0.25">
      <c r="J281" s="222"/>
    </row>
    <row r="282" spans="10:10" x14ac:dyDescent="0.25">
      <c r="J282" s="222"/>
    </row>
    <row r="283" spans="10:10" x14ac:dyDescent="0.25">
      <c r="J283" s="222"/>
    </row>
    <row r="284" spans="10:10" x14ac:dyDescent="0.25">
      <c r="J284" s="222"/>
    </row>
    <row r="285" spans="10:10" x14ac:dyDescent="0.25">
      <c r="J285" s="222"/>
    </row>
  </sheetData>
  <autoFilter ref="A6:BI45" xr:uid="{F5310F95-428A-4DF4-84E9-6C60F4609D5E}"/>
  <mergeCells count="108">
    <mergeCell ref="A132:A136"/>
    <mergeCell ref="A203:P203"/>
    <mergeCell ref="A75:A80"/>
    <mergeCell ref="A193:A194"/>
    <mergeCell ref="A195:P195"/>
    <mergeCell ref="A103:A105"/>
    <mergeCell ref="A106:P106"/>
    <mergeCell ref="A196:P196"/>
    <mergeCell ref="A81:P81"/>
    <mergeCell ref="A101:P101"/>
    <mergeCell ref="A139:A143"/>
    <mergeCell ref="A199:C202"/>
    <mergeCell ref="B148:C148"/>
    <mergeCell ref="A151:A152"/>
    <mergeCell ref="A149:P149"/>
    <mergeCell ref="A191:B191"/>
    <mergeCell ref="B177:C177"/>
    <mergeCell ref="B120:C120"/>
    <mergeCell ref="B128:C128"/>
    <mergeCell ref="A119:A129"/>
    <mergeCell ref="B114:C114"/>
    <mergeCell ref="A146:A148"/>
    <mergeCell ref="B136:D136"/>
    <mergeCell ref="B152:D152"/>
    <mergeCell ref="A2:Q2"/>
    <mergeCell ref="A4:Q4"/>
    <mergeCell ref="A5:Q5"/>
    <mergeCell ref="A170:P170"/>
    <mergeCell ref="A108:A115"/>
    <mergeCell ref="A7:A17"/>
    <mergeCell ref="A20:A34"/>
    <mergeCell ref="A37:A45"/>
    <mergeCell ref="A51:P51"/>
    <mergeCell ref="A18:P18"/>
    <mergeCell ref="A35:P35"/>
    <mergeCell ref="A83:A91"/>
    <mergeCell ref="A116:P116"/>
    <mergeCell ref="A68:A72"/>
    <mergeCell ref="A95:A100"/>
    <mergeCell ref="A66:P66"/>
    <mergeCell ref="A73:P73"/>
    <mergeCell ref="A92:P92"/>
    <mergeCell ref="B71:C71"/>
    <mergeCell ref="B76:C76"/>
    <mergeCell ref="B79:C79"/>
    <mergeCell ref="A53:A65"/>
    <mergeCell ref="A144:P144"/>
    <mergeCell ref="A48:A50"/>
    <mergeCell ref="B39:D39"/>
    <mergeCell ref="B44:D44"/>
    <mergeCell ref="B56:C56"/>
    <mergeCell ref="B58:C58"/>
    <mergeCell ref="B60:C60"/>
    <mergeCell ref="B24:D24"/>
    <mergeCell ref="B31:D31"/>
    <mergeCell ref="B32:D32"/>
    <mergeCell ref="B33:D33"/>
    <mergeCell ref="B34:D34"/>
    <mergeCell ref="B49:C49"/>
    <mergeCell ref="B50:C50"/>
    <mergeCell ref="B9:D9"/>
    <mergeCell ref="B15:D15"/>
    <mergeCell ref="B14:D14"/>
    <mergeCell ref="B16:D16"/>
    <mergeCell ref="A182:A186"/>
    <mergeCell ref="A189:A190"/>
    <mergeCell ref="A187:B187"/>
    <mergeCell ref="A137:P137"/>
    <mergeCell ref="B169:D169"/>
    <mergeCell ref="B140:C140"/>
    <mergeCell ref="B142:C142"/>
    <mergeCell ref="B147:C147"/>
    <mergeCell ref="B156:C156"/>
    <mergeCell ref="B163:C163"/>
    <mergeCell ref="B166:C166"/>
    <mergeCell ref="B168:C168"/>
    <mergeCell ref="B175:C175"/>
    <mergeCell ref="A130:P130"/>
    <mergeCell ref="B62:C62"/>
    <mergeCell ref="A179:P179"/>
    <mergeCell ref="A172:A178"/>
    <mergeCell ref="A153:P153"/>
    <mergeCell ref="A155:A169"/>
    <mergeCell ref="B17:D17"/>
    <mergeCell ref="B178:D178"/>
    <mergeCell ref="B186:D186"/>
    <mergeCell ref="B190:D190"/>
    <mergeCell ref="B194:D194"/>
    <mergeCell ref="B45:D45"/>
    <mergeCell ref="B65:D65"/>
    <mergeCell ref="B72:D72"/>
    <mergeCell ref="B80:D80"/>
    <mergeCell ref="B91:D91"/>
    <mergeCell ref="B100:D100"/>
    <mergeCell ref="B105:D105"/>
    <mergeCell ref="B115:D115"/>
    <mergeCell ref="B129:D129"/>
    <mergeCell ref="B134:C134"/>
    <mergeCell ref="B135:C135"/>
    <mergeCell ref="B86:C86"/>
    <mergeCell ref="B90:C90"/>
    <mergeCell ref="B96:C96"/>
    <mergeCell ref="B99:C99"/>
    <mergeCell ref="B111:C111"/>
    <mergeCell ref="B104:C104"/>
    <mergeCell ref="B143:D143"/>
    <mergeCell ref="B64:C64"/>
    <mergeCell ref="B69:C69"/>
  </mergeCells>
  <conditionalFormatting sqref="B127">
    <cfRule type="duplicateValues" dxfId="45" priority="11"/>
  </conditionalFormatting>
  <conditionalFormatting sqref="C127">
    <cfRule type="duplicateValues" dxfId="44" priority="10"/>
  </conditionalFormatting>
  <conditionalFormatting sqref="D10:D11">
    <cfRule type="duplicateValues" dxfId="43" priority="13"/>
  </conditionalFormatting>
  <conditionalFormatting sqref="D13">
    <cfRule type="duplicateValues" dxfId="42" priority="12"/>
  </conditionalFormatting>
  <conditionalFormatting sqref="R30">
    <cfRule type="duplicateValues" dxfId="41" priority="9"/>
  </conditionalFormatting>
  <conditionalFormatting sqref="S30">
    <cfRule type="duplicateValues" dxfId="40" priority="8"/>
  </conditionalFormatting>
  <conditionalFormatting sqref="S12">
    <cfRule type="duplicateValues" dxfId="39" priority="7"/>
  </conditionalFormatting>
  <conditionalFormatting sqref="S13">
    <cfRule type="duplicateValues" dxfId="38" priority="3"/>
  </conditionalFormatting>
  <conditionalFormatting sqref="D12">
    <cfRule type="duplicateValues" dxfId="37" priority="2"/>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50" max="15" man="1"/>
    <brk id="65" max="15" man="1"/>
    <brk id="81" max="15" man="1"/>
    <brk id="101" max="15" man="1"/>
    <brk id="116" max="15" man="1"/>
    <brk id="144" max="15" man="1"/>
    <brk id="170"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AO78"/>
  <sheetViews>
    <sheetView topLeftCell="A49" zoomScale="80" zoomScaleNormal="80" workbookViewId="0">
      <selection activeCell="I46" sqref="I46"/>
    </sheetView>
  </sheetViews>
  <sheetFormatPr baseColWidth="10" defaultColWidth="9.140625" defaultRowHeight="15" x14ac:dyDescent="0.25"/>
  <cols>
    <col min="1" max="1" width="46.42578125" customWidth="1"/>
    <col min="2" max="2" width="24.5703125" customWidth="1"/>
    <col min="3" max="3" width="22.28515625" hidden="1" customWidth="1"/>
    <col min="4" max="5" width="19.85546875" hidden="1" customWidth="1"/>
    <col min="6" max="6" width="21.140625" customWidth="1"/>
    <col min="7" max="7" width="21.5703125" customWidth="1"/>
    <col min="8" max="8" width="16.85546875" style="195" customWidth="1"/>
    <col min="9" max="9" width="20.28515625" style="195" customWidth="1"/>
    <col min="10" max="10" width="17.28515625" customWidth="1"/>
    <col min="11" max="11" width="15.140625" customWidth="1"/>
    <col min="12" max="12" width="17.85546875" customWidth="1"/>
    <col min="13" max="13" width="11" customWidth="1"/>
    <col min="14" max="14" width="11.42578125" customWidth="1"/>
    <col min="15" max="15" width="16.85546875" customWidth="1"/>
    <col min="16" max="16" width="16" customWidth="1"/>
    <col min="17" max="17" width="12.85546875" customWidth="1"/>
    <col min="18" max="18" width="18.42578125" customWidth="1"/>
    <col min="19" max="19" width="12.28515625" customWidth="1"/>
    <col min="20" max="20" width="12.140625" customWidth="1"/>
    <col min="21" max="21" width="22" hidden="1" customWidth="1"/>
    <col min="22" max="22" width="15.85546875" customWidth="1"/>
    <col min="23" max="23" width="9.140625" customWidth="1"/>
    <col min="24" max="24" width="12.7109375" customWidth="1"/>
    <col min="25" max="54" width="9.140625" customWidth="1"/>
  </cols>
  <sheetData>
    <row r="1" spans="1:41" ht="30.75" x14ac:dyDescent="0.25">
      <c r="A1" s="928" t="s">
        <v>357</v>
      </c>
      <c r="B1" s="929"/>
      <c r="C1" s="929"/>
      <c r="D1" s="929"/>
      <c r="E1" s="929"/>
      <c r="F1" s="929"/>
      <c r="G1" s="929"/>
      <c r="H1" s="929"/>
      <c r="I1" s="929"/>
      <c r="J1" s="929"/>
      <c r="K1" s="929"/>
      <c r="L1" s="929"/>
      <c r="M1" s="929"/>
      <c r="N1" s="929"/>
      <c r="O1" s="929"/>
      <c r="P1" s="929"/>
      <c r="Q1" s="929"/>
      <c r="R1" s="929"/>
      <c r="S1" s="929"/>
      <c r="T1" s="929"/>
      <c r="U1" s="929"/>
    </row>
    <row r="2" spans="1:41" ht="10.5" customHeight="1" x14ac:dyDescent="0.25">
      <c r="A2" s="940"/>
      <c r="B2" s="940"/>
      <c r="C2" s="940"/>
      <c r="D2" s="940"/>
      <c r="E2" s="940"/>
      <c r="F2" s="940"/>
      <c r="G2" s="940"/>
      <c r="H2" s="940"/>
      <c r="I2" s="940"/>
      <c r="J2" s="940"/>
      <c r="K2" s="940"/>
      <c r="L2" s="940"/>
      <c r="M2" s="940"/>
      <c r="N2" s="940"/>
      <c r="O2" s="940"/>
      <c r="P2" s="940"/>
      <c r="Q2" s="940"/>
      <c r="R2" s="940"/>
      <c r="S2" s="940"/>
      <c r="T2" s="940"/>
      <c r="U2" s="940"/>
    </row>
    <row r="3" spans="1:41" ht="17.25" customHeight="1" x14ac:dyDescent="0.25">
      <c r="A3" s="940"/>
      <c r="B3" s="940"/>
      <c r="C3" s="940"/>
      <c r="D3" s="940"/>
      <c r="E3" s="940"/>
      <c r="F3" s="940"/>
      <c r="G3" s="940"/>
      <c r="H3" s="940"/>
      <c r="I3" s="940"/>
      <c r="J3" s="940"/>
      <c r="K3" s="940"/>
      <c r="L3" s="940"/>
      <c r="M3" s="940"/>
      <c r="N3" s="940"/>
      <c r="O3" s="940"/>
      <c r="P3" s="940"/>
      <c r="Q3" s="940"/>
      <c r="R3" s="940"/>
      <c r="S3" s="940"/>
      <c r="T3" s="940"/>
      <c r="U3" s="940"/>
    </row>
    <row r="4" spans="1:41" ht="30.75" x14ac:dyDescent="0.25">
      <c r="A4" s="938">
        <v>46081</v>
      </c>
      <c r="B4" s="939"/>
      <c r="C4" s="939"/>
      <c r="D4" s="939"/>
      <c r="E4" s="939"/>
      <c r="F4" s="939"/>
      <c r="G4" s="939"/>
      <c r="H4" s="939"/>
      <c r="I4" s="939"/>
      <c r="J4" s="939"/>
      <c r="K4" s="939"/>
      <c r="L4" s="939"/>
      <c r="M4" s="939"/>
      <c r="N4" s="939"/>
      <c r="O4" s="939"/>
      <c r="P4" s="939"/>
      <c r="Q4" s="939"/>
      <c r="R4" s="939"/>
      <c r="S4" s="939"/>
      <c r="T4" s="939"/>
      <c r="U4" s="939"/>
    </row>
    <row r="5" spans="1:41" ht="17.25" customHeight="1" x14ac:dyDescent="0.3">
      <c r="A5" s="941" t="s">
        <v>379</v>
      </c>
      <c r="B5" s="942"/>
      <c r="C5" s="942"/>
      <c r="D5" s="942"/>
      <c r="E5" s="942"/>
      <c r="F5" s="942"/>
      <c r="G5" s="942"/>
      <c r="H5" s="942"/>
      <c r="I5" s="942"/>
      <c r="J5" s="942"/>
      <c r="K5" s="942"/>
      <c r="L5" s="942"/>
      <c r="M5" s="942"/>
      <c r="N5" s="942"/>
      <c r="O5" s="942"/>
      <c r="P5" s="942"/>
      <c r="Q5" s="942"/>
      <c r="R5" s="942"/>
      <c r="S5" s="942"/>
      <c r="T5" s="942"/>
      <c r="U5" s="942"/>
    </row>
    <row r="6" spans="1:41" ht="46.5" customHeight="1" thickBot="1" x14ac:dyDescent="0.3">
      <c r="A6" s="952" t="s">
        <v>517</v>
      </c>
      <c r="B6" s="952"/>
      <c r="C6" s="952"/>
      <c r="D6" s="952"/>
      <c r="E6" s="952"/>
      <c r="F6" s="952"/>
      <c r="G6" s="952"/>
      <c r="H6" s="952"/>
      <c r="I6" s="952"/>
      <c r="J6" s="952"/>
      <c r="K6" s="952"/>
      <c r="L6" s="952"/>
      <c r="M6" s="952"/>
      <c r="N6" s="952"/>
      <c r="O6" s="952"/>
      <c r="P6" s="952"/>
      <c r="Q6" s="952"/>
      <c r="R6" s="952"/>
      <c r="S6" s="952"/>
      <c r="T6" s="952"/>
      <c r="U6" s="952"/>
    </row>
    <row r="7" spans="1:41" ht="42" customHeight="1" x14ac:dyDescent="0.25">
      <c r="A7" s="326" t="s">
        <v>63</v>
      </c>
      <c r="B7" s="326" t="s">
        <v>88</v>
      </c>
      <c r="C7" s="326" t="s">
        <v>164</v>
      </c>
      <c r="D7" s="326" t="s">
        <v>501</v>
      </c>
      <c r="E7" s="386" t="s">
        <v>509</v>
      </c>
      <c r="F7" s="386" t="s">
        <v>375</v>
      </c>
      <c r="G7" s="326" t="s">
        <v>24</v>
      </c>
      <c r="H7" s="326" t="s">
        <v>356</v>
      </c>
      <c r="I7" s="326" t="s">
        <v>42</v>
      </c>
      <c r="J7" s="326" t="s">
        <v>25</v>
      </c>
      <c r="K7" s="326" t="s">
        <v>227</v>
      </c>
      <c r="L7" s="327" t="s">
        <v>378</v>
      </c>
      <c r="M7" s="927" t="s">
        <v>169</v>
      </c>
      <c r="N7" s="927"/>
      <c r="O7" s="326" t="s">
        <v>168</v>
      </c>
      <c r="P7" s="326" t="s">
        <v>78</v>
      </c>
      <c r="Q7" s="326" t="s">
        <v>228</v>
      </c>
      <c r="R7" s="327" t="s">
        <v>170</v>
      </c>
      <c r="S7" s="950" t="s">
        <v>171</v>
      </c>
      <c r="T7" s="951"/>
      <c r="U7" s="326" t="s">
        <v>28</v>
      </c>
    </row>
    <row r="8" spans="1:41" s="120" customFormat="1" ht="63.75" customHeight="1" x14ac:dyDescent="0.3">
      <c r="A8" s="478" t="s">
        <v>322</v>
      </c>
      <c r="B8" s="266">
        <v>47548.530200000001</v>
      </c>
      <c r="C8" s="266">
        <v>47548.530200000001</v>
      </c>
      <c r="D8" s="266" t="e">
        <v>#REF!</v>
      </c>
      <c r="E8" s="266">
        <v>5709.4012819999998</v>
      </c>
      <c r="F8" s="266">
        <v>41839.128918000002</v>
      </c>
      <c r="G8" s="266">
        <v>16882.773325000002</v>
      </c>
      <c r="H8" s="77">
        <v>0.40351636761100701</v>
      </c>
      <c r="I8" s="266">
        <v>24956.355593</v>
      </c>
      <c r="J8" s="266">
        <v>7785.4958880000004</v>
      </c>
      <c r="K8" s="73">
        <v>0.18608169169245131</v>
      </c>
      <c r="L8" s="675">
        <v>0.57999999999999996</v>
      </c>
      <c r="M8" s="74" t="s">
        <v>85</v>
      </c>
      <c r="N8" s="325">
        <v>0.32083050291801951</v>
      </c>
      <c r="O8" s="72">
        <v>9097.2774370000006</v>
      </c>
      <c r="P8" s="72">
        <v>7.9212020000000001</v>
      </c>
      <c r="Q8" s="455">
        <v>1.8932521314018433E-4</v>
      </c>
      <c r="R8" s="674">
        <v>0.02</v>
      </c>
      <c r="S8" s="76" t="s">
        <v>85</v>
      </c>
      <c r="T8" s="325">
        <v>9.4662606570092168E-3</v>
      </c>
      <c r="U8" s="266" t="e">
        <v>#REF!</v>
      </c>
      <c r="V8" s="465"/>
      <c r="AO8" s="465"/>
    </row>
    <row r="9" spans="1:41" s="120" customFormat="1" ht="54.75" customHeight="1" x14ac:dyDescent="0.3">
      <c r="A9" s="478" t="s">
        <v>323</v>
      </c>
      <c r="B9" s="266">
        <v>171132.1507</v>
      </c>
      <c r="C9" s="266">
        <v>171132.1507</v>
      </c>
      <c r="D9" s="266" t="e">
        <v>#REF!</v>
      </c>
      <c r="E9" s="266">
        <v>0</v>
      </c>
      <c r="F9" s="266">
        <v>171132.1507</v>
      </c>
      <c r="G9" s="266">
        <v>42608.356493809995</v>
      </c>
      <c r="H9" s="77">
        <v>0.24897926146270302</v>
      </c>
      <c r="I9" s="266">
        <v>128523.79420619001</v>
      </c>
      <c r="J9" s="266">
        <v>28370.8573755</v>
      </c>
      <c r="K9" s="73">
        <v>0.16578332744286606</v>
      </c>
      <c r="L9" s="74">
        <v>0.57999999999999996</v>
      </c>
      <c r="M9" s="74" t="s">
        <v>85</v>
      </c>
      <c r="N9" s="463">
        <v>0.28583332317735527</v>
      </c>
      <c r="O9" s="72">
        <v>14237.499118309996</v>
      </c>
      <c r="P9" s="72">
        <v>74.973123999999999</v>
      </c>
      <c r="Q9" s="455">
        <v>4.3810075250810251E-4</v>
      </c>
      <c r="R9" s="79">
        <v>0.02</v>
      </c>
      <c r="S9" s="76" t="s">
        <v>85</v>
      </c>
      <c r="T9" s="325">
        <v>2.1905037625405126E-2</v>
      </c>
      <c r="U9" s="266" t="e">
        <v>#REF!</v>
      </c>
      <c r="AO9" s="465"/>
    </row>
    <row r="10" spans="1:41" s="120" customFormat="1" ht="34.5" customHeight="1" x14ac:dyDescent="0.3">
      <c r="A10" s="478" t="s">
        <v>324</v>
      </c>
      <c r="B10" s="266">
        <v>43193.549813999998</v>
      </c>
      <c r="C10" s="266">
        <v>42693.549813999998</v>
      </c>
      <c r="D10" s="266" t="e">
        <v>#REF!</v>
      </c>
      <c r="E10" s="266">
        <v>0</v>
      </c>
      <c r="F10" s="266">
        <v>42693.549813999998</v>
      </c>
      <c r="G10" s="266">
        <v>36227.141090289995</v>
      </c>
      <c r="H10" s="77">
        <v>0.84853897715505611</v>
      </c>
      <c r="I10" s="266">
        <v>6466.408723710003</v>
      </c>
      <c r="J10" s="266">
        <v>13967.308940000001</v>
      </c>
      <c r="K10" s="73">
        <v>0.32715267296466088</v>
      </c>
      <c r="L10" s="74">
        <v>0.57999999999999996</v>
      </c>
      <c r="M10" s="74" t="s">
        <v>85</v>
      </c>
      <c r="N10" s="798">
        <v>0.56405633269769118</v>
      </c>
      <c r="O10" s="72">
        <v>22259.832150289993</v>
      </c>
      <c r="P10" s="72">
        <v>133.109455</v>
      </c>
      <c r="Q10" s="455">
        <v>3.1177884148755174E-3</v>
      </c>
      <c r="R10" s="79">
        <v>0.02</v>
      </c>
      <c r="S10" s="76" t="s">
        <v>85</v>
      </c>
      <c r="T10" s="325">
        <v>0.15588942074377587</v>
      </c>
      <c r="U10" s="266" t="e">
        <v>#REF!</v>
      </c>
      <c r="AO10" s="465"/>
    </row>
    <row r="11" spans="1:41" s="120" customFormat="1" ht="34.5" customHeight="1" x14ac:dyDescent="0.3">
      <c r="A11" s="478" t="s">
        <v>507</v>
      </c>
      <c r="B11" s="266">
        <v>1500</v>
      </c>
      <c r="C11" s="266">
        <v>1500</v>
      </c>
      <c r="D11" s="266"/>
      <c r="E11" s="266">
        <v>0</v>
      </c>
      <c r="F11" s="266">
        <v>1500</v>
      </c>
      <c r="G11" s="266">
        <v>1126.804946</v>
      </c>
      <c r="H11" s="77">
        <v>0.75120329733333335</v>
      </c>
      <c r="I11" s="266">
        <v>373.19505400000003</v>
      </c>
      <c r="J11" s="266">
        <v>871.80494599999997</v>
      </c>
      <c r="K11" s="73">
        <v>0.58120329733333331</v>
      </c>
      <c r="L11" s="74">
        <v>0.57999999999999996</v>
      </c>
      <c r="M11" s="74" t="s">
        <v>84</v>
      </c>
      <c r="N11" s="676">
        <v>1.0020746505747127</v>
      </c>
      <c r="O11" s="72"/>
      <c r="P11" s="72">
        <v>16.757048000000001</v>
      </c>
      <c r="Q11" s="455">
        <v>1.1171365333333334E-2</v>
      </c>
      <c r="R11" s="79"/>
      <c r="S11" s="76" t="s">
        <v>85</v>
      </c>
      <c r="T11" s="325"/>
      <c r="U11" s="266"/>
      <c r="AO11" s="465"/>
    </row>
    <row r="12" spans="1:41" s="120" customFormat="1" ht="42" customHeight="1" x14ac:dyDescent="0.3">
      <c r="A12" s="478" t="s">
        <v>298</v>
      </c>
      <c r="B12" s="266">
        <v>89163.056446999995</v>
      </c>
      <c r="C12" s="266">
        <v>89163.056446999995</v>
      </c>
      <c r="D12" s="266">
        <v>0</v>
      </c>
      <c r="E12" s="266">
        <v>0</v>
      </c>
      <c r="F12" s="266">
        <v>89163.056446999995</v>
      </c>
      <c r="G12" s="266">
        <v>66900.917311390003</v>
      </c>
      <c r="H12" s="77">
        <v>0.75032104076823591</v>
      </c>
      <c r="I12" s="266">
        <v>22262.139135609992</v>
      </c>
      <c r="J12" s="266">
        <v>27973.400662169999</v>
      </c>
      <c r="K12" s="77">
        <v>0.31373308382264636</v>
      </c>
      <c r="L12" s="74">
        <v>0.57999999999999996</v>
      </c>
      <c r="M12" s="78" t="s">
        <v>85</v>
      </c>
      <c r="N12" s="463">
        <v>0.54091911003904547</v>
      </c>
      <c r="O12" s="72">
        <v>38927.516649220008</v>
      </c>
      <c r="P12" s="72">
        <v>1499.1757809999999</v>
      </c>
      <c r="Q12" s="456">
        <v>1.6813867096302771E-2</v>
      </c>
      <c r="R12" s="79">
        <v>0.02</v>
      </c>
      <c r="S12" s="76" t="s">
        <v>29</v>
      </c>
      <c r="T12" s="800">
        <v>0.84069335481513852</v>
      </c>
      <c r="U12" s="266" t="e">
        <v>#REF!</v>
      </c>
      <c r="AO12" s="465"/>
    </row>
    <row r="13" spans="1:41" s="120" customFormat="1" ht="42" customHeight="1" x14ac:dyDescent="0.3">
      <c r="A13" s="478" t="s">
        <v>326</v>
      </c>
      <c r="B13" s="266">
        <v>3384</v>
      </c>
      <c r="C13" s="266">
        <v>3384</v>
      </c>
      <c r="D13" s="266" t="e">
        <v>#REF!</v>
      </c>
      <c r="E13" s="477">
        <v>0</v>
      </c>
      <c r="F13" s="266">
        <v>3384</v>
      </c>
      <c r="G13" s="266">
        <v>2622.60220033</v>
      </c>
      <c r="H13" s="77">
        <v>0.77500065021572107</v>
      </c>
      <c r="I13" s="266">
        <v>761.39779967000004</v>
      </c>
      <c r="J13" s="266">
        <v>2208.7341769999998</v>
      </c>
      <c r="K13" s="77">
        <v>0.65269922488179666</v>
      </c>
      <c r="L13" s="74">
        <v>0.57999999999999996</v>
      </c>
      <c r="M13" s="74" t="s">
        <v>84</v>
      </c>
      <c r="N13" s="679">
        <v>1.1253434911755116</v>
      </c>
      <c r="O13" s="72">
        <v>413.86802333000014</v>
      </c>
      <c r="P13" s="72">
        <v>2.6843330000000001</v>
      </c>
      <c r="Q13" s="456">
        <v>7.9324261229314424E-4</v>
      </c>
      <c r="R13" s="79">
        <v>0.02</v>
      </c>
      <c r="S13" s="76" t="s">
        <v>85</v>
      </c>
      <c r="T13" s="801">
        <v>3.9662130614657211E-2</v>
      </c>
      <c r="U13" s="266" t="e">
        <v>#REF!</v>
      </c>
      <c r="AO13" s="465"/>
    </row>
    <row r="14" spans="1:41" s="120" customFormat="1" ht="54" customHeight="1" x14ac:dyDescent="0.3">
      <c r="A14" s="478" t="s">
        <v>516</v>
      </c>
      <c r="B14" s="266">
        <v>14000</v>
      </c>
      <c r="C14" s="266">
        <v>14000</v>
      </c>
      <c r="D14" s="477" t="e">
        <v>#REF!</v>
      </c>
      <c r="E14" s="477">
        <v>0</v>
      </c>
      <c r="F14" s="266">
        <v>14000</v>
      </c>
      <c r="G14" s="266">
        <v>7992.6405750000004</v>
      </c>
      <c r="H14" s="77">
        <v>0.57090289821428575</v>
      </c>
      <c r="I14" s="266">
        <v>6007.3594249999996</v>
      </c>
      <c r="J14" s="266">
        <v>4673.1955449999996</v>
      </c>
      <c r="K14" s="77">
        <v>0.33379968178571423</v>
      </c>
      <c r="L14" s="74">
        <v>0.57999999999999996</v>
      </c>
      <c r="M14" s="78" t="s">
        <v>85</v>
      </c>
      <c r="N14" s="798">
        <v>0.57551669273399009</v>
      </c>
      <c r="O14" s="72">
        <v>3319.4450300000008</v>
      </c>
      <c r="P14" s="72">
        <v>16.247443000000001</v>
      </c>
      <c r="Q14" s="456">
        <v>1.160531642857143E-3</v>
      </c>
      <c r="R14" s="79">
        <v>0.02</v>
      </c>
      <c r="S14" s="76" t="s">
        <v>85</v>
      </c>
      <c r="T14" s="801">
        <v>5.802658214285715E-2</v>
      </c>
      <c r="U14" s="266" t="e">
        <v>#REF!</v>
      </c>
      <c r="AO14" s="465"/>
    </row>
    <row r="15" spans="1:41" s="120" customFormat="1" ht="42" hidden="1" customHeight="1" x14ac:dyDescent="0.3">
      <c r="A15" s="313" t="s">
        <v>270</v>
      </c>
      <c r="B15" s="315">
        <v>369921.28716100001</v>
      </c>
      <c r="C15" s="315">
        <v>369421.28716100001</v>
      </c>
      <c r="D15" s="317" t="e">
        <v>#REF!</v>
      </c>
      <c r="E15" s="317">
        <v>5709.4012819999998</v>
      </c>
      <c r="F15" s="315">
        <v>363711.88587900001</v>
      </c>
      <c r="G15" s="315">
        <v>174361.23594181999</v>
      </c>
      <c r="H15" s="318">
        <v>0.47939383537173336</v>
      </c>
      <c r="I15" s="315">
        <v>189350.64993718002</v>
      </c>
      <c r="J15" s="315">
        <v>85850.797533670004</v>
      </c>
      <c r="K15" s="319">
        <v>0.2360406708353516</v>
      </c>
      <c r="L15" s="319">
        <v>0.57999999999999996</v>
      </c>
      <c r="M15" s="328" t="s">
        <v>29</v>
      </c>
      <c r="N15" s="463">
        <v>0.40696667385405449</v>
      </c>
      <c r="O15" s="315">
        <v>88510.438408149988</v>
      </c>
      <c r="P15" s="316">
        <v>1750.8683859999999</v>
      </c>
      <c r="Q15" s="328">
        <v>4.8138882834928313E-3</v>
      </c>
      <c r="R15" s="319">
        <v>0.02</v>
      </c>
      <c r="S15" s="319" t="s">
        <v>85</v>
      </c>
      <c r="T15" s="325">
        <v>0.24069441417464157</v>
      </c>
      <c r="U15" s="356" t="e">
        <v>#REF!</v>
      </c>
    </row>
    <row r="16" spans="1:41" s="120" customFormat="1" ht="57" hidden="1" customHeight="1" x14ac:dyDescent="0.3">
      <c r="A16" s="311" t="s">
        <v>322</v>
      </c>
      <c r="B16" s="266">
        <v>0</v>
      </c>
      <c r="C16" s="266">
        <v>0</v>
      </c>
      <c r="D16" s="267" t="e">
        <v>#REF!</v>
      </c>
      <c r="E16" s="267">
        <v>0</v>
      </c>
      <c r="F16" s="267">
        <v>0</v>
      </c>
      <c r="G16" s="267">
        <v>0</v>
      </c>
      <c r="H16" s="77">
        <v>0</v>
      </c>
      <c r="I16" s="267">
        <v>0</v>
      </c>
      <c r="J16" s="266">
        <v>0</v>
      </c>
      <c r="K16" s="77">
        <v>0</v>
      </c>
      <c r="L16" s="74">
        <v>0.57999999999999996</v>
      </c>
      <c r="M16" s="78" t="s">
        <v>85</v>
      </c>
      <c r="N16" s="463">
        <v>0</v>
      </c>
      <c r="O16" s="72">
        <v>0</v>
      </c>
      <c r="P16" s="72">
        <v>0</v>
      </c>
      <c r="Q16" s="456">
        <v>0</v>
      </c>
      <c r="R16" s="323">
        <v>0.02</v>
      </c>
      <c r="S16" s="324" t="s">
        <v>85</v>
      </c>
      <c r="T16" s="462">
        <v>0</v>
      </c>
      <c r="U16" s="266">
        <v>0</v>
      </c>
    </row>
    <row r="17" spans="1:21" s="120" customFormat="1" ht="59.25" hidden="1" customHeight="1" thickBot="1" x14ac:dyDescent="0.35">
      <c r="A17" s="311" t="s">
        <v>323</v>
      </c>
      <c r="B17" s="266">
        <v>0</v>
      </c>
      <c r="C17" s="266">
        <v>0</v>
      </c>
      <c r="D17" s="267" t="e">
        <v>#REF!</v>
      </c>
      <c r="E17" s="267">
        <v>0</v>
      </c>
      <c r="F17" s="266">
        <v>0</v>
      </c>
      <c r="G17" s="266">
        <v>0</v>
      </c>
      <c r="H17" s="77">
        <v>0</v>
      </c>
      <c r="I17" s="266">
        <v>0</v>
      </c>
      <c r="J17" s="266">
        <v>0</v>
      </c>
      <c r="K17" s="77">
        <v>0</v>
      </c>
      <c r="L17" s="74">
        <v>0.57999999999999996</v>
      </c>
      <c r="M17" s="78" t="s">
        <v>85</v>
      </c>
      <c r="N17" s="463">
        <v>0</v>
      </c>
      <c r="O17" s="72">
        <v>0</v>
      </c>
      <c r="P17" s="72">
        <v>0</v>
      </c>
      <c r="Q17" s="456">
        <v>0</v>
      </c>
      <c r="R17" s="290">
        <v>0.02</v>
      </c>
      <c r="S17" s="261" t="s">
        <v>85</v>
      </c>
      <c r="T17" s="470">
        <v>0</v>
      </c>
      <c r="U17" s="266">
        <v>0</v>
      </c>
    </row>
    <row r="18" spans="1:21" s="121" customFormat="1" ht="33.75" hidden="1" customHeight="1" thickBot="1" x14ac:dyDescent="0.4">
      <c r="A18" s="329" t="s">
        <v>359</v>
      </c>
      <c r="B18" s="330">
        <v>0</v>
      </c>
      <c r="C18" s="330">
        <v>0</v>
      </c>
      <c r="D18" s="330" t="e">
        <v>#REF!</v>
      </c>
      <c r="E18" s="330">
        <v>0</v>
      </c>
      <c r="F18" s="330">
        <v>0</v>
      </c>
      <c r="G18" s="330">
        <v>0</v>
      </c>
      <c r="H18" s="331">
        <v>0</v>
      </c>
      <c r="I18" s="330">
        <v>0</v>
      </c>
      <c r="J18" s="330">
        <v>0</v>
      </c>
      <c r="K18" s="332">
        <v>0</v>
      </c>
      <c r="L18" s="333">
        <v>0.57999999999999996</v>
      </c>
      <c r="M18" s="334" t="s">
        <v>85</v>
      </c>
      <c r="N18" s="753">
        <v>0</v>
      </c>
      <c r="O18" s="335">
        <v>0</v>
      </c>
      <c r="P18" s="335">
        <v>0</v>
      </c>
      <c r="Q18" s="334">
        <v>0</v>
      </c>
      <c r="R18" s="333">
        <v>0.02</v>
      </c>
      <c r="S18" s="333" t="s">
        <v>85</v>
      </c>
      <c r="T18" s="471">
        <v>0</v>
      </c>
      <c r="U18" s="356">
        <v>0</v>
      </c>
    </row>
    <row r="19" spans="1:21" s="121" customFormat="1" ht="34.5" customHeight="1" thickBot="1" x14ac:dyDescent="0.4">
      <c r="A19" s="322" t="s">
        <v>69</v>
      </c>
      <c r="B19" s="336">
        <v>369921.28716100001</v>
      </c>
      <c r="C19" s="337">
        <v>369421.28716100001</v>
      </c>
      <c r="D19" s="336" t="e">
        <v>#REF!</v>
      </c>
      <c r="E19" s="336">
        <v>5709.4012819999998</v>
      </c>
      <c r="F19" s="338">
        <v>363711.88587900001</v>
      </c>
      <c r="G19" s="337">
        <v>174361.23594181999</v>
      </c>
      <c r="H19" s="339">
        <v>0.47939383537173336</v>
      </c>
      <c r="I19" s="338">
        <v>189350.64993718002</v>
      </c>
      <c r="J19" s="338">
        <v>85850.797533670004</v>
      </c>
      <c r="K19" s="340">
        <v>0.2360406708353516</v>
      </c>
      <c r="L19" s="340">
        <v>0.57999999999999996</v>
      </c>
      <c r="M19" s="341" t="s">
        <v>85</v>
      </c>
      <c r="N19" s="799">
        <v>0.40696667385405449</v>
      </c>
      <c r="O19" s="338">
        <v>88510.438408149988</v>
      </c>
      <c r="P19" s="342">
        <v>1750.8683859999999</v>
      </c>
      <c r="Q19" s="341">
        <v>4.8138882834928313E-3</v>
      </c>
      <c r="R19" s="340">
        <v>0.02</v>
      </c>
      <c r="S19" s="340" t="s">
        <v>85</v>
      </c>
      <c r="T19" s="304">
        <v>0.24069441417464157</v>
      </c>
      <c r="U19" s="357" t="e">
        <v>#REF!</v>
      </c>
    </row>
    <row r="20" spans="1:21" ht="25.5" customHeight="1" x14ac:dyDescent="0.35">
      <c r="A20" s="71" t="s">
        <v>542</v>
      </c>
      <c r="B20" s="71"/>
      <c r="C20" s="300"/>
      <c r="D20" s="300"/>
      <c r="E20" s="300"/>
      <c r="F20" s="200"/>
      <c r="G20" s="200"/>
      <c r="H20" s="191"/>
      <c r="I20" s="191"/>
      <c r="J20" s="71"/>
      <c r="K20" s="71"/>
      <c r="L20" s="71"/>
      <c r="M20" s="71"/>
      <c r="N20" s="71"/>
      <c r="O20" s="71"/>
      <c r="P20" s="71"/>
      <c r="Q20" s="71"/>
      <c r="R20" s="71"/>
      <c r="S20" s="71"/>
      <c r="T20" s="71"/>
      <c r="U20" s="71"/>
    </row>
    <row r="21" spans="1:21" ht="21" customHeight="1" x14ac:dyDescent="0.35">
      <c r="A21" s="263" t="s">
        <v>379</v>
      </c>
      <c r="B21" s="71"/>
      <c r="C21" s="71"/>
      <c r="D21" s="71"/>
      <c r="E21" s="71"/>
      <c r="F21" s="200"/>
      <c r="G21" s="71"/>
      <c r="H21" s="191"/>
      <c r="I21" s="191"/>
      <c r="J21" s="71"/>
      <c r="K21" s="71"/>
      <c r="L21" s="71"/>
      <c r="M21" s="71"/>
      <c r="N21" s="71"/>
      <c r="O21" s="71"/>
      <c r="P21" s="71"/>
      <c r="Q21" s="71"/>
      <c r="R21" s="71"/>
      <c r="S21" s="71"/>
      <c r="T21" s="71"/>
      <c r="U21" s="71"/>
    </row>
    <row r="22" spans="1:21" ht="30.75" customHeight="1" thickBot="1" x14ac:dyDescent="0.3">
      <c r="A22" s="953" t="s">
        <v>383</v>
      </c>
      <c r="B22" s="954"/>
      <c r="C22" s="954"/>
      <c r="D22" s="954"/>
      <c r="E22" s="954"/>
      <c r="F22" s="954"/>
      <c r="G22" s="954"/>
      <c r="H22" s="954"/>
      <c r="I22" s="954"/>
      <c r="J22" s="954"/>
      <c r="K22" s="954"/>
      <c r="L22" s="954"/>
      <c r="M22" s="954"/>
      <c r="N22" s="954"/>
      <c r="O22" s="954"/>
      <c r="P22" s="954"/>
      <c r="Q22" s="954"/>
      <c r="R22" s="954"/>
      <c r="S22" s="954"/>
      <c r="T22" s="954"/>
      <c r="U22" s="954"/>
    </row>
    <row r="23" spans="1:21" ht="42.75" customHeight="1" x14ac:dyDescent="0.25">
      <c r="A23" s="326" t="s">
        <v>63</v>
      </c>
      <c r="B23" s="326" t="s">
        <v>88</v>
      </c>
      <c r="C23" s="326" t="s">
        <v>164</v>
      </c>
      <c r="D23" s="326" t="s">
        <v>501</v>
      </c>
      <c r="E23" s="386" t="s">
        <v>509</v>
      </c>
      <c r="F23" s="386" t="s">
        <v>375</v>
      </c>
      <c r="G23" s="326" t="s">
        <v>24</v>
      </c>
      <c r="H23" s="326" t="s">
        <v>356</v>
      </c>
      <c r="I23" s="326" t="s">
        <v>42</v>
      </c>
      <c r="J23" s="326" t="s">
        <v>25</v>
      </c>
      <c r="K23" s="326" t="s">
        <v>227</v>
      </c>
      <c r="L23" s="327" t="s">
        <v>378</v>
      </c>
      <c r="M23" s="927" t="s">
        <v>169</v>
      </c>
      <c r="N23" s="927"/>
      <c r="O23" s="326" t="s">
        <v>168</v>
      </c>
      <c r="P23" s="326" t="s">
        <v>78</v>
      </c>
      <c r="Q23" s="326" t="s">
        <v>228</v>
      </c>
      <c r="R23" s="326" t="s">
        <v>170</v>
      </c>
      <c r="S23" s="936" t="s">
        <v>171</v>
      </c>
      <c r="T23" s="937"/>
      <c r="U23" s="326" t="s">
        <v>28</v>
      </c>
    </row>
    <row r="24" spans="1:21" ht="42.75" customHeight="1" x14ac:dyDescent="0.25">
      <c r="A24" s="311" t="s">
        <v>394</v>
      </c>
      <c r="B24" s="72">
        <v>768555</v>
      </c>
      <c r="C24" s="783">
        <v>768555</v>
      </c>
      <c r="D24" s="72" t="e">
        <v>#REF!</v>
      </c>
      <c r="E24" s="72">
        <v>0</v>
      </c>
      <c r="F24" s="72">
        <v>768555</v>
      </c>
      <c r="G24" s="72">
        <v>702328.60068305</v>
      </c>
      <c r="H24" s="77">
        <v>0.91382998052585696</v>
      </c>
      <c r="I24" s="72">
        <v>66226.399316950003</v>
      </c>
      <c r="J24" s="72">
        <v>596080.37007919</v>
      </c>
      <c r="K24" s="77">
        <v>0.77558583325746366</v>
      </c>
      <c r="L24" s="74">
        <v>0.57999999999999996</v>
      </c>
      <c r="M24" s="78" t="s">
        <v>84</v>
      </c>
      <c r="N24" s="676">
        <v>1.3372169538921788</v>
      </c>
      <c r="O24" s="72">
        <v>106248.23060385999</v>
      </c>
      <c r="P24" s="72">
        <v>3208.1181470000001</v>
      </c>
      <c r="Q24" s="457">
        <v>4.1742206439356975E-3</v>
      </c>
      <c r="R24" s="79">
        <v>0.02</v>
      </c>
      <c r="S24" s="79" t="s">
        <v>85</v>
      </c>
      <c r="T24" s="470">
        <v>0.20871103219678486</v>
      </c>
      <c r="U24" s="266" t="e">
        <v>#REF!</v>
      </c>
    </row>
    <row r="25" spans="1:21" ht="59.25" customHeight="1" x14ac:dyDescent="0.25">
      <c r="A25" s="311" t="s">
        <v>325</v>
      </c>
      <c r="B25" s="72">
        <v>95690</v>
      </c>
      <c r="C25" s="783">
        <v>94470</v>
      </c>
      <c r="D25" s="72" t="e">
        <v>#REF!</v>
      </c>
      <c r="E25" s="72">
        <v>0</v>
      </c>
      <c r="F25" s="72">
        <v>94470</v>
      </c>
      <c r="G25" s="72">
        <v>36172.237879530003</v>
      </c>
      <c r="H25" s="77">
        <v>0.38289655847919979</v>
      </c>
      <c r="I25" s="72">
        <v>58297.762120469997</v>
      </c>
      <c r="J25" s="72">
        <v>22320.262666030001</v>
      </c>
      <c r="K25" s="77">
        <v>0.23626826152249392</v>
      </c>
      <c r="L25" s="74">
        <v>0.57999999999999996</v>
      </c>
      <c r="M25" s="78" t="s">
        <v>85</v>
      </c>
      <c r="N25" s="464">
        <v>0.40735907159050677</v>
      </c>
      <c r="O25" s="72">
        <v>13851.975213500002</v>
      </c>
      <c r="P25" s="72">
        <v>176.84938083000003</v>
      </c>
      <c r="Q25" s="457">
        <v>1.8720163102572249E-3</v>
      </c>
      <c r="R25" s="79">
        <v>0.02</v>
      </c>
      <c r="S25" s="79" t="s">
        <v>85</v>
      </c>
      <c r="T25" s="325">
        <v>9.3600815512861243E-2</v>
      </c>
      <c r="U25" s="266" t="e">
        <v>#REF!</v>
      </c>
    </row>
    <row r="26" spans="1:21" s="120" customFormat="1" ht="63.75" customHeight="1" x14ac:dyDescent="0.3">
      <c r="A26" s="311" t="s">
        <v>392</v>
      </c>
      <c r="B26" s="72">
        <v>22822.518</v>
      </c>
      <c r="C26" s="783">
        <v>22822.518</v>
      </c>
      <c r="D26" s="72" t="e">
        <v>#REF!</v>
      </c>
      <c r="E26" s="72">
        <v>0</v>
      </c>
      <c r="F26" s="72">
        <v>22822.518</v>
      </c>
      <c r="G26" s="72">
        <v>20692.296174999999</v>
      </c>
      <c r="H26" s="77">
        <v>0.90666140234832981</v>
      </c>
      <c r="I26" s="72">
        <v>2130.2218250000005</v>
      </c>
      <c r="J26" s="72">
        <v>18150.100691</v>
      </c>
      <c r="K26" s="77">
        <v>0.79527161249253919</v>
      </c>
      <c r="L26" s="74">
        <v>0.57999999999999996</v>
      </c>
      <c r="M26" s="78" t="s">
        <v>84</v>
      </c>
      <c r="N26" s="677">
        <v>1.3711579525733435</v>
      </c>
      <c r="O26" s="72">
        <v>2542.1954839999999</v>
      </c>
      <c r="P26" s="72">
        <v>94.554305329999991</v>
      </c>
      <c r="Q26" s="456">
        <v>4.1430268706546753E-3</v>
      </c>
      <c r="R26" s="79">
        <v>0.02</v>
      </c>
      <c r="S26" s="79" t="s">
        <v>85</v>
      </c>
      <c r="T26" s="325">
        <v>0.20715134353273376</v>
      </c>
      <c r="U26" s="266" t="e">
        <v>#REF!</v>
      </c>
    </row>
    <row r="27" spans="1:21" s="120" customFormat="1" ht="99.75" customHeight="1" x14ac:dyDescent="0.3">
      <c r="A27" s="311" t="s">
        <v>393</v>
      </c>
      <c r="B27" s="72">
        <v>31007</v>
      </c>
      <c r="C27" s="783">
        <v>30507</v>
      </c>
      <c r="D27" s="72" t="e">
        <v>#REF!</v>
      </c>
      <c r="E27" s="72">
        <v>0</v>
      </c>
      <c r="F27" s="72">
        <v>30507</v>
      </c>
      <c r="G27" s="72">
        <v>15327.426959</v>
      </c>
      <c r="H27" s="77">
        <v>0.50242327855901925</v>
      </c>
      <c r="I27" s="72">
        <v>15179.573041</v>
      </c>
      <c r="J27" s="72">
        <v>11249.986637</v>
      </c>
      <c r="K27" s="77">
        <v>0.36876738574753337</v>
      </c>
      <c r="L27" s="74">
        <v>0.57999999999999996</v>
      </c>
      <c r="M27" s="78" t="s">
        <v>85</v>
      </c>
      <c r="N27" s="464">
        <v>0.63580583749574726</v>
      </c>
      <c r="O27" s="72">
        <v>4077.4403220000004</v>
      </c>
      <c r="P27" s="72">
        <v>40.082497999999994</v>
      </c>
      <c r="Q27" s="456">
        <v>1.3138787163601794E-3</v>
      </c>
      <c r="R27" s="79">
        <v>0.02</v>
      </c>
      <c r="S27" s="79" t="s">
        <v>85</v>
      </c>
      <c r="T27" s="325">
        <v>6.5693935818008961E-2</v>
      </c>
      <c r="U27" s="266" t="e">
        <v>#REF!</v>
      </c>
    </row>
    <row r="28" spans="1:21" s="120" customFormat="1" ht="42" customHeight="1" x14ac:dyDescent="0.3">
      <c r="A28" s="311" t="s">
        <v>362</v>
      </c>
      <c r="B28" s="72">
        <v>3000</v>
      </c>
      <c r="C28" s="783">
        <v>3000</v>
      </c>
      <c r="D28" s="72" t="e">
        <v>#REF!</v>
      </c>
      <c r="E28" s="72">
        <v>0</v>
      </c>
      <c r="F28" s="72">
        <v>3000</v>
      </c>
      <c r="G28" s="72">
        <v>2483.2642179999998</v>
      </c>
      <c r="H28" s="77">
        <v>0.82775473933333321</v>
      </c>
      <c r="I28" s="72">
        <v>516.7357820000002</v>
      </c>
      <c r="J28" s="72">
        <v>2404.2642179999998</v>
      </c>
      <c r="K28" s="77">
        <v>0.80142140599999989</v>
      </c>
      <c r="L28" s="74">
        <v>0.57999999999999996</v>
      </c>
      <c r="M28" s="78" t="s">
        <v>84</v>
      </c>
      <c r="N28" s="677">
        <v>1.3817610448275861</v>
      </c>
      <c r="O28" s="72">
        <v>79</v>
      </c>
      <c r="P28" s="72">
        <v>21.444061000000001</v>
      </c>
      <c r="Q28" s="456">
        <v>7.1480203333333337E-3</v>
      </c>
      <c r="R28" s="79">
        <v>0.02</v>
      </c>
      <c r="S28" s="76" t="s">
        <v>85</v>
      </c>
      <c r="T28" s="325">
        <v>0.35740101666666668</v>
      </c>
      <c r="U28" s="266" t="e">
        <v>#REF!</v>
      </c>
    </row>
    <row r="29" spans="1:21" s="120" customFormat="1" ht="42" customHeight="1" x14ac:dyDescent="0.3">
      <c r="A29" s="322" t="s">
        <v>69</v>
      </c>
      <c r="B29" s="338">
        <v>921074.51800000004</v>
      </c>
      <c r="C29" s="338">
        <v>919354.51800000004</v>
      </c>
      <c r="D29" s="338" t="e">
        <v>#REF!</v>
      </c>
      <c r="E29" s="338">
        <v>0</v>
      </c>
      <c r="F29" s="338">
        <v>919354.51800000004</v>
      </c>
      <c r="G29" s="338">
        <v>777003.82591458003</v>
      </c>
      <c r="H29" s="339">
        <v>0.8451623510861781</v>
      </c>
      <c r="I29" s="338">
        <v>142350.69208542001</v>
      </c>
      <c r="J29" s="338">
        <v>650204.98429121997</v>
      </c>
      <c r="K29" s="340">
        <v>0.7072407559444005</v>
      </c>
      <c r="L29" s="340">
        <v>0.57999999999999996</v>
      </c>
      <c r="M29" s="341" t="s">
        <v>84</v>
      </c>
      <c r="N29" s="750">
        <v>1.2193806136972423</v>
      </c>
      <c r="O29" s="338">
        <v>126798.84162335999</v>
      </c>
      <c r="P29" s="342">
        <v>3541.0483921600003</v>
      </c>
      <c r="Q29" s="341">
        <v>3.8516680157980147E-3</v>
      </c>
      <c r="R29" s="340">
        <v>0.02</v>
      </c>
      <c r="S29" s="340" t="s">
        <v>85</v>
      </c>
      <c r="T29" s="325">
        <v>0.19258340078990074</v>
      </c>
      <c r="U29" s="357" t="e">
        <v>#REF!</v>
      </c>
    </row>
    <row r="30" spans="1:21" ht="30.75" customHeight="1" x14ac:dyDescent="0.25">
      <c r="A30" s="935" t="s">
        <v>542</v>
      </c>
      <c r="B30" s="935"/>
      <c r="C30" s="935"/>
      <c r="D30" s="935"/>
      <c r="E30" s="935"/>
      <c r="F30" s="935"/>
      <c r="G30" s="935"/>
      <c r="H30" s="935"/>
      <c r="I30" s="935"/>
      <c r="J30" s="935"/>
      <c r="K30" s="935"/>
      <c r="L30" s="935"/>
      <c r="M30" s="935"/>
      <c r="N30" s="935"/>
      <c r="O30" s="935"/>
      <c r="P30" s="935"/>
      <c r="Q30" s="935"/>
      <c r="R30" s="262"/>
      <c r="S30" s="262"/>
      <c r="T30" s="262"/>
    </row>
    <row r="31" spans="1:21" ht="27" customHeight="1" x14ac:dyDescent="0.35">
      <c r="A31" s="263" t="s">
        <v>379</v>
      </c>
      <c r="B31" s="71"/>
      <c r="C31" s="71"/>
      <c r="D31" s="71"/>
      <c r="E31" s="71"/>
      <c r="F31" s="264"/>
      <c r="G31" s="71"/>
      <c r="H31" s="191"/>
      <c r="I31" s="191"/>
      <c r="J31" s="300"/>
      <c r="K31" s="71"/>
      <c r="L31" s="71"/>
      <c r="M31" s="71"/>
      <c r="N31" s="71"/>
      <c r="O31" s="71"/>
      <c r="P31" s="300"/>
      <c r="Q31" s="71"/>
      <c r="R31" s="71"/>
      <c r="S31" s="71"/>
      <c r="T31" s="71"/>
      <c r="U31" s="71"/>
    </row>
    <row r="32" spans="1:21" ht="30" customHeight="1" thickBot="1" x14ac:dyDescent="0.3">
      <c r="A32" s="947" t="s">
        <v>395</v>
      </c>
      <c r="B32" s="948"/>
      <c r="C32" s="948"/>
      <c r="D32" s="948"/>
      <c r="E32" s="948"/>
      <c r="F32" s="948"/>
      <c r="G32" s="948"/>
      <c r="H32" s="948"/>
      <c r="I32" s="948"/>
      <c r="J32" s="948"/>
      <c r="K32" s="948"/>
      <c r="L32" s="948"/>
      <c r="M32" s="948"/>
      <c r="N32" s="948"/>
      <c r="O32" s="948"/>
      <c r="P32" s="948"/>
      <c r="Q32" s="948"/>
      <c r="R32" s="948"/>
      <c r="S32" s="948"/>
      <c r="T32" s="948"/>
      <c r="U32" s="949"/>
    </row>
    <row r="33" spans="1:25" ht="66.75" customHeight="1" x14ac:dyDescent="0.25">
      <c r="A33" s="326" t="s">
        <v>63</v>
      </c>
      <c r="B33" s="326" t="s">
        <v>88</v>
      </c>
      <c r="C33" s="326" t="s">
        <v>164</v>
      </c>
      <c r="D33" s="326" t="s">
        <v>501</v>
      </c>
      <c r="E33" s="386" t="s">
        <v>509</v>
      </c>
      <c r="F33" s="386" t="s">
        <v>375</v>
      </c>
      <c r="G33" s="326" t="s">
        <v>24</v>
      </c>
      <c r="H33" s="326" t="s">
        <v>356</v>
      </c>
      <c r="I33" s="326" t="s">
        <v>42</v>
      </c>
      <c r="J33" s="326" t="s">
        <v>25</v>
      </c>
      <c r="K33" s="326" t="s">
        <v>227</v>
      </c>
      <c r="L33" s="327" t="s">
        <v>378</v>
      </c>
      <c r="M33" s="927" t="s">
        <v>169</v>
      </c>
      <c r="N33" s="927"/>
      <c r="O33" s="326" t="s">
        <v>168</v>
      </c>
      <c r="P33" s="326" t="s">
        <v>78</v>
      </c>
      <c r="Q33" s="326" t="s">
        <v>228</v>
      </c>
      <c r="R33" s="326" t="s">
        <v>170</v>
      </c>
      <c r="S33" s="936" t="s">
        <v>171</v>
      </c>
      <c r="T33" s="937"/>
      <c r="U33" s="326" t="s">
        <v>28</v>
      </c>
    </row>
    <row r="34" spans="1:25" s="120" customFormat="1" ht="39.75" customHeight="1" x14ac:dyDescent="0.3">
      <c r="A34" s="311" t="s">
        <v>329</v>
      </c>
      <c r="B34" s="72">
        <v>5170.9739659999996</v>
      </c>
      <c r="C34" s="783">
        <v>5170.9739659999996</v>
      </c>
      <c r="D34" s="72" t="e">
        <v>#REF!</v>
      </c>
      <c r="E34" s="72">
        <v>0</v>
      </c>
      <c r="F34" s="687">
        <v>5170.9739659999996</v>
      </c>
      <c r="G34" s="72">
        <v>5011.4436920099997</v>
      </c>
      <c r="H34" s="77">
        <v>0.9691488924448397</v>
      </c>
      <c r="I34" s="72">
        <v>159.53027398999984</v>
      </c>
      <c r="J34" s="72">
        <v>4713.1930550100005</v>
      </c>
      <c r="K34" s="77">
        <v>0.9114710470406574</v>
      </c>
      <c r="L34" s="74">
        <v>0.57999999999999996</v>
      </c>
      <c r="M34" s="78" t="s">
        <v>84</v>
      </c>
      <c r="N34" s="678">
        <v>1.5715018052425129</v>
      </c>
      <c r="O34" s="75">
        <v>298.25063699999919</v>
      </c>
      <c r="P34" s="72">
        <v>20.643236999999999</v>
      </c>
      <c r="Q34" s="456">
        <v>3.9921370975241144E-3</v>
      </c>
      <c r="R34" s="391">
        <v>0.02</v>
      </c>
      <c r="S34" s="324" t="s">
        <v>85</v>
      </c>
      <c r="T34" s="475">
        <v>0.19960685487620572</v>
      </c>
      <c r="U34" s="266" t="e">
        <v>#REF!</v>
      </c>
    </row>
    <row r="35" spans="1:25" s="120" customFormat="1" ht="39.75" customHeight="1" x14ac:dyDescent="0.3">
      <c r="A35" s="311" t="s">
        <v>472</v>
      </c>
      <c r="B35" s="72">
        <v>7000</v>
      </c>
      <c r="C35" s="783">
        <v>7000</v>
      </c>
      <c r="D35" s="72" t="e">
        <v>#REF!</v>
      </c>
      <c r="E35" s="72">
        <v>0</v>
      </c>
      <c r="F35" s="72">
        <v>7000</v>
      </c>
      <c r="G35" s="72">
        <v>3300.077902</v>
      </c>
      <c r="H35" s="77">
        <v>0.4714397002857143</v>
      </c>
      <c r="I35" s="72">
        <v>3699.922098</v>
      </c>
      <c r="J35" s="72">
        <v>3025.1519020000001</v>
      </c>
      <c r="K35" s="77">
        <v>0.43216455742857146</v>
      </c>
      <c r="L35" s="74">
        <v>0.57999999999999996</v>
      </c>
      <c r="M35" s="78" t="s">
        <v>29</v>
      </c>
      <c r="N35" s="751">
        <v>0.74511130591133012</v>
      </c>
      <c r="O35" s="75">
        <v>274.92599999999993</v>
      </c>
      <c r="P35" s="72">
        <v>8.9665140000000001</v>
      </c>
      <c r="Q35" s="456">
        <v>1.2809305714285713E-3</v>
      </c>
      <c r="R35" s="391">
        <v>0.02</v>
      </c>
      <c r="S35" s="324" t="s">
        <v>85</v>
      </c>
      <c r="T35" s="475">
        <v>6.4046528571428563E-2</v>
      </c>
      <c r="U35" s="266" t="e">
        <v>#REF!</v>
      </c>
    </row>
    <row r="36" spans="1:25" s="120" customFormat="1" ht="21.75" x14ac:dyDescent="0.3">
      <c r="A36" s="311" t="s">
        <v>62</v>
      </c>
      <c r="B36" s="72">
        <v>5000</v>
      </c>
      <c r="C36" s="783">
        <v>5000</v>
      </c>
      <c r="D36" s="72" t="e">
        <v>#REF!</v>
      </c>
      <c r="E36" s="72">
        <v>0</v>
      </c>
      <c r="F36" s="72">
        <v>5000</v>
      </c>
      <c r="G36" s="72">
        <v>4415.1263948899996</v>
      </c>
      <c r="H36" s="77">
        <v>0.88302527897799987</v>
      </c>
      <c r="I36" s="72">
        <v>584.87360511000043</v>
      </c>
      <c r="J36" s="72">
        <v>4137.9330420000006</v>
      </c>
      <c r="K36" s="77">
        <v>0.82758660840000009</v>
      </c>
      <c r="L36" s="127">
        <v>0.57999999999999996</v>
      </c>
      <c r="M36" s="127" t="s">
        <v>84</v>
      </c>
      <c r="N36" s="299">
        <v>1.426873462758621</v>
      </c>
      <c r="O36" s="75">
        <v>277.19335288999901</v>
      </c>
      <c r="P36" s="72">
        <v>11.003679999999999</v>
      </c>
      <c r="Q36" s="456">
        <v>2.200736E-3</v>
      </c>
      <c r="R36" s="343">
        <v>0.02</v>
      </c>
      <c r="S36" s="79" t="s">
        <v>85</v>
      </c>
      <c r="T36" s="475">
        <v>0.1100368</v>
      </c>
      <c r="U36" s="266" t="e">
        <v>#REF!</v>
      </c>
    </row>
    <row r="37" spans="1:25" s="120" customFormat="1" ht="43.5" x14ac:dyDescent="0.3">
      <c r="A37" s="311" t="s">
        <v>388</v>
      </c>
      <c r="B37" s="72">
        <v>15615.530199999999</v>
      </c>
      <c r="C37" s="783">
        <v>15615.530199999999</v>
      </c>
      <c r="D37" s="72" t="e">
        <v>#REF!</v>
      </c>
      <c r="E37" s="72">
        <v>0</v>
      </c>
      <c r="F37" s="72">
        <v>15615.530199999999</v>
      </c>
      <c r="G37" s="72">
        <v>4385.2052000000003</v>
      </c>
      <c r="H37" s="77">
        <v>0.28082333060967729</v>
      </c>
      <c r="I37" s="72">
        <v>11230.324999999999</v>
      </c>
      <c r="J37" s="72">
        <v>3606.180664</v>
      </c>
      <c r="K37" s="77">
        <v>0.23093552494298272</v>
      </c>
      <c r="L37" s="74">
        <v>0.57999999999999996</v>
      </c>
      <c r="M37" s="78" t="s">
        <v>85</v>
      </c>
      <c r="N37" s="463">
        <v>0.39816469817755645</v>
      </c>
      <c r="O37" s="75">
        <v>779.02453600000035</v>
      </c>
      <c r="P37" s="72">
        <v>9.3827730000000003</v>
      </c>
      <c r="Q37" s="456">
        <v>6.0086163452842606E-4</v>
      </c>
      <c r="R37" s="343">
        <v>0.02</v>
      </c>
      <c r="S37" s="78" t="s">
        <v>85</v>
      </c>
      <c r="T37" s="325">
        <v>3.0043081726421304E-2</v>
      </c>
      <c r="U37" s="266" t="e">
        <v>#REF!</v>
      </c>
      <c r="V37" s="465"/>
    </row>
    <row r="38" spans="1:25" s="120" customFormat="1" ht="21.75" x14ac:dyDescent="0.3">
      <c r="A38" s="311" t="s">
        <v>500</v>
      </c>
      <c r="B38" s="72">
        <v>3542.9</v>
      </c>
      <c r="C38" s="783">
        <v>3542.9</v>
      </c>
      <c r="D38" s="72" t="e">
        <v>#REF!</v>
      </c>
      <c r="E38" s="72">
        <v>0</v>
      </c>
      <c r="F38" s="72">
        <v>3542.9</v>
      </c>
      <c r="G38" s="72">
        <v>0</v>
      </c>
      <c r="H38" s="77">
        <v>0</v>
      </c>
      <c r="I38" s="72">
        <v>3542.9</v>
      </c>
      <c r="J38" s="72">
        <v>0</v>
      </c>
      <c r="K38" s="77">
        <v>0</v>
      </c>
      <c r="L38" s="931" t="s">
        <v>66</v>
      </c>
      <c r="M38" s="931" t="s">
        <v>373</v>
      </c>
      <c r="N38" s="931"/>
      <c r="O38" s="75">
        <v>0</v>
      </c>
      <c r="P38" s="72">
        <v>0</v>
      </c>
      <c r="Q38" s="456">
        <v>0</v>
      </c>
      <c r="R38" s="932" t="s">
        <v>66</v>
      </c>
      <c r="S38" s="933">
        <v>2.8627749123745497E-2</v>
      </c>
      <c r="T38" s="933">
        <v>2.8627749123745497E-2</v>
      </c>
      <c r="U38" s="266">
        <v>0</v>
      </c>
    </row>
    <row r="39" spans="1:25" s="121" customFormat="1" ht="24.75" x14ac:dyDescent="0.35">
      <c r="A39" s="313" t="s">
        <v>60</v>
      </c>
      <c r="B39" s="314">
        <v>36329.404166</v>
      </c>
      <c r="C39" s="315">
        <v>36329.404166</v>
      </c>
      <c r="D39" s="316" t="e">
        <v>#REF!</v>
      </c>
      <c r="E39" s="316">
        <v>0</v>
      </c>
      <c r="F39" s="315">
        <v>36329.404166</v>
      </c>
      <c r="G39" s="315">
        <v>17111.853188900001</v>
      </c>
      <c r="H39" s="318">
        <v>0.47101937347253986</v>
      </c>
      <c r="I39" s="315">
        <v>19217.5509771</v>
      </c>
      <c r="J39" s="315">
        <v>15482.45866301</v>
      </c>
      <c r="K39" s="319">
        <v>0.42616880233614562</v>
      </c>
      <c r="L39" s="319">
        <v>0.57999999999999996</v>
      </c>
      <c r="M39" s="312" t="s">
        <v>29</v>
      </c>
      <c r="N39" s="752">
        <v>0.73477379713128566</v>
      </c>
      <c r="O39" s="344">
        <v>1629.3945258899985</v>
      </c>
      <c r="P39" s="316">
        <v>49.996203999999999</v>
      </c>
      <c r="Q39" s="328">
        <v>1.3761911362914808E-3</v>
      </c>
      <c r="R39" s="319">
        <v>0.02</v>
      </c>
      <c r="S39" s="78" t="s">
        <v>85</v>
      </c>
      <c r="T39" s="325">
        <v>6.8809556814574041E-2</v>
      </c>
      <c r="U39" s="356" t="e">
        <v>#REF!</v>
      </c>
    </row>
    <row r="40" spans="1:25" ht="15" customHeight="1" x14ac:dyDescent="0.25">
      <c r="A40" s="935" t="s">
        <v>542</v>
      </c>
      <c r="B40" s="935"/>
      <c r="C40" s="935"/>
      <c r="D40" s="935"/>
      <c r="E40" s="935"/>
      <c r="F40" s="935"/>
      <c r="G40" s="935"/>
      <c r="H40" s="935"/>
      <c r="I40" s="935"/>
      <c r="J40" s="935"/>
      <c r="K40" s="935"/>
      <c r="L40" s="935"/>
      <c r="M40" s="935"/>
      <c r="N40" s="935"/>
      <c r="O40" s="935"/>
      <c r="P40" s="935"/>
      <c r="Q40" s="935"/>
      <c r="R40" s="271"/>
      <c r="S40" s="271"/>
      <c r="T40" s="271"/>
    </row>
    <row r="41" spans="1:25" ht="27" customHeight="1" x14ac:dyDescent="0.35">
      <c r="A41" s="263" t="s">
        <v>379</v>
      </c>
      <c r="B41" s="71"/>
      <c r="C41" s="71"/>
      <c r="D41" s="71"/>
      <c r="E41" s="71"/>
      <c r="F41" s="264"/>
      <c r="G41" s="71"/>
      <c r="H41" s="191"/>
      <c r="I41" s="191"/>
      <c r="J41" s="71"/>
      <c r="K41" s="71"/>
      <c r="L41" s="71"/>
      <c r="M41" s="71"/>
      <c r="N41" s="71"/>
      <c r="O41" s="71"/>
      <c r="P41" s="71"/>
      <c r="Q41" s="71"/>
      <c r="R41" s="71"/>
      <c r="S41" s="71"/>
      <c r="T41" s="71"/>
      <c r="U41" s="71"/>
    </row>
    <row r="42" spans="1:25" ht="25.5" customHeight="1" thickBot="1" x14ac:dyDescent="0.3">
      <c r="A42" s="947" t="s">
        <v>290</v>
      </c>
      <c r="B42" s="948"/>
      <c r="C42" s="948"/>
      <c r="D42" s="948"/>
      <c r="E42" s="948"/>
      <c r="F42" s="948"/>
      <c r="G42" s="948"/>
      <c r="H42" s="948"/>
      <c r="I42" s="948"/>
      <c r="J42" s="948"/>
      <c r="K42" s="948"/>
      <c r="L42" s="948"/>
      <c r="M42" s="948"/>
      <c r="N42" s="948"/>
      <c r="O42" s="948"/>
      <c r="P42" s="948"/>
      <c r="Q42" s="948"/>
      <c r="R42" s="948"/>
      <c r="S42" s="948"/>
      <c r="T42" s="948"/>
      <c r="U42" s="949"/>
    </row>
    <row r="43" spans="1:25" ht="42.75" customHeight="1" x14ac:dyDescent="0.25">
      <c r="A43" s="326" t="s">
        <v>63</v>
      </c>
      <c r="B43" s="326" t="s">
        <v>88</v>
      </c>
      <c r="C43" s="326" t="s">
        <v>164</v>
      </c>
      <c r="D43" s="326" t="s">
        <v>501</v>
      </c>
      <c r="E43" s="386" t="s">
        <v>509</v>
      </c>
      <c r="F43" s="386" t="s">
        <v>375</v>
      </c>
      <c r="G43" s="326" t="s">
        <v>24</v>
      </c>
      <c r="H43" s="326" t="s">
        <v>356</v>
      </c>
      <c r="I43" s="326" t="s">
        <v>42</v>
      </c>
      <c r="J43" s="326" t="s">
        <v>25</v>
      </c>
      <c r="K43" s="326" t="s">
        <v>227</v>
      </c>
      <c r="L43" s="327" t="s">
        <v>378</v>
      </c>
      <c r="M43" s="927" t="s">
        <v>169</v>
      </c>
      <c r="N43" s="927"/>
      <c r="O43" s="326" t="s">
        <v>168</v>
      </c>
      <c r="P43" s="326" t="s">
        <v>78</v>
      </c>
      <c r="Q43" s="326" t="s">
        <v>228</v>
      </c>
      <c r="R43" s="326" t="s">
        <v>170</v>
      </c>
      <c r="S43" s="927" t="s">
        <v>171</v>
      </c>
      <c r="T43" s="927"/>
      <c r="U43" s="326" t="s">
        <v>28</v>
      </c>
    </row>
    <row r="44" spans="1:25" s="120" customFormat="1" ht="28.5" customHeight="1" x14ac:dyDescent="0.3">
      <c r="A44" s="311" t="s">
        <v>61</v>
      </c>
      <c r="B44" s="72">
        <v>485.56299999999999</v>
      </c>
      <c r="C44" s="783">
        <v>485.56299999999999</v>
      </c>
      <c r="D44" s="72" t="e">
        <v>#REF!</v>
      </c>
      <c r="E44" s="72">
        <v>0</v>
      </c>
      <c r="F44" s="72">
        <v>485.56299999999999</v>
      </c>
      <c r="G44" s="72">
        <v>485.56380999999999</v>
      </c>
      <c r="H44" s="77">
        <v>1.0000016681666437</v>
      </c>
      <c r="I44" s="72">
        <v>-8.1000000000130967E-4</v>
      </c>
      <c r="J44" s="72">
        <v>485.56380999999999</v>
      </c>
      <c r="K44" s="77">
        <v>1.0000016681666437</v>
      </c>
      <c r="L44" s="931" t="s">
        <v>66</v>
      </c>
      <c r="M44" s="931"/>
      <c r="N44" s="931"/>
      <c r="O44" s="72">
        <v>0</v>
      </c>
      <c r="P44" s="345">
        <v>0</v>
      </c>
      <c r="Q44" s="456">
        <v>0</v>
      </c>
      <c r="R44" s="931" t="s">
        <v>66</v>
      </c>
      <c r="S44" s="931"/>
      <c r="T44" s="931"/>
      <c r="U44" s="266">
        <v>0</v>
      </c>
    </row>
    <row r="45" spans="1:25" s="120" customFormat="1" ht="43.5" x14ac:dyDescent="0.3">
      <c r="A45" s="311" t="s">
        <v>328</v>
      </c>
      <c r="B45" s="72">
        <v>38438.583707999998</v>
      </c>
      <c r="C45" s="783">
        <v>40658.583707999998</v>
      </c>
      <c r="D45" s="72" t="e">
        <v>#REF!</v>
      </c>
      <c r="E45" s="72">
        <v>0</v>
      </c>
      <c r="F45" s="72">
        <v>40658.583707999998</v>
      </c>
      <c r="G45" s="72">
        <v>17144.388461999999</v>
      </c>
      <c r="H45" s="77">
        <v>0.42166713393478739</v>
      </c>
      <c r="I45" s="72">
        <v>23514.195245999999</v>
      </c>
      <c r="J45" s="72">
        <v>7242.3362699299996</v>
      </c>
      <c r="K45" s="77">
        <v>0.17812564062591768</v>
      </c>
      <c r="L45" s="931" t="s">
        <v>66</v>
      </c>
      <c r="M45" s="931" t="s">
        <v>66</v>
      </c>
      <c r="N45" s="931" t="s">
        <v>66</v>
      </c>
      <c r="O45" s="72">
        <v>9902.0521920699994</v>
      </c>
      <c r="P45" s="345">
        <v>290.87800564999998</v>
      </c>
      <c r="Q45" s="456">
        <v>7.1541598138049924E-3</v>
      </c>
      <c r="R45" s="943" t="s">
        <v>66</v>
      </c>
      <c r="S45" s="943"/>
      <c r="T45" s="943"/>
      <c r="U45" s="266" t="e">
        <v>#REF!</v>
      </c>
      <c r="X45" s="468"/>
      <c r="Y45" s="467"/>
    </row>
    <row r="46" spans="1:25" s="120" customFormat="1" ht="40.5" customHeight="1" x14ac:dyDescent="0.3">
      <c r="A46" s="311" t="s">
        <v>289</v>
      </c>
      <c r="B46" s="72">
        <v>53534.256264000003</v>
      </c>
      <c r="C46" s="783">
        <v>53534.256264000003</v>
      </c>
      <c r="D46" s="72" t="e">
        <v>#REF!</v>
      </c>
      <c r="E46" s="72">
        <v>0</v>
      </c>
      <c r="F46" s="72">
        <v>53534.256264000003</v>
      </c>
      <c r="G46" s="72">
        <v>52544.901162989998</v>
      </c>
      <c r="H46" s="77">
        <v>0.98151921461034075</v>
      </c>
      <c r="I46" s="72">
        <v>989.35510101000546</v>
      </c>
      <c r="J46" s="72">
        <v>5925.6138839999994</v>
      </c>
      <c r="K46" s="77">
        <v>0.11068826388057579</v>
      </c>
      <c r="L46" s="931" t="s">
        <v>66</v>
      </c>
      <c r="M46" s="931" t="s">
        <v>66</v>
      </c>
      <c r="N46" s="931" t="s">
        <v>66</v>
      </c>
      <c r="O46" s="72">
        <v>46619.287278989999</v>
      </c>
      <c r="P46" s="345">
        <v>5523.75522</v>
      </c>
      <c r="Q46" s="456">
        <v>0.10318169347043943</v>
      </c>
      <c r="R46" s="944" t="s">
        <v>66</v>
      </c>
      <c r="S46" s="945"/>
      <c r="T46" s="946"/>
      <c r="U46" s="266" t="e">
        <v>#REF!</v>
      </c>
      <c r="V46" s="465"/>
    </row>
    <row r="47" spans="1:25" s="121" customFormat="1" ht="24.75" x14ac:dyDescent="0.35">
      <c r="A47" s="313" t="s">
        <v>60</v>
      </c>
      <c r="B47" s="314">
        <v>92458.402972000011</v>
      </c>
      <c r="C47" s="315">
        <v>94678.402972000011</v>
      </c>
      <c r="D47" s="316" t="e">
        <v>#REF!</v>
      </c>
      <c r="E47" s="316">
        <v>0</v>
      </c>
      <c r="F47" s="315">
        <v>94678.402972000011</v>
      </c>
      <c r="G47" s="315">
        <v>70174.85343499</v>
      </c>
      <c r="H47" s="318">
        <v>0.74119177375376055</v>
      </c>
      <c r="I47" s="315">
        <v>24503.549537010011</v>
      </c>
      <c r="J47" s="315">
        <v>13653.51396393</v>
      </c>
      <c r="K47" s="319">
        <v>0.144209381816124</v>
      </c>
      <c r="L47" s="930" t="s">
        <v>66</v>
      </c>
      <c r="M47" s="930"/>
      <c r="N47" s="930"/>
      <c r="O47" s="315">
        <v>56521.339471059997</v>
      </c>
      <c r="P47" s="346">
        <v>5814.63322565</v>
      </c>
      <c r="Q47" s="328">
        <v>6.1414568086553038E-2</v>
      </c>
      <c r="R47" s="930" t="s">
        <v>66</v>
      </c>
      <c r="S47" s="930"/>
      <c r="T47" s="930"/>
      <c r="U47" s="356" t="e">
        <v>#REF!</v>
      </c>
    </row>
    <row r="48" spans="1:25" ht="21" customHeight="1" x14ac:dyDescent="0.25">
      <c r="A48" s="935" t="s">
        <v>542</v>
      </c>
      <c r="B48" s="935"/>
      <c r="C48" s="935"/>
      <c r="D48" s="935"/>
      <c r="E48" s="935"/>
      <c r="F48" s="935"/>
      <c r="G48" s="935"/>
      <c r="H48" s="935"/>
      <c r="I48" s="935"/>
      <c r="J48" s="935"/>
      <c r="K48" s="935"/>
      <c r="L48" s="935"/>
      <c r="M48" s="935"/>
      <c r="N48" s="935"/>
      <c r="O48" s="935"/>
      <c r="P48" s="935"/>
      <c r="Q48" s="935"/>
      <c r="R48" s="262"/>
      <c r="S48" s="262"/>
      <c r="T48" s="262"/>
    </row>
    <row r="49" spans="1:21" ht="18" customHeight="1" x14ac:dyDescent="0.35">
      <c r="B49" s="92"/>
      <c r="C49" s="92"/>
      <c r="D49" s="92"/>
      <c r="E49" s="92"/>
      <c r="F49" s="265"/>
      <c r="G49" s="92"/>
      <c r="H49" s="192"/>
      <c r="I49" s="192"/>
      <c r="J49" s="92"/>
      <c r="K49" s="92"/>
      <c r="L49" s="92"/>
      <c r="M49" s="92"/>
      <c r="N49" s="92"/>
      <c r="O49" s="92"/>
      <c r="P49" s="92"/>
      <c r="Q49" s="92"/>
      <c r="R49" s="92"/>
      <c r="S49" s="92"/>
      <c r="T49" s="92"/>
      <c r="U49" s="92"/>
    </row>
    <row r="50" spans="1:21" ht="17.25" x14ac:dyDescent="0.35">
      <c r="A50" s="291" t="s">
        <v>379</v>
      </c>
      <c r="B50" s="92"/>
      <c r="C50" s="92"/>
      <c r="D50" s="92"/>
      <c r="E50" s="92"/>
      <c r="F50" s="92"/>
      <c r="G50" s="47"/>
      <c r="H50" s="192"/>
      <c r="I50" s="192"/>
      <c r="J50" s="47"/>
      <c r="K50" s="47"/>
      <c r="L50" s="47"/>
      <c r="M50" s="47"/>
      <c r="N50" s="47"/>
      <c r="O50" s="47"/>
      <c r="P50" s="47"/>
      <c r="Q50" s="47"/>
      <c r="R50" s="47"/>
      <c r="S50" s="47"/>
      <c r="T50" s="47"/>
      <c r="U50" s="47"/>
    </row>
    <row r="51" spans="1:21" ht="25.5" customHeight="1" thickBot="1" x14ac:dyDescent="0.3">
      <c r="A51" s="947" t="s">
        <v>365</v>
      </c>
      <c r="B51" s="948"/>
      <c r="C51" s="948"/>
      <c r="D51" s="948"/>
      <c r="E51" s="948"/>
      <c r="F51" s="948"/>
      <c r="G51" s="948"/>
      <c r="H51" s="948"/>
      <c r="I51" s="948"/>
      <c r="J51" s="948"/>
      <c r="K51" s="948"/>
      <c r="L51" s="948"/>
      <c r="M51" s="948"/>
      <c r="N51" s="948"/>
      <c r="O51" s="948"/>
      <c r="P51" s="948"/>
      <c r="Q51" s="948"/>
      <c r="R51" s="948"/>
      <c r="S51" s="948"/>
      <c r="T51" s="948"/>
      <c r="U51" s="949"/>
    </row>
    <row r="52" spans="1:21" ht="46.5" customHeight="1" x14ac:dyDescent="0.25">
      <c r="A52" s="326" t="s">
        <v>63</v>
      </c>
      <c r="B52" s="326" t="s">
        <v>88</v>
      </c>
      <c r="C52" s="326" t="s">
        <v>164</v>
      </c>
      <c r="D52" s="326" t="s">
        <v>501</v>
      </c>
      <c r="E52" s="386" t="s">
        <v>509</v>
      </c>
      <c r="F52" s="386" t="s">
        <v>375</v>
      </c>
      <c r="G52" s="326" t="s">
        <v>24</v>
      </c>
      <c r="H52" s="326" t="s">
        <v>356</v>
      </c>
      <c r="I52" s="326" t="s">
        <v>42</v>
      </c>
      <c r="J52" s="326" t="s">
        <v>25</v>
      </c>
      <c r="K52" s="326" t="s">
        <v>227</v>
      </c>
      <c r="L52" s="327" t="s">
        <v>378</v>
      </c>
      <c r="M52" s="927" t="s">
        <v>169</v>
      </c>
      <c r="N52" s="927"/>
      <c r="O52" s="326" t="s">
        <v>168</v>
      </c>
      <c r="P52" s="326" t="s">
        <v>78</v>
      </c>
      <c r="Q52" s="326" t="s">
        <v>228</v>
      </c>
      <c r="R52" s="327" t="s">
        <v>170</v>
      </c>
      <c r="S52" s="927" t="s">
        <v>171</v>
      </c>
      <c r="T52" s="927"/>
      <c r="U52" s="326" t="s">
        <v>28</v>
      </c>
    </row>
    <row r="53" spans="1:21" s="119" customFormat="1" ht="84" customHeight="1" x14ac:dyDescent="0.25">
      <c r="A53" s="311" t="s">
        <v>374</v>
      </c>
      <c r="B53" s="272">
        <v>9187</v>
      </c>
      <c r="C53" s="782">
        <v>9187</v>
      </c>
      <c r="D53" s="301" t="e">
        <v>#REF!</v>
      </c>
      <c r="E53" s="301">
        <v>0</v>
      </c>
      <c r="F53" s="72">
        <v>9187</v>
      </c>
      <c r="G53" s="72">
        <v>0</v>
      </c>
      <c r="H53" s="77">
        <v>0</v>
      </c>
      <c r="I53" s="273">
        <v>9187</v>
      </c>
      <c r="J53" s="72">
        <v>0</v>
      </c>
      <c r="K53" s="77">
        <v>0</v>
      </c>
      <c r="L53" s="934" t="s">
        <v>66</v>
      </c>
      <c r="M53" s="934"/>
      <c r="N53" s="934"/>
      <c r="O53" s="72">
        <v>0</v>
      </c>
      <c r="P53" s="72">
        <v>0</v>
      </c>
      <c r="Q53" s="77">
        <v>0</v>
      </c>
      <c r="R53" s="934" t="s">
        <v>66</v>
      </c>
      <c r="S53" s="934"/>
      <c r="T53" s="934"/>
      <c r="U53" s="266" t="e">
        <v>#REF!</v>
      </c>
    </row>
    <row r="54" spans="1:21" s="119" customFormat="1" ht="60" hidden="1" customHeight="1" x14ac:dyDescent="0.25">
      <c r="A54" s="311" t="s">
        <v>40</v>
      </c>
      <c r="B54" s="272">
        <v>0</v>
      </c>
      <c r="C54" s="272">
        <v>0</v>
      </c>
      <c r="D54" s="272" t="e">
        <v>#REF!</v>
      </c>
      <c r="E54" s="272">
        <v>0</v>
      </c>
      <c r="F54" s="72">
        <v>0</v>
      </c>
      <c r="G54" s="72">
        <v>0</v>
      </c>
      <c r="H54" s="77">
        <v>0</v>
      </c>
      <c r="I54" s="273">
        <v>0</v>
      </c>
      <c r="J54" s="72">
        <v>0</v>
      </c>
      <c r="K54" s="77">
        <v>0</v>
      </c>
      <c r="L54" s="934" t="s">
        <v>66</v>
      </c>
      <c r="M54" s="934"/>
      <c r="N54" s="934"/>
      <c r="O54" s="72">
        <v>0</v>
      </c>
      <c r="P54" s="72">
        <v>0</v>
      </c>
      <c r="Q54" s="77">
        <v>0</v>
      </c>
      <c r="R54" s="934" t="s">
        <v>66</v>
      </c>
      <c r="S54" s="934"/>
      <c r="T54" s="934"/>
      <c r="U54" s="266" t="e">
        <v>#REF!</v>
      </c>
    </row>
    <row r="55" spans="1:21" ht="24.75" x14ac:dyDescent="0.25">
      <c r="A55" s="313" t="s">
        <v>60</v>
      </c>
      <c r="B55" s="314">
        <v>9187</v>
      </c>
      <c r="C55" s="315">
        <v>9187</v>
      </c>
      <c r="D55" s="315" t="e">
        <v>#REF!</v>
      </c>
      <c r="E55" s="315">
        <v>0</v>
      </c>
      <c r="F55" s="316">
        <v>9187</v>
      </c>
      <c r="G55" s="317">
        <v>0</v>
      </c>
      <c r="H55" s="318">
        <v>0</v>
      </c>
      <c r="I55" s="317">
        <v>9187</v>
      </c>
      <c r="J55" s="317">
        <v>0</v>
      </c>
      <c r="K55" s="319">
        <v>0</v>
      </c>
      <c r="L55" s="930" t="s">
        <v>66</v>
      </c>
      <c r="M55" s="930"/>
      <c r="N55" s="930"/>
      <c r="O55" s="317">
        <v>0</v>
      </c>
      <c r="P55" s="316">
        <v>0</v>
      </c>
      <c r="Q55" s="319">
        <v>0</v>
      </c>
      <c r="R55" s="930" t="s">
        <v>66</v>
      </c>
      <c r="S55" s="930"/>
      <c r="T55" s="930"/>
      <c r="U55" s="356" t="e">
        <v>#REF!</v>
      </c>
    </row>
    <row r="56" spans="1:21" ht="17.25" x14ac:dyDescent="0.35">
      <c r="A56" s="71" t="s">
        <v>542</v>
      </c>
      <c r="B56" s="71"/>
      <c r="C56" s="71"/>
      <c r="D56" s="71"/>
      <c r="E56" s="71"/>
      <c r="F56" s="71"/>
      <c r="G56" s="71"/>
      <c r="H56" s="191"/>
      <c r="I56" s="191"/>
      <c r="J56" s="71"/>
      <c r="K56" s="71"/>
      <c r="L56" s="71"/>
      <c r="M56" s="71"/>
      <c r="N56" s="71"/>
      <c r="O56" s="71"/>
      <c r="P56" s="71"/>
      <c r="Q56" s="71"/>
      <c r="R56" s="71"/>
      <c r="S56" s="71"/>
      <c r="T56" s="71"/>
      <c r="U56" s="71"/>
    </row>
    <row r="57" spans="1:21" ht="64.5" customHeight="1" x14ac:dyDescent="0.25">
      <c r="A57" s="49"/>
      <c r="B57" s="50"/>
      <c r="C57" s="50"/>
      <c r="D57" s="50"/>
      <c r="E57" s="50"/>
      <c r="F57" s="50"/>
      <c r="G57" s="50"/>
      <c r="H57" s="194"/>
      <c r="I57" s="194"/>
      <c r="J57" s="50"/>
      <c r="K57" s="53"/>
      <c r="L57" s="54"/>
      <c r="M57" s="51"/>
      <c r="N57" s="51"/>
      <c r="O57" s="50"/>
      <c r="P57" s="504"/>
      <c r="Q57" s="55"/>
      <c r="R57" s="51"/>
      <c r="S57" s="51"/>
      <c r="T57" s="51"/>
      <c r="U57" s="55"/>
    </row>
    <row r="58" spans="1:21" ht="64.5" customHeight="1" x14ac:dyDescent="0.25">
      <c r="A58" s="52"/>
      <c r="B58" s="56"/>
      <c r="C58" s="56"/>
      <c r="D58" s="56"/>
      <c r="E58" s="56"/>
      <c r="F58" s="40"/>
      <c r="G58" s="40"/>
      <c r="H58" s="298"/>
      <c r="I58" s="56"/>
      <c r="J58" s="56"/>
      <c r="K58" s="57"/>
      <c r="L58" s="91"/>
      <c r="M58" s="91"/>
      <c r="N58" s="91"/>
      <c r="O58" s="56"/>
      <c r="P58" s="56"/>
      <c r="Q58" s="55"/>
      <c r="R58" s="91"/>
      <c r="S58" s="91"/>
      <c r="T58" s="91"/>
      <c r="U58" s="55"/>
    </row>
    <row r="59" spans="1:21" ht="64.5" customHeight="1" x14ac:dyDescent="0.3">
      <c r="B59" s="42"/>
      <c r="G59" s="134"/>
      <c r="L59" s="41"/>
    </row>
    <row r="60" spans="1:21" ht="64.5" customHeight="1" x14ac:dyDescent="0.3">
      <c r="B60" s="43"/>
      <c r="C60" s="43"/>
      <c r="F60" s="43"/>
    </row>
    <row r="61" spans="1:21" ht="64.5" customHeight="1" x14ac:dyDescent="0.25"/>
    <row r="64" spans="1:21" ht="17.25" x14ac:dyDescent="0.35">
      <c r="A64" s="92"/>
      <c r="B64" s="92"/>
      <c r="C64" s="92"/>
      <c r="D64" s="92"/>
      <c r="E64" s="92"/>
      <c r="F64" s="92"/>
      <c r="G64" s="92"/>
      <c r="H64" s="192"/>
      <c r="I64" s="192"/>
      <c r="J64" s="92"/>
      <c r="K64" s="92"/>
      <c r="L64" s="92"/>
      <c r="M64" s="92"/>
      <c r="N64" s="92"/>
      <c r="O64" s="92"/>
      <c r="P64" s="92"/>
      <c r="Q64" s="92"/>
      <c r="R64" s="58"/>
      <c r="S64" s="59"/>
      <c r="T64" s="59"/>
      <c r="U64" s="92"/>
    </row>
    <row r="65" spans="1:21" ht="24.75" x14ac:dyDescent="0.3">
      <c r="A65" s="60"/>
      <c r="B65" s="59"/>
      <c r="C65" s="59"/>
      <c r="D65" s="60"/>
      <c r="E65" s="60"/>
      <c r="F65" s="61"/>
      <c r="G65" s="61"/>
      <c r="H65" s="193"/>
      <c r="I65" s="193"/>
      <c r="J65" s="61"/>
      <c r="K65" s="62"/>
      <c r="L65" s="62"/>
      <c r="M65" s="62"/>
      <c r="N65" s="62"/>
      <c r="O65" s="62"/>
      <c r="P65" s="62"/>
      <c r="Q65" s="63"/>
      <c r="R65" s="58"/>
      <c r="S65" s="59"/>
      <c r="T65" s="59"/>
      <c r="U65" s="63"/>
    </row>
    <row r="66" spans="1:21" ht="24.75" x14ac:dyDescent="0.3">
      <c r="A66" s="60"/>
      <c r="B66" s="59"/>
      <c r="C66" s="59"/>
      <c r="D66" s="60"/>
      <c r="E66" s="60"/>
      <c r="F66" s="64"/>
      <c r="G66" s="64"/>
      <c r="H66" s="194"/>
      <c r="I66" s="194"/>
      <c r="J66" s="64"/>
      <c r="K66" s="65"/>
      <c r="L66" s="65"/>
      <c r="M66" s="65"/>
      <c r="N66" s="65"/>
      <c r="O66" s="65"/>
      <c r="P66" s="65"/>
      <c r="Q66" s="53"/>
      <c r="R66" s="58"/>
      <c r="S66" s="59"/>
      <c r="T66" s="59"/>
      <c r="U66" s="53"/>
    </row>
    <row r="67" spans="1:21" ht="24.75" x14ac:dyDescent="0.3">
      <c r="A67" s="60"/>
      <c r="B67" s="59"/>
      <c r="C67" s="59"/>
      <c r="D67" s="60"/>
      <c r="E67" s="60"/>
      <c r="F67" s="66"/>
      <c r="G67" s="66"/>
      <c r="H67" s="196"/>
      <c r="I67" s="196"/>
      <c r="J67" s="66"/>
      <c r="K67" s="67"/>
      <c r="L67" s="67"/>
      <c r="M67" s="67"/>
      <c r="N67" s="67"/>
      <c r="O67" s="67"/>
      <c r="P67" s="67"/>
      <c r="Q67" s="55"/>
      <c r="R67" s="58"/>
      <c r="S67" s="59"/>
      <c r="T67" s="59"/>
      <c r="U67" s="55"/>
    </row>
    <row r="68" spans="1:21" ht="24.75" x14ac:dyDescent="0.3">
      <c r="A68" s="60"/>
      <c r="B68" s="59"/>
      <c r="C68" s="59"/>
      <c r="D68" s="60"/>
      <c r="E68" s="60"/>
      <c r="F68" s="61"/>
      <c r="G68" s="61"/>
      <c r="H68" s="193"/>
      <c r="I68" s="193"/>
      <c r="J68" s="61"/>
      <c r="K68" s="62"/>
      <c r="L68" s="62"/>
      <c r="M68" s="62"/>
      <c r="N68" s="62"/>
      <c r="O68" s="62"/>
      <c r="P68" s="62"/>
      <c r="Q68" s="63"/>
      <c r="R68" s="58"/>
      <c r="S68" s="59"/>
      <c r="T68" s="59"/>
      <c r="U68" s="63"/>
    </row>
    <row r="69" spans="1:21" ht="24.75" x14ac:dyDescent="0.3">
      <c r="A69" s="60"/>
      <c r="B69" s="59"/>
      <c r="C69" s="59"/>
      <c r="D69" s="60"/>
      <c r="E69" s="60"/>
      <c r="F69" s="64"/>
      <c r="G69" s="64"/>
      <c r="H69" s="194"/>
      <c r="I69" s="194"/>
      <c r="J69" s="64"/>
      <c r="K69" s="65"/>
      <c r="L69" s="65"/>
      <c r="M69" s="65"/>
      <c r="N69" s="65"/>
      <c r="O69" s="65"/>
      <c r="P69" s="65"/>
      <c r="Q69" s="53"/>
      <c r="R69" s="58"/>
      <c r="S69" s="59"/>
      <c r="T69" s="59"/>
      <c r="U69" s="53"/>
    </row>
    <row r="70" spans="1:21" ht="24.75" x14ac:dyDescent="0.3">
      <c r="A70" s="60"/>
      <c r="B70" s="59"/>
      <c r="C70" s="59"/>
      <c r="D70" s="60"/>
      <c r="E70" s="60"/>
      <c r="F70" s="64"/>
      <c r="G70" s="64"/>
      <c r="H70" s="194"/>
      <c r="I70" s="194"/>
      <c r="J70" s="64"/>
      <c r="K70" s="65"/>
      <c r="L70" s="65"/>
      <c r="M70" s="65"/>
      <c r="N70" s="65"/>
      <c r="O70" s="65"/>
      <c r="P70" s="65"/>
      <c r="Q70" s="53"/>
      <c r="R70" s="58"/>
      <c r="S70" s="59"/>
      <c r="T70" s="59"/>
      <c r="U70" s="53"/>
    </row>
    <row r="71" spans="1:21" ht="24.75" x14ac:dyDescent="0.3">
      <c r="A71" s="60"/>
      <c r="B71" s="59"/>
      <c r="C71" s="59"/>
      <c r="D71" s="60"/>
      <c r="E71" s="60"/>
      <c r="F71" s="64"/>
      <c r="G71" s="64"/>
      <c r="H71" s="194"/>
      <c r="I71" s="194"/>
      <c r="J71" s="64"/>
      <c r="K71" s="65"/>
      <c r="L71" s="65"/>
      <c r="M71" s="65"/>
      <c r="N71" s="65"/>
      <c r="O71" s="65"/>
      <c r="P71" s="65"/>
      <c r="Q71" s="53"/>
      <c r="R71" s="58"/>
      <c r="S71" s="59"/>
      <c r="T71" s="59"/>
      <c r="U71" s="53"/>
    </row>
    <row r="72" spans="1:21" ht="24.75" x14ac:dyDescent="0.3">
      <c r="A72" s="60"/>
      <c r="B72" s="59"/>
      <c r="C72" s="59"/>
      <c r="D72" s="60"/>
      <c r="E72" s="60"/>
      <c r="F72" s="64"/>
      <c r="G72" s="64"/>
      <c r="H72" s="194"/>
      <c r="I72" s="194"/>
      <c r="J72" s="64"/>
      <c r="K72" s="65"/>
      <c r="L72" s="65"/>
      <c r="M72" s="65"/>
      <c r="N72" s="65"/>
      <c r="O72" s="65"/>
      <c r="P72" s="65"/>
      <c r="Q72" s="53"/>
      <c r="R72" s="58"/>
      <c r="S72" s="59"/>
      <c r="T72" s="59"/>
      <c r="U72" s="53"/>
    </row>
    <row r="73" spans="1:21" ht="24.75" x14ac:dyDescent="0.3">
      <c r="A73" s="60"/>
      <c r="B73" s="59"/>
      <c r="C73" s="59"/>
      <c r="D73" s="60"/>
      <c r="E73" s="60"/>
      <c r="F73" s="64"/>
      <c r="G73" s="64"/>
      <c r="H73" s="194"/>
      <c r="I73" s="194"/>
      <c r="J73" s="64"/>
      <c r="K73" s="65"/>
      <c r="L73" s="65"/>
      <c r="M73" s="65"/>
      <c r="N73" s="65"/>
      <c r="O73" s="65"/>
      <c r="P73" s="65"/>
      <c r="Q73" s="53"/>
      <c r="R73" s="58"/>
      <c r="S73" s="59"/>
      <c r="T73" s="59"/>
      <c r="U73" s="53"/>
    </row>
    <row r="74" spans="1:21" ht="24.75" x14ac:dyDescent="0.3">
      <c r="A74" s="60"/>
      <c r="B74" s="59"/>
      <c r="C74" s="59"/>
      <c r="D74" s="60"/>
      <c r="E74" s="60"/>
      <c r="F74" s="66"/>
      <c r="G74" s="66"/>
      <c r="H74" s="196"/>
      <c r="I74" s="196"/>
      <c r="J74" s="66"/>
      <c r="K74" s="67"/>
      <c r="L74" s="67"/>
      <c r="M74" s="67"/>
      <c r="N74" s="67"/>
      <c r="O74" s="67"/>
      <c r="P74" s="67"/>
      <c r="Q74" s="55"/>
      <c r="R74" s="58"/>
      <c r="S74" s="59"/>
      <c r="T74" s="59"/>
      <c r="U74" s="55"/>
    </row>
    <row r="75" spans="1:21" ht="24.75" x14ac:dyDescent="0.3">
      <c r="A75" s="60"/>
      <c r="B75" s="59"/>
      <c r="C75" s="59"/>
      <c r="D75" s="60"/>
      <c r="E75" s="60"/>
      <c r="F75" s="64"/>
      <c r="G75" s="64"/>
      <c r="H75" s="194"/>
      <c r="I75" s="194"/>
      <c r="J75" s="64"/>
      <c r="K75" s="65"/>
      <c r="L75" s="65"/>
      <c r="M75" s="65"/>
      <c r="N75" s="65"/>
      <c r="O75" s="65"/>
      <c r="P75" s="65"/>
      <c r="Q75" s="53"/>
      <c r="R75" s="58"/>
      <c r="S75" s="59"/>
      <c r="T75" s="59"/>
      <c r="U75" s="53"/>
    </row>
    <row r="76" spans="1:21" ht="24.75" x14ac:dyDescent="0.3">
      <c r="A76" s="60"/>
      <c r="B76" s="59"/>
      <c r="C76" s="59"/>
      <c r="D76" s="60"/>
      <c r="E76" s="60"/>
      <c r="F76" s="64"/>
      <c r="G76" s="64"/>
      <c r="H76" s="194"/>
      <c r="I76" s="194"/>
      <c r="J76" s="64"/>
      <c r="K76" s="65"/>
      <c r="L76" s="65"/>
      <c r="M76" s="65"/>
      <c r="N76" s="65"/>
      <c r="O76" s="65"/>
      <c r="P76" s="65"/>
      <c r="Q76" s="53"/>
      <c r="R76" s="58"/>
      <c r="S76" s="59"/>
      <c r="T76" s="59"/>
      <c r="U76" s="53"/>
    </row>
    <row r="77" spans="1:21" ht="24.75" x14ac:dyDescent="0.3">
      <c r="A77" s="60"/>
      <c r="B77" s="59"/>
      <c r="C77" s="59"/>
      <c r="D77" s="60"/>
      <c r="E77" s="60"/>
      <c r="F77" s="61"/>
      <c r="G77" s="61"/>
      <c r="H77" s="193"/>
      <c r="I77" s="193"/>
      <c r="J77" s="61"/>
      <c r="K77" s="62"/>
      <c r="L77" s="62"/>
      <c r="M77" s="62"/>
      <c r="N77" s="62"/>
      <c r="O77" s="62"/>
      <c r="P77" s="62"/>
      <c r="Q77" s="63"/>
      <c r="R77" s="58"/>
      <c r="S77" s="59"/>
      <c r="T77" s="59"/>
      <c r="U77" s="63"/>
    </row>
    <row r="78" spans="1:21" ht="24.75" x14ac:dyDescent="0.3">
      <c r="A78" s="60"/>
      <c r="B78" s="59"/>
      <c r="C78" s="59"/>
      <c r="D78" s="60"/>
      <c r="E78" s="60"/>
      <c r="F78" s="64"/>
      <c r="G78" s="64"/>
      <c r="H78" s="194"/>
      <c r="I78" s="194"/>
      <c r="J78" s="64"/>
      <c r="K78" s="65"/>
      <c r="L78" s="65"/>
      <c r="M78" s="65"/>
      <c r="N78" s="65"/>
      <c r="O78" s="65"/>
      <c r="P78" s="65"/>
      <c r="Q78" s="53"/>
      <c r="R78" s="58"/>
      <c r="S78" s="59"/>
      <c r="T78" s="59"/>
      <c r="U78" s="53"/>
    </row>
  </sheetData>
  <mergeCells count="38">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 ref="S43:T43"/>
    <mergeCell ref="M23:N23"/>
    <mergeCell ref="M33:N33"/>
    <mergeCell ref="S23:T23"/>
    <mergeCell ref="S33:T33"/>
    <mergeCell ref="A40:Q40"/>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s>
  <conditionalFormatting sqref="N8:N19">
    <cfRule type="cellIs" dxfId="36" priority="37" operator="greaterThan">
      <formula>0.99</formula>
    </cfRule>
    <cfRule type="cellIs" dxfId="35" priority="38" operator="lessThan">
      <formula>0.7</formula>
    </cfRule>
    <cfRule type="cellIs" dxfId="34" priority="39" operator="between">
      <formula>0.7</formula>
      <formula>0.99</formula>
    </cfRule>
  </conditionalFormatting>
  <conditionalFormatting sqref="N24:N29">
    <cfRule type="cellIs" dxfId="33" priority="79" operator="greaterThan">
      <formula>0.99</formula>
    </cfRule>
    <cfRule type="cellIs" dxfId="32" priority="80" operator="lessThan">
      <formula>0.7</formula>
    </cfRule>
    <cfRule type="cellIs" dxfId="31" priority="81" operator="between">
      <formula>0.7</formula>
      <formula>0.99</formula>
    </cfRule>
  </conditionalFormatting>
  <conditionalFormatting sqref="N34:N37">
    <cfRule type="cellIs" dxfId="30" priority="19" operator="greaterThan">
      <formula>0.99</formula>
    </cfRule>
    <cfRule type="cellIs" dxfId="29" priority="20" operator="lessThan">
      <formula>0.7</formula>
    </cfRule>
    <cfRule type="cellIs" dxfId="28" priority="21" operator="between">
      <formula>0.7</formula>
      <formula>0.99</formula>
    </cfRule>
  </conditionalFormatting>
  <conditionalFormatting sqref="N39">
    <cfRule type="cellIs" dxfId="27" priority="10" operator="greaterThan">
      <formula>0.99</formula>
    </cfRule>
    <cfRule type="cellIs" dxfId="26" priority="11" operator="lessThan">
      <formula>0.7</formula>
    </cfRule>
    <cfRule type="cellIs" dxfId="25" priority="12" operator="between">
      <formula>0.7</formula>
      <formula>0.99</formula>
    </cfRule>
  </conditionalFormatting>
  <conditionalFormatting sqref="T8:T11 T13:T15">
    <cfRule type="cellIs" dxfId="24" priority="28" stopIfTrue="1" operator="greaterThan">
      <formula>0.99</formula>
    </cfRule>
    <cfRule type="cellIs" dxfId="23" priority="29" stopIfTrue="1" operator="lessThan">
      <formula>0.7</formula>
    </cfRule>
    <cfRule type="cellIs" dxfId="22" priority="30" stopIfTrue="1" operator="between">
      <formula>0.7</formula>
      <formula>0.99</formula>
    </cfRule>
  </conditionalFormatting>
  <conditionalFormatting sqref="T12">
    <cfRule type="cellIs" dxfId="21" priority="4" operator="greaterThan">
      <formula>0.99</formula>
    </cfRule>
    <cfRule type="cellIs" dxfId="20" priority="5" operator="lessThan">
      <formula>0.7</formula>
    </cfRule>
    <cfRule type="cellIs" dxfId="19" priority="6" operator="between">
      <formula>0.7</formula>
      <formula>0.99</formula>
    </cfRule>
  </conditionalFormatting>
  <conditionalFormatting sqref="T16:T19">
    <cfRule type="cellIs" dxfId="18" priority="40" operator="greaterThan">
      <formula>0.99</formula>
    </cfRule>
    <cfRule type="cellIs" dxfId="17" priority="41" operator="lessThan">
      <formula>0.7</formula>
    </cfRule>
    <cfRule type="cellIs" dxfId="16" priority="42" operator="between">
      <formula>0.7</formula>
      <formula>0.99</formula>
    </cfRule>
  </conditionalFormatting>
  <conditionalFormatting sqref="T25:T29">
    <cfRule type="cellIs" dxfId="15" priority="16" operator="greaterThan">
      <formula>0.99</formula>
    </cfRule>
    <cfRule type="cellIs" dxfId="14" priority="17" operator="lessThan">
      <formula>0.7</formula>
    </cfRule>
    <cfRule type="cellIs" dxfId="13" priority="18" operator="between">
      <formula>0.7</formula>
      <formula>0.99</formula>
    </cfRule>
  </conditionalFormatting>
  <conditionalFormatting sqref="T34:T37">
    <cfRule type="cellIs" dxfId="12" priority="103" operator="greaterThan">
      <formula>0.99</formula>
    </cfRule>
    <cfRule type="cellIs" dxfId="11" priority="104" operator="lessThan">
      <formula>0.7</formula>
    </cfRule>
    <cfRule type="cellIs" dxfId="10" priority="105" operator="between">
      <formula>0.7</formula>
      <formula>0.99</formula>
    </cfRule>
  </conditionalFormatting>
  <conditionalFormatting sqref="T39">
    <cfRule type="cellIs" dxfId="9" priority="13" operator="greaterThan">
      <formula>0.99</formula>
    </cfRule>
    <cfRule type="cellIs" dxfId="8" priority="14" operator="lessThan">
      <formula>0.7</formula>
    </cfRule>
    <cfRule type="cellIs" dxfId="7" priority="15" operator="between">
      <formula>0.7</formula>
      <formula>0.99</formula>
    </cfRule>
  </conditionalFormatting>
  <conditionalFormatting sqref="T24">
    <cfRule type="cellIs" dxfId="6" priority="1" operator="greaterThan">
      <formula>0.99</formula>
    </cfRule>
    <cfRule type="cellIs" dxfId="5" priority="2" operator="lessThan">
      <formula>0.7</formula>
    </cfRule>
    <cfRule type="cellIs" dxfId="4"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4" customFormat="1" ht="21.75" customHeight="1" x14ac:dyDescent="0.25">
      <c r="C1" s="956"/>
      <c r="D1" s="957"/>
      <c r="E1" s="957"/>
      <c r="F1" s="958"/>
      <c r="G1" s="17"/>
      <c r="H1" s="18"/>
      <c r="I1" s="19"/>
      <c r="J1" s="19"/>
      <c r="K1" s="20"/>
      <c r="L1" s="21"/>
      <c r="M1" s="21"/>
      <c r="N1" s="21"/>
      <c r="O1" s="94"/>
      <c r="P1" s="962" t="s">
        <v>234</v>
      </c>
      <c r="Q1" s="963"/>
      <c r="R1" s="964"/>
      <c r="U1" s="95"/>
    </row>
    <row r="2" spans="3:21" s="14" customFormat="1" ht="19.5" customHeight="1" x14ac:dyDescent="0.2">
      <c r="C2" s="959"/>
      <c r="D2" s="960"/>
      <c r="E2" s="960"/>
      <c r="F2" s="961"/>
      <c r="H2" s="965" t="s">
        <v>235</v>
      </c>
      <c r="I2" s="966"/>
      <c r="J2" s="966"/>
      <c r="K2" s="966"/>
      <c r="L2" s="966"/>
      <c r="M2" s="966"/>
      <c r="N2" s="966"/>
      <c r="O2" s="967"/>
      <c r="P2" s="968" t="s">
        <v>236</v>
      </c>
      <c r="Q2" s="969"/>
      <c r="R2" s="970"/>
      <c r="U2" s="95"/>
    </row>
    <row r="3" spans="3:21" s="14" customFormat="1" ht="24" customHeight="1" x14ac:dyDescent="0.2">
      <c r="C3" s="959"/>
      <c r="D3" s="960"/>
      <c r="E3" s="960"/>
      <c r="F3" s="961"/>
      <c r="H3" s="965" t="s">
        <v>237</v>
      </c>
      <c r="I3" s="966"/>
      <c r="J3" s="966"/>
      <c r="K3" s="966"/>
      <c r="L3" s="966"/>
      <c r="M3" s="966"/>
      <c r="N3" s="966"/>
      <c r="O3" s="967"/>
      <c r="P3" s="968"/>
      <c r="Q3" s="969"/>
      <c r="R3" s="970"/>
      <c r="U3" s="95"/>
    </row>
    <row r="4" spans="3:21" s="14" customFormat="1" ht="15" customHeight="1" x14ac:dyDescent="0.2">
      <c r="C4" s="959"/>
      <c r="D4" s="960"/>
      <c r="E4" s="960"/>
      <c r="F4" s="961"/>
      <c r="H4" s="965" t="s">
        <v>238</v>
      </c>
      <c r="I4" s="966"/>
      <c r="J4" s="966"/>
      <c r="K4" s="966"/>
      <c r="L4" s="966"/>
      <c r="M4" s="966"/>
      <c r="N4" s="966"/>
      <c r="O4" s="967"/>
      <c r="P4" s="968" t="s">
        <v>239</v>
      </c>
      <c r="Q4" s="969"/>
      <c r="R4" s="970"/>
      <c r="U4" s="95"/>
    </row>
    <row r="5" spans="3:21" s="14" customFormat="1" ht="15" customHeight="1" x14ac:dyDescent="0.2">
      <c r="C5" s="959"/>
      <c r="D5" s="960"/>
      <c r="E5" s="960"/>
      <c r="F5" s="961"/>
      <c r="H5" s="965" t="s">
        <v>240</v>
      </c>
      <c r="I5" s="966"/>
      <c r="J5" s="966"/>
      <c r="K5" s="966"/>
      <c r="L5" s="966"/>
      <c r="M5" s="966"/>
      <c r="N5" s="966"/>
      <c r="O5" s="967"/>
      <c r="P5" s="968"/>
      <c r="Q5" s="969"/>
      <c r="R5" s="970"/>
      <c r="U5" s="95"/>
    </row>
    <row r="6" spans="3:21" s="14" customFormat="1" ht="15" customHeight="1" x14ac:dyDescent="0.2">
      <c r="C6" s="959"/>
      <c r="D6" s="960"/>
      <c r="E6" s="960"/>
      <c r="F6" s="961"/>
      <c r="H6" s="965" t="s">
        <v>241</v>
      </c>
      <c r="I6" s="966"/>
      <c r="J6" s="966"/>
      <c r="K6" s="966"/>
      <c r="L6" s="966"/>
      <c r="M6" s="966"/>
      <c r="N6" s="966"/>
      <c r="O6" s="967"/>
      <c r="P6" s="968"/>
      <c r="Q6" s="969"/>
      <c r="R6" s="970"/>
      <c r="U6" s="95"/>
    </row>
    <row r="7" spans="3:21" s="14" customFormat="1" ht="16.5" customHeight="1" thickBot="1" x14ac:dyDescent="0.25">
      <c r="C7" s="959"/>
      <c r="D7" s="960"/>
      <c r="E7" s="960"/>
      <c r="F7" s="961"/>
      <c r="H7" s="38">
        <v>1000000</v>
      </c>
      <c r="I7" s="22"/>
      <c r="J7" s="22"/>
      <c r="K7" s="23"/>
      <c r="L7" s="22"/>
      <c r="M7" s="22"/>
      <c r="N7" s="22"/>
      <c r="O7" s="24">
        <v>1000000</v>
      </c>
      <c r="P7" s="971"/>
      <c r="Q7" s="972"/>
      <c r="R7" s="973"/>
      <c r="U7" s="95"/>
    </row>
    <row r="8" spans="3:21" s="14" customFormat="1" ht="16.5" customHeight="1" thickBot="1" x14ac:dyDescent="0.25">
      <c r="C8" s="974" t="s">
        <v>242</v>
      </c>
      <c r="D8" s="975"/>
      <c r="E8" s="975"/>
      <c r="F8" s="976"/>
      <c r="G8" s="17"/>
      <c r="H8" s="977" t="s">
        <v>406</v>
      </c>
      <c r="I8" s="978"/>
      <c r="J8" s="978"/>
      <c r="K8" s="978"/>
      <c r="L8" s="978"/>
      <c r="M8" s="978"/>
      <c r="N8" s="978"/>
      <c r="O8" s="978"/>
      <c r="P8" s="978"/>
      <c r="Q8" s="978"/>
      <c r="R8" s="979"/>
      <c r="U8" s="95"/>
    </row>
    <row r="9" spans="3:21" s="14" customFormat="1" ht="26.25" customHeight="1" thickBot="1" x14ac:dyDescent="0.25">
      <c r="C9" s="980" t="s">
        <v>243</v>
      </c>
      <c r="D9" s="981"/>
      <c r="E9" s="981"/>
      <c r="F9" s="981"/>
      <c r="G9" s="981"/>
      <c r="H9" s="981"/>
      <c r="I9" s="981"/>
      <c r="J9" s="981"/>
      <c r="K9" s="981"/>
      <c r="L9" s="981"/>
      <c r="M9" s="981"/>
      <c r="N9" s="981"/>
      <c r="O9" s="981"/>
      <c r="P9" s="981"/>
      <c r="Q9" s="981"/>
      <c r="R9" s="982"/>
      <c r="U9" s="95"/>
    </row>
    <row r="10" spans="3:21" s="14" customFormat="1" ht="48" customHeight="1" thickBot="1" x14ac:dyDescent="0.25">
      <c r="C10" s="167" t="s">
        <v>19</v>
      </c>
      <c r="D10" s="168" t="s">
        <v>273</v>
      </c>
      <c r="E10" s="302" t="s">
        <v>20</v>
      </c>
      <c r="F10" s="169" t="s">
        <v>89</v>
      </c>
      <c r="G10" s="169" t="s">
        <v>244</v>
      </c>
      <c r="H10" s="169" t="s">
        <v>24</v>
      </c>
      <c r="I10" s="169" t="s">
        <v>245</v>
      </c>
      <c r="J10" s="169" t="s">
        <v>22</v>
      </c>
      <c r="K10" s="169" t="s">
        <v>246</v>
      </c>
      <c r="L10" s="170" t="s">
        <v>25</v>
      </c>
      <c r="M10" s="170" t="s">
        <v>247</v>
      </c>
      <c r="N10" s="170" t="s">
        <v>248</v>
      </c>
      <c r="O10" s="171" t="s">
        <v>249</v>
      </c>
      <c r="P10" s="171" t="s">
        <v>250</v>
      </c>
      <c r="Q10" s="171" t="s">
        <v>251</v>
      </c>
      <c r="R10" s="172" t="s">
        <v>252</v>
      </c>
      <c r="U10" s="95"/>
    </row>
    <row r="11" spans="3:21" s="14" customFormat="1" ht="36" customHeight="1" x14ac:dyDescent="0.2">
      <c r="C11" s="136" t="s">
        <v>46</v>
      </c>
      <c r="D11" s="417"/>
      <c r="E11" s="417"/>
      <c r="F11" s="418"/>
      <c r="G11" s="419"/>
      <c r="H11" s="418"/>
      <c r="I11" s="418"/>
      <c r="J11" s="418"/>
      <c r="K11" s="418"/>
      <c r="L11" s="418"/>
      <c r="M11" s="420"/>
      <c r="N11" s="421"/>
      <c r="O11" s="422"/>
      <c r="P11" s="423"/>
      <c r="Q11" s="423"/>
      <c r="R11" s="422"/>
      <c r="S11" s="14">
        <v>1000000</v>
      </c>
      <c r="U11" s="95"/>
    </row>
    <row r="12" spans="3:21" s="14" customFormat="1" ht="45.75" customHeight="1" x14ac:dyDescent="0.2">
      <c r="C12" s="986" t="s">
        <v>162</v>
      </c>
      <c r="D12" s="416" t="s">
        <v>258</v>
      </c>
      <c r="E12" s="347">
        <v>0</v>
      </c>
      <c r="F12" s="347">
        <v>0</v>
      </c>
      <c r="G12" s="347">
        <v>0</v>
      </c>
      <c r="H12" s="347">
        <v>0</v>
      </c>
      <c r="I12" s="249"/>
      <c r="J12" s="249"/>
      <c r="K12" s="38">
        <f>+F12-H12</f>
        <v>0</v>
      </c>
      <c r="L12" s="473">
        <v>0</v>
      </c>
      <c r="M12" s="250"/>
      <c r="N12" s="250"/>
      <c r="O12" s="251">
        <f>+IF(ISERROR(L12/F12),0,L12/F12)</f>
        <v>0</v>
      </c>
      <c r="P12" s="148">
        <f>+F12-L12</f>
        <v>0</v>
      </c>
      <c r="Q12" s="148">
        <v>0</v>
      </c>
      <c r="R12" s="256">
        <f>+IF(ISERROR(Q12/F12),0,Q12/F12)</f>
        <v>0</v>
      </c>
      <c r="U12" s="95"/>
    </row>
    <row r="13" spans="3:21" s="14" customFormat="1" ht="45.75" customHeight="1" x14ac:dyDescent="0.2">
      <c r="C13" s="987"/>
      <c r="D13" s="416" t="s">
        <v>274</v>
      </c>
      <c r="E13" s="347">
        <v>0</v>
      </c>
      <c r="F13" s="347">
        <v>0</v>
      </c>
      <c r="G13" s="347">
        <v>0</v>
      </c>
      <c r="H13" s="347">
        <v>0</v>
      </c>
      <c r="I13" s="249"/>
      <c r="J13" s="249"/>
      <c r="K13" s="38">
        <f t="shared" ref="K13:K16" si="0">+F13-H13</f>
        <v>0</v>
      </c>
      <c r="L13" s="473">
        <v>0</v>
      </c>
      <c r="M13" s="250"/>
      <c r="N13" s="250"/>
      <c r="O13" s="251">
        <f>+IF(ISERROR(L13/F13),0,L13/F13)</f>
        <v>0</v>
      </c>
      <c r="P13" s="148">
        <f>+F13-L13</f>
        <v>0</v>
      </c>
      <c r="Q13" s="148">
        <v>0</v>
      </c>
      <c r="R13" s="256">
        <f>+IF(ISERROR(Q13/F13),0,Q13/F13)</f>
        <v>0</v>
      </c>
      <c r="U13" s="95"/>
    </row>
    <row r="14" spans="3:21" s="14" customFormat="1" ht="45.75" customHeight="1" x14ac:dyDescent="0.2">
      <c r="C14" s="988"/>
      <c r="D14" s="416" t="s">
        <v>172</v>
      </c>
      <c r="E14" s="249">
        <v>0</v>
      </c>
      <c r="F14" s="347">
        <v>0</v>
      </c>
      <c r="G14" s="347">
        <v>0</v>
      </c>
      <c r="H14" s="347">
        <v>0</v>
      </c>
      <c r="I14" s="249"/>
      <c r="J14" s="249"/>
      <c r="K14" s="38">
        <f t="shared" si="0"/>
        <v>0</v>
      </c>
      <c r="L14" s="473">
        <v>0</v>
      </c>
      <c r="M14" s="250"/>
      <c r="N14" s="250"/>
      <c r="O14" s="251">
        <f>+IF(ISERROR(L14/F14),0,L14/F14)</f>
        <v>0</v>
      </c>
      <c r="P14" s="148">
        <v>0</v>
      </c>
      <c r="Q14" s="148">
        <v>0</v>
      </c>
      <c r="R14" s="256">
        <f>+IF(ISERROR(Q14/F14),0,Q14/F14)</f>
        <v>0</v>
      </c>
      <c r="U14" s="95"/>
    </row>
    <row r="15" spans="3:21" s="14" customFormat="1" ht="38.25" customHeight="1" x14ac:dyDescent="0.2">
      <c r="C15" s="96" t="s">
        <v>67</v>
      </c>
      <c r="D15" s="415"/>
      <c r="E15" s="253">
        <v>0</v>
      </c>
      <c r="F15" s="253">
        <v>0</v>
      </c>
      <c r="G15" s="252">
        <v>0</v>
      </c>
      <c r="H15" s="253"/>
      <c r="I15" s="253"/>
      <c r="J15" s="253"/>
      <c r="K15" s="38">
        <f t="shared" si="0"/>
        <v>0</v>
      </c>
      <c r="L15" s="473">
        <v>0</v>
      </c>
      <c r="M15" s="254"/>
      <c r="N15" s="255"/>
      <c r="O15" s="256"/>
      <c r="P15" s="249"/>
      <c r="Q15" s="249">
        <v>0</v>
      </c>
      <c r="R15" s="256"/>
      <c r="U15" s="95"/>
    </row>
    <row r="16" spans="3:21" s="14" customFormat="1" ht="54" customHeight="1" thickBot="1" x14ac:dyDescent="0.25">
      <c r="C16" s="39" t="s">
        <v>253</v>
      </c>
      <c r="D16" s="409"/>
      <c r="E16" s="410">
        <v>0</v>
      </c>
      <c r="F16" s="410">
        <f>+F12+F13+F14</f>
        <v>0</v>
      </c>
      <c r="G16" s="410">
        <f>+G12+G13+G14</f>
        <v>0</v>
      </c>
      <c r="H16" s="410">
        <f>+H12+H13+H14</f>
        <v>0</v>
      </c>
      <c r="I16" s="410"/>
      <c r="J16" s="410"/>
      <c r="K16" s="38">
        <f t="shared" si="0"/>
        <v>0</v>
      </c>
      <c r="L16" s="474">
        <f t="shared" ref="L16" si="1">SUM(L12:L15)</f>
        <v>0</v>
      </c>
      <c r="M16" s="411"/>
      <c r="N16" s="411"/>
      <c r="O16" s="412">
        <f>+IF(ISERROR(L16/F16),0,L16/F16)</f>
        <v>0</v>
      </c>
      <c r="P16" s="413" t="s">
        <v>497</v>
      </c>
      <c r="Q16" s="413">
        <v>0</v>
      </c>
      <c r="R16" s="414">
        <v>0</v>
      </c>
      <c r="U16" s="95"/>
    </row>
    <row r="17" spans="3:25" s="14" customFormat="1" ht="5.25" hidden="1" customHeight="1" x14ac:dyDescent="0.2">
      <c r="C17" s="149" t="s">
        <v>253</v>
      </c>
      <c r="D17" s="150"/>
      <c r="E17" s="150"/>
      <c r="F17" s="151">
        <v>0</v>
      </c>
      <c r="G17" s="151">
        <v>248847.70388248999</v>
      </c>
      <c r="H17" s="152">
        <v>0</v>
      </c>
      <c r="I17" s="153">
        <v>0</v>
      </c>
      <c r="J17" s="153" t="e">
        <f>SUMIF([3]base!$G$5:$AD$76,"C",[3]base!$V$5:$V$76)</f>
        <v>#VALUE!</v>
      </c>
      <c r="K17" s="152">
        <f>(+F17-(I17+H17))/1000000</f>
        <v>0</v>
      </c>
      <c r="L17" s="153">
        <f>+L12+L13</f>
        <v>0</v>
      </c>
      <c r="M17" s="154">
        <f>+L17-Q17</f>
        <v>0</v>
      </c>
      <c r="N17" s="155" t="e">
        <f>+M17/(F17-I17)</f>
        <v>#DIV/0!</v>
      </c>
      <c r="O17" s="156">
        <v>0</v>
      </c>
      <c r="P17" s="157">
        <v>0</v>
      </c>
      <c r="Q17" s="158">
        <f>+Q12</f>
        <v>0</v>
      </c>
      <c r="R17" s="159">
        <v>0</v>
      </c>
      <c r="U17" s="95"/>
    </row>
    <row r="18" spans="3:25" s="2" customFormat="1" ht="41.25" customHeight="1" thickBot="1" x14ac:dyDescent="0.25">
      <c r="C18" s="984" t="s">
        <v>69</v>
      </c>
      <c r="D18" s="985"/>
      <c r="E18" s="160">
        <f>+E16</f>
        <v>0</v>
      </c>
      <c r="F18" s="160">
        <f>+F16</f>
        <v>0</v>
      </c>
      <c r="G18" s="160">
        <f>+G12+G13+G14</f>
        <v>0</v>
      </c>
      <c r="H18" s="160">
        <f>+H16</f>
        <v>0</v>
      </c>
      <c r="I18" s="160">
        <f>+I12+I13+I14</f>
        <v>0</v>
      </c>
      <c r="J18" s="160">
        <f>+J12+J13+J14</f>
        <v>0</v>
      </c>
      <c r="K18" s="160">
        <f>+K12+K13+K14</f>
        <v>0</v>
      </c>
      <c r="L18" s="160">
        <f>+L12+L13+L14</f>
        <v>0</v>
      </c>
      <c r="M18" s="161">
        <f>+L18-Q18</f>
        <v>0</v>
      </c>
      <c r="N18" s="197" t="e">
        <f>+M18/(F18-I18)</f>
        <v>#DIV/0!</v>
      </c>
      <c r="O18" s="162">
        <f>+IF(ISERROR(L18/F18),0,L18/F18)</f>
        <v>0</v>
      </c>
      <c r="P18" s="163">
        <f>+P12+P13+P14</f>
        <v>0</v>
      </c>
      <c r="Q18" s="164">
        <f>+Q12+Q13+Q14</f>
        <v>0</v>
      </c>
      <c r="R18" s="165">
        <f>+IF(ISERROR(Q18/F18),0,Q18/F18)</f>
        <v>0</v>
      </c>
      <c r="T18" s="14"/>
      <c r="U18" s="97"/>
    </row>
    <row r="19" spans="3:25" s="2" customFormat="1" ht="23.25" customHeight="1" x14ac:dyDescent="0.2">
      <c r="C19" s="25"/>
      <c r="D19" s="224">
        <v>1000000</v>
      </c>
      <c r="E19" s="224"/>
      <c r="F19" s="166"/>
      <c r="G19" s="26"/>
      <c r="H19" s="98"/>
      <c r="I19" s="98"/>
      <c r="J19" s="26"/>
      <c r="K19" s="26"/>
      <c r="L19" s="98"/>
      <c r="M19" s="98"/>
      <c r="N19" s="99"/>
      <c r="O19" s="27"/>
      <c r="P19" s="100"/>
      <c r="Q19" s="101"/>
      <c r="R19" s="28"/>
      <c r="T19" s="14"/>
      <c r="U19" s="97"/>
    </row>
    <row r="20" spans="3:25" s="2" customFormat="1" ht="23.25" customHeight="1" x14ac:dyDescent="0.25">
      <c r="C20" s="983"/>
      <c r="D20" s="983"/>
      <c r="E20" s="983"/>
      <c r="F20" s="983"/>
      <c r="G20" s="983"/>
      <c r="H20" s="983"/>
      <c r="I20" s="983"/>
      <c r="J20" s="983"/>
      <c r="K20" s="983"/>
      <c r="L20" s="983"/>
      <c r="M20" s="983"/>
      <c r="N20" s="983"/>
      <c r="O20" s="983"/>
      <c r="P20" s="983"/>
      <c r="Q20" s="983"/>
      <c r="R20" s="28"/>
      <c r="T20" s="14"/>
      <c r="U20" s="102"/>
      <c r="V20" s="103"/>
    </row>
    <row r="21" spans="3:25" s="2" customFormat="1" ht="49.5" customHeight="1" x14ac:dyDescent="0.25">
      <c r="C21" s="955"/>
      <c r="D21" s="955"/>
      <c r="E21" s="955"/>
      <c r="F21" s="955"/>
      <c r="G21" s="955"/>
      <c r="H21" s="955"/>
      <c r="I21" s="955"/>
      <c r="J21" s="955"/>
      <c r="K21" s="955"/>
      <c r="L21" s="955"/>
      <c r="M21" s="955"/>
      <c r="N21" s="955"/>
      <c r="O21" s="955"/>
      <c r="P21" s="955"/>
      <c r="Q21" s="955"/>
      <c r="R21" s="955"/>
      <c r="T21" s="14"/>
      <c r="U21" s="102"/>
      <c r="V21" s="103"/>
    </row>
    <row r="22" spans="3:25" s="2" customFormat="1" ht="54.75" customHeight="1" x14ac:dyDescent="0.25">
      <c r="C22" s="983"/>
      <c r="D22" s="983"/>
      <c r="E22" s="983"/>
      <c r="F22" s="983"/>
      <c r="G22" s="983"/>
      <c r="H22" s="983"/>
      <c r="I22" s="983"/>
      <c r="J22" s="983"/>
      <c r="K22" s="983"/>
      <c r="L22" s="983"/>
      <c r="M22" s="983"/>
      <c r="N22" s="983"/>
      <c r="O22" s="983"/>
      <c r="P22" s="983"/>
      <c r="Q22" s="983"/>
      <c r="R22" s="28"/>
      <c r="T22" s="14"/>
      <c r="U22" s="102"/>
      <c r="V22" s="103"/>
    </row>
    <row r="23" spans="3:25" s="2" customFormat="1" ht="31.5" customHeight="1" x14ac:dyDescent="0.25">
      <c r="C23" s="983"/>
      <c r="D23" s="983"/>
      <c r="E23" s="983"/>
      <c r="F23" s="983"/>
      <c r="G23" s="983"/>
      <c r="H23" s="983"/>
      <c r="I23" s="983"/>
      <c r="J23" s="983"/>
      <c r="K23" s="983"/>
      <c r="L23" s="983"/>
      <c r="M23" s="983"/>
      <c r="N23" s="983"/>
      <c r="O23" s="983"/>
      <c r="P23" s="983"/>
      <c r="Q23" s="983"/>
      <c r="R23" s="983"/>
      <c r="T23" s="14"/>
      <c r="U23" s="102"/>
      <c r="V23" s="103"/>
    </row>
    <row r="24" spans="3:25" s="2" customFormat="1" ht="38.25" hidden="1" customHeight="1" x14ac:dyDescent="0.25">
      <c r="T24" s="14"/>
      <c r="U24" s="102"/>
      <c r="V24" s="103"/>
    </row>
    <row r="25" spans="3:25" s="2" customFormat="1" ht="31.5" hidden="1" customHeight="1" thickBot="1" x14ac:dyDescent="0.3">
      <c r="C25" s="2" t="s">
        <v>254</v>
      </c>
      <c r="K25" s="29"/>
      <c r="M25" s="37"/>
      <c r="N25" s="37"/>
      <c r="O25" s="37"/>
      <c r="P25" s="37"/>
      <c r="Q25" s="37"/>
      <c r="R25" s="37"/>
      <c r="T25" s="14"/>
      <c r="U25" s="102"/>
      <c r="V25" s="103"/>
    </row>
    <row r="26" spans="3:25" s="2" customFormat="1" ht="31.5" hidden="1" customHeight="1" x14ac:dyDescent="0.2">
      <c r="C26" s="993" t="s">
        <v>255</v>
      </c>
      <c r="D26" s="994"/>
      <c r="E26" s="994"/>
      <c r="F26" s="995"/>
      <c r="G26" s="8"/>
      <c r="H26" s="996" t="s">
        <v>256</v>
      </c>
      <c r="I26" s="997"/>
      <c r="J26" s="997"/>
      <c r="K26" s="998"/>
      <c r="L26" s="998"/>
      <c r="M26" s="998"/>
      <c r="N26" s="998"/>
      <c r="O26" s="998"/>
      <c r="P26" s="999"/>
      <c r="Q26" s="9" t="s">
        <v>257</v>
      </c>
      <c r="R26" s="37"/>
      <c r="U26" s="97"/>
    </row>
    <row r="27" spans="3:25" s="2" customFormat="1" ht="15.75" hidden="1" x14ac:dyDescent="0.25">
      <c r="C27" s="1000" t="s">
        <v>258</v>
      </c>
      <c r="D27" s="1001"/>
      <c r="E27" s="1001"/>
      <c r="F27" s="1002"/>
      <c r="G27" s="10"/>
      <c r="H27" s="1006" t="s">
        <v>259</v>
      </c>
      <c r="I27" s="1007"/>
      <c r="J27" s="1007"/>
      <c r="K27" s="1008"/>
      <c r="L27" s="1008"/>
      <c r="M27" s="1008"/>
      <c r="N27" s="1008"/>
      <c r="O27" s="1008"/>
      <c r="P27" s="1009"/>
      <c r="Q27" s="104">
        <v>1000000000</v>
      </c>
      <c r="R27" s="37"/>
      <c r="T27" s="105"/>
      <c r="U27" s="102"/>
      <c r="V27" s="103"/>
      <c r="Y27" s="30"/>
    </row>
    <row r="28" spans="3:25" s="2" customFormat="1" ht="15.75" hidden="1" x14ac:dyDescent="0.25">
      <c r="C28" s="1003"/>
      <c r="D28" s="1004"/>
      <c r="E28" s="1004"/>
      <c r="F28" s="1005"/>
      <c r="G28" s="11"/>
      <c r="H28" s="1010" t="s">
        <v>142</v>
      </c>
      <c r="I28" s="1011"/>
      <c r="J28" s="1011"/>
      <c r="K28" s="1012"/>
      <c r="L28" s="1012"/>
      <c r="M28" s="1012"/>
      <c r="N28" s="1012"/>
      <c r="O28" s="1012"/>
      <c r="P28" s="1013"/>
      <c r="Q28" s="106">
        <v>3605000000</v>
      </c>
      <c r="R28" s="37"/>
      <c r="T28" s="105"/>
      <c r="U28" s="102"/>
      <c r="V28" s="103"/>
      <c r="Y28" s="30"/>
    </row>
    <row r="29" spans="3:25" s="2" customFormat="1" ht="15.75" hidden="1" x14ac:dyDescent="0.25">
      <c r="C29" s="1003"/>
      <c r="D29" s="1004"/>
      <c r="E29" s="1004"/>
      <c r="F29" s="1005"/>
      <c r="G29" s="11"/>
      <c r="H29" s="989" t="s">
        <v>260</v>
      </c>
      <c r="I29" s="990"/>
      <c r="J29" s="990"/>
      <c r="K29" s="991"/>
      <c r="L29" s="991"/>
      <c r="M29" s="991"/>
      <c r="N29" s="991"/>
      <c r="O29" s="991"/>
      <c r="P29" s="992"/>
      <c r="Q29" s="107">
        <v>300000000</v>
      </c>
      <c r="R29" s="37"/>
      <c r="T29" s="105"/>
      <c r="U29" s="102"/>
      <c r="V29" s="103"/>
      <c r="Y29" s="30"/>
    </row>
    <row r="30" spans="3:25" s="2" customFormat="1" ht="15.75" hidden="1" x14ac:dyDescent="0.25">
      <c r="C30" s="1003" t="s">
        <v>261</v>
      </c>
      <c r="D30" s="1004"/>
      <c r="E30" s="1004"/>
      <c r="F30" s="1005"/>
      <c r="G30" s="12"/>
      <c r="H30" s="989" t="s">
        <v>155</v>
      </c>
      <c r="I30" s="990"/>
      <c r="J30" s="990"/>
      <c r="K30" s="991"/>
      <c r="L30" s="991"/>
      <c r="M30" s="991"/>
      <c r="N30" s="991"/>
      <c r="O30" s="991"/>
      <c r="P30" s="992"/>
      <c r="Q30" s="106">
        <v>200000000</v>
      </c>
      <c r="R30" s="37"/>
      <c r="T30" s="105"/>
      <c r="U30" s="102"/>
      <c r="V30" s="103"/>
      <c r="Y30" s="30"/>
    </row>
    <row r="31" spans="3:25" s="2" customFormat="1" hidden="1" x14ac:dyDescent="0.25">
      <c r="C31" s="1003" t="s">
        <v>262</v>
      </c>
      <c r="D31" s="1004"/>
      <c r="E31" s="1004"/>
      <c r="F31" s="1005"/>
      <c r="G31" s="11"/>
      <c r="H31" s="989" t="s">
        <v>263</v>
      </c>
      <c r="I31" s="990"/>
      <c r="J31" s="990"/>
      <c r="K31" s="991"/>
      <c r="L31" s="991"/>
      <c r="M31" s="991"/>
      <c r="N31" s="991"/>
      <c r="O31" s="991"/>
      <c r="P31" s="992"/>
      <c r="Q31" s="107">
        <v>300000000</v>
      </c>
      <c r="T31" s="105"/>
      <c r="U31" s="102"/>
      <c r="V31" s="103"/>
      <c r="Y31" s="30"/>
    </row>
    <row r="32" spans="3:25" s="2" customFormat="1" hidden="1" x14ac:dyDescent="0.25">
      <c r="C32" s="1003"/>
      <c r="D32" s="1004"/>
      <c r="E32" s="1004"/>
      <c r="F32" s="1005"/>
      <c r="G32" s="11"/>
      <c r="H32" s="989" t="s">
        <v>264</v>
      </c>
      <c r="I32" s="990"/>
      <c r="J32" s="990"/>
      <c r="K32" s="991"/>
      <c r="L32" s="991"/>
      <c r="M32" s="991"/>
      <c r="N32" s="991"/>
      <c r="O32" s="991"/>
      <c r="P32" s="992"/>
      <c r="Q32" s="107">
        <v>2200000000</v>
      </c>
      <c r="R32" s="14"/>
      <c r="T32" s="105"/>
      <c r="U32" s="102"/>
      <c r="V32" s="103"/>
      <c r="Y32" s="30"/>
    </row>
    <row r="33" spans="3:25" s="2" customFormat="1" hidden="1" x14ac:dyDescent="0.25">
      <c r="C33" s="1003" t="s">
        <v>265</v>
      </c>
      <c r="D33" s="1004"/>
      <c r="E33" s="1004"/>
      <c r="F33" s="1005"/>
      <c r="G33" s="11"/>
      <c r="H33" s="989" t="s">
        <v>143</v>
      </c>
      <c r="I33" s="990"/>
      <c r="J33" s="990"/>
      <c r="K33" s="991"/>
      <c r="L33" s="991"/>
      <c r="M33" s="991"/>
      <c r="N33" s="991"/>
      <c r="O33" s="991"/>
      <c r="P33" s="992"/>
      <c r="Q33" s="107">
        <v>1160000000</v>
      </c>
      <c r="R33" s="14"/>
      <c r="T33" s="105"/>
      <c r="U33" s="102"/>
      <c r="V33" s="103"/>
      <c r="Y33" s="30"/>
    </row>
    <row r="34" spans="3:25" s="2" customFormat="1" hidden="1" x14ac:dyDescent="0.25">
      <c r="C34" s="1003"/>
      <c r="D34" s="1004"/>
      <c r="E34" s="1004"/>
      <c r="F34" s="1005"/>
      <c r="G34" s="11"/>
      <c r="H34" s="989" t="s">
        <v>140</v>
      </c>
      <c r="I34" s="990"/>
      <c r="J34" s="990"/>
      <c r="K34" s="991"/>
      <c r="L34" s="991"/>
      <c r="M34" s="991"/>
      <c r="N34" s="991"/>
      <c r="O34" s="991"/>
      <c r="P34" s="992"/>
      <c r="Q34" s="107">
        <v>30461434</v>
      </c>
      <c r="R34" s="14"/>
      <c r="T34" s="105"/>
      <c r="U34" s="102"/>
      <c r="V34" s="103"/>
      <c r="Y34" s="30"/>
    </row>
    <row r="35" spans="3:25" s="2" customFormat="1" hidden="1" x14ac:dyDescent="0.25">
      <c r="C35" s="1021" t="s">
        <v>266</v>
      </c>
      <c r="D35" s="1021"/>
      <c r="E35" s="1021"/>
      <c r="F35" s="1022"/>
      <c r="G35" s="13"/>
      <c r="H35" s="989" t="s">
        <v>149</v>
      </c>
      <c r="I35" s="990"/>
      <c r="J35" s="990"/>
      <c r="K35" s="991"/>
      <c r="L35" s="991"/>
      <c r="M35" s="991"/>
      <c r="N35" s="991"/>
      <c r="O35" s="991"/>
      <c r="P35" s="992"/>
      <c r="Q35" s="107">
        <v>1962993187</v>
      </c>
      <c r="R35" s="31"/>
      <c r="T35" s="105"/>
      <c r="U35" s="102"/>
      <c r="V35" s="103"/>
      <c r="Y35" s="30"/>
    </row>
    <row r="36" spans="3:25" s="2" customFormat="1" hidden="1" x14ac:dyDescent="0.25">
      <c r="C36" s="1023"/>
      <c r="D36" s="1023"/>
      <c r="E36" s="1023"/>
      <c r="F36" s="1024"/>
      <c r="G36" s="13"/>
      <c r="H36" s="989" t="s">
        <v>151</v>
      </c>
      <c r="I36" s="990"/>
      <c r="J36" s="990"/>
      <c r="K36" s="991"/>
      <c r="L36" s="991"/>
      <c r="M36" s="991"/>
      <c r="N36" s="991"/>
      <c r="O36" s="991"/>
      <c r="P36" s="992"/>
      <c r="Q36" s="107">
        <v>300000000</v>
      </c>
      <c r="R36" s="31"/>
      <c r="T36" s="105"/>
      <c r="U36" s="102"/>
      <c r="V36" s="103"/>
      <c r="Y36" s="30"/>
    </row>
    <row r="37" spans="3:25" s="2" customFormat="1" ht="15.75" hidden="1" thickBot="1" x14ac:dyDescent="0.3">
      <c r="C37" s="1025"/>
      <c r="D37" s="1025"/>
      <c r="E37" s="1025"/>
      <c r="F37" s="1026"/>
      <c r="G37" s="32"/>
      <c r="H37" s="1027" t="s">
        <v>145</v>
      </c>
      <c r="I37" s="1028"/>
      <c r="J37" s="1028"/>
      <c r="K37" s="1029"/>
      <c r="L37" s="1029"/>
      <c r="M37" s="1029"/>
      <c r="N37" s="1029"/>
      <c r="O37" s="1029"/>
      <c r="P37" s="1030"/>
      <c r="Q37" s="107">
        <v>311484467</v>
      </c>
      <c r="R37" s="31"/>
      <c r="T37" s="105"/>
      <c r="U37" s="102"/>
      <c r="V37" s="103"/>
      <c r="Y37" s="30"/>
    </row>
    <row r="38" spans="3:25" s="2" customFormat="1" hidden="1" x14ac:dyDescent="0.25">
      <c r="C38" s="1020" t="s">
        <v>267</v>
      </c>
      <c r="D38" s="1020"/>
      <c r="E38" s="1020"/>
      <c r="F38" s="1020"/>
      <c r="G38" s="32"/>
      <c r="H38" s="989" t="s">
        <v>144</v>
      </c>
      <c r="I38" s="990"/>
      <c r="J38" s="990"/>
      <c r="K38" s="991"/>
      <c r="L38" s="991"/>
      <c r="M38" s="991"/>
      <c r="N38" s="991"/>
      <c r="O38" s="991"/>
      <c r="P38" s="992"/>
      <c r="Q38" s="107">
        <v>31685384000</v>
      </c>
      <c r="R38" s="31"/>
      <c r="T38" s="105"/>
      <c r="U38" s="102"/>
      <c r="V38" s="103"/>
      <c r="Y38" s="30"/>
    </row>
    <row r="39" spans="3:25" s="2" customFormat="1" ht="27" hidden="1" customHeight="1" x14ac:dyDescent="0.25">
      <c r="C39" s="1000" t="s">
        <v>268</v>
      </c>
      <c r="D39" s="1001"/>
      <c r="E39" s="1001"/>
      <c r="F39" s="1002"/>
      <c r="G39" s="12"/>
      <c r="H39" s="989" t="s">
        <v>147</v>
      </c>
      <c r="I39" s="990"/>
      <c r="J39" s="990"/>
      <c r="K39" s="991"/>
      <c r="L39" s="991"/>
      <c r="M39" s="991"/>
      <c r="N39" s="991"/>
      <c r="O39" s="991"/>
      <c r="P39" s="992"/>
      <c r="Q39" s="107">
        <v>5004999999</v>
      </c>
      <c r="R39" s="14"/>
      <c r="T39" s="105"/>
      <c r="U39" s="102"/>
      <c r="V39" s="103"/>
      <c r="Y39" s="30"/>
    </row>
    <row r="40" spans="3:25" s="2" customFormat="1" hidden="1" x14ac:dyDescent="0.25">
      <c r="C40" s="1003" t="s">
        <v>172</v>
      </c>
      <c r="D40" s="1004"/>
      <c r="E40" s="1004"/>
      <c r="F40" s="1005"/>
      <c r="G40" s="12"/>
      <c r="H40" s="989" t="s">
        <v>161</v>
      </c>
      <c r="I40" s="990"/>
      <c r="J40" s="990"/>
      <c r="K40" s="991"/>
      <c r="L40" s="991"/>
      <c r="M40" s="991"/>
      <c r="N40" s="991"/>
      <c r="O40" s="991"/>
      <c r="P40" s="992"/>
      <c r="Q40" s="107">
        <v>2120000000</v>
      </c>
      <c r="R40" s="14"/>
      <c r="T40" s="105"/>
      <c r="U40" s="105"/>
      <c r="V40" s="105"/>
      <c r="W40" s="105"/>
      <c r="Y40" s="30"/>
    </row>
    <row r="41" spans="3:25" s="2" customFormat="1" ht="12.75" hidden="1" customHeight="1" x14ac:dyDescent="0.25">
      <c r="C41" s="1018" t="s">
        <v>269</v>
      </c>
      <c r="D41" s="1019"/>
      <c r="E41" s="1019"/>
      <c r="F41" s="1020"/>
      <c r="G41" s="13"/>
      <c r="H41" s="989" t="s">
        <v>157</v>
      </c>
      <c r="I41" s="990"/>
      <c r="J41" s="990"/>
      <c r="K41" s="991"/>
      <c r="L41" s="991"/>
      <c r="M41" s="991"/>
      <c r="N41" s="991"/>
      <c r="O41" s="991"/>
      <c r="P41" s="992"/>
      <c r="Q41" s="107">
        <v>4000000000</v>
      </c>
      <c r="R41" s="14"/>
      <c r="T41" s="105"/>
      <c r="U41" s="105"/>
      <c r="V41" s="105"/>
      <c r="W41" s="105"/>
      <c r="Y41" s="30"/>
    </row>
    <row r="42" spans="3:25" s="2" customFormat="1" ht="28.5" hidden="1" customHeight="1" thickBot="1" x14ac:dyDescent="0.3">
      <c r="C42" s="1018"/>
      <c r="D42" s="1019"/>
      <c r="E42" s="1019"/>
      <c r="F42" s="1020"/>
      <c r="G42" s="13"/>
      <c r="H42" s="989" t="s">
        <v>159</v>
      </c>
      <c r="I42" s="990"/>
      <c r="J42" s="990"/>
      <c r="K42" s="991"/>
      <c r="L42" s="991"/>
      <c r="M42" s="991"/>
      <c r="N42" s="991"/>
      <c r="O42" s="991"/>
      <c r="P42" s="992"/>
      <c r="Q42" s="107">
        <v>3000000000</v>
      </c>
      <c r="R42" s="14"/>
      <c r="T42" s="105"/>
      <c r="U42" s="105"/>
      <c r="V42" s="105"/>
      <c r="W42" s="105"/>
      <c r="Y42" s="30"/>
    </row>
    <row r="43" spans="3:25" s="2" customFormat="1" ht="31.5" hidden="1" customHeight="1" x14ac:dyDescent="0.25">
      <c r="C43" s="1014" t="s">
        <v>60</v>
      </c>
      <c r="D43" s="1015"/>
      <c r="E43" s="1015"/>
      <c r="F43" s="1016"/>
      <c r="G43" s="1016"/>
      <c r="H43" s="1017"/>
      <c r="I43" s="1017"/>
      <c r="J43" s="1017"/>
      <c r="K43" s="1017"/>
      <c r="L43" s="1017"/>
      <c r="M43" s="1017"/>
      <c r="N43" s="1017"/>
      <c r="O43" s="1017"/>
      <c r="P43" s="1017"/>
      <c r="Q43" s="33">
        <f>SUM(Q27:Q42)</f>
        <v>57180323087</v>
      </c>
      <c r="R43" s="90"/>
      <c r="T43" s="108"/>
      <c r="U43" s="109"/>
      <c r="V43" s="110"/>
    </row>
    <row r="44" spans="3:25" s="2" customFormat="1" ht="31.5" hidden="1" customHeight="1" x14ac:dyDescent="0.2">
      <c r="C44" s="37"/>
      <c r="D44" s="37"/>
      <c r="E44" s="37"/>
      <c r="F44" s="37"/>
      <c r="G44" s="37"/>
      <c r="H44" s="37"/>
      <c r="I44" s="37"/>
      <c r="J44" s="37"/>
      <c r="K44" s="37"/>
      <c r="L44" s="37"/>
      <c r="M44" s="37"/>
      <c r="N44" s="37"/>
      <c r="O44" s="37"/>
      <c r="P44" s="37"/>
      <c r="Q44" s="37"/>
      <c r="R44" s="37"/>
      <c r="U44" s="97"/>
    </row>
    <row r="45" spans="3:25" s="14" customFormat="1" ht="12.75" hidden="1" x14ac:dyDescent="0.2">
      <c r="R45" s="90"/>
      <c r="U45" s="111"/>
    </row>
    <row r="46" spans="3:25" s="14" customFormat="1" ht="12.75" hidden="1" x14ac:dyDescent="0.2">
      <c r="F46" s="31">
        <f>+F18-[4]base!W76</f>
        <v>-621520765708</v>
      </c>
      <c r="G46" s="31">
        <f>+G18-[4]base!X66</f>
        <v>0</v>
      </c>
      <c r="H46" s="31">
        <f>+H18-[4]base!Y76</f>
        <v>-227346394692.44</v>
      </c>
      <c r="I46" s="31">
        <f>+I18-[4]base!X76</f>
        <v>-62602423429</v>
      </c>
      <c r="J46" s="31" t="e">
        <f>+[4]base!V76-#REF!</f>
        <v>#REF!</v>
      </c>
      <c r="K46" s="31">
        <f>+K18-[4]base!Z76</f>
        <v>-331571947586.56</v>
      </c>
      <c r="L46" s="31">
        <f>+L18-[4]base!AA76</f>
        <v>-169075284815.62</v>
      </c>
      <c r="M46" s="31">
        <f>+M18-([4]base!AA76-[4]base!AB76)</f>
        <v>-166649826120.82001</v>
      </c>
      <c r="N46" s="31"/>
      <c r="O46" s="31"/>
      <c r="P46" s="31" t="e">
        <f>([4]base!Z76-[4]base!AA76)-#REF!</f>
        <v>#REF!</v>
      </c>
      <c r="Q46" s="31">
        <f>+Q18-[4]base!AB76</f>
        <v>-2425458694.8000002</v>
      </c>
      <c r="R46" s="90"/>
      <c r="U46" s="111"/>
    </row>
    <row r="47" spans="3:25" s="14" customFormat="1" ht="12.75" hidden="1" x14ac:dyDescent="0.2">
      <c r="F47" s="112" t="e">
        <f>(#REF!+'[4]VICE REL. POLÍTICAS'!E10+'[4]DESPACHO DEL MINISTRO '!E10+'[4]SECRE. GENERAL'!E10)-F18</f>
        <v>#REF!</v>
      </c>
      <c r="G47" s="113"/>
      <c r="H47" s="31" t="e">
        <f>+(#REF!+'[4]VICE REL. POLÍTICAS'!F10+'[4]DESPACHO DEL MINISTRO '!F10+'[4]SECRE. GENERAL'!F10)-#REF!</f>
        <v>#REF!</v>
      </c>
      <c r="I47" s="31"/>
      <c r="J47" s="31"/>
      <c r="K47" s="31" t="e">
        <f>+(#REF!+'[4]VICE REL. POLÍTICAS'!H10+'[4]DESPACHO DEL MINISTRO '!H10+'[4]SECRE. GENERAL'!H10)-#REF!</f>
        <v>#REF!</v>
      </c>
      <c r="L47" s="31" t="e">
        <f>+(#REF!+'[4]VICE REL. POLÍTICAS'!I10+'[4]DESPACHO DEL MINISTRO '!I10+'[4]SECRE. GENERAL'!I10)-#REF!</f>
        <v>#REF!</v>
      </c>
      <c r="M47" s="31"/>
      <c r="N47" s="31"/>
      <c r="O47" s="31"/>
      <c r="P47" s="114" t="e">
        <f>+('[4]SECRE. GENERAL'!L10+'[4]DESPACHO DEL MINISTRO '!L10+'[4]VICE REL. POLÍTICAS'!L10+#REF!)-#REF!</f>
        <v>#REF!</v>
      </c>
      <c r="Q47" s="31" t="e">
        <f>+(#REF!+'[4]VICE REL. POLÍTICAS'!M10+'[4]DESPACHO DEL MINISTRO '!M10+'[4]SECRE. GENERAL'!M10)-#REF!</f>
        <v>#REF!</v>
      </c>
      <c r="R47" s="30"/>
      <c r="U47" s="111"/>
    </row>
    <row r="48" spans="3:25" s="14" customFormat="1" ht="12.75" hidden="1" x14ac:dyDescent="0.2">
      <c r="F48" s="34"/>
      <c r="R48" s="90"/>
      <c r="U48" s="111"/>
    </row>
    <row r="49" spans="9:21" s="14" customFormat="1" ht="12.75" hidden="1" x14ac:dyDescent="0.2">
      <c r="R49" s="90"/>
      <c r="U49" s="111"/>
    </row>
    <row r="50" spans="9:21" s="14" customFormat="1" ht="12.75" x14ac:dyDescent="0.2"/>
    <row r="51" spans="9:21" s="14" customFormat="1" ht="12.75" x14ac:dyDescent="0.2"/>
    <row r="52" spans="9:21" s="14" customFormat="1" ht="12.75" x14ac:dyDescent="0.2">
      <c r="I52" s="34"/>
      <c r="J52" s="34"/>
    </row>
    <row r="53" spans="9:21" s="14"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4"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031" t="s">
        <v>50</v>
      </c>
      <c r="C3" s="1032"/>
      <c r="D3" s="1032"/>
      <c r="E3" s="1032"/>
      <c r="F3" s="1032"/>
      <c r="G3" s="1032"/>
      <c r="H3" s="1032"/>
      <c r="I3" s="1032"/>
      <c r="J3" s="1032"/>
      <c r="K3" s="1032"/>
      <c r="L3" s="1032"/>
      <c r="M3" s="1032"/>
    </row>
    <row r="4" spans="2:13" ht="42" customHeight="1" thickBot="1" x14ac:dyDescent="0.3">
      <c r="B4" s="229" t="s">
        <v>63</v>
      </c>
      <c r="C4" s="211" t="s">
        <v>87</v>
      </c>
      <c r="D4" s="211" t="s">
        <v>41</v>
      </c>
      <c r="E4" s="211" t="s">
        <v>90</v>
      </c>
      <c r="F4" s="211" t="s">
        <v>91</v>
      </c>
      <c r="G4" s="211" t="s">
        <v>24</v>
      </c>
      <c r="H4" s="211" t="s">
        <v>356</v>
      </c>
      <c r="I4" s="211" t="s">
        <v>42</v>
      </c>
      <c r="J4" s="211" t="s">
        <v>25</v>
      </c>
      <c r="K4" s="211" t="s">
        <v>65</v>
      </c>
      <c r="L4" s="211" t="s">
        <v>78</v>
      </c>
      <c r="M4" s="211" t="s">
        <v>44</v>
      </c>
    </row>
    <row r="5" spans="2:13" ht="23.25" customHeight="1" x14ac:dyDescent="0.25">
      <c r="B5" s="178" t="s">
        <v>46</v>
      </c>
      <c r="C5" s="179" t="e">
        <f>+#REF!</f>
        <v>#REF!</v>
      </c>
      <c r="D5" s="180" t="e">
        <f>+#REF!</f>
        <v>#REF!</v>
      </c>
      <c r="E5" s="181" t="e">
        <f>+#REF!</f>
        <v>#REF!</v>
      </c>
      <c r="F5" s="180" t="e">
        <f>+#REF!</f>
        <v>#REF!</v>
      </c>
      <c r="G5" s="183" t="e">
        <f>+#REF!</f>
        <v>#REF!</v>
      </c>
      <c r="H5" s="212" t="e">
        <f>+G5/F5</f>
        <v>#REF!</v>
      </c>
      <c r="I5" s="180" t="e">
        <f>+F5-G5</f>
        <v>#REF!</v>
      </c>
      <c r="J5" s="180" t="e">
        <f>+#REF!</f>
        <v>#REF!</v>
      </c>
      <c r="K5" s="182" t="e">
        <f t="shared" ref="K5:K14" si="0">+J5/F5</f>
        <v>#REF!</v>
      </c>
      <c r="L5" s="183" t="e">
        <f>+#REF!</f>
        <v>#REF!</v>
      </c>
      <c r="M5" s="182">
        <f>+IF(ISERROR(L5/F5),0,L5/F5)</f>
        <v>0</v>
      </c>
    </row>
    <row r="6" spans="2:13" ht="25.5" customHeight="1" x14ac:dyDescent="0.25">
      <c r="B6" s="137" t="s">
        <v>162</v>
      </c>
      <c r="C6" s="69" t="e">
        <f>+#REF!</f>
        <v>#REF!</v>
      </c>
      <c r="D6" s="173" t="e">
        <f>+#REF!</f>
        <v>#REF!</v>
      </c>
      <c r="E6" s="174" t="e">
        <f>+#REF!</f>
        <v>#REF!</v>
      </c>
      <c r="F6" s="173" t="e">
        <f>+#REF!</f>
        <v>#REF!</v>
      </c>
      <c r="G6" s="176" t="e">
        <f>+#REF!</f>
        <v>#REF!</v>
      </c>
      <c r="H6" s="177" t="e">
        <f t="shared" ref="H6:H18" si="1">+G6/F6</f>
        <v>#REF!</v>
      </c>
      <c r="I6" s="173" t="e">
        <f t="shared" ref="I6:I18" si="2">+F6-G6</f>
        <v>#REF!</v>
      </c>
      <c r="J6" s="173" t="e">
        <f>+#REF!</f>
        <v>#REF!</v>
      </c>
      <c r="K6" s="175" t="e">
        <f t="shared" si="0"/>
        <v>#REF!</v>
      </c>
      <c r="L6" s="176" t="e">
        <f>+#REF!</f>
        <v>#REF!</v>
      </c>
      <c r="M6" s="175">
        <f t="shared" ref="M6:M17" si="3">+IF(ISERROR(L6/F6),0,L6/F6)</f>
        <v>0</v>
      </c>
    </row>
    <row r="7" spans="2:13" ht="27" customHeight="1" x14ac:dyDescent="0.25">
      <c r="B7" s="137" t="s">
        <v>67</v>
      </c>
      <c r="C7" s="69" t="e">
        <f>+#REF!</f>
        <v>#REF!</v>
      </c>
      <c r="D7" s="173" t="e">
        <f>+#REF!</f>
        <v>#REF!</v>
      </c>
      <c r="E7" s="174" t="e">
        <f>+#REF!</f>
        <v>#REF!</v>
      </c>
      <c r="F7" s="173" t="e">
        <f>+#REF!</f>
        <v>#REF!</v>
      </c>
      <c r="G7" s="176" t="e">
        <f>+#REF!</f>
        <v>#REF!</v>
      </c>
      <c r="H7" s="177" t="e">
        <f t="shared" si="1"/>
        <v>#REF!</v>
      </c>
      <c r="I7" s="173" t="e">
        <f t="shared" si="2"/>
        <v>#REF!</v>
      </c>
      <c r="J7" s="173" t="e">
        <f>+#REF!</f>
        <v>#REF!</v>
      </c>
      <c r="K7" s="175" t="e">
        <f t="shared" si="0"/>
        <v>#REF!</v>
      </c>
      <c r="L7" s="176" t="e">
        <f>+#REF!</f>
        <v>#REF!</v>
      </c>
      <c r="M7" s="175">
        <f t="shared" si="3"/>
        <v>0</v>
      </c>
    </row>
    <row r="8" spans="2:13" ht="40.5" customHeight="1" x14ac:dyDescent="0.25">
      <c r="B8" s="137" t="e">
        <f>+#REF!</f>
        <v>#REF!</v>
      </c>
      <c r="C8" s="69" t="e">
        <f>+#REF!</f>
        <v>#REF!</v>
      </c>
      <c r="D8" s="173" t="e">
        <f>+#REF!</f>
        <v>#REF!</v>
      </c>
      <c r="E8" s="174" t="e">
        <f>+#REF!</f>
        <v>#REF!</v>
      </c>
      <c r="F8" s="173" t="e">
        <f>+#REF!</f>
        <v>#REF!</v>
      </c>
      <c r="G8" s="176" t="e">
        <f>+#REF!</f>
        <v>#REF!</v>
      </c>
      <c r="H8" s="177" t="e">
        <f t="shared" si="1"/>
        <v>#REF!</v>
      </c>
      <c r="I8" s="173" t="e">
        <f t="shared" si="2"/>
        <v>#REF!</v>
      </c>
      <c r="J8" s="173" t="e">
        <f>+#REF!</f>
        <v>#REF!</v>
      </c>
      <c r="K8" s="175" t="e">
        <f t="shared" si="0"/>
        <v>#REF!</v>
      </c>
      <c r="L8" s="176" t="e">
        <f>+#REF!</f>
        <v>#REF!</v>
      </c>
      <c r="M8" s="175">
        <f t="shared" si="3"/>
        <v>0</v>
      </c>
    </row>
    <row r="9" spans="2:13" ht="42.75" customHeight="1" x14ac:dyDescent="0.25">
      <c r="B9" s="137" t="s">
        <v>163</v>
      </c>
      <c r="C9" s="69" t="e">
        <f>+#REF!</f>
        <v>#REF!</v>
      </c>
      <c r="D9" s="173" t="e">
        <f>+#REF!</f>
        <v>#REF!</v>
      </c>
      <c r="E9" s="174" t="e">
        <f>+#REF!</f>
        <v>#REF!</v>
      </c>
      <c r="F9" s="173" t="e">
        <f>+#REF!</f>
        <v>#REF!</v>
      </c>
      <c r="G9" s="176" t="e">
        <f>+#REF!</f>
        <v>#REF!</v>
      </c>
      <c r="H9" s="177" t="e">
        <f t="shared" si="1"/>
        <v>#REF!</v>
      </c>
      <c r="I9" s="173" t="e">
        <f t="shared" si="2"/>
        <v>#REF!</v>
      </c>
      <c r="J9" s="173" t="e">
        <f>+#REF!</f>
        <v>#REF!</v>
      </c>
      <c r="K9" s="175" t="e">
        <f t="shared" si="0"/>
        <v>#REF!</v>
      </c>
      <c r="L9" s="176" t="e">
        <f>+#REF!</f>
        <v>#REF!</v>
      </c>
      <c r="M9" s="175">
        <f t="shared" si="3"/>
        <v>0</v>
      </c>
    </row>
    <row r="10" spans="2:13" ht="42.75" customHeight="1" x14ac:dyDescent="0.25">
      <c r="B10" s="137" t="s">
        <v>371</v>
      </c>
      <c r="C10" s="69" t="e">
        <f>+#REF!</f>
        <v>#REF!</v>
      </c>
      <c r="D10" s="173" t="e">
        <f>+#REF!</f>
        <v>#REF!</v>
      </c>
      <c r="E10" s="174" t="e">
        <f>+#REF!</f>
        <v>#REF!</v>
      </c>
      <c r="F10" s="173" t="e">
        <f>+#REF!</f>
        <v>#REF!</v>
      </c>
      <c r="G10" s="176" t="e">
        <f>+#REF!</f>
        <v>#REF!</v>
      </c>
      <c r="H10" s="177" t="e">
        <f t="shared" ref="H10:H11" si="4">+G10/F10</f>
        <v>#REF!</v>
      </c>
      <c r="I10" s="173" t="e">
        <f t="shared" ref="I10:I11" si="5">+F10-G10</f>
        <v>#REF!</v>
      </c>
      <c r="J10" s="173" t="e">
        <f>+#REF!</f>
        <v>#REF!</v>
      </c>
      <c r="K10" s="175" t="e">
        <f t="shared" ref="K10:K11" si="6">+J10/F10</f>
        <v>#REF!</v>
      </c>
      <c r="L10" s="176" t="e">
        <f>+#REF!</f>
        <v>#REF!</v>
      </c>
      <c r="M10" s="175">
        <f t="shared" si="3"/>
        <v>0</v>
      </c>
    </row>
    <row r="11" spans="2:13" ht="42.75" customHeight="1" x14ac:dyDescent="0.25">
      <c r="B11" s="137" t="s">
        <v>397</v>
      </c>
      <c r="C11" s="69" t="e">
        <f>+#REF!</f>
        <v>#REF!</v>
      </c>
      <c r="D11" s="173" t="e">
        <f>+#REF!</f>
        <v>#REF!</v>
      </c>
      <c r="E11" s="174" t="e">
        <f>+#REF!</f>
        <v>#REF!</v>
      </c>
      <c r="F11" s="173" t="e">
        <f>+#REF!</f>
        <v>#REF!</v>
      </c>
      <c r="G11" s="176" t="e">
        <f>+#REF!</f>
        <v>#REF!</v>
      </c>
      <c r="H11" s="177" t="e">
        <f t="shared" si="4"/>
        <v>#REF!</v>
      </c>
      <c r="I11" s="173" t="e">
        <f t="shared" si="5"/>
        <v>#REF!</v>
      </c>
      <c r="J11" s="173" t="e">
        <f>+#REF!</f>
        <v>#REF!</v>
      </c>
      <c r="K11" s="175" t="e">
        <f t="shared" si="6"/>
        <v>#REF!</v>
      </c>
      <c r="L11" s="176" t="e">
        <f>+#REF!</f>
        <v>#REF!</v>
      </c>
      <c r="M11" s="175">
        <f t="shared" si="3"/>
        <v>0</v>
      </c>
    </row>
    <row r="12" spans="2:13" ht="28.5" customHeight="1" x14ac:dyDescent="0.25">
      <c r="B12" s="233" t="s">
        <v>82</v>
      </c>
      <c r="C12" s="234" t="e">
        <f>SUM(C5:C11)</f>
        <v>#REF!</v>
      </c>
      <c r="D12" s="234" t="e">
        <f>SUM(D5:D11)</f>
        <v>#REF!</v>
      </c>
      <c r="E12" s="234" t="e">
        <f>SUM(E5:E11)</f>
        <v>#REF!</v>
      </c>
      <c r="F12" s="234" t="e">
        <f>SUM(F5:F11)</f>
        <v>#REF!</v>
      </c>
      <c r="G12" s="234" t="e">
        <f>SUM(G5:G11)</f>
        <v>#REF!</v>
      </c>
      <c r="H12" s="235" t="e">
        <f t="shared" si="1"/>
        <v>#REF!</v>
      </c>
      <c r="I12" s="236" t="e">
        <f>SUM(I5:I11)</f>
        <v>#REF!</v>
      </c>
      <c r="J12" s="236" t="e">
        <f>SUM(J5:J11)</f>
        <v>#REF!</v>
      </c>
      <c r="K12" s="235" t="e">
        <f t="shared" si="0"/>
        <v>#REF!</v>
      </c>
      <c r="L12" s="237" t="e">
        <f>SUM(L5:L11)</f>
        <v>#REF!</v>
      </c>
      <c r="M12" s="235">
        <f>+IF(ISERROR(L12/F12),0,L12/F12)</f>
        <v>0</v>
      </c>
    </row>
    <row r="13" spans="2:13" ht="21.75" customHeight="1" x14ac:dyDescent="0.25">
      <c r="B13" s="70" t="s">
        <v>48</v>
      </c>
      <c r="C13" s="69" t="e">
        <f>+#REF!</f>
        <v>#REF!</v>
      </c>
      <c r="D13" s="173" t="e">
        <f>+#REF!</f>
        <v>#REF!</v>
      </c>
      <c r="E13" s="173" t="e">
        <f>+#REF!</f>
        <v>#REF!</v>
      </c>
      <c r="F13" s="173" t="e">
        <f>+#REF!</f>
        <v>#REF!</v>
      </c>
      <c r="G13" s="176" t="e">
        <f>+#REF!</f>
        <v>#REF!</v>
      </c>
      <c r="H13" s="177" t="e">
        <f t="shared" si="1"/>
        <v>#REF!</v>
      </c>
      <c r="I13" s="173" t="e">
        <f t="shared" si="2"/>
        <v>#REF!</v>
      </c>
      <c r="J13" s="173" t="e">
        <f>+#REF!</f>
        <v>#REF!</v>
      </c>
      <c r="K13" s="177" t="e">
        <f t="shared" si="0"/>
        <v>#REF!</v>
      </c>
      <c r="L13" s="176" t="e">
        <f>+#REF!</f>
        <v>#REF!</v>
      </c>
      <c r="M13" s="177">
        <f t="shared" si="3"/>
        <v>0</v>
      </c>
    </row>
    <row r="14" spans="2:13" ht="24" customHeight="1" x14ac:dyDescent="0.25">
      <c r="B14" s="243" t="s">
        <v>80</v>
      </c>
      <c r="C14" s="244" t="e">
        <f>+C13</f>
        <v>#REF!</v>
      </c>
      <c r="D14" s="245" t="e">
        <f>+D13</f>
        <v>#REF!</v>
      </c>
      <c r="E14" s="245" t="e">
        <f>+E13</f>
        <v>#REF!</v>
      </c>
      <c r="F14" s="245" t="e">
        <f>+F13</f>
        <v>#REF!</v>
      </c>
      <c r="G14" s="246" t="e">
        <f>+G13</f>
        <v>#REF!</v>
      </c>
      <c r="H14" s="247" t="e">
        <f t="shared" si="1"/>
        <v>#REF!</v>
      </c>
      <c r="I14" s="245" t="e">
        <f t="shared" si="2"/>
        <v>#REF!</v>
      </c>
      <c r="J14" s="245" t="e">
        <f>+J13</f>
        <v>#REF!</v>
      </c>
      <c r="K14" s="247" t="e">
        <f t="shared" si="0"/>
        <v>#REF!</v>
      </c>
      <c r="L14" s="246" t="e">
        <f>+L13</f>
        <v>#REF!</v>
      </c>
      <c r="M14" s="247">
        <f t="shared" si="3"/>
        <v>0</v>
      </c>
    </row>
    <row r="15" spans="2:13" ht="33" customHeight="1" x14ac:dyDescent="0.25">
      <c r="B15" s="238" t="s">
        <v>270</v>
      </c>
      <c r="C15" s="239" t="e">
        <f>+C12+C14</f>
        <v>#REF!</v>
      </c>
      <c r="D15" s="240" t="e">
        <f>+D12+D14</f>
        <v>#REF!</v>
      </c>
      <c r="E15" s="240" t="e">
        <f>+E12+E14</f>
        <v>#REF!</v>
      </c>
      <c r="F15" s="240" t="e">
        <f>+F12+F14</f>
        <v>#REF!</v>
      </c>
      <c r="G15" s="241" t="e">
        <f>+G12+G14</f>
        <v>#REF!</v>
      </c>
      <c r="H15" s="242" t="e">
        <f t="shared" si="1"/>
        <v>#REF!</v>
      </c>
      <c r="I15" s="240" t="e">
        <f t="shared" si="2"/>
        <v>#REF!</v>
      </c>
      <c r="J15" s="240" t="e">
        <f>+J12+J14</f>
        <v>#REF!</v>
      </c>
      <c r="K15" s="242" t="e">
        <f>+J15/F15</f>
        <v>#REF!</v>
      </c>
      <c r="L15" s="241" t="e">
        <f>+L12+L14</f>
        <v>#REF!</v>
      </c>
      <c r="M15" s="242">
        <f t="shared" si="3"/>
        <v>0</v>
      </c>
    </row>
    <row r="16" spans="2:13" ht="35.25" customHeight="1" x14ac:dyDescent="0.25">
      <c r="B16" s="201" t="s">
        <v>272</v>
      </c>
      <c r="C16" s="202">
        <f>+'CONSOLIDADO '!B17</f>
        <v>0</v>
      </c>
      <c r="D16" s="203">
        <f>+'CONSOLIDADO '!F18</f>
        <v>0</v>
      </c>
      <c r="E16" s="203">
        <v>0</v>
      </c>
      <c r="F16" s="204">
        <f>+D16-E16</f>
        <v>0</v>
      </c>
      <c r="G16" s="203">
        <f>+'CONSOLIDADO '!G17</f>
        <v>0</v>
      </c>
      <c r="H16" s="205">
        <f>+IF(ISERROR(G16/F16),0,G16/F16)</f>
        <v>0</v>
      </c>
      <c r="I16" s="204">
        <f t="shared" si="2"/>
        <v>0</v>
      </c>
      <c r="J16" s="204">
        <f>+'CONSOLIDADO '!J18</f>
        <v>0</v>
      </c>
      <c r="K16" s="205">
        <f>+IF(ISERROR(J16/D16),0,J16/D16)</f>
        <v>0</v>
      </c>
      <c r="L16" s="203">
        <f>+'CONSOLIDADO '!M18</f>
        <v>0</v>
      </c>
      <c r="M16" s="205">
        <f t="shared" si="3"/>
        <v>0</v>
      </c>
    </row>
    <row r="17" spans="2:13" ht="20.25" customHeight="1" thickBot="1" x14ac:dyDescent="0.3">
      <c r="B17" s="243" t="s">
        <v>271</v>
      </c>
      <c r="C17" s="244">
        <f>+C16</f>
        <v>0</v>
      </c>
      <c r="D17" s="245">
        <f t="shared" ref="D17:J17" si="7">+D16</f>
        <v>0</v>
      </c>
      <c r="E17" s="245">
        <f t="shared" si="7"/>
        <v>0</v>
      </c>
      <c r="F17" s="245">
        <f t="shared" si="7"/>
        <v>0</v>
      </c>
      <c r="G17" s="246">
        <f>+G16</f>
        <v>0</v>
      </c>
      <c r="H17" s="247">
        <f>+IF(ISERROR(G17/F17),0,G17/F17)</f>
        <v>0</v>
      </c>
      <c r="I17" s="245">
        <f t="shared" si="2"/>
        <v>0</v>
      </c>
      <c r="J17" s="245">
        <f t="shared" si="7"/>
        <v>0</v>
      </c>
      <c r="K17" s="247">
        <f>+IF(ISERROR(J17/D17),0,J17/D17)</f>
        <v>0</v>
      </c>
      <c r="L17" s="246">
        <f>+L16</f>
        <v>0</v>
      </c>
      <c r="M17" s="247">
        <f t="shared" si="3"/>
        <v>0</v>
      </c>
    </row>
    <row r="18" spans="2:13" ht="24.75" customHeight="1" thickBot="1" x14ac:dyDescent="0.3">
      <c r="B18" s="213" t="s">
        <v>276</v>
      </c>
      <c r="C18" s="214" t="e">
        <f>+C15+C17</f>
        <v>#REF!</v>
      </c>
      <c r="D18" s="215" t="e">
        <f t="shared" ref="D18:J18" si="8">+D15+D17</f>
        <v>#REF!</v>
      </c>
      <c r="E18" s="215" t="e">
        <f t="shared" si="8"/>
        <v>#REF!</v>
      </c>
      <c r="F18" s="215" t="e">
        <f t="shared" si="8"/>
        <v>#REF!</v>
      </c>
      <c r="G18" s="216" t="e">
        <f>+G15+G17</f>
        <v>#REF!</v>
      </c>
      <c r="H18" s="217" t="e">
        <f t="shared" si="1"/>
        <v>#REF!</v>
      </c>
      <c r="I18" s="215" t="e">
        <f t="shared" si="2"/>
        <v>#REF!</v>
      </c>
      <c r="J18" s="215" t="e">
        <f t="shared" si="8"/>
        <v>#REF!</v>
      </c>
      <c r="K18" s="217" t="e">
        <f>+J18/F18</f>
        <v>#REF!</v>
      </c>
      <c r="L18" s="216" t="e">
        <f>+L15+L17</f>
        <v>#REF!</v>
      </c>
      <c r="M18" s="217">
        <f>+IF(ISERROR(L18/F18),0,L18/F18)</f>
        <v>0</v>
      </c>
    </row>
    <row r="21" spans="2:13" x14ac:dyDescent="0.25">
      <c r="C21" s="207"/>
      <c r="E21" s="198"/>
    </row>
    <row r="22" spans="2:13" x14ac:dyDescent="0.25">
      <c r="C22" s="230"/>
      <c r="L22" s="36"/>
    </row>
    <row r="23" spans="2:13" x14ac:dyDescent="0.25">
      <c r="E23" s="198"/>
      <c r="L23" s="3"/>
    </row>
    <row r="25" spans="2:13" x14ac:dyDescent="0.25">
      <c r="E25" s="198"/>
    </row>
  </sheetData>
  <mergeCells count="1">
    <mergeCell ref="B3:M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033"/>
      <c r="B1" s="1033"/>
      <c r="C1" s="1033"/>
      <c r="D1" s="1033"/>
      <c r="E1" s="1033"/>
      <c r="F1" s="1033"/>
      <c r="G1" s="1033"/>
      <c r="H1" s="1033"/>
      <c r="I1" s="1033"/>
      <c r="J1" s="1033"/>
      <c r="K1" s="1033"/>
      <c r="L1" s="1033"/>
      <c r="M1" s="1033"/>
      <c r="N1" s="1033"/>
      <c r="O1" s="1033"/>
    </row>
    <row r="2" spans="1:17" ht="29.25" customHeight="1" x14ac:dyDescent="0.25">
      <c r="A2" s="1040">
        <f>+'POR DIRECCIONES'!A4:P4</f>
        <v>46081</v>
      </c>
      <c r="B2" s="1041"/>
      <c r="C2" s="1041"/>
      <c r="D2" s="1041"/>
      <c r="E2" s="1041"/>
      <c r="F2" s="1041"/>
      <c r="G2" s="1041"/>
      <c r="H2" s="1041"/>
      <c r="I2" s="1041"/>
      <c r="J2" s="1041"/>
      <c r="K2" s="1041"/>
      <c r="L2" s="1042"/>
    </row>
    <row r="3" spans="1:17" ht="15" customHeight="1" x14ac:dyDescent="0.25">
      <c r="A3" s="1043" t="s">
        <v>401</v>
      </c>
      <c r="B3" s="1044"/>
      <c r="C3" s="1044"/>
      <c r="D3" s="1044"/>
      <c r="E3" s="1044"/>
      <c r="F3" s="1044"/>
      <c r="G3" s="1044"/>
      <c r="H3" s="1044"/>
      <c r="I3" s="1044"/>
      <c r="J3" s="1044"/>
      <c r="K3" s="1044"/>
      <c r="L3" s="1045"/>
    </row>
    <row r="4" spans="1:17" ht="15" customHeight="1" x14ac:dyDescent="0.25">
      <c r="A4" s="1046"/>
      <c r="B4" s="1047"/>
      <c r="C4" s="1047"/>
      <c r="D4" s="1047"/>
      <c r="E4" s="1047"/>
      <c r="F4" s="1047"/>
      <c r="G4" s="1047"/>
      <c r="H4" s="1047"/>
      <c r="I4" s="1047"/>
      <c r="J4" s="1047"/>
      <c r="K4" s="1047"/>
      <c r="L4" s="1048"/>
    </row>
    <row r="5" spans="1:17" ht="39" customHeight="1" x14ac:dyDescent="0.25">
      <c r="A5" s="320"/>
      <c r="J5" s="195"/>
      <c r="K5" s="195"/>
      <c r="L5" s="321"/>
    </row>
    <row r="6" spans="1:17" ht="45.75" customHeight="1" x14ac:dyDescent="0.25">
      <c r="A6" s="1034" t="s">
        <v>310</v>
      </c>
      <c r="B6" s="1035"/>
      <c r="C6" s="1035"/>
      <c r="D6" s="1035"/>
      <c r="E6" s="1035"/>
      <c r="F6" s="1035"/>
      <c r="G6" s="1035"/>
      <c r="H6" s="1035"/>
      <c r="I6" s="1035"/>
      <c r="J6" s="1035"/>
      <c r="K6" s="1035"/>
      <c r="L6" s="1036"/>
      <c r="Q6" s="117"/>
    </row>
    <row r="7" spans="1:17" ht="23.25" customHeight="1" x14ac:dyDescent="0.25">
      <c r="A7" s="1034" t="s">
        <v>311</v>
      </c>
      <c r="B7" s="1035"/>
      <c r="C7" s="1035"/>
      <c r="D7" s="1035"/>
      <c r="E7" s="1035"/>
      <c r="F7" s="1035"/>
      <c r="G7" s="1035"/>
      <c r="H7" s="1035"/>
      <c r="I7" s="1035"/>
      <c r="J7" s="1035"/>
      <c r="K7" s="1035"/>
      <c r="L7" s="1036"/>
      <c r="Q7" s="117"/>
    </row>
    <row r="8" spans="1:17" ht="129" customHeight="1" x14ac:dyDescent="0.25">
      <c r="A8" s="1034" t="s">
        <v>312</v>
      </c>
      <c r="B8" s="1035"/>
      <c r="C8" s="1035"/>
      <c r="D8" s="1035"/>
      <c r="E8" s="1035"/>
      <c r="F8" s="1035"/>
      <c r="G8" s="1035"/>
      <c r="H8" s="1035"/>
      <c r="I8" s="1035"/>
      <c r="J8" s="1035"/>
      <c r="K8" s="1035"/>
      <c r="L8" s="1036"/>
    </row>
    <row r="9" spans="1:17" ht="125.25" customHeight="1" x14ac:dyDescent="0.25">
      <c r="A9" s="1034" t="s">
        <v>313</v>
      </c>
      <c r="B9" s="1035"/>
      <c r="C9" s="1035"/>
      <c r="D9" s="1035"/>
      <c r="E9" s="1035"/>
      <c r="F9" s="1035"/>
      <c r="G9" s="1035"/>
      <c r="H9" s="1035"/>
      <c r="I9" s="1035"/>
      <c r="J9" s="1035"/>
      <c r="K9" s="1035"/>
      <c r="L9" s="1036"/>
    </row>
    <row r="10" spans="1:17" ht="69.75" customHeight="1" x14ac:dyDescent="0.25">
      <c r="A10" s="1034" t="s">
        <v>314</v>
      </c>
      <c r="B10" s="1035"/>
      <c r="C10" s="1035"/>
      <c r="D10" s="1035"/>
      <c r="E10" s="1035"/>
      <c r="F10" s="1035"/>
      <c r="G10" s="1035"/>
      <c r="H10" s="1035"/>
      <c r="I10" s="1035"/>
      <c r="J10" s="1035"/>
      <c r="K10" s="1035"/>
      <c r="L10" s="1036"/>
    </row>
    <row r="11" spans="1:17" ht="42" customHeight="1" x14ac:dyDescent="0.25">
      <c r="A11" s="1034" t="s">
        <v>402</v>
      </c>
      <c r="B11" s="1035"/>
      <c r="C11" s="1035"/>
      <c r="D11" s="1035"/>
      <c r="E11" s="1035"/>
      <c r="F11" s="1035"/>
      <c r="G11" s="1035"/>
      <c r="H11" s="1035"/>
      <c r="I11" s="1035"/>
      <c r="J11" s="1035"/>
      <c r="K11" s="1035"/>
      <c r="L11" s="1036"/>
    </row>
    <row r="12" spans="1:17" ht="71.25" customHeight="1" x14ac:dyDescent="0.25">
      <c r="A12" s="1034" t="s">
        <v>315</v>
      </c>
      <c r="B12" s="1035"/>
      <c r="C12" s="1035"/>
      <c r="D12" s="1035"/>
      <c r="E12" s="1035"/>
      <c r="F12" s="1035"/>
      <c r="G12" s="1035"/>
      <c r="H12" s="1035"/>
      <c r="I12" s="1035"/>
      <c r="J12" s="1035"/>
      <c r="K12" s="1035"/>
      <c r="L12" s="1036"/>
    </row>
    <row r="13" spans="1:17" ht="69" customHeight="1" x14ac:dyDescent="0.25">
      <c r="A13" s="1037" t="s">
        <v>316</v>
      </c>
      <c r="B13" s="1038"/>
      <c r="C13" s="1038"/>
      <c r="D13" s="1038"/>
      <c r="E13" s="1038"/>
      <c r="F13" s="1038"/>
      <c r="G13" s="1038"/>
      <c r="H13" s="1038"/>
      <c r="I13" s="1038"/>
      <c r="J13" s="1038"/>
      <c r="K13" s="1038"/>
      <c r="L13" s="1039"/>
    </row>
    <row r="14" spans="1:17" hidden="1" x14ac:dyDescent="0.25">
      <c r="A14" t="s">
        <v>403</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199"/>
      <c r="F40" s="199"/>
      <c r="G40" s="199"/>
      <c r="H40" s="199"/>
    </row>
    <row r="41" spans="5:8" x14ac:dyDescent="0.25">
      <c r="E41" s="199"/>
      <c r="F41" s="199"/>
      <c r="G41" s="199"/>
      <c r="H41" s="199"/>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002F94-5BAD-4CB9-87B8-BF82D0A4D982}">
  <ds:schemaRefs>
    <ds:schemaRef ds:uri="http://schemas.microsoft.com/office/infopath/2007/PartnerControl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8757c181-039b-4fd3-b5b4-f193ecef8269"/>
    <ds:schemaRef ds:uri="http://schemas.openxmlformats.org/package/2006/metadata/core-properties"/>
    <ds:schemaRef ds:uri="c5d639e7-08af-42bc-b232-172a9ace2326"/>
    <ds:schemaRef ds:uri="http://purl.org/dc/terms/"/>
  </ds:schemaRefs>
</ds:datastoreItem>
</file>

<file path=customXml/itemProps2.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030F1C-56FA-4B25-AB2A-D40507FD9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12</vt:i4>
      </vt:variant>
      <vt:variant>
        <vt:lpstr>Rangos con nombre</vt:lpstr>
      </vt:variant>
      <vt:variant>
        <vt:i4>14</vt:i4>
      </vt:variant>
    </vt:vector>
  </HeadingPairs>
  <TitlesOfParts>
    <vt:vector size="26" baseType="lpstr">
      <vt:lpstr>SENTENCI 2025</vt:lpstr>
      <vt:lpstr>DATOS SENT</vt:lpstr>
      <vt:lpstr>NASA KIWE</vt:lpstr>
      <vt:lpstr>CONSOLIDADO </vt:lpstr>
      <vt:lpstr>POR DIRECCIONES</vt:lpstr>
      <vt:lpstr>ALERTAS DIRECCIONES</vt:lpstr>
      <vt:lpstr>DATOS REGALIAS</vt:lpstr>
      <vt:lpstr>CONSOLIDADO SECTOR INTERIOR</vt:lpstr>
      <vt:lpstr>GLOSARIO</vt:lpstr>
      <vt:lpstr>GRAFICAS DE TENDENCIA </vt:lpstr>
      <vt:lpstr>CUADRO SENTENCIA</vt:lpstr>
      <vt:lpstr>Comparativo Sector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2026-03-04T15:26:33Z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