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harts/chart2.xml" ContentType="application/vnd.openxmlformats-officedocument.drawingml.chart+xml"/>
  <Override PartName="/xl/pivotTables/pivotTable2.xml" ContentType="application/vnd.openxmlformats-officedocument.spreadsheetml.pivotTable+xml"/>
  <Override PartName="/xl/drawings/drawing5.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6.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7.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hidePivotFieldList="1" defaultThemeVersion="166925"/>
  <mc:AlternateContent xmlns:mc="http://schemas.openxmlformats.org/markup-compatibility/2006">
    <mc:Choice Requires="x15">
      <x15ac:absPath xmlns:x15ac="http://schemas.microsoft.com/office/spreadsheetml/2010/11/ac" url="C:\Users\Kathe\Documents\CONTRATO MININTERIOR\SIGI\Indicadores\"/>
    </mc:Choice>
  </mc:AlternateContent>
  <xr:revisionPtr revIDLastSave="0" documentId="13_ncr:1_{5FD6DDF8-C9B9-4C01-8DFB-92367DC95DDB}" xr6:coauthVersionLast="47" xr6:coauthVersionMax="47" xr10:uidLastSave="{00000000-0000-0000-0000-000000000000}"/>
  <bookViews>
    <workbookView xWindow="-110" yWindow="-110" windowWidth="25820" windowHeight="10300" firstSheet="1" activeTab="1" xr2:uid="{00000000-000D-0000-FFFF-FFFF00000000}"/>
  </bookViews>
  <sheets>
    <sheet name="Distribución" sheetId="15" state="hidden" r:id="rId1"/>
    <sheet name="Fichas Técnicas" sheetId="8" r:id="rId2"/>
    <sheet name="Hoja1" sheetId="16" state="hidden" r:id="rId3"/>
    <sheet name="Bateria indicadores proceso" sheetId="2" state="hidden" r:id="rId4"/>
    <sheet name="Informe Avance Indi de proceso" sheetId="4" r:id="rId5"/>
    <sheet name="Tablero de Control" sheetId="5" r:id="rId6"/>
    <sheet name="Tipo" sheetId="17" state="hidden" r:id="rId7"/>
    <sheet name="Por área" sheetId="18" state="hidden" r:id="rId8"/>
    <sheet name="Cumplimiento general" sheetId="19" state="hidden" r:id="rId9"/>
    <sheet name="Cumplimiento por proceso" sheetId="20" state="hidden" r:id="rId10"/>
  </sheets>
  <definedNames>
    <definedName name="_xlnm._FilterDatabase" localSheetId="3" hidden="1">'Bateria indicadores proceso'!$A$3:$BB$86</definedName>
    <definedName name="_xlnm._FilterDatabase" localSheetId="4" hidden="1">'Informe Avance Indi de proceso'!$A$4:$AD$87</definedName>
    <definedName name="_xlnm.Print_Area" localSheetId="3">'Bateria indicadores proceso'!$B$3:$X$3</definedName>
    <definedName name="_xlnm.Print_Titles" localSheetId="3">'Bateria indicadores proceso'!$3:$3</definedName>
  </definedNames>
  <calcPr calcId="191028"/>
  <pivotCaches>
    <pivotCache cacheId="19" r:id="rId11"/>
    <pivotCache cacheId="20" r:id="rId12"/>
    <pivotCache cacheId="2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40" i="2" l="1"/>
  <c r="AB9" i="2" l="1"/>
  <c r="AU9" i="2" s="1"/>
  <c r="D8" i="17"/>
  <c r="AU42" i="2"/>
  <c r="D7" i="17"/>
  <c r="D6" i="17"/>
  <c r="D5" i="17"/>
  <c r="D4" i="17"/>
  <c r="AF9" i="2" l="1"/>
  <c r="AF8" i="2"/>
  <c r="AB8" i="2"/>
  <c r="AU6" i="2" l="1"/>
  <c r="AU7" i="2"/>
  <c r="AU8" i="2"/>
  <c r="AU10" i="2"/>
  <c r="AU13" i="2"/>
  <c r="AU14" i="2"/>
  <c r="AU15" i="2"/>
  <c r="AU16" i="2"/>
  <c r="AU17" i="2"/>
  <c r="AU18" i="2"/>
  <c r="AU19" i="2"/>
  <c r="AU20" i="2"/>
  <c r="AU21" i="2"/>
  <c r="AU22" i="2"/>
  <c r="AU23" i="2"/>
  <c r="AU24" i="2"/>
  <c r="AU26" i="2"/>
  <c r="AU28" i="2"/>
  <c r="AU29" i="2"/>
  <c r="AU30" i="2"/>
  <c r="AU32" i="2"/>
  <c r="AU33" i="2"/>
  <c r="AU34" i="2"/>
  <c r="AU35" i="2"/>
  <c r="AU36" i="2"/>
  <c r="AU37" i="2"/>
  <c r="AU38" i="2"/>
  <c r="AU39" i="2"/>
  <c r="AU40" i="2"/>
  <c r="AU41" i="2"/>
  <c r="AU43" i="2"/>
  <c r="AU44" i="2"/>
  <c r="AU45" i="2"/>
  <c r="AU46" i="2"/>
  <c r="AU47" i="2"/>
  <c r="AU48" i="2"/>
  <c r="AU49" i="2"/>
  <c r="AU50" i="2"/>
  <c r="AU51" i="2"/>
  <c r="AU52" i="2"/>
  <c r="AU59" i="2"/>
  <c r="AU60" i="2"/>
  <c r="AU61" i="2"/>
  <c r="AU62" i="2"/>
  <c r="AU63" i="2"/>
  <c r="AU64" i="2"/>
  <c r="AU65" i="2"/>
  <c r="AU66" i="2"/>
  <c r="AU67" i="2"/>
  <c r="AU68" i="2"/>
  <c r="AU70" i="2"/>
  <c r="AU71" i="2"/>
  <c r="AU72" i="2"/>
  <c r="AU73" i="2"/>
  <c r="AU74" i="2"/>
  <c r="AU79" i="2"/>
  <c r="AU80" i="2"/>
  <c r="AU81" i="2"/>
  <c r="AU83" i="2"/>
  <c r="AU84" i="2"/>
  <c r="AU85" i="2"/>
  <c r="AU86" i="2"/>
  <c r="AU5" i="2"/>
  <c r="AB12" i="2"/>
  <c r="AU12" i="2" s="1"/>
  <c r="AF75" i="2"/>
  <c r="AB31" i="2" l="1"/>
  <c r="AU31" i="2" s="1"/>
  <c r="AB58" i="2"/>
  <c r="AU58" i="2" s="1"/>
  <c r="AF24" i="2"/>
  <c r="AF22" i="2"/>
  <c r="AF82" i="2"/>
  <c r="AB82" i="2"/>
  <c r="AU82" i="2" s="1"/>
  <c r="AB11" i="2" l="1"/>
  <c r="AU11" i="2" s="1"/>
  <c r="AB78" i="2"/>
  <c r="AU78" i="2" s="1"/>
  <c r="AB77" i="2"/>
  <c r="AU77" i="2" s="1"/>
  <c r="AB76" i="2"/>
  <c r="AU76" i="2" s="1"/>
  <c r="AB75" i="2"/>
  <c r="AU75" i="2" s="1"/>
  <c r="AB27" i="2"/>
  <c r="AU27" i="2" s="1"/>
  <c r="AB25" i="2"/>
  <c r="AU25" i="2" s="1"/>
  <c r="AB57" i="2"/>
  <c r="AU57" i="2" s="1"/>
  <c r="AB56" i="2"/>
  <c r="AU56" i="2" s="1"/>
  <c r="AB55" i="2"/>
  <c r="AB54" i="2"/>
  <c r="AU54" i="2" s="1"/>
  <c r="AB53" i="2"/>
  <c r="AU53" i="2" s="1"/>
  <c r="AS5" i="2"/>
  <c r="T6" i="4" s="1"/>
  <c r="AT5" i="2"/>
  <c r="AS6" i="2"/>
  <c r="T7" i="4" s="1"/>
  <c r="AT6" i="2"/>
  <c r="AS7" i="2"/>
  <c r="T8" i="4" s="1"/>
  <c r="AT7" i="2"/>
  <c r="AS8" i="2"/>
  <c r="T9" i="4" s="1"/>
  <c r="AT8" i="2"/>
  <c r="AS9" i="2"/>
  <c r="T10" i="4" s="1"/>
  <c r="AT9" i="2"/>
  <c r="AS10" i="2"/>
  <c r="T11" i="4" s="1"/>
  <c r="AT10" i="2"/>
  <c r="AS11" i="2"/>
  <c r="T12" i="4" s="1"/>
  <c r="AT11" i="2"/>
  <c r="AS12" i="2"/>
  <c r="T13" i="4" s="1"/>
  <c r="AT12" i="2"/>
  <c r="AS13" i="2"/>
  <c r="T14" i="4" s="1"/>
  <c r="AT13" i="2"/>
  <c r="AS14" i="2"/>
  <c r="T15" i="4" s="1"/>
  <c r="AT14" i="2"/>
  <c r="AS15" i="2"/>
  <c r="T16" i="4" s="1"/>
  <c r="AT15" i="2"/>
  <c r="AS16" i="2"/>
  <c r="T17" i="4" s="1"/>
  <c r="AT16" i="2"/>
  <c r="AS17" i="2"/>
  <c r="T18" i="4" s="1"/>
  <c r="AT17" i="2"/>
  <c r="AS18" i="2"/>
  <c r="T19" i="4" s="1"/>
  <c r="AT18" i="2"/>
  <c r="AS19" i="2"/>
  <c r="T20" i="4" s="1"/>
  <c r="AT19" i="2"/>
  <c r="AS20" i="2"/>
  <c r="T21" i="4" s="1"/>
  <c r="AT20" i="2"/>
  <c r="AS21" i="2"/>
  <c r="T22" i="4" s="1"/>
  <c r="AT21" i="2"/>
  <c r="AS22" i="2"/>
  <c r="T23" i="4" s="1"/>
  <c r="AS23" i="2"/>
  <c r="T24" i="4" s="1"/>
  <c r="AS24" i="2"/>
  <c r="T25" i="4" s="1"/>
  <c r="AS25" i="2"/>
  <c r="T26" i="4" s="1"/>
  <c r="AS26" i="2"/>
  <c r="T27" i="4" s="1"/>
  <c r="AS27" i="2"/>
  <c r="T28" i="4" s="1"/>
  <c r="AT27" i="2"/>
  <c r="AS28" i="2"/>
  <c r="T29" i="4" s="1"/>
  <c r="AT28" i="2"/>
  <c r="AS29" i="2"/>
  <c r="T30" i="4" s="1"/>
  <c r="AT29" i="2"/>
  <c r="AS30" i="2"/>
  <c r="T31" i="4" s="1"/>
  <c r="AT30" i="2"/>
  <c r="AS31" i="2"/>
  <c r="T32" i="4" s="1"/>
  <c r="AT31" i="2"/>
  <c r="AS32" i="2"/>
  <c r="T33" i="4" s="1"/>
  <c r="AS33" i="2"/>
  <c r="T34" i="4" s="1"/>
  <c r="AT33" i="2"/>
  <c r="AS34" i="2"/>
  <c r="T35" i="4" s="1"/>
  <c r="AT34" i="2"/>
  <c r="AS35" i="2"/>
  <c r="T36" i="4" s="1"/>
  <c r="AT35" i="2"/>
  <c r="AS36" i="2"/>
  <c r="T37" i="4" s="1"/>
  <c r="AT36" i="2"/>
  <c r="AS37" i="2"/>
  <c r="T38" i="4" s="1"/>
  <c r="AT37" i="2"/>
  <c r="AS38" i="2"/>
  <c r="T39" i="4" s="1"/>
  <c r="AT38" i="2"/>
  <c r="AS39" i="2"/>
  <c r="T40" i="4" s="1"/>
  <c r="AT39" i="2"/>
  <c r="AS40" i="2"/>
  <c r="T41" i="4" s="1"/>
  <c r="U41" i="4"/>
  <c r="AS41" i="2"/>
  <c r="T42" i="4" s="1"/>
  <c r="AT41" i="2"/>
  <c r="AS42" i="2"/>
  <c r="T43" i="4" s="1"/>
  <c r="AT42" i="2"/>
  <c r="AS43" i="2"/>
  <c r="T44" i="4" s="1"/>
  <c r="AT43" i="2"/>
  <c r="AS44" i="2"/>
  <c r="T45" i="4" s="1"/>
  <c r="AT44" i="2"/>
  <c r="AS45" i="2"/>
  <c r="T46" i="4" s="1"/>
  <c r="AT45" i="2"/>
  <c r="AS46" i="2"/>
  <c r="T47" i="4" s="1"/>
  <c r="AT46" i="2"/>
  <c r="AS47" i="2"/>
  <c r="T48" i="4" s="1"/>
  <c r="AS48" i="2"/>
  <c r="T49" i="4" s="1"/>
  <c r="AS49" i="2"/>
  <c r="T50" i="4" s="1"/>
  <c r="AS50" i="2"/>
  <c r="T51" i="4" s="1"/>
  <c r="AS51" i="2"/>
  <c r="T52" i="4" s="1"/>
  <c r="AT51" i="2"/>
  <c r="AS52" i="2"/>
  <c r="T53" i="4" s="1"/>
  <c r="AT52" i="2"/>
  <c r="AT53" i="2"/>
  <c r="AS54" i="2"/>
  <c r="T55" i="4" s="1"/>
  <c r="AT54" i="2"/>
  <c r="AT55" i="2"/>
  <c r="AS56" i="2"/>
  <c r="T57" i="4" s="1"/>
  <c r="AS57" i="2"/>
  <c r="T58" i="4" s="1"/>
  <c r="AT57" i="2"/>
  <c r="AS58" i="2"/>
  <c r="T59" i="4" s="1"/>
  <c r="AT58" i="2"/>
  <c r="AS59" i="2"/>
  <c r="T60" i="4" s="1"/>
  <c r="AT59" i="2"/>
  <c r="AS60" i="2"/>
  <c r="T61" i="4" s="1"/>
  <c r="AT60" i="2"/>
  <c r="AS61" i="2"/>
  <c r="T62" i="4" s="1"/>
  <c r="AT61" i="2"/>
  <c r="AS62" i="2"/>
  <c r="T63" i="4" s="1"/>
  <c r="AS63" i="2"/>
  <c r="T64" i="4" s="1"/>
  <c r="AT63" i="2"/>
  <c r="AS64" i="2"/>
  <c r="T65" i="4" s="1"/>
  <c r="AT64" i="2"/>
  <c r="AS65" i="2"/>
  <c r="T66" i="4" s="1"/>
  <c r="AT65" i="2"/>
  <c r="AS66" i="2"/>
  <c r="T67" i="4" s="1"/>
  <c r="AS67" i="2"/>
  <c r="T68" i="4" s="1"/>
  <c r="AS68" i="2"/>
  <c r="T69" i="4" s="1"/>
  <c r="AS70" i="2"/>
  <c r="T71" i="4" s="1"/>
  <c r="AT70" i="2"/>
  <c r="AS71" i="2"/>
  <c r="T72" i="4" s="1"/>
  <c r="AT71" i="2"/>
  <c r="AS72" i="2"/>
  <c r="T73" i="4" s="1"/>
  <c r="AT72" i="2"/>
  <c r="AS73" i="2"/>
  <c r="T74" i="4" s="1"/>
  <c r="AT73" i="2"/>
  <c r="AS74" i="2"/>
  <c r="T75" i="4" s="1"/>
  <c r="AT74" i="2"/>
  <c r="AS75" i="2"/>
  <c r="T76" i="4" s="1"/>
  <c r="AT75" i="2"/>
  <c r="AS76" i="2"/>
  <c r="T77" i="4" s="1"/>
  <c r="AT76" i="2"/>
  <c r="AS77" i="2"/>
  <c r="T78" i="4" s="1"/>
  <c r="AT77" i="2"/>
  <c r="AS78" i="2"/>
  <c r="T79" i="4" s="1"/>
  <c r="AT78" i="2"/>
  <c r="AS79" i="2"/>
  <c r="T80" i="4" s="1"/>
  <c r="AT79" i="2"/>
  <c r="AS80" i="2"/>
  <c r="T81" i="4" s="1"/>
  <c r="AS81" i="2"/>
  <c r="T82" i="4" s="1"/>
  <c r="AT81" i="2"/>
  <c r="AS82" i="2"/>
  <c r="T83" i="4" s="1"/>
  <c r="AT82" i="2"/>
  <c r="AS83" i="2"/>
  <c r="T84" i="4" s="1"/>
  <c r="AT83" i="2"/>
  <c r="AS84" i="2"/>
  <c r="T85" i="4" s="1"/>
  <c r="AT84" i="2"/>
  <c r="AS85" i="2"/>
  <c r="T86" i="4" s="1"/>
  <c r="AT85" i="2"/>
  <c r="AS86" i="2"/>
  <c r="T87" i="4" s="1"/>
  <c r="AT86" i="2"/>
  <c r="AS53" i="2" l="1"/>
  <c r="T54" i="4" s="1"/>
  <c r="AS55" i="2"/>
  <c r="T56" i="4" s="1"/>
  <c r="AU55" i="2"/>
  <c r="O87" i="4"/>
  <c r="P87" i="4"/>
  <c r="Q87" i="4"/>
  <c r="R87" i="4"/>
  <c r="S87" i="4"/>
  <c r="O6" i="4"/>
  <c r="P6" i="4"/>
  <c r="Q6" i="4"/>
  <c r="R6" i="4"/>
  <c r="S6" i="4"/>
  <c r="O7" i="4"/>
  <c r="P7" i="4"/>
  <c r="Q7" i="4"/>
  <c r="R7" i="4"/>
  <c r="S7" i="4"/>
  <c r="O8" i="4"/>
  <c r="P8" i="4"/>
  <c r="Q8" i="4"/>
  <c r="R8" i="4"/>
  <c r="S8" i="4"/>
  <c r="O9" i="4"/>
  <c r="P9" i="4"/>
  <c r="Q9" i="4"/>
  <c r="R9" i="4"/>
  <c r="S9" i="4"/>
  <c r="O10" i="4"/>
  <c r="P10" i="4"/>
  <c r="Q10" i="4"/>
  <c r="R10" i="4"/>
  <c r="S10" i="4"/>
  <c r="O11" i="4"/>
  <c r="P11" i="4"/>
  <c r="Q11" i="4"/>
  <c r="R11" i="4"/>
  <c r="S11" i="4"/>
  <c r="O12" i="4"/>
  <c r="P12" i="4"/>
  <c r="Q12" i="4"/>
  <c r="R12" i="4"/>
  <c r="S12" i="4"/>
  <c r="O13" i="4"/>
  <c r="P13" i="4"/>
  <c r="Q13" i="4"/>
  <c r="R13" i="4"/>
  <c r="S13" i="4"/>
  <c r="O14" i="4"/>
  <c r="P14" i="4"/>
  <c r="Q14" i="4"/>
  <c r="R14" i="4"/>
  <c r="S14" i="4"/>
  <c r="O15" i="4"/>
  <c r="P15" i="4"/>
  <c r="Q15" i="4"/>
  <c r="R15" i="4"/>
  <c r="S15" i="4"/>
  <c r="O16" i="4"/>
  <c r="P16" i="4"/>
  <c r="Q16" i="4"/>
  <c r="R16" i="4"/>
  <c r="S16" i="4"/>
  <c r="O17" i="4"/>
  <c r="P17" i="4"/>
  <c r="Q17" i="4"/>
  <c r="R17" i="4"/>
  <c r="S17" i="4"/>
  <c r="O18" i="4"/>
  <c r="P18" i="4"/>
  <c r="Q18" i="4"/>
  <c r="R18" i="4"/>
  <c r="S18" i="4"/>
  <c r="O19" i="4"/>
  <c r="P19" i="4"/>
  <c r="Q19" i="4"/>
  <c r="R19" i="4"/>
  <c r="S19" i="4"/>
  <c r="O20" i="4"/>
  <c r="P20" i="4"/>
  <c r="Q20" i="4"/>
  <c r="R20" i="4"/>
  <c r="S20" i="4"/>
  <c r="O21" i="4"/>
  <c r="P21" i="4"/>
  <c r="Q21" i="4"/>
  <c r="R21" i="4"/>
  <c r="S21" i="4"/>
  <c r="O22" i="4"/>
  <c r="P22" i="4"/>
  <c r="Q22" i="4"/>
  <c r="R22" i="4"/>
  <c r="S22" i="4"/>
  <c r="O23" i="4"/>
  <c r="P23" i="4"/>
  <c r="Q23" i="4"/>
  <c r="R23" i="4"/>
  <c r="O24" i="4"/>
  <c r="P24" i="4"/>
  <c r="Q24" i="4"/>
  <c r="R24" i="4"/>
  <c r="O25" i="4"/>
  <c r="P25" i="4"/>
  <c r="Q25" i="4"/>
  <c r="R25" i="4"/>
  <c r="O26" i="4"/>
  <c r="P26" i="4"/>
  <c r="Q26" i="4"/>
  <c r="R26" i="4"/>
  <c r="O27" i="4"/>
  <c r="P27" i="4"/>
  <c r="Q27" i="4"/>
  <c r="R27" i="4"/>
  <c r="S27" i="4"/>
  <c r="O28" i="4"/>
  <c r="P28" i="4"/>
  <c r="Q28" i="4"/>
  <c r="R28" i="4"/>
  <c r="S28" i="4"/>
  <c r="O29" i="4"/>
  <c r="P29" i="4"/>
  <c r="Q29" i="4"/>
  <c r="R29" i="4"/>
  <c r="S29" i="4"/>
  <c r="O30" i="4"/>
  <c r="P30" i="4"/>
  <c r="Q30" i="4"/>
  <c r="R30" i="4"/>
  <c r="S30" i="4"/>
  <c r="O31" i="4"/>
  <c r="P31" i="4"/>
  <c r="Q31" i="4"/>
  <c r="R31" i="4"/>
  <c r="S31" i="4"/>
  <c r="O32" i="4"/>
  <c r="P32" i="4"/>
  <c r="Q32" i="4"/>
  <c r="R32" i="4"/>
  <c r="S32" i="4"/>
  <c r="O33" i="4"/>
  <c r="P33" i="4"/>
  <c r="Q33" i="4"/>
  <c r="R33" i="4"/>
  <c r="S33" i="4"/>
  <c r="O34" i="4"/>
  <c r="P34" i="4"/>
  <c r="Q34" i="4"/>
  <c r="R34" i="4"/>
  <c r="S34" i="4"/>
  <c r="O35" i="4"/>
  <c r="P35" i="4"/>
  <c r="Q35" i="4"/>
  <c r="R35" i="4"/>
  <c r="S35" i="4"/>
  <c r="O36" i="4"/>
  <c r="P36" i="4"/>
  <c r="Q36" i="4"/>
  <c r="R36" i="4"/>
  <c r="S36" i="4"/>
  <c r="O37" i="4"/>
  <c r="P37" i="4"/>
  <c r="Q37" i="4"/>
  <c r="R37" i="4"/>
  <c r="S37" i="4"/>
  <c r="O38" i="4"/>
  <c r="P38" i="4"/>
  <c r="Q38" i="4"/>
  <c r="R38" i="4"/>
  <c r="S38" i="4"/>
  <c r="O39" i="4"/>
  <c r="P39" i="4"/>
  <c r="Q39" i="4"/>
  <c r="R39" i="4"/>
  <c r="S39" i="4"/>
  <c r="O40" i="4"/>
  <c r="P40" i="4"/>
  <c r="Q40" i="4"/>
  <c r="R40" i="4"/>
  <c r="S40" i="4"/>
  <c r="O41" i="4"/>
  <c r="P41" i="4"/>
  <c r="Q41" i="4"/>
  <c r="R41" i="4"/>
  <c r="S41" i="4"/>
  <c r="O42" i="4"/>
  <c r="P42" i="4"/>
  <c r="Q42" i="4"/>
  <c r="R42" i="4"/>
  <c r="S42" i="4"/>
  <c r="O43" i="4"/>
  <c r="P43" i="4"/>
  <c r="Q43" i="4"/>
  <c r="R43" i="4"/>
  <c r="S43" i="4"/>
  <c r="O44" i="4"/>
  <c r="P44" i="4"/>
  <c r="Q44" i="4"/>
  <c r="R44" i="4"/>
  <c r="S44" i="4"/>
  <c r="O45" i="4"/>
  <c r="P45" i="4"/>
  <c r="Q45" i="4"/>
  <c r="R45" i="4"/>
  <c r="S45" i="4"/>
  <c r="O46" i="4"/>
  <c r="P46" i="4"/>
  <c r="Q46" i="4"/>
  <c r="R46" i="4"/>
  <c r="S46" i="4"/>
  <c r="O47" i="4"/>
  <c r="P47" i="4"/>
  <c r="Q47" i="4"/>
  <c r="R47" i="4"/>
  <c r="S47" i="4"/>
  <c r="O48" i="4"/>
  <c r="P48" i="4"/>
  <c r="Q48" i="4"/>
  <c r="R48" i="4"/>
  <c r="S48" i="4"/>
  <c r="O49" i="4"/>
  <c r="P49" i="4"/>
  <c r="Q49" i="4"/>
  <c r="R49" i="4"/>
  <c r="S49" i="4"/>
  <c r="O50" i="4"/>
  <c r="P50" i="4"/>
  <c r="Q50" i="4"/>
  <c r="R50" i="4"/>
  <c r="S50" i="4"/>
  <c r="O51" i="4"/>
  <c r="P51" i="4"/>
  <c r="Q51" i="4"/>
  <c r="R51" i="4"/>
  <c r="S51" i="4"/>
  <c r="O52" i="4"/>
  <c r="P52" i="4"/>
  <c r="Q52" i="4"/>
  <c r="R52" i="4"/>
  <c r="S52" i="4"/>
  <c r="O53" i="4"/>
  <c r="P53" i="4"/>
  <c r="Q53" i="4"/>
  <c r="R53" i="4"/>
  <c r="S53" i="4"/>
  <c r="O54" i="4"/>
  <c r="P54" i="4"/>
  <c r="Q54" i="4"/>
  <c r="R54" i="4"/>
  <c r="S54" i="4"/>
  <c r="O55" i="4"/>
  <c r="P55" i="4"/>
  <c r="Q55" i="4"/>
  <c r="R55" i="4"/>
  <c r="S55" i="4"/>
  <c r="O56" i="4"/>
  <c r="P56" i="4"/>
  <c r="Q56" i="4"/>
  <c r="R56" i="4"/>
  <c r="S56" i="4"/>
  <c r="O57" i="4"/>
  <c r="P57" i="4"/>
  <c r="Q57" i="4"/>
  <c r="R57" i="4"/>
  <c r="S57" i="4"/>
  <c r="O58" i="4"/>
  <c r="P58" i="4"/>
  <c r="Q58" i="4"/>
  <c r="R58" i="4"/>
  <c r="S58" i="4"/>
  <c r="O59" i="4"/>
  <c r="P59" i="4"/>
  <c r="Q59" i="4"/>
  <c r="R59" i="4"/>
  <c r="S59" i="4"/>
  <c r="O60" i="4"/>
  <c r="P60" i="4"/>
  <c r="Q60" i="4"/>
  <c r="R60" i="4"/>
  <c r="S60" i="4"/>
  <c r="O61" i="4"/>
  <c r="P61" i="4"/>
  <c r="Q61" i="4"/>
  <c r="R61" i="4"/>
  <c r="S61" i="4"/>
  <c r="O62" i="4"/>
  <c r="P62" i="4"/>
  <c r="Q62" i="4"/>
  <c r="R62" i="4"/>
  <c r="S62" i="4"/>
  <c r="O63" i="4"/>
  <c r="P63" i="4"/>
  <c r="Q63" i="4"/>
  <c r="R63" i="4"/>
  <c r="S63" i="4"/>
  <c r="O64" i="4"/>
  <c r="P64" i="4"/>
  <c r="Q64" i="4"/>
  <c r="R64" i="4"/>
  <c r="S64" i="4"/>
  <c r="O65" i="4"/>
  <c r="P65" i="4"/>
  <c r="Q65" i="4"/>
  <c r="R65" i="4"/>
  <c r="S65" i="4"/>
  <c r="O66" i="4"/>
  <c r="P66" i="4"/>
  <c r="Q66" i="4"/>
  <c r="R66" i="4"/>
  <c r="S66" i="4"/>
  <c r="O67" i="4"/>
  <c r="P67" i="4"/>
  <c r="Q67" i="4"/>
  <c r="R67" i="4"/>
  <c r="S67" i="4"/>
  <c r="O68" i="4"/>
  <c r="O69" i="4"/>
  <c r="P69" i="4"/>
  <c r="Q69" i="4"/>
  <c r="R69" i="4"/>
  <c r="S69" i="4"/>
  <c r="P70" i="4"/>
  <c r="Q70" i="4"/>
  <c r="R70" i="4"/>
  <c r="O71" i="4"/>
  <c r="P71" i="4"/>
  <c r="Q71" i="4"/>
  <c r="R71" i="4"/>
  <c r="S71" i="4"/>
  <c r="O72" i="4"/>
  <c r="P72" i="4"/>
  <c r="Q72" i="4"/>
  <c r="R72" i="4"/>
  <c r="S72" i="4"/>
  <c r="O73" i="4"/>
  <c r="P73" i="4"/>
  <c r="Q73" i="4"/>
  <c r="R73" i="4"/>
  <c r="S73" i="4"/>
  <c r="O74" i="4"/>
  <c r="P74" i="4"/>
  <c r="Q74" i="4"/>
  <c r="R74" i="4"/>
  <c r="S74" i="4"/>
  <c r="O75" i="4"/>
  <c r="P75" i="4"/>
  <c r="Q75" i="4"/>
  <c r="R75" i="4"/>
  <c r="S75" i="4"/>
  <c r="O76" i="4"/>
  <c r="P76" i="4"/>
  <c r="Q76" i="4"/>
  <c r="R76" i="4"/>
  <c r="S76" i="4"/>
  <c r="O77" i="4"/>
  <c r="P77" i="4"/>
  <c r="Q77" i="4"/>
  <c r="R77" i="4"/>
  <c r="S77" i="4"/>
  <c r="O78" i="4"/>
  <c r="P78" i="4"/>
  <c r="Q78" i="4"/>
  <c r="R78" i="4"/>
  <c r="S78" i="4"/>
  <c r="O79" i="4"/>
  <c r="P79" i="4"/>
  <c r="Q79" i="4"/>
  <c r="R79" i="4"/>
  <c r="S79" i="4"/>
  <c r="O80" i="4"/>
  <c r="P80" i="4"/>
  <c r="Q80" i="4"/>
  <c r="R80" i="4"/>
  <c r="S80" i="4"/>
  <c r="O81" i="4"/>
  <c r="P81" i="4"/>
  <c r="Q81" i="4"/>
  <c r="R81" i="4"/>
  <c r="S81" i="4"/>
  <c r="O82" i="4"/>
  <c r="P82" i="4"/>
  <c r="Q82" i="4"/>
  <c r="R82" i="4"/>
  <c r="S82" i="4"/>
  <c r="O83" i="4"/>
  <c r="P83" i="4"/>
  <c r="Q83" i="4"/>
  <c r="R83" i="4"/>
  <c r="S83" i="4"/>
  <c r="O84" i="4"/>
  <c r="P84" i="4"/>
  <c r="Q84" i="4"/>
  <c r="R84" i="4"/>
  <c r="S84" i="4"/>
  <c r="O85" i="4"/>
  <c r="P85" i="4"/>
  <c r="Q85" i="4"/>
  <c r="R85" i="4"/>
  <c r="S85" i="4"/>
  <c r="O86" i="4"/>
  <c r="P86" i="4"/>
  <c r="Q86" i="4"/>
  <c r="R86" i="4"/>
  <c r="S86" i="4"/>
  <c r="R5" i="4"/>
  <c r="Q5" i="4"/>
  <c r="P5" i="4"/>
  <c r="N5" i="4"/>
  <c r="U7" i="4"/>
  <c r="U8" i="4"/>
  <c r="U9" i="4"/>
  <c r="U10" i="4"/>
  <c r="U11" i="4"/>
  <c r="U12" i="4"/>
  <c r="U13" i="4"/>
  <c r="U14" i="4"/>
  <c r="U15" i="4"/>
  <c r="U16" i="4"/>
  <c r="U17" i="4"/>
  <c r="U18" i="4"/>
  <c r="U19" i="4"/>
  <c r="U20" i="4"/>
  <c r="U21" i="4"/>
  <c r="U22" i="4"/>
  <c r="U28" i="4"/>
  <c r="U29" i="4"/>
  <c r="U30" i="4"/>
  <c r="U31" i="4"/>
  <c r="U32" i="4"/>
  <c r="U34" i="4"/>
  <c r="U35" i="4"/>
  <c r="U36" i="4"/>
  <c r="U37" i="4"/>
  <c r="U38" i="4"/>
  <c r="U39" i="4"/>
  <c r="U40" i="4"/>
  <c r="U42" i="4"/>
  <c r="U43" i="4"/>
  <c r="U44" i="4"/>
  <c r="U45" i="4"/>
  <c r="U46" i="4"/>
  <c r="U47" i="4"/>
  <c r="U52" i="4"/>
  <c r="U53" i="4"/>
  <c r="U54" i="4"/>
  <c r="W54" i="4" s="1"/>
  <c r="U55" i="4"/>
  <c r="U56" i="4"/>
  <c r="U58" i="4"/>
  <c r="U59" i="4"/>
  <c r="U60" i="4"/>
  <c r="U61" i="4"/>
  <c r="U62" i="4"/>
  <c r="U64" i="4"/>
  <c r="U65" i="4"/>
  <c r="U66" i="4"/>
  <c r="U71" i="4"/>
  <c r="U72" i="4"/>
  <c r="U73" i="4"/>
  <c r="U74" i="4"/>
  <c r="U75" i="4"/>
  <c r="U76" i="4"/>
  <c r="U77" i="4"/>
  <c r="U78" i="4"/>
  <c r="U79" i="4"/>
  <c r="U80" i="4"/>
  <c r="U82" i="4"/>
  <c r="U83" i="4"/>
  <c r="U84" i="4"/>
  <c r="U85" i="4"/>
  <c r="U86" i="4"/>
  <c r="U87" i="4"/>
  <c r="J6" i="4"/>
  <c r="K6" i="4"/>
  <c r="L6" i="4"/>
  <c r="M6" i="4"/>
  <c r="N6" i="4"/>
  <c r="J7" i="4"/>
  <c r="K7" i="4"/>
  <c r="L7" i="4"/>
  <c r="M7" i="4"/>
  <c r="N7" i="4"/>
  <c r="J8" i="4"/>
  <c r="K8" i="4"/>
  <c r="L8" i="4"/>
  <c r="M8" i="4"/>
  <c r="N8" i="4"/>
  <c r="J9" i="4"/>
  <c r="K9" i="4"/>
  <c r="L9" i="4"/>
  <c r="M9" i="4"/>
  <c r="N9" i="4"/>
  <c r="J10" i="4"/>
  <c r="K10" i="4"/>
  <c r="L10" i="4"/>
  <c r="M10" i="4"/>
  <c r="N10" i="4"/>
  <c r="J11" i="4"/>
  <c r="K11" i="4"/>
  <c r="L11" i="4"/>
  <c r="M11" i="4"/>
  <c r="N11" i="4"/>
  <c r="J12" i="4"/>
  <c r="K12" i="4"/>
  <c r="L12" i="4"/>
  <c r="M12" i="4"/>
  <c r="N12" i="4"/>
  <c r="J13" i="4"/>
  <c r="K13" i="4"/>
  <c r="L13" i="4"/>
  <c r="M13" i="4"/>
  <c r="N13" i="4"/>
  <c r="J14" i="4"/>
  <c r="K14" i="4"/>
  <c r="L14" i="4"/>
  <c r="M14" i="4"/>
  <c r="N14" i="4"/>
  <c r="J15" i="4"/>
  <c r="K15" i="4"/>
  <c r="L15" i="4"/>
  <c r="M15" i="4"/>
  <c r="N15" i="4"/>
  <c r="J16" i="4"/>
  <c r="K16" i="4"/>
  <c r="L16" i="4"/>
  <c r="M16" i="4"/>
  <c r="N16" i="4"/>
  <c r="J17" i="4"/>
  <c r="K17" i="4"/>
  <c r="L17" i="4"/>
  <c r="M17" i="4"/>
  <c r="N17" i="4"/>
  <c r="J18" i="4"/>
  <c r="K18" i="4"/>
  <c r="L18" i="4"/>
  <c r="M18" i="4"/>
  <c r="N18" i="4"/>
  <c r="J19" i="4"/>
  <c r="K19" i="4"/>
  <c r="L19" i="4"/>
  <c r="M19" i="4"/>
  <c r="N19" i="4"/>
  <c r="J20" i="4"/>
  <c r="K20" i="4"/>
  <c r="L20" i="4"/>
  <c r="M20" i="4"/>
  <c r="N20" i="4"/>
  <c r="J21" i="4"/>
  <c r="K21" i="4"/>
  <c r="L21" i="4"/>
  <c r="M21" i="4"/>
  <c r="N21" i="4"/>
  <c r="J22" i="4"/>
  <c r="K22" i="4"/>
  <c r="L22" i="4"/>
  <c r="M22" i="4"/>
  <c r="N22" i="4"/>
  <c r="J23" i="4"/>
  <c r="K23" i="4"/>
  <c r="L23" i="4"/>
  <c r="M23" i="4"/>
  <c r="J24" i="4"/>
  <c r="K24" i="4"/>
  <c r="L24" i="4"/>
  <c r="M24" i="4"/>
  <c r="N24" i="4"/>
  <c r="J25" i="4"/>
  <c r="K25" i="4"/>
  <c r="L25" i="4"/>
  <c r="M25" i="4"/>
  <c r="J26" i="4"/>
  <c r="K26" i="4"/>
  <c r="L26" i="4"/>
  <c r="M26" i="4"/>
  <c r="J27" i="4"/>
  <c r="K27" i="4"/>
  <c r="L27" i="4"/>
  <c r="M27" i="4"/>
  <c r="J28" i="4"/>
  <c r="K28" i="4"/>
  <c r="L28" i="4"/>
  <c r="M28" i="4"/>
  <c r="N28" i="4"/>
  <c r="J29" i="4"/>
  <c r="K29" i="4"/>
  <c r="L29" i="4"/>
  <c r="M29" i="4"/>
  <c r="N29" i="4"/>
  <c r="J30" i="4"/>
  <c r="K30" i="4"/>
  <c r="L30" i="4"/>
  <c r="M30" i="4"/>
  <c r="N30" i="4"/>
  <c r="J31" i="4"/>
  <c r="K31" i="4"/>
  <c r="L31" i="4"/>
  <c r="M31" i="4"/>
  <c r="N31" i="4"/>
  <c r="J32" i="4"/>
  <c r="K32" i="4"/>
  <c r="L32" i="4"/>
  <c r="M32" i="4"/>
  <c r="N32" i="4"/>
  <c r="J33" i="4"/>
  <c r="K33" i="4"/>
  <c r="L33" i="4"/>
  <c r="M33" i="4"/>
  <c r="J34" i="4"/>
  <c r="K34" i="4"/>
  <c r="L34" i="4"/>
  <c r="M34" i="4"/>
  <c r="N34" i="4"/>
  <c r="J35" i="4"/>
  <c r="K35" i="4"/>
  <c r="L35" i="4"/>
  <c r="M35" i="4"/>
  <c r="N35" i="4"/>
  <c r="J36" i="4"/>
  <c r="K36" i="4"/>
  <c r="L36" i="4"/>
  <c r="M36" i="4"/>
  <c r="N36" i="4"/>
  <c r="J37" i="4"/>
  <c r="K37" i="4"/>
  <c r="L37" i="4"/>
  <c r="M37" i="4"/>
  <c r="N37" i="4"/>
  <c r="J38" i="4"/>
  <c r="K38" i="4"/>
  <c r="L38" i="4"/>
  <c r="M38" i="4"/>
  <c r="N38" i="4"/>
  <c r="J39" i="4"/>
  <c r="K39" i="4"/>
  <c r="L39" i="4"/>
  <c r="M39" i="4"/>
  <c r="N39" i="4"/>
  <c r="J40" i="4"/>
  <c r="K40" i="4"/>
  <c r="L40" i="4"/>
  <c r="M40" i="4"/>
  <c r="N40" i="4"/>
  <c r="J41" i="4"/>
  <c r="K41" i="4"/>
  <c r="L41" i="4"/>
  <c r="M41" i="4"/>
  <c r="N41" i="4"/>
  <c r="J42" i="4"/>
  <c r="K42" i="4"/>
  <c r="L42" i="4"/>
  <c r="M42" i="4"/>
  <c r="N42" i="4"/>
  <c r="J43" i="4"/>
  <c r="K43" i="4"/>
  <c r="L43" i="4"/>
  <c r="M43" i="4"/>
  <c r="N43" i="4"/>
  <c r="J44" i="4"/>
  <c r="K44" i="4"/>
  <c r="L44" i="4"/>
  <c r="M44" i="4"/>
  <c r="N44" i="4"/>
  <c r="J45" i="4"/>
  <c r="K45" i="4"/>
  <c r="L45" i="4"/>
  <c r="M45" i="4"/>
  <c r="N45" i="4"/>
  <c r="J46" i="4"/>
  <c r="K46" i="4"/>
  <c r="L46" i="4"/>
  <c r="M46" i="4"/>
  <c r="N46" i="4"/>
  <c r="J47" i="4"/>
  <c r="K47" i="4"/>
  <c r="L47" i="4"/>
  <c r="M47" i="4"/>
  <c r="N47" i="4"/>
  <c r="J48" i="4"/>
  <c r="K48" i="4"/>
  <c r="L48" i="4"/>
  <c r="M48" i="4"/>
  <c r="J49" i="4"/>
  <c r="K49" i="4"/>
  <c r="L49" i="4"/>
  <c r="M49" i="4"/>
  <c r="J50" i="4"/>
  <c r="K50" i="4"/>
  <c r="L50" i="4"/>
  <c r="M50" i="4"/>
  <c r="J51" i="4"/>
  <c r="K51" i="4"/>
  <c r="L51" i="4"/>
  <c r="M51" i="4"/>
  <c r="J52" i="4"/>
  <c r="K52" i="4"/>
  <c r="L52" i="4"/>
  <c r="M52" i="4"/>
  <c r="N52" i="4"/>
  <c r="J53" i="4"/>
  <c r="K53" i="4"/>
  <c r="L53" i="4"/>
  <c r="M53" i="4"/>
  <c r="N53" i="4"/>
  <c r="J54" i="4"/>
  <c r="K54" i="4"/>
  <c r="L54" i="4"/>
  <c r="M54" i="4"/>
  <c r="N54" i="4"/>
  <c r="J55" i="4"/>
  <c r="K55" i="4"/>
  <c r="L55" i="4"/>
  <c r="M55" i="4"/>
  <c r="N55" i="4"/>
  <c r="J56" i="4"/>
  <c r="K56" i="4"/>
  <c r="L56" i="4"/>
  <c r="M56" i="4"/>
  <c r="N56" i="4"/>
  <c r="J57" i="4"/>
  <c r="K57" i="4"/>
  <c r="L57" i="4"/>
  <c r="M57" i="4"/>
  <c r="J58" i="4"/>
  <c r="K58" i="4"/>
  <c r="L58" i="4"/>
  <c r="M58" i="4"/>
  <c r="N58" i="4"/>
  <c r="J59" i="4"/>
  <c r="K59" i="4"/>
  <c r="L59" i="4"/>
  <c r="M59" i="4"/>
  <c r="N59" i="4"/>
  <c r="J60" i="4"/>
  <c r="K60" i="4"/>
  <c r="L60" i="4"/>
  <c r="M60" i="4"/>
  <c r="N60" i="4"/>
  <c r="J61" i="4"/>
  <c r="K61" i="4"/>
  <c r="L61" i="4"/>
  <c r="M61" i="4"/>
  <c r="N61" i="4"/>
  <c r="J62" i="4"/>
  <c r="K62" i="4"/>
  <c r="L62" i="4"/>
  <c r="M62" i="4"/>
  <c r="N62" i="4"/>
  <c r="J63" i="4"/>
  <c r="K63" i="4"/>
  <c r="L63" i="4"/>
  <c r="M63" i="4"/>
  <c r="J64" i="4"/>
  <c r="K64" i="4"/>
  <c r="L64" i="4"/>
  <c r="M64" i="4"/>
  <c r="N64" i="4"/>
  <c r="J65" i="4"/>
  <c r="K65" i="4"/>
  <c r="L65" i="4"/>
  <c r="M65" i="4"/>
  <c r="N65" i="4"/>
  <c r="J66" i="4"/>
  <c r="K66" i="4"/>
  <c r="L66" i="4"/>
  <c r="M66" i="4"/>
  <c r="N66" i="4"/>
  <c r="J67" i="4"/>
  <c r="K67" i="4"/>
  <c r="L67" i="4"/>
  <c r="M67" i="4"/>
  <c r="J68" i="4"/>
  <c r="K68" i="4"/>
  <c r="L68" i="4"/>
  <c r="M68" i="4"/>
  <c r="N68" i="4"/>
  <c r="J69" i="4"/>
  <c r="K69" i="4"/>
  <c r="L69" i="4"/>
  <c r="M69" i="4"/>
  <c r="J70" i="4"/>
  <c r="K70" i="4"/>
  <c r="L70" i="4"/>
  <c r="M70" i="4"/>
  <c r="N70" i="4"/>
  <c r="J71" i="4"/>
  <c r="K71" i="4"/>
  <c r="L71" i="4"/>
  <c r="M71" i="4"/>
  <c r="N71" i="4"/>
  <c r="J72" i="4"/>
  <c r="K72" i="4"/>
  <c r="L72" i="4"/>
  <c r="M72" i="4"/>
  <c r="N72" i="4"/>
  <c r="J73" i="4"/>
  <c r="K73" i="4"/>
  <c r="L73" i="4"/>
  <c r="M73" i="4"/>
  <c r="N73" i="4"/>
  <c r="J74" i="4"/>
  <c r="K74" i="4"/>
  <c r="L74" i="4"/>
  <c r="M74" i="4"/>
  <c r="N74" i="4"/>
  <c r="J75" i="4"/>
  <c r="K75" i="4"/>
  <c r="L75" i="4"/>
  <c r="M75" i="4"/>
  <c r="N75" i="4"/>
  <c r="J76" i="4"/>
  <c r="K76" i="4"/>
  <c r="L76" i="4"/>
  <c r="M76" i="4"/>
  <c r="N76" i="4"/>
  <c r="J77" i="4"/>
  <c r="K77" i="4"/>
  <c r="L77" i="4"/>
  <c r="M77" i="4"/>
  <c r="N77" i="4"/>
  <c r="J78" i="4"/>
  <c r="K78" i="4"/>
  <c r="L78" i="4"/>
  <c r="M78" i="4"/>
  <c r="N78" i="4"/>
  <c r="J79" i="4"/>
  <c r="K79" i="4"/>
  <c r="L79" i="4"/>
  <c r="M79" i="4"/>
  <c r="N79" i="4"/>
  <c r="J80" i="4"/>
  <c r="K80" i="4"/>
  <c r="L80" i="4"/>
  <c r="M80" i="4"/>
  <c r="N80" i="4"/>
  <c r="J81" i="4"/>
  <c r="K81" i="4"/>
  <c r="L81" i="4"/>
  <c r="M81" i="4"/>
  <c r="J82" i="4"/>
  <c r="K82" i="4"/>
  <c r="L82" i="4"/>
  <c r="M82" i="4"/>
  <c r="N82" i="4"/>
  <c r="J83" i="4"/>
  <c r="K83" i="4"/>
  <c r="L83" i="4"/>
  <c r="M83" i="4"/>
  <c r="N83" i="4"/>
  <c r="J84" i="4"/>
  <c r="K84" i="4"/>
  <c r="L84" i="4"/>
  <c r="M84" i="4"/>
  <c r="N84" i="4"/>
  <c r="J85" i="4"/>
  <c r="K85" i="4"/>
  <c r="L85" i="4"/>
  <c r="M85" i="4"/>
  <c r="N85" i="4"/>
  <c r="J86" i="4"/>
  <c r="K86" i="4"/>
  <c r="L86" i="4"/>
  <c r="M86" i="4"/>
  <c r="N86" i="4"/>
  <c r="J87" i="4"/>
  <c r="K87" i="4"/>
  <c r="L87" i="4"/>
  <c r="M87" i="4"/>
  <c r="N87" i="4"/>
  <c r="M5" i="4"/>
  <c r="L5" i="4"/>
  <c r="K5" i="4"/>
  <c r="J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Y6" i="4"/>
  <c r="Y7" i="4"/>
  <c r="Y8" i="4"/>
  <c r="Y9" i="4"/>
  <c r="Y10" i="4"/>
  <c r="Y11" i="4"/>
  <c r="Y12" i="4"/>
  <c r="Y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B6" i="4"/>
  <c r="C6" i="4"/>
  <c r="D6" i="4"/>
  <c r="E6" i="4"/>
  <c r="F6" i="4"/>
  <c r="G6" i="4"/>
  <c r="H6" i="4"/>
  <c r="I6" i="4"/>
  <c r="B7" i="4"/>
  <c r="C7" i="4"/>
  <c r="D7" i="4"/>
  <c r="E7" i="4"/>
  <c r="F7" i="4"/>
  <c r="G7" i="4"/>
  <c r="H7" i="4"/>
  <c r="I7" i="4"/>
  <c r="B8" i="4"/>
  <c r="C8" i="4"/>
  <c r="D8" i="4"/>
  <c r="E8" i="4"/>
  <c r="F8" i="4"/>
  <c r="G8" i="4"/>
  <c r="H8" i="4"/>
  <c r="I8" i="4"/>
  <c r="B9" i="4"/>
  <c r="C9" i="4"/>
  <c r="D9" i="4"/>
  <c r="E9" i="4"/>
  <c r="F9" i="4"/>
  <c r="G9" i="4"/>
  <c r="H9" i="4"/>
  <c r="I9" i="4"/>
  <c r="B10" i="4"/>
  <c r="C10" i="4"/>
  <c r="D10" i="4"/>
  <c r="E10" i="4"/>
  <c r="F10" i="4"/>
  <c r="G10" i="4"/>
  <c r="H10" i="4"/>
  <c r="I10" i="4"/>
  <c r="B11" i="4"/>
  <c r="C11" i="4"/>
  <c r="D11" i="4"/>
  <c r="E11" i="4"/>
  <c r="F11" i="4"/>
  <c r="G11" i="4"/>
  <c r="H11" i="4"/>
  <c r="I11" i="4"/>
  <c r="B12" i="4"/>
  <c r="C12" i="4"/>
  <c r="D12" i="4"/>
  <c r="E12" i="4"/>
  <c r="F12" i="4"/>
  <c r="G12" i="4"/>
  <c r="H12" i="4"/>
  <c r="I12" i="4"/>
  <c r="B13" i="4"/>
  <c r="C13" i="4"/>
  <c r="D13" i="4"/>
  <c r="E13" i="4"/>
  <c r="F13" i="4"/>
  <c r="G13" i="4"/>
  <c r="H13" i="4"/>
  <c r="I13" i="4"/>
  <c r="B14" i="4"/>
  <c r="C14" i="4"/>
  <c r="D14" i="4"/>
  <c r="E14" i="4"/>
  <c r="F14" i="4"/>
  <c r="G14" i="4"/>
  <c r="H14" i="4"/>
  <c r="I14" i="4"/>
  <c r="B15" i="4"/>
  <c r="C15" i="4"/>
  <c r="D15" i="4"/>
  <c r="E15" i="4"/>
  <c r="F15" i="4"/>
  <c r="G15" i="4"/>
  <c r="H15" i="4"/>
  <c r="I15" i="4"/>
  <c r="B16" i="4"/>
  <c r="C16" i="4"/>
  <c r="D16" i="4"/>
  <c r="E16" i="4"/>
  <c r="F16" i="4"/>
  <c r="G16" i="4"/>
  <c r="H16" i="4"/>
  <c r="I16" i="4"/>
  <c r="B17" i="4"/>
  <c r="C17" i="4"/>
  <c r="D17" i="4"/>
  <c r="E17" i="4"/>
  <c r="F17" i="4"/>
  <c r="G17" i="4"/>
  <c r="H17" i="4"/>
  <c r="I17" i="4"/>
  <c r="B18" i="4"/>
  <c r="C18" i="4"/>
  <c r="D18" i="4"/>
  <c r="E18" i="4"/>
  <c r="F18" i="4"/>
  <c r="G18" i="4"/>
  <c r="H18" i="4"/>
  <c r="I18" i="4"/>
  <c r="B19" i="4"/>
  <c r="C19" i="4"/>
  <c r="D19" i="4"/>
  <c r="E19" i="4"/>
  <c r="F19" i="4"/>
  <c r="G19" i="4"/>
  <c r="H19" i="4"/>
  <c r="I19" i="4"/>
  <c r="B20" i="4"/>
  <c r="C20" i="4"/>
  <c r="D20" i="4"/>
  <c r="E20" i="4"/>
  <c r="F20" i="4"/>
  <c r="G20" i="4"/>
  <c r="H20" i="4"/>
  <c r="I20" i="4"/>
  <c r="B21" i="4"/>
  <c r="C21" i="4"/>
  <c r="D21" i="4"/>
  <c r="E21" i="4"/>
  <c r="F21" i="4"/>
  <c r="G21" i="4"/>
  <c r="H21" i="4"/>
  <c r="I21" i="4"/>
  <c r="B22" i="4"/>
  <c r="C22" i="4"/>
  <c r="D22" i="4"/>
  <c r="E22" i="4"/>
  <c r="F22" i="4"/>
  <c r="G22" i="4"/>
  <c r="H22" i="4"/>
  <c r="I22" i="4"/>
  <c r="B23" i="4"/>
  <c r="C23" i="4"/>
  <c r="D23" i="4"/>
  <c r="E23" i="4"/>
  <c r="F23" i="4"/>
  <c r="G23" i="4"/>
  <c r="H23" i="4"/>
  <c r="I23" i="4"/>
  <c r="B24" i="4"/>
  <c r="C24" i="4"/>
  <c r="D24" i="4"/>
  <c r="E24" i="4"/>
  <c r="F24" i="4"/>
  <c r="G24" i="4"/>
  <c r="H24" i="4"/>
  <c r="I24" i="4"/>
  <c r="B25" i="4"/>
  <c r="C25" i="4"/>
  <c r="D25" i="4"/>
  <c r="E25" i="4"/>
  <c r="F25" i="4"/>
  <c r="G25" i="4"/>
  <c r="H25" i="4"/>
  <c r="I25" i="4"/>
  <c r="B26" i="4"/>
  <c r="C26" i="4"/>
  <c r="D26" i="4"/>
  <c r="E26" i="4"/>
  <c r="F26" i="4"/>
  <c r="G26" i="4"/>
  <c r="H26" i="4"/>
  <c r="I26" i="4"/>
  <c r="B27" i="4"/>
  <c r="C27" i="4"/>
  <c r="D27" i="4"/>
  <c r="E27" i="4"/>
  <c r="F27" i="4"/>
  <c r="G27" i="4"/>
  <c r="H27" i="4"/>
  <c r="I27" i="4"/>
  <c r="B28" i="4"/>
  <c r="C28" i="4"/>
  <c r="D28" i="4"/>
  <c r="E28" i="4"/>
  <c r="F28" i="4"/>
  <c r="G28" i="4"/>
  <c r="H28" i="4"/>
  <c r="I28" i="4"/>
  <c r="B29" i="4"/>
  <c r="C29" i="4"/>
  <c r="D29" i="4"/>
  <c r="E29" i="4"/>
  <c r="F29" i="4"/>
  <c r="G29" i="4"/>
  <c r="H29" i="4"/>
  <c r="I29" i="4"/>
  <c r="B30" i="4"/>
  <c r="C30" i="4"/>
  <c r="D30" i="4"/>
  <c r="E30" i="4"/>
  <c r="F30" i="4"/>
  <c r="G30" i="4"/>
  <c r="H30" i="4"/>
  <c r="I30" i="4"/>
  <c r="B31" i="4"/>
  <c r="C31" i="4"/>
  <c r="D31" i="4"/>
  <c r="E31" i="4"/>
  <c r="F31" i="4"/>
  <c r="G31" i="4"/>
  <c r="H31" i="4"/>
  <c r="I31" i="4"/>
  <c r="B32" i="4"/>
  <c r="C32" i="4"/>
  <c r="D32" i="4"/>
  <c r="E32" i="4"/>
  <c r="F32" i="4"/>
  <c r="G32" i="4"/>
  <c r="H32" i="4"/>
  <c r="I32" i="4"/>
  <c r="B33" i="4"/>
  <c r="C33" i="4"/>
  <c r="D33" i="4"/>
  <c r="E33" i="4"/>
  <c r="F33" i="4"/>
  <c r="G33" i="4"/>
  <c r="H33" i="4"/>
  <c r="I33" i="4"/>
  <c r="B34" i="4"/>
  <c r="C34" i="4"/>
  <c r="D34" i="4"/>
  <c r="E34" i="4"/>
  <c r="F34" i="4"/>
  <c r="G34" i="4"/>
  <c r="H34" i="4"/>
  <c r="I34" i="4"/>
  <c r="B35" i="4"/>
  <c r="C35" i="4"/>
  <c r="D35" i="4"/>
  <c r="E35" i="4"/>
  <c r="F35" i="4"/>
  <c r="G35" i="4"/>
  <c r="H35" i="4"/>
  <c r="I35" i="4"/>
  <c r="B36" i="4"/>
  <c r="C36" i="4"/>
  <c r="D36" i="4"/>
  <c r="E36" i="4"/>
  <c r="F36" i="4"/>
  <c r="G36" i="4"/>
  <c r="H36" i="4"/>
  <c r="I36" i="4"/>
  <c r="B37" i="4"/>
  <c r="C37" i="4"/>
  <c r="D37" i="4"/>
  <c r="E37" i="4"/>
  <c r="F37" i="4"/>
  <c r="G37" i="4"/>
  <c r="H37" i="4"/>
  <c r="I37" i="4"/>
  <c r="B38" i="4"/>
  <c r="C38" i="4"/>
  <c r="D38" i="4"/>
  <c r="E38" i="4"/>
  <c r="F38" i="4"/>
  <c r="G38" i="4"/>
  <c r="H38" i="4"/>
  <c r="I38" i="4"/>
  <c r="B39" i="4"/>
  <c r="C39" i="4"/>
  <c r="D39" i="4"/>
  <c r="E39" i="4"/>
  <c r="F39" i="4"/>
  <c r="G39" i="4"/>
  <c r="H39" i="4"/>
  <c r="I39" i="4"/>
  <c r="B40" i="4"/>
  <c r="C40" i="4"/>
  <c r="D40" i="4"/>
  <c r="E40" i="4"/>
  <c r="F40" i="4"/>
  <c r="G40" i="4"/>
  <c r="H40" i="4"/>
  <c r="I40" i="4"/>
  <c r="B41" i="4"/>
  <c r="C41" i="4"/>
  <c r="D41" i="4"/>
  <c r="E41" i="4"/>
  <c r="F41" i="4"/>
  <c r="G41" i="4"/>
  <c r="H41" i="4"/>
  <c r="I41" i="4"/>
  <c r="B42" i="4"/>
  <c r="C42" i="4"/>
  <c r="D42" i="4"/>
  <c r="E42" i="4"/>
  <c r="F42" i="4"/>
  <c r="G42" i="4"/>
  <c r="H42" i="4"/>
  <c r="I42" i="4"/>
  <c r="B43" i="4"/>
  <c r="C43" i="4"/>
  <c r="D43" i="4"/>
  <c r="E43" i="4"/>
  <c r="F43" i="4"/>
  <c r="G43" i="4"/>
  <c r="H43" i="4"/>
  <c r="I43" i="4"/>
  <c r="B44" i="4"/>
  <c r="C44" i="4"/>
  <c r="D44" i="4"/>
  <c r="E44" i="4"/>
  <c r="F44" i="4"/>
  <c r="G44" i="4"/>
  <c r="H44" i="4"/>
  <c r="I44" i="4"/>
  <c r="B45" i="4"/>
  <c r="C45" i="4"/>
  <c r="D45" i="4"/>
  <c r="E45" i="4"/>
  <c r="F45" i="4"/>
  <c r="G45" i="4"/>
  <c r="H45" i="4"/>
  <c r="I45" i="4"/>
  <c r="B46" i="4"/>
  <c r="C46" i="4"/>
  <c r="D46" i="4"/>
  <c r="E46" i="4"/>
  <c r="F46" i="4"/>
  <c r="G46" i="4"/>
  <c r="H46" i="4"/>
  <c r="I46" i="4"/>
  <c r="B47" i="4"/>
  <c r="C47" i="4"/>
  <c r="D47" i="4"/>
  <c r="E47" i="4"/>
  <c r="F47" i="4"/>
  <c r="G47" i="4"/>
  <c r="H47" i="4"/>
  <c r="I47" i="4"/>
  <c r="B48" i="4"/>
  <c r="C48" i="4"/>
  <c r="D48" i="4"/>
  <c r="E48" i="4"/>
  <c r="F48" i="4"/>
  <c r="G48" i="4"/>
  <c r="H48" i="4"/>
  <c r="I48" i="4"/>
  <c r="B49" i="4"/>
  <c r="C49" i="4"/>
  <c r="D49" i="4"/>
  <c r="E49" i="4"/>
  <c r="F49" i="4"/>
  <c r="G49" i="4"/>
  <c r="H49" i="4"/>
  <c r="I49" i="4"/>
  <c r="B50" i="4"/>
  <c r="C50" i="4"/>
  <c r="D50" i="4"/>
  <c r="E50" i="4"/>
  <c r="F50" i="4"/>
  <c r="G50" i="4"/>
  <c r="H50" i="4"/>
  <c r="I50" i="4"/>
  <c r="B51" i="4"/>
  <c r="C51" i="4"/>
  <c r="D51" i="4"/>
  <c r="E51" i="4"/>
  <c r="F51" i="4"/>
  <c r="G51" i="4"/>
  <c r="H51" i="4"/>
  <c r="I51" i="4"/>
  <c r="B52" i="4"/>
  <c r="C52" i="4"/>
  <c r="D52" i="4"/>
  <c r="E52" i="4"/>
  <c r="F52" i="4"/>
  <c r="G52" i="4"/>
  <c r="H52" i="4"/>
  <c r="I52" i="4"/>
  <c r="B53" i="4"/>
  <c r="C53" i="4"/>
  <c r="D53" i="4"/>
  <c r="E53" i="4"/>
  <c r="F53" i="4"/>
  <c r="G53" i="4"/>
  <c r="H53" i="4"/>
  <c r="I53" i="4"/>
  <c r="B54" i="4"/>
  <c r="C54" i="4"/>
  <c r="D54" i="4"/>
  <c r="E54" i="4"/>
  <c r="F54" i="4"/>
  <c r="G54" i="4"/>
  <c r="H54" i="4"/>
  <c r="I54" i="4"/>
  <c r="B55" i="4"/>
  <c r="C55" i="4"/>
  <c r="D55" i="4"/>
  <c r="E55" i="4"/>
  <c r="F55" i="4"/>
  <c r="G55" i="4"/>
  <c r="H55" i="4"/>
  <c r="I55" i="4"/>
  <c r="B56" i="4"/>
  <c r="C56" i="4"/>
  <c r="D56" i="4"/>
  <c r="E56" i="4"/>
  <c r="F56" i="4"/>
  <c r="G56" i="4"/>
  <c r="H56" i="4"/>
  <c r="I56" i="4"/>
  <c r="B57" i="4"/>
  <c r="C57" i="4"/>
  <c r="D57" i="4"/>
  <c r="E57" i="4"/>
  <c r="F57" i="4"/>
  <c r="G57" i="4"/>
  <c r="H57" i="4"/>
  <c r="I57" i="4"/>
  <c r="B58" i="4"/>
  <c r="C58" i="4"/>
  <c r="D58" i="4"/>
  <c r="E58" i="4"/>
  <c r="F58" i="4"/>
  <c r="G58" i="4"/>
  <c r="H58" i="4"/>
  <c r="I58" i="4"/>
  <c r="B59" i="4"/>
  <c r="C59" i="4"/>
  <c r="D59" i="4"/>
  <c r="E59" i="4"/>
  <c r="F59" i="4"/>
  <c r="G59" i="4"/>
  <c r="H59" i="4"/>
  <c r="I59" i="4"/>
  <c r="B60" i="4"/>
  <c r="C60" i="4"/>
  <c r="D60" i="4"/>
  <c r="E60" i="4"/>
  <c r="F60" i="4"/>
  <c r="G60" i="4"/>
  <c r="H60" i="4"/>
  <c r="I60" i="4"/>
  <c r="B61" i="4"/>
  <c r="C61" i="4"/>
  <c r="D61" i="4"/>
  <c r="E61" i="4"/>
  <c r="F61" i="4"/>
  <c r="G61" i="4"/>
  <c r="H61" i="4"/>
  <c r="I61" i="4"/>
  <c r="B62" i="4"/>
  <c r="C62" i="4"/>
  <c r="D62" i="4"/>
  <c r="E62" i="4"/>
  <c r="F62" i="4"/>
  <c r="G62" i="4"/>
  <c r="H62" i="4"/>
  <c r="I62" i="4"/>
  <c r="B63" i="4"/>
  <c r="C63" i="4"/>
  <c r="D63" i="4"/>
  <c r="E63" i="4"/>
  <c r="F63" i="4"/>
  <c r="G63" i="4"/>
  <c r="H63" i="4"/>
  <c r="I63" i="4"/>
  <c r="B64" i="4"/>
  <c r="C64" i="4"/>
  <c r="D64" i="4"/>
  <c r="E64" i="4"/>
  <c r="F64" i="4"/>
  <c r="G64" i="4"/>
  <c r="H64" i="4"/>
  <c r="I64" i="4"/>
  <c r="B65" i="4"/>
  <c r="C65" i="4"/>
  <c r="D65" i="4"/>
  <c r="E65" i="4"/>
  <c r="F65" i="4"/>
  <c r="G65" i="4"/>
  <c r="H65" i="4"/>
  <c r="I65" i="4"/>
  <c r="B66" i="4"/>
  <c r="C66" i="4"/>
  <c r="D66" i="4"/>
  <c r="E66" i="4"/>
  <c r="F66" i="4"/>
  <c r="G66" i="4"/>
  <c r="H66" i="4"/>
  <c r="I66" i="4"/>
  <c r="B67" i="4"/>
  <c r="C67" i="4"/>
  <c r="D67" i="4"/>
  <c r="E67" i="4"/>
  <c r="F67" i="4"/>
  <c r="G67" i="4"/>
  <c r="H67" i="4"/>
  <c r="I67" i="4"/>
  <c r="B68" i="4"/>
  <c r="C68" i="4"/>
  <c r="D68" i="4"/>
  <c r="E68" i="4"/>
  <c r="F68" i="4"/>
  <c r="G68" i="4"/>
  <c r="H68" i="4"/>
  <c r="I68" i="4"/>
  <c r="B69" i="4"/>
  <c r="C69" i="4"/>
  <c r="D69" i="4"/>
  <c r="E69" i="4"/>
  <c r="F69" i="4"/>
  <c r="G69" i="4"/>
  <c r="H69" i="4"/>
  <c r="I69" i="4"/>
  <c r="B70" i="4"/>
  <c r="C70" i="4"/>
  <c r="D70" i="4"/>
  <c r="E70" i="4"/>
  <c r="F70" i="4"/>
  <c r="G70" i="4"/>
  <c r="H70" i="4"/>
  <c r="I70" i="4"/>
  <c r="B71" i="4"/>
  <c r="C71" i="4"/>
  <c r="D71" i="4"/>
  <c r="E71" i="4"/>
  <c r="F71" i="4"/>
  <c r="G71" i="4"/>
  <c r="H71" i="4"/>
  <c r="I71" i="4"/>
  <c r="B72" i="4"/>
  <c r="C72" i="4"/>
  <c r="D72" i="4"/>
  <c r="E72" i="4"/>
  <c r="F72" i="4"/>
  <c r="G72" i="4"/>
  <c r="H72" i="4"/>
  <c r="I72" i="4"/>
  <c r="B73" i="4"/>
  <c r="C73" i="4"/>
  <c r="D73" i="4"/>
  <c r="E73" i="4"/>
  <c r="F73" i="4"/>
  <c r="G73" i="4"/>
  <c r="H73" i="4"/>
  <c r="I73" i="4"/>
  <c r="B74" i="4"/>
  <c r="C74" i="4"/>
  <c r="D74" i="4"/>
  <c r="E74" i="4"/>
  <c r="F74" i="4"/>
  <c r="G74" i="4"/>
  <c r="H74" i="4"/>
  <c r="I74" i="4"/>
  <c r="B75" i="4"/>
  <c r="C75" i="4"/>
  <c r="D75" i="4"/>
  <c r="E75" i="4"/>
  <c r="F75" i="4"/>
  <c r="G75" i="4"/>
  <c r="H75" i="4"/>
  <c r="I75" i="4"/>
  <c r="B76" i="4"/>
  <c r="C76" i="4"/>
  <c r="D76" i="4"/>
  <c r="E76" i="4"/>
  <c r="F76" i="4"/>
  <c r="G76" i="4"/>
  <c r="H76" i="4"/>
  <c r="I76" i="4"/>
  <c r="B77" i="4"/>
  <c r="C77" i="4"/>
  <c r="D77" i="4"/>
  <c r="E77" i="4"/>
  <c r="F77" i="4"/>
  <c r="G77" i="4"/>
  <c r="H77" i="4"/>
  <c r="I77" i="4"/>
  <c r="B78" i="4"/>
  <c r="C78" i="4"/>
  <c r="D78" i="4"/>
  <c r="E78" i="4"/>
  <c r="F78" i="4"/>
  <c r="G78" i="4"/>
  <c r="H78" i="4"/>
  <c r="I78" i="4"/>
  <c r="B79" i="4"/>
  <c r="C79" i="4"/>
  <c r="D79" i="4"/>
  <c r="E79" i="4"/>
  <c r="F79" i="4"/>
  <c r="G79" i="4"/>
  <c r="H79" i="4"/>
  <c r="I79" i="4"/>
  <c r="B80" i="4"/>
  <c r="C80" i="4"/>
  <c r="D80" i="4"/>
  <c r="E80" i="4"/>
  <c r="F80" i="4"/>
  <c r="G80" i="4"/>
  <c r="H80" i="4"/>
  <c r="I80" i="4"/>
  <c r="B81" i="4"/>
  <c r="C81" i="4"/>
  <c r="D81" i="4"/>
  <c r="E81" i="4"/>
  <c r="F81" i="4"/>
  <c r="G81" i="4"/>
  <c r="H81" i="4"/>
  <c r="I81" i="4"/>
  <c r="B82" i="4"/>
  <c r="C82" i="4"/>
  <c r="D82" i="4"/>
  <c r="E82" i="4"/>
  <c r="F82" i="4"/>
  <c r="G82" i="4"/>
  <c r="H82" i="4"/>
  <c r="I82" i="4"/>
  <c r="B83" i="4"/>
  <c r="C83" i="4"/>
  <c r="D83" i="4"/>
  <c r="E83" i="4"/>
  <c r="F83" i="4"/>
  <c r="G83" i="4"/>
  <c r="H83" i="4"/>
  <c r="I83" i="4"/>
  <c r="B84" i="4"/>
  <c r="C84" i="4"/>
  <c r="D84" i="4"/>
  <c r="E84" i="4"/>
  <c r="F84" i="4"/>
  <c r="G84" i="4"/>
  <c r="H84" i="4"/>
  <c r="I84" i="4"/>
  <c r="B85" i="4"/>
  <c r="C85" i="4"/>
  <c r="D85" i="4"/>
  <c r="E85" i="4"/>
  <c r="F85" i="4"/>
  <c r="G85" i="4"/>
  <c r="H85" i="4"/>
  <c r="I85" i="4"/>
  <c r="B86" i="4"/>
  <c r="C86" i="4"/>
  <c r="D86" i="4"/>
  <c r="E86" i="4"/>
  <c r="F86" i="4"/>
  <c r="G86" i="4"/>
  <c r="H86" i="4"/>
  <c r="I86" i="4"/>
  <c r="B87" i="4"/>
  <c r="C87" i="4"/>
  <c r="D87" i="4"/>
  <c r="E87" i="4"/>
  <c r="F87" i="4"/>
  <c r="G87" i="4"/>
  <c r="H87" i="4"/>
  <c r="I87" i="4"/>
  <c r="AA5" i="4"/>
  <c r="Y5" i="4"/>
  <c r="I5" i="4"/>
  <c r="H5" i="4"/>
  <c r="G5" i="4"/>
  <c r="F5" i="4"/>
  <c r="D5" i="4"/>
  <c r="W7" i="4" l="1"/>
  <c r="V7" i="4"/>
  <c r="V84" i="4"/>
  <c r="W65" i="4"/>
  <c r="W82" i="4"/>
  <c r="V65" i="4"/>
  <c r="W64" i="4"/>
  <c r="W80" i="4"/>
  <c r="V69" i="4"/>
  <c r="W61" i="4"/>
  <c r="W37" i="4"/>
  <c r="V48" i="4"/>
  <c r="W13" i="4"/>
  <c r="V85" i="4"/>
  <c r="V71" i="4"/>
  <c r="V42" i="4"/>
  <c r="W84" i="4"/>
  <c r="V74" i="4"/>
  <c r="V55" i="4"/>
  <c r="W19" i="4"/>
  <c r="W12" i="4"/>
  <c r="V19" i="4"/>
  <c r="W21" i="4"/>
  <c r="V77" i="4"/>
  <c r="V39" i="4"/>
  <c r="W36" i="4"/>
  <c r="V13" i="4"/>
  <c r="V18" i="4"/>
  <c r="W85" i="4"/>
  <c r="V82" i="4"/>
  <c r="V64" i="4"/>
  <c r="W53" i="4"/>
  <c r="W47" i="4"/>
  <c r="V44" i="4"/>
  <c r="W34" i="4"/>
  <c r="W31" i="4"/>
  <c r="V14" i="4"/>
  <c r="W83" i="4"/>
  <c r="W79" i="4"/>
  <c r="W72" i="4"/>
  <c r="V56" i="4"/>
  <c r="W43" i="4"/>
  <c r="V40" i="4"/>
  <c r="V34" i="4"/>
  <c r="W86" i="4"/>
  <c r="V83" i="4"/>
  <c r="W62" i="4"/>
  <c r="V11" i="4"/>
  <c r="V86" i="4"/>
  <c r="V41" i="4"/>
  <c r="V17" i="4"/>
  <c r="V81" i="4"/>
  <c r="W75" i="4"/>
  <c r="W74" i="4"/>
  <c r="W73" i="4"/>
  <c r="V57" i="4"/>
  <c r="V33" i="4"/>
  <c r="V30" i="4"/>
  <c r="V8" i="4"/>
  <c r="V61" i="4"/>
  <c r="W52" i="4"/>
  <c r="V43" i="4"/>
  <c r="W42" i="4"/>
  <c r="W35" i="4"/>
  <c r="W15" i="4"/>
  <c r="V73" i="4"/>
  <c r="W59" i="4"/>
  <c r="W58" i="4"/>
  <c r="V35" i="4"/>
  <c r="V59" i="4"/>
  <c r="V58" i="4"/>
  <c r="V51" i="4"/>
  <c r="V25" i="4"/>
  <c r="W56" i="4"/>
  <c r="V49" i="4"/>
  <c r="W38" i="4"/>
  <c r="W20" i="4"/>
  <c r="W30" i="4"/>
  <c r="V20" i="4"/>
  <c r="W66" i="4"/>
  <c r="V50" i="4"/>
  <c r="W46" i="4"/>
  <c r="V15" i="4"/>
  <c r="W78" i="4"/>
  <c r="V76" i="4"/>
  <c r="V66" i="4"/>
  <c r="V46" i="4"/>
  <c r="W41" i="4"/>
  <c r="W29" i="4"/>
  <c r="V80" i="4"/>
  <c r="W45" i="4"/>
  <c r="V29" i="4"/>
  <c r="V24" i="4"/>
  <c r="W22" i="4"/>
  <c r="W9" i="4"/>
  <c r="V10" i="4"/>
  <c r="W77" i="4"/>
  <c r="V72" i="4"/>
  <c r="W71" i="4"/>
  <c r="V68" i="4"/>
  <c r="V53" i="4"/>
  <c r="V45" i="4"/>
  <c r="V37" i="4"/>
  <c r="V23" i="4"/>
  <c r="V22" i="4"/>
  <c r="V9" i="4"/>
  <c r="W87" i="4"/>
  <c r="W40" i="4"/>
  <c r="W32" i="4"/>
  <c r="V27" i="4"/>
  <c r="W17" i="4"/>
  <c r="W8" i="4"/>
  <c r="V31" i="4"/>
  <c r="V26" i="4"/>
  <c r="V87" i="4"/>
  <c r="V75" i="4"/>
  <c r="V54" i="4"/>
  <c r="V38" i="4"/>
  <c r="V32" i="4"/>
  <c r="W10" i="4"/>
  <c r="W76" i="4"/>
  <c r="V52" i="4"/>
  <c r="V47" i="4"/>
  <c r="V36" i="4"/>
  <c r="V21" i="4"/>
  <c r="W14" i="4"/>
  <c r="V63" i="4"/>
  <c r="W18" i="4"/>
  <c r="V12" i="4"/>
  <c r="W28" i="4"/>
  <c r="W16" i="4"/>
  <c r="W11" i="4"/>
  <c r="V79" i="4"/>
  <c r="V78" i="4"/>
  <c r="V62" i="4"/>
  <c r="W60" i="4"/>
  <c r="W55" i="4"/>
  <c r="W44" i="4"/>
  <c r="W39" i="4"/>
  <c r="V28" i="4"/>
  <c r="V16" i="4"/>
  <c r="V60" i="4"/>
  <c r="V67" i="4"/>
  <c r="AF69" i="2" l="1"/>
  <c r="AB69" i="2"/>
  <c r="AC67" i="2"/>
  <c r="P68" i="4" s="1"/>
  <c r="AD67" i="2"/>
  <c r="Q68" i="4" s="1"/>
  <c r="AE67" i="2"/>
  <c r="R68" i="4" s="1"/>
  <c r="AF67" i="2"/>
  <c r="AT67" i="2" l="1"/>
  <c r="U68" i="4" s="1"/>
  <c r="W68" i="4" s="1"/>
  <c r="S68" i="4"/>
  <c r="AS69" i="2"/>
  <c r="T70" i="4" s="1"/>
  <c r="V70" i="4" s="1"/>
  <c r="O70" i="4"/>
  <c r="AT69" i="2"/>
  <c r="U70" i="4" s="1"/>
  <c r="W70" i="4" s="1"/>
  <c r="S70" i="4"/>
  <c r="AF4" i="2"/>
  <c r="AB4" i="2"/>
  <c r="V6" i="4"/>
  <c r="U6" i="4"/>
  <c r="W6" i="4" s="1"/>
  <c r="X26" i="2"/>
  <c r="AT26" i="2" s="1"/>
  <c r="C2846" i="8"/>
  <c r="C2845" i="8"/>
  <c r="C2844" i="8"/>
  <c r="F2842" i="8"/>
  <c r="F2841" i="8"/>
  <c r="F2840" i="8"/>
  <c r="C2839" i="8"/>
  <c r="C2832" i="8"/>
  <c r="C2831" i="8"/>
  <c r="C2830" i="8"/>
  <c r="C2828" i="8"/>
  <c r="C2827" i="8"/>
  <c r="C2826" i="8"/>
  <c r="C2825" i="8"/>
  <c r="C2823" i="8"/>
  <c r="F2835" i="8" s="1"/>
  <c r="C2821" i="8"/>
  <c r="C2820" i="8"/>
  <c r="C2819" i="8"/>
  <c r="C2818" i="8"/>
  <c r="C2810" i="8"/>
  <c r="C2809" i="8"/>
  <c r="C2808" i="8"/>
  <c r="F2806" i="8"/>
  <c r="F2805" i="8"/>
  <c r="F2804" i="8"/>
  <c r="C2803" i="8"/>
  <c r="C2796" i="8"/>
  <c r="C2795" i="8"/>
  <c r="C2794" i="8"/>
  <c r="C2792" i="8"/>
  <c r="C2791" i="8"/>
  <c r="C2790" i="8"/>
  <c r="C2789" i="8"/>
  <c r="C2787" i="8"/>
  <c r="F2799" i="8" s="1"/>
  <c r="C2785" i="8"/>
  <c r="C2784" i="8"/>
  <c r="C2783" i="8"/>
  <c r="C2782" i="8"/>
  <c r="C2774" i="8"/>
  <c r="C2773" i="8"/>
  <c r="C2772" i="8"/>
  <c r="F2770" i="8"/>
  <c r="F2769" i="8"/>
  <c r="F2768" i="8"/>
  <c r="C2767" i="8"/>
  <c r="C2760" i="8"/>
  <c r="C2759" i="8"/>
  <c r="C2758" i="8"/>
  <c r="C2756" i="8"/>
  <c r="C2755" i="8"/>
  <c r="C2754" i="8"/>
  <c r="C2753" i="8"/>
  <c r="C2751" i="8"/>
  <c r="F2763" i="8" s="1"/>
  <c r="C2749" i="8"/>
  <c r="C2748" i="8"/>
  <c r="C2747" i="8"/>
  <c r="C2746" i="8"/>
  <c r="C2738" i="8"/>
  <c r="C2737" i="8"/>
  <c r="C2736" i="8"/>
  <c r="F2734" i="8"/>
  <c r="F2733" i="8"/>
  <c r="F2732" i="8"/>
  <c r="C2731" i="8"/>
  <c r="C2724" i="8"/>
  <c r="C2723" i="8"/>
  <c r="C2722" i="8"/>
  <c r="C2720" i="8"/>
  <c r="C2719" i="8"/>
  <c r="C2718" i="8"/>
  <c r="C2717" i="8"/>
  <c r="C2715" i="8"/>
  <c r="F2727" i="8" s="1"/>
  <c r="C2713" i="8"/>
  <c r="C2712" i="8"/>
  <c r="C2711" i="8"/>
  <c r="C2710" i="8"/>
  <c r="C2702" i="8"/>
  <c r="C2701" i="8"/>
  <c r="C2700" i="8"/>
  <c r="F2698" i="8"/>
  <c r="F2697" i="8"/>
  <c r="F2696" i="8"/>
  <c r="C2695" i="8"/>
  <c r="C2688" i="8"/>
  <c r="C2687" i="8"/>
  <c r="C2686" i="8"/>
  <c r="C2684" i="8"/>
  <c r="C2683" i="8"/>
  <c r="C2682" i="8"/>
  <c r="C2681" i="8"/>
  <c r="C2679" i="8"/>
  <c r="C2677" i="8"/>
  <c r="C2676" i="8"/>
  <c r="C2675" i="8"/>
  <c r="C2674" i="8"/>
  <c r="C2666" i="8"/>
  <c r="C2665" i="8"/>
  <c r="C2664" i="8"/>
  <c r="F2662" i="8"/>
  <c r="F2661" i="8"/>
  <c r="F2660" i="8"/>
  <c r="C2659" i="8"/>
  <c r="C2652" i="8"/>
  <c r="C2651" i="8"/>
  <c r="C2650" i="8"/>
  <c r="C2648" i="8"/>
  <c r="C2647" i="8"/>
  <c r="C2646" i="8"/>
  <c r="C2645" i="8"/>
  <c r="C2643" i="8"/>
  <c r="C2655" i="8" s="1"/>
  <c r="C2641" i="8"/>
  <c r="C2640" i="8"/>
  <c r="C2639" i="8"/>
  <c r="C2638" i="8"/>
  <c r="C2630" i="8"/>
  <c r="C2629" i="8"/>
  <c r="C2628" i="8"/>
  <c r="F2626" i="8"/>
  <c r="F2625" i="8"/>
  <c r="F2624" i="8"/>
  <c r="C2623" i="8"/>
  <c r="C2616" i="8"/>
  <c r="C2615" i="8"/>
  <c r="C2614" i="8"/>
  <c r="C2612" i="8"/>
  <c r="C2611" i="8"/>
  <c r="C2610" i="8"/>
  <c r="C2609" i="8"/>
  <c r="C2607" i="8"/>
  <c r="D2619" i="8" s="1"/>
  <c r="C2605" i="8"/>
  <c r="C2604" i="8"/>
  <c r="C2603" i="8"/>
  <c r="C2602" i="8"/>
  <c r="C2594" i="8"/>
  <c r="C2593" i="8"/>
  <c r="C2592" i="8"/>
  <c r="F2590" i="8"/>
  <c r="F2589" i="8"/>
  <c r="F2588" i="8"/>
  <c r="C2587" i="8"/>
  <c r="C2580" i="8"/>
  <c r="C2579" i="8"/>
  <c r="C2578" i="8"/>
  <c r="C2576" i="8"/>
  <c r="C2575" i="8"/>
  <c r="C2574" i="8"/>
  <c r="C2573" i="8"/>
  <c r="C2571" i="8"/>
  <c r="E2583" i="8" s="1"/>
  <c r="C2569" i="8"/>
  <c r="C2568" i="8"/>
  <c r="C2567" i="8"/>
  <c r="C2566" i="8"/>
  <c r="C2558" i="8"/>
  <c r="C2557" i="8"/>
  <c r="C2556" i="8"/>
  <c r="F2554" i="8"/>
  <c r="F2553" i="8"/>
  <c r="F2552" i="8"/>
  <c r="C2551" i="8"/>
  <c r="C2544" i="8"/>
  <c r="C2543" i="8"/>
  <c r="C2542" i="8"/>
  <c r="C2540" i="8"/>
  <c r="C2539" i="8"/>
  <c r="C2538" i="8"/>
  <c r="C2537" i="8"/>
  <c r="C2535" i="8"/>
  <c r="F2547" i="8" s="1"/>
  <c r="C2533" i="8"/>
  <c r="C2532" i="8"/>
  <c r="C2531" i="8"/>
  <c r="C2530" i="8"/>
  <c r="C2522" i="8"/>
  <c r="C2521" i="8"/>
  <c r="C2520" i="8"/>
  <c r="F2518" i="8"/>
  <c r="F2517" i="8"/>
  <c r="F2516" i="8"/>
  <c r="C2515" i="8"/>
  <c r="C2508" i="8"/>
  <c r="C2507" i="8"/>
  <c r="C2506" i="8"/>
  <c r="C2504" i="8"/>
  <c r="C2503" i="8"/>
  <c r="C2502" i="8"/>
  <c r="C2501" i="8"/>
  <c r="C2499" i="8"/>
  <c r="F2511" i="8" s="1"/>
  <c r="C2497" i="8"/>
  <c r="C2496" i="8"/>
  <c r="C2495" i="8"/>
  <c r="C2494" i="8"/>
  <c r="C2486" i="8"/>
  <c r="C2485" i="8"/>
  <c r="C2484" i="8"/>
  <c r="F2482" i="8"/>
  <c r="F2481" i="8"/>
  <c r="F2480" i="8"/>
  <c r="C2479" i="8"/>
  <c r="C2472" i="8"/>
  <c r="C2471" i="8"/>
  <c r="C2470" i="8"/>
  <c r="C2468" i="8"/>
  <c r="C2467" i="8"/>
  <c r="C2466" i="8"/>
  <c r="C2465" i="8"/>
  <c r="C2463" i="8"/>
  <c r="F2475" i="8" s="1"/>
  <c r="C2461" i="8"/>
  <c r="C2460" i="8"/>
  <c r="C2459" i="8"/>
  <c r="C2458" i="8"/>
  <c r="C2450" i="8"/>
  <c r="C2449" i="8"/>
  <c r="C2448" i="8"/>
  <c r="F2446" i="8"/>
  <c r="F2445" i="8"/>
  <c r="F2444" i="8"/>
  <c r="C2443" i="8"/>
  <c r="C2436" i="8"/>
  <c r="C2435" i="8"/>
  <c r="C2434" i="8"/>
  <c r="C2432" i="8"/>
  <c r="C2431" i="8"/>
  <c r="C2430" i="8"/>
  <c r="C2429" i="8"/>
  <c r="C2427" i="8"/>
  <c r="F2439" i="8" s="1"/>
  <c r="C2425" i="8"/>
  <c r="C2424" i="8"/>
  <c r="C2423" i="8"/>
  <c r="C2422" i="8"/>
  <c r="C2414" i="8"/>
  <c r="C2413" i="8"/>
  <c r="C2412" i="8"/>
  <c r="F2410" i="8"/>
  <c r="F2409" i="8"/>
  <c r="F2408" i="8"/>
  <c r="C2407" i="8"/>
  <c r="C2400" i="8"/>
  <c r="C2399" i="8"/>
  <c r="C2398" i="8"/>
  <c r="C2396" i="8"/>
  <c r="C2395" i="8"/>
  <c r="C2394" i="8"/>
  <c r="C2393" i="8"/>
  <c r="C2391" i="8"/>
  <c r="C2401" i="8" s="1"/>
  <c r="C2389" i="8"/>
  <c r="C2388" i="8"/>
  <c r="C2387" i="8"/>
  <c r="C2386" i="8"/>
  <c r="C2378" i="8"/>
  <c r="C2377" i="8"/>
  <c r="C2376" i="8"/>
  <c r="F2374" i="8"/>
  <c r="F2373" i="8"/>
  <c r="F2372" i="8"/>
  <c r="C2371" i="8"/>
  <c r="C2364" i="8"/>
  <c r="C2363" i="8"/>
  <c r="C2362" i="8"/>
  <c r="C2360" i="8"/>
  <c r="C2359" i="8"/>
  <c r="C2358" i="8"/>
  <c r="C2357" i="8"/>
  <c r="C2355" i="8"/>
  <c r="C2367" i="8" s="1"/>
  <c r="C2353" i="8"/>
  <c r="C2352" i="8"/>
  <c r="C2351" i="8"/>
  <c r="C2350" i="8"/>
  <c r="C2342" i="8"/>
  <c r="C2341" i="8"/>
  <c r="C2340" i="8"/>
  <c r="F2338" i="8"/>
  <c r="F2337" i="8"/>
  <c r="F2336" i="8"/>
  <c r="C2335" i="8"/>
  <c r="C2328" i="8"/>
  <c r="C2327" i="8"/>
  <c r="C2326" i="8"/>
  <c r="C2324" i="8"/>
  <c r="C2323" i="8"/>
  <c r="C2322" i="8"/>
  <c r="C2321" i="8"/>
  <c r="C2319" i="8"/>
  <c r="D2331" i="8" s="1"/>
  <c r="C2317" i="8"/>
  <c r="C2316" i="8"/>
  <c r="C2315" i="8"/>
  <c r="C2314" i="8"/>
  <c r="C2306" i="8"/>
  <c r="C2305" i="8"/>
  <c r="C2304" i="8"/>
  <c r="F2302" i="8"/>
  <c r="F2301" i="8"/>
  <c r="F2300" i="8"/>
  <c r="C2299" i="8"/>
  <c r="C2292" i="8"/>
  <c r="C2291" i="8"/>
  <c r="C2290" i="8"/>
  <c r="C2288" i="8"/>
  <c r="C2287" i="8"/>
  <c r="C2286" i="8"/>
  <c r="C2285" i="8"/>
  <c r="C2283" i="8"/>
  <c r="E2295" i="8" s="1"/>
  <c r="C2281" i="8"/>
  <c r="C2280" i="8"/>
  <c r="C2279" i="8"/>
  <c r="C2278" i="8"/>
  <c r="C2270" i="8"/>
  <c r="C2269" i="8"/>
  <c r="C2268" i="8"/>
  <c r="F2266" i="8"/>
  <c r="F2265" i="8"/>
  <c r="F2264" i="8"/>
  <c r="C2263" i="8"/>
  <c r="C2256" i="8"/>
  <c r="C2255" i="8"/>
  <c r="C2254" i="8"/>
  <c r="C2252" i="8"/>
  <c r="C2251" i="8"/>
  <c r="C2250" i="8"/>
  <c r="C2249" i="8"/>
  <c r="C2247" i="8"/>
  <c r="D2259" i="8" s="1"/>
  <c r="C2245" i="8"/>
  <c r="C2244" i="8"/>
  <c r="C2243" i="8"/>
  <c r="C2242" i="8"/>
  <c r="C2234" i="8"/>
  <c r="C2233" i="8"/>
  <c r="C2232" i="8"/>
  <c r="F2230" i="8"/>
  <c r="F2229" i="8"/>
  <c r="F2228" i="8"/>
  <c r="C2227" i="8"/>
  <c r="C2220" i="8"/>
  <c r="C2219" i="8"/>
  <c r="C2218" i="8"/>
  <c r="C2216" i="8"/>
  <c r="C2215" i="8"/>
  <c r="C2214" i="8"/>
  <c r="C2213" i="8"/>
  <c r="C2211" i="8"/>
  <c r="E2223" i="8" s="1"/>
  <c r="C2209" i="8"/>
  <c r="C2208" i="8"/>
  <c r="C2207" i="8"/>
  <c r="C2206" i="8"/>
  <c r="C2198" i="8"/>
  <c r="C2197" i="8"/>
  <c r="C2196" i="8"/>
  <c r="F2194" i="8"/>
  <c r="F2193" i="8"/>
  <c r="F2192" i="8"/>
  <c r="C2191" i="8"/>
  <c r="C2184" i="8"/>
  <c r="C2183" i="8"/>
  <c r="C2182" i="8"/>
  <c r="C2180" i="8"/>
  <c r="C2179" i="8"/>
  <c r="C2178" i="8"/>
  <c r="C2177" i="8"/>
  <c r="C2175" i="8"/>
  <c r="F2187" i="8" s="1"/>
  <c r="C2173" i="8"/>
  <c r="C2172" i="8"/>
  <c r="C2171" i="8"/>
  <c r="C2170" i="8"/>
  <c r="C2162" i="8"/>
  <c r="C2161" i="8"/>
  <c r="C2160" i="8"/>
  <c r="F2158" i="8"/>
  <c r="F2157" i="8"/>
  <c r="F2156" i="8"/>
  <c r="C2155" i="8"/>
  <c r="C2148" i="8"/>
  <c r="C2147" i="8"/>
  <c r="C2146" i="8"/>
  <c r="C2144" i="8"/>
  <c r="C2143" i="8"/>
  <c r="C2142" i="8"/>
  <c r="C2141" i="8"/>
  <c r="C2139" i="8"/>
  <c r="F2151" i="8" s="1"/>
  <c r="C2137" i="8"/>
  <c r="C2136" i="8"/>
  <c r="C2135" i="8"/>
  <c r="C2134" i="8"/>
  <c r="C2126" i="8"/>
  <c r="C2125" i="8"/>
  <c r="C2124" i="8"/>
  <c r="F2122" i="8"/>
  <c r="F2121" i="8"/>
  <c r="F2120" i="8"/>
  <c r="C2119" i="8"/>
  <c r="C2112" i="8"/>
  <c r="C2111" i="8"/>
  <c r="C2110" i="8"/>
  <c r="C2108" i="8"/>
  <c r="C2107" i="8"/>
  <c r="C2106" i="8"/>
  <c r="C2105" i="8"/>
  <c r="C2103" i="8"/>
  <c r="F2115" i="8" s="1"/>
  <c r="C2101" i="8"/>
  <c r="C2100" i="8"/>
  <c r="C2099" i="8"/>
  <c r="C2098" i="8"/>
  <c r="C2090" i="8"/>
  <c r="C2089" i="8"/>
  <c r="C2088" i="8"/>
  <c r="F2086" i="8"/>
  <c r="F2085" i="8"/>
  <c r="F2084" i="8"/>
  <c r="C2083" i="8"/>
  <c r="C2076" i="8"/>
  <c r="C2075" i="8"/>
  <c r="C2074" i="8"/>
  <c r="C2072" i="8"/>
  <c r="C2071" i="8"/>
  <c r="C2070" i="8"/>
  <c r="C2069" i="8"/>
  <c r="C2067" i="8"/>
  <c r="F2079" i="8" s="1"/>
  <c r="C2065" i="8"/>
  <c r="C2064" i="8"/>
  <c r="C2063" i="8"/>
  <c r="C2062" i="8"/>
  <c r="C2054" i="8"/>
  <c r="C2053" i="8"/>
  <c r="C2052" i="8"/>
  <c r="F2050" i="8"/>
  <c r="F2049" i="8"/>
  <c r="F2048" i="8"/>
  <c r="C2047" i="8"/>
  <c r="C2040" i="8"/>
  <c r="C2039" i="8"/>
  <c r="C2038" i="8"/>
  <c r="C2036" i="8"/>
  <c r="C2035" i="8"/>
  <c r="C2034" i="8"/>
  <c r="C2033" i="8"/>
  <c r="C2031" i="8"/>
  <c r="C2029" i="8"/>
  <c r="C2028" i="8"/>
  <c r="C2027" i="8"/>
  <c r="C2026" i="8"/>
  <c r="C2018" i="8"/>
  <c r="C2017" i="8"/>
  <c r="C2016" i="8"/>
  <c r="F2014" i="8"/>
  <c r="F2013" i="8"/>
  <c r="F2012" i="8"/>
  <c r="C2011" i="8"/>
  <c r="C2004" i="8"/>
  <c r="C2003" i="8"/>
  <c r="C2002" i="8"/>
  <c r="C2000" i="8"/>
  <c r="C1999" i="8"/>
  <c r="C1998" i="8"/>
  <c r="C1997" i="8"/>
  <c r="C1995" i="8"/>
  <c r="C2007" i="8" s="1"/>
  <c r="C1993" i="8"/>
  <c r="C1992" i="8"/>
  <c r="C1991" i="8"/>
  <c r="C1990" i="8"/>
  <c r="C1982" i="8"/>
  <c r="C1981" i="8"/>
  <c r="C1980" i="8"/>
  <c r="F1978" i="8"/>
  <c r="F1977" i="8"/>
  <c r="F1976" i="8"/>
  <c r="C1975" i="8"/>
  <c r="C1968" i="8"/>
  <c r="C1967" i="8"/>
  <c r="C1966" i="8"/>
  <c r="C1964" i="8"/>
  <c r="C1963" i="8"/>
  <c r="C1962" i="8"/>
  <c r="C1961" i="8"/>
  <c r="C1959" i="8"/>
  <c r="C1971" i="8" s="1"/>
  <c r="C1957" i="8"/>
  <c r="C1956" i="8"/>
  <c r="C1955" i="8"/>
  <c r="C1954" i="8"/>
  <c r="C1946" i="8"/>
  <c r="C1945" i="8"/>
  <c r="C1944" i="8"/>
  <c r="F1942" i="8"/>
  <c r="F1941" i="8"/>
  <c r="F1940" i="8"/>
  <c r="C1939" i="8"/>
  <c r="C1932" i="8"/>
  <c r="C1931" i="8"/>
  <c r="C1930" i="8"/>
  <c r="C1928" i="8"/>
  <c r="C1927" i="8"/>
  <c r="C1926" i="8"/>
  <c r="C1925" i="8"/>
  <c r="C1923" i="8"/>
  <c r="D1935" i="8" s="1"/>
  <c r="C1921" i="8"/>
  <c r="C1920" i="8"/>
  <c r="C1919" i="8"/>
  <c r="C1918" i="8"/>
  <c r="C1910" i="8"/>
  <c r="C1909" i="8"/>
  <c r="C1908" i="8"/>
  <c r="F1906" i="8"/>
  <c r="F1905" i="8"/>
  <c r="F1904" i="8"/>
  <c r="C1903" i="8"/>
  <c r="C1896" i="8"/>
  <c r="C1895" i="8"/>
  <c r="C1894" i="8"/>
  <c r="C1892" i="8"/>
  <c r="C1891" i="8"/>
  <c r="C1890" i="8"/>
  <c r="C1889" i="8"/>
  <c r="C1887" i="8"/>
  <c r="F1899" i="8" s="1"/>
  <c r="C1885" i="8"/>
  <c r="C1884" i="8"/>
  <c r="C1883" i="8"/>
  <c r="C1882" i="8"/>
  <c r="C1874" i="8"/>
  <c r="C1873" i="8"/>
  <c r="C1872" i="8"/>
  <c r="F1870" i="8"/>
  <c r="F1869" i="8"/>
  <c r="F1868" i="8"/>
  <c r="C1867" i="8"/>
  <c r="C1860" i="8"/>
  <c r="C1859" i="8"/>
  <c r="C1858" i="8"/>
  <c r="C1856" i="8"/>
  <c r="C1855" i="8"/>
  <c r="C1854" i="8"/>
  <c r="C1853" i="8"/>
  <c r="C1851" i="8"/>
  <c r="F1863" i="8" s="1"/>
  <c r="C1849" i="8"/>
  <c r="C1848" i="8"/>
  <c r="C1847" i="8"/>
  <c r="C1846" i="8"/>
  <c r="C1838" i="8"/>
  <c r="C1837" i="8"/>
  <c r="C1836" i="8"/>
  <c r="F1834" i="8"/>
  <c r="F1833" i="8"/>
  <c r="F1832" i="8"/>
  <c r="C1831" i="8"/>
  <c r="C1824" i="8"/>
  <c r="C1823" i="8"/>
  <c r="C1822" i="8"/>
  <c r="C1820" i="8"/>
  <c r="C1819" i="8"/>
  <c r="C1818" i="8"/>
  <c r="C1817" i="8"/>
  <c r="C1815" i="8"/>
  <c r="F1827" i="8" s="1"/>
  <c r="C1813" i="8"/>
  <c r="C1812" i="8"/>
  <c r="C1811" i="8"/>
  <c r="C1810" i="8"/>
  <c r="C1802" i="8"/>
  <c r="C1801" i="8"/>
  <c r="C1800" i="8"/>
  <c r="F1798" i="8"/>
  <c r="F1797" i="8"/>
  <c r="F1796" i="8"/>
  <c r="C1795" i="8"/>
  <c r="C1788" i="8"/>
  <c r="C1787" i="8"/>
  <c r="C1786" i="8"/>
  <c r="C1784" i="8"/>
  <c r="C1783" i="8"/>
  <c r="C1782" i="8"/>
  <c r="C1781" i="8"/>
  <c r="C1779" i="8"/>
  <c r="F1791" i="8" s="1"/>
  <c r="C1777" i="8"/>
  <c r="C1776" i="8"/>
  <c r="C1775" i="8"/>
  <c r="C1774" i="8"/>
  <c r="C1766" i="8"/>
  <c r="C1765" i="8"/>
  <c r="C1764" i="8"/>
  <c r="F1762" i="8"/>
  <c r="F1761" i="8"/>
  <c r="F1760" i="8"/>
  <c r="C1759" i="8"/>
  <c r="C1752" i="8"/>
  <c r="C1751" i="8"/>
  <c r="C1750" i="8"/>
  <c r="C1748" i="8"/>
  <c r="C1747" i="8"/>
  <c r="C1746" i="8"/>
  <c r="C1745" i="8"/>
  <c r="C1743" i="8"/>
  <c r="F1755" i="8" s="1"/>
  <c r="C1741" i="8"/>
  <c r="C1740" i="8"/>
  <c r="C1739" i="8"/>
  <c r="C1738" i="8"/>
  <c r="C1730" i="8"/>
  <c r="C1729" i="8"/>
  <c r="C1728" i="8"/>
  <c r="F1726" i="8"/>
  <c r="F1725" i="8"/>
  <c r="F1724" i="8"/>
  <c r="C1723" i="8"/>
  <c r="C1716" i="8"/>
  <c r="C1715" i="8"/>
  <c r="C1714" i="8"/>
  <c r="C1712" i="8"/>
  <c r="C1711" i="8"/>
  <c r="C1710" i="8"/>
  <c r="C1709" i="8"/>
  <c r="C1707" i="8"/>
  <c r="C1719" i="8" s="1"/>
  <c r="C1705" i="8"/>
  <c r="C1704" i="8"/>
  <c r="C1703" i="8"/>
  <c r="C1702" i="8"/>
  <c r="C1694" i="8"/>
  <c r="C1693" i="8"/>
  <c r="C1692" i="8"/>
  <c r="F1690" i="8"/>
  <c r="F1689" i="8"/>
  <c r="F1688" i="8"/>
  <c r="C1687" i="8"/>
  <c r="C1680" i="8"/>
  <c r="C1679" i="8"/>
  <c r="C1678" i="8"/>
  <c r="C1676" i="8"/>
  <c r="C1675" i="8"/>
  <c r="C1674" i="8"/>
  <c r="C1673" i="8"/>
  <c r="C1671" i="8"/>
  <c r="C1683" i="8" s="1"/>
  <c r="C1669" i="8"/>
  <c r="C1668" i="8"/>
  <c r="C1667" i="8"/>
  <c r="C1666" i="8"/>
  <c r="C1658" i="8"/>
  <c r="C1657" i="8"/>
  <c r="C1656" i="8"/>
  <c r="F1654" i="8"/>
  <c r="F1653" i="8"/>
  <c r="F1652" i="8"/>
  <c r="C1651" i="8"/>
  <c r="C1644" i="8"/>
  <c r="C1643" i="8"/>
  <c r="C1642" i="8"/>
  <c r="C1640" i="8"/>
  <c r="C1639" i="8"/>
  <c r="C1638" i="8"/>
  <c r="C1637" i="8"/>
  <c r="C1635" i="8"/>
  <c r="D1647" i="8" s="1"/>
  <c r="C1633" i="8"/>
  <c r="C1632" i="8"/>
  <c r="C1631" i="8"/>
  <c r="C1630" i="8"/>
  <c r="C1622" i="8"/>
  <c r="C1621" i="8"/>
  <c r="C1620" i="8"/>
  <c r="F1618" i="8"/>
  <c r="F1617" i="8"/>
  <c r="F1616" i="8"/>
  <c r="C1615" i="8"/>
  <c r="C1608" i="8"/>
  <c r="C1607" i="8"/>
  <c r="C1606" i="8"/>
  <c r="C1604" i="8"/>
  <c r="C1603" i="8"/>
  <c r="C1602" i="8"/>
  <c r="C1601" i="8"/>
  <c r="C1599" i="8"/>
  <c r="F1611" i="8" s="1"/>
  <c r="C1597" i="8"/>
  <c r="C1596" i="8"/>
  <c r="C1595" i="8"/>
  <c r="C1594" i="8"/>
  <c r="C1586" i="8"/>
  <c r="C1585" i="8"/>
  <c r="C1584" i="8"/>
  <c r="F1582" i="8"/>
  <c r="F1581" i="8"/>
  <c r="F1580" i="8"/>
  <c r="C1579" i="8"/>
  <c r="C1572" i="8"/>
  <c r="C1571" i="8"/>
  <c r="C1570" i="8"/>
  <c r="C1568" i="8"/>
  <c r="C1567" i="8"/>
  <c r="C1566" i="8"/>
  <c r="C1565" i="8"/>
  <c r="C1563" i="8"/>
  <c r="F1575" i="8" s="1"/>
  <c r="C1561" i="8"/>
  <c r="C1560" i="8"/>
  <c r="C1559" i="8"/>
  <c r="C1558" i="8"/>
  <c r="C1550" i="8"/>
  <c r="C1549" i="8"/>
  <c r="C1548" i="8"/>
  <c r="F1546" i="8"/>
  <c r="F1545" i="8"/>
  <c r="F1544" i="8"/>
  <c r="C1543" i="8"/>
  <c r="C1536" i="8"/>
  <c r="C1535" i="8"/>
  <c r="C1534" i="8"/>
  <c r="C1532" i="8"/>
  <c r="C1531" i="8"/>
  <c r="C1530" i="8"/>
  <c r="C1529" i="8"/>
  <c r="C1527" i="8"/>
  <c r="F1539" i="8" s="1"/>
  <c r="C1525" i="8"/>
  <c r="C1524" i="8"/>
  <c r="C1523" i="8"/>
  <c r="C1522" i="8"/>
  <c r="C1514" i="8"/>
  <c r="C1513" i="8"/>
  <c r="C1512" i="8"/>
  <c r="F1510" i="8"/>
  <c r="F1509" i="8"/>
  <c r="F1508" i="8"/>
  <c r="C1507" i="8"/>
  <c r="C1500" i="8"/>
  <c r="C1499" i="8"/>
  <c r="C1498" i="8"/>
  <c r="C1496" i="8"/>
  <c r="C1495" i="8"/>
  <c r="C1494" i="8"/>
  <c r="C1493" i="8"/>
  <c r="C1491" i="8"/>
  <c r="F1503" i="8" s="1"/>
  <c r="C1489" i="8"/>
  <c r="C1488" i="8"/>
  <c r="C1487" i="8"/>
  <c r="C1486" i="8"/>
  <c r="C1478" i="8"/>
  <c r="C1477" i="8"/>
  <c r="C1476" i="8"/>
  <c r="F1474" i="8"/>
  <c r="F1473" i="8"/>
  <c r="F1472" i="8"/>
  <c r="C1471" i="8"/>
  <c r="C1464" i="8"/>
  <c r="C1463" i="8"/>
  <c r="C1462" i="8"/>
  <c r="C1460" i="8"/>
  <c r="C1459" i="8"/>
  <c r="C1458" i="8"/>
  <c r="C1457" i="8"/>
  <c r="C1455" i="8"/>
  <c r="F1467" i="8" s="1"/>
  <c r="C1453" i="8"/>
  <c r="C1452" i="8"/>
  <c r="C1451" i="8"/>
  <c r="C1450" i="8"/>
  <c r="C1442" i="8"/>
  <c r="C1441" i="8"/>
  <c r="C1440" i="8"/>
  <c r="F1438" i="8"/>
  <c r="F1437" i="8"/>
  <c r="F1436" i="8"/>
  <c r="C1435" i="8"/>
  <c r="C1428" i="8"/>
  <c r="C1427" i="8"/>
  <c r="C1426" i="8"/>
  <c r="C1424" i="8"/>
  <c r="C1423" i="8"/>
  <c r="C1422" i="8"/>
  <c r="C1421" i="8"/>
  <c r="C1419" i="8"/>
  <c r="C1431" i="8" s="1"/>
  <c r="C1417" i="8"/>
  <c r="C1416" i="8"/>
  <c r="C1415" i="8"/>
  <c r="C1414" i="8"/>
  <c r="C1406" i="8"/>
  <c r="C1405" i="8"/>
  <c r="C1404" i="8"/>
  <c r="F1402" i="8"/>
  <c r="F1401" i="8"/>
  <c r="F1400" i="8"/>
  <c r="C1399" i="8"/>
  <c r="C1392" i="8"/>
  <c r="C1391" i="8"/>
  <c r="C1390" i="8"/>
  <c r="C1388" i="8"/>
  <c r="C1387" i="8"/>
  <c r="C1386" i="8"/>
  <c r="C1385" i="8"/>
  <c r="C1383" i="8"/>
  <c r="C1395" i="8" s="1"/>
  <c r="C1381" i="8"/>
  <c r="C1380" i="8"/>
  <c r="C1379" i="8"/>
  <c r="C1378" i="8"/>
  <c r="C1370" i="8"/>
  <c r="C1369" i="8"/>
  <c r="C1368" i="8"/>
  <c r="F1366" i="8"/>
  <c r="F1365" i="8"/>
  <c r="F1364" i="8"/>
  <c r="C1363" i="8"/>
  <c r="C1356" i="8"/>
  <c r="C1355" i="8"/>
  <c r="C1354" i="8"/>
  <c r="C1352" i="8"/>
  <c r="C1351" i="8"/>
  <c r="C1350" i="8"/>
  <c r="C1349" i="8"/>
  <c r="C1347" i="8"/>
  <c r="D1359" i="8" s="1"/>
  <c r="C1345" i="8"/>
  <c r="C1344" i="8"/>
  <c r="C1343" i="8"/>
  <c r="C1342" i="8"/>
  <c r="C1334" i="8"/>
  <c r="C1333" i="8"/>
  <c r="C1332" i="8"/>
  <c r="F1330" i="8"/>
  <c r="F1329" i="8"/>
  <c r="F1328" i="8"/>
  <c r="C1327" i="8"/>
  <c r="C1320" i="8"/>
  <c r="C1319" i="8"/>
  <c r="C1318" i="8"/>
  <c r="C1316" i="8"/>
  <c r="C1315" i="8"/>
  <c r="C1314" i="8"/>
  <c r="C1313" i="8"/>
  <c r="C1311" i="8"/>
  <c r="F1323" i="8" s="1"/>
  <c r="C1309" i="8"/>
  <c r="C1308" i="8"/>
  <c r="C1307" i="8"/>
  <c r="C1306" i="8"/>
  <c r="C1298" i="8"/>
  <c r="C1297" i="8"/>
  <c r="C1296" i="8"/>
  <c r="F1294" i="8"/>
  <c r="F1293" i="8"/>
  <c r="F1292" i="8"/>
  <c r="C1291" i="8"/>
  <c r="C1284" i="8"/>
  <c r="C1283" i="8"/>
  <c r="C1282" i="8"/>
  <c r="C1280" i="8"/>
  <c r="C1279" i="8"/>
  <c r="C1278" i="8"/>
  <c r="C1277" i="8"/>
  <c r="C1275" i="8"/>
  <c r="F1287" i="8" s="1"/>
  <c r="C1273" i="8"/>
  <c r="C1272" i="8"/>
  <c r="C1271" i="8"/>
  <c r="C1270" i="8"/>
  <c r="C1262" i="8"/>
  <c r="C1261" i="8"/>
  <c r="C1260" i="8"/>
  <c r="F1258" i="8"/>
  <c r="F1257" i="8"/>
  <c r="F1256" i="8"/>
  <c r="C1255" i="8"/>
  <c r="C1248" i="8"/>
  <c r="C1247" i="8"/>
  <c r="C1246" i="8"/>
  <c r="C1244" i="8"/>
  <c r="C1243" i="8"/>
  <c r="C1242" i="8"/>
  <c r="C1241" i="8"/>
  <c r="C1239" i="8"/>
  <c r="F1251" i="8" s="1"/>
  <c r="C1237" i="8"/>
  <c r="C1236" i="8"/>
  <c r="C1235" i="8"/>
  <c r="C1234" i="8"/>
  <c r="C1226" i="8"/>
  <c r="C1225" i="8"/>
  <c r="C1224" i="8"/>
  <c r="F1222" i="8"/>
  <c r="F1221" i="8"/>
  <c r="F1220" i="8"/>
  <c r="C1219" i="8"/>
  <c r="C1212" i="8"/>
  <c r="C1211" i="8"/>
  <c r="C1210" i="8"/>
  <c r="C1208" i="8"/>
  <c r="C1207" i="8"/>
  <c r="C1206" i="8"/>
  <c r="C1205" i="8"/>
  <c r="C1203" i="8"/>
  <c r="F1215" i="8" s="1"/>
  <c r="C1201" i="8"/>
  <c r="C1200" i="8"/>
  <c r="C1199" i="8"/>
  <c r="C1198" i="8"/>
  <c r="C1190" i="8"/>
  <c r="C1189" i="8"/>
  <c r="C1188" i="8"/>
  <c r="F1186" i="8"/>
  <c r="F1185" i="8"/>
  <c r="F1184" i="8"/>
  <c r="C1183" i="8"/>
  <c r="C1176" i="8"/>
  <c r="C1175" i="8"/>
  <c r="C1174" i="8"/>
  <c r="C1172" i="8"/>
  <c r="C1171" i="8"/>
  <c r="C1170" i="8"/>
  <c r="C1169" i="8"/>
  <c r="C1167" i="8"/>
  <c r="F1179" i="8" s="1"/>
  <c r="C1165" i="8"/>
  <c r="C1164" i="8"/>
  <c r="C1163" i="8"/>
  <c r="C1162" i="8"/>
  <c r="C1154" i="8"/>
  <c r="C1153" i="8"/>
  <c r="C1152" i="8"/>
  <c r="F1150" i="8"/>
  <c r="F1149" i="8"/>
  <c r="F1148" i="8"/>
  <c r="C1147" i="8"/>
  <c r="C1140" i="8"/>
  <c r="C1139" i="8"/>
  <c r="C1138" i="8"/>
  <c r="C1136" i="8"/>
  <c r="C1135" i="8"/>
  <c r="C1134" i="8"/>
  <c r="C1133" i="8"/>
  <c r="C1131" i="8"/>
  <c r="E1143" i="8" s="1"/>
  <c r="C1129" i="8"/>
  <c r="C1128" i="8"/>
  <c r="C1127" i="8"/>
  <c r="C1126" i="8"/>
  <c r="C1118" i="8"/>
  <c r="C1117" i="8"/>
  <c r="C1116" i="8"/>
  <c r="F1114" i="8"/>
  <c r="F1113" i="8"/>
  <c r="F1112" i="8"/>
  <c r="C1111" i="8"/>
  <c r="C1104" i="8"/>
  <c r="C1103" i="8"/>
  <c r="C1102" i="8"/>
  <c r="C1100" i="8"/>
  <c r="C1099" i="8"/>
  <c r="C1098" i="8"/>
  <c r="C1097" i="8"/>
  <c r="C1095" i="8"/>
  <c r="F1107" i="8" s="1"/>
  <c r="C1093" i="8"/>
  <c r="C1092" i="8"/>
  <c r="C1091" i="8"/>
  <c r="C1090" i="8"/>
  <c r="C1082" i="8"/>
  <c r="C1081" i="8"/>
  <c r="C1080" i="8"/>
  <c r="F1078" i="8"/>
  <c r="F1077" i="8"/>
  <c r="F1076" i="8"/>
  <c r="C1075" i="8"/>
  <c r="C1068" i="8"/>
  <c r="C1067" i="8"/>
  <c r="C1066" i="8"/>
  <c r="C1064" i="8"/>
  <c r="C1063" i="8"/>
  <c r="C1062" i="8"/>
  <c r="C1061" i="8"/>
  <c r="C1059" i="8"/>
  <c r="F1071" i="8" s="1"/>
  <c r="C1057" i="8"/>
  <c r="C1056" i="8"/>
  <c r="C1055" i="8"/>
  <c r="C1054" i="8"/>
  <c r="C1046" i="8"/>
  <c r="C1045" i="8"/>
  <c r="C1044" i="8"/>
  <c r="F1042" i="8"/>
  <c r="F1041" i="8"/>
  <c r="F1040" i="8"/>
  <c r="C1039" i="8"/>
  <c r="C1032" i="8"/>
  <c r="C1031" i="8"/>
  <c r="C1030" i="8"/>
  <c r="C1028" i="8"/>
  <c r="C1027" i="8"/>
  <c r="C1026" i="8"/>
  <c r="C1025" i="8"/>
  <c r="C1023" i="8"/>
  <c r="E1035" i="8" s="1"/>
  <c r="C1021" i="8"/>
  <c r="C1020" i="8"/>
  <c r="C1019" i="8"/>
  <c r="C1018" i="8"/>
  <c r="C1010" i="8"/>
  <c r="C1009" i="8"/>
  <c r="C1008" i="8"/>
  <c r="F1006" i="8"/>
  <c r="F1005" i="8"/>
  <c r="F1004" i="8"/>
  <c r="C1003" i="8"/>
  <c r="C996" i="8"/>
  <c r="C995" i="8"/>
  <c r="C994" i="8"/>
  <c r="C992" i="8"/>
  <c r="C991" i="8"/>
  <c r="C990" i="8"/>
  <c r="C989" i="8"/>
  <c r="C987" i="8"/>
  <c r="F999" i="8" s="1"/>
  <c r="C985" i="8"/>
  <c r="C984" i="8"/>
  <c r="C983" i="8"/>
  <c r="C982" i="8"/>
  <c r="C974" i="8"/>
  <c r="C973" i="8"/>
  <c r="C972" i="8"/>
  <c r="F970" i="8"/>
  <c r="F969" i="8"/>
  <c r="F968" i="8"/>
  <c r="C967" i="8"/>
  <c r="C960" i="8"/>
  <c r="C959" i="8"/>
  <c r="C958" i="8"/>
  <c r="C956" i="8"/>
  <c r="C955" i="8"/>
  <c r="C954" i="8"/>
  <c r="C953" i="8"/>
  <c r="C951" i="8"/>
  <c r="C949" i="8"/>
  <c r="C948" i="8"/>
  <c r="C947" i="8"/>
  <c r="C946" i="8"/>
  <c r="C938" i="8"/>
  <c r="C937" i="8"/>
  <c r="C936" i="8"/>
  <c r="F934" i="8"/>
  <c r="F933" i="8"/>
  <c r="F932" i="8"/>
  <c r="C931" i="8"/>
  <c r="C924" i="8"/>
  <c r="C923" i="8"/>
  <c r="C922" i="8"/>
  <c r="C920" i="8"/>
  <c r="C919" i="8"/>
  <c r="C918" i="8"/>
  <c r="C917" i="8"/>
  <c r="C915" i="8"/>
  <c r="C927" i="8" s="1"/>
  <c r="C913" i="8"/>
  <c r="C912" i="8"/>
  <c r="C911" i="8"/>
  <c r="C910" i="8"/>
  <c r="C902" i="8"/>
  <c r="C901" i="8"/>
  <c r="C900" i="8"/>
  <c r="F898" i="8"/>
  <c r="F897" i="8"/>
  <c r="F896" i="8"/>
  <c r="C895" i="8"/>
  <c r="C888" i="8"/>
  <c r="C887" i="8"/>
  <c r="C886" i="8"/>
  <c r="C884" i="8"/>
  <c r="C883" i="8"/>
  <c r="C882" i="8"/>
  <c r="C881" i="8"/>
  <c r="C879" i="8"/>
  <c r="D891" i="8" s="1"/>
  <c r="C877" i="8"/>
  <c r="C876" i="8"/>
  <c r="C875" i="8"/>
  <c r="C874" i="8"/>
  <c r="C866" i="8"/>
  <c r="C865" i="8"/>
  <c r="C864" i="8"/>
  <c r="F862" i="8"/>
  <c r="F861" i="8"/>
  <c r="F860" i="8"/>
  <c r="C859" i="8"/>
  <c r="C852" i="8"/>
  <c r="C851" i="8"/>
  <c r="C850" i="8"/>
  <c r="C848" i="8"/>
  <c r="C847" i="8"/>
  <c r="C846" i="8"/>
  <c r="C845" i="8"/>
  <c r="C843" i="8"/>
  <c r="E855" i="8" s="1"/>
  <c r="C841" i="8"/>
  <c r="C840" i="8"/>
  <c r="C839" i="8"/>
  <c r="C838" i="8"/>
  <c r="C830" i="8"/>
  <c r="C829" i="8"/>
  <c r="C828" i="8"/>
  <c r="F826" i="8"/>
  <c r="F825" i="8"/>
  <c r="F824" i="8"/>
  <c r="C823" i="8"/>
  <c r="C816" i="8"/>
  <c r="C815" i="8"/>
  <c r="C814" i="8"/>
  <c r="C812" i="8"/>
  <c r="C811" i="8"/>
  <c r="C810" i="8"/>
  <c r="C809" i="8"/>
  <c r="C807" i="8"/>
  <c r="F819" i="8" s="1"/>
  <c r="C805" i="8"/>
  <c r="C804" i="8"/>
  <c r="C803" i="8"/>
  <c r="C802" i="8"/>
  <c r="C794" i="8"/>
  <c r="C793" i="8"/>
  <c r="C792" i="8"/>
  <c r="F790" i="8"/>
  <c r="F789" i="8"/>
  <c r="F788" i="8"/>
  <c r="C787" i="8"/>
  <c r="C780" i="8"/>
  <c r="C779" i="8"/>
  <c r="C778" i="8"/>
  <c r="C776" i="8"/>
  <c r="C775" i="8"/>
  <c r="C774" i="8"/>
  <c r="C773" i="8"/>
  <c r="C771" i="8"/>
  <c r="F783" i="8" s="1"/>
  <c r="C769" i="8"/>
  <c r="C768" i="8"/>
  <c r="C767" i="8"/>
  <c r="C766" i="8"/>
  <c r="C758" i="8"/>
  <c r="C757" i="8"/>
  <c r="C756" i="8"/>
  <c r="F754" i="8"/>
  <c r="F753" i="8"/>
  <c r="F752" i="8"/>
  <c r="C751" i="8"/>
  <c r="C744" i="8"/>
  <c r="C743" i="8"/>
  <c r="C742" i="8"/>
  <c r="C740" i="8"/>
  <c r="C739" i="8"/>
  <c r="C738" i="8"/>
  <c r="C737" i="8"/>
  <c r="C735" i="8"/>
  <c r="E747" i="8" s="1"/>
  <c r="C733" i="8"/>
  <c r="C732" i="8"/>
  <c r="C731" i="8"/>
  <c r="C730" i="8"/>
  <c r="C722" i="8"/>
  <c r="C721" i="8"/>
  <c r="C720" i="8"/>
  <c r="F718" i="8"/>
  <c r="F717" i="8"/>
  <c r="F716" i="8"/>
  <c r="C715" i="8"/>
  <c r="C708" i="8"/>
  <c r="C707" i="8"/>
  <c r="C706" i="8"/>
  <c r="C704" i="8"/>
  <c r="C703" i="8"/>
  <c r="C702" i="8"/>
  <c r="C701" i="8"/>
  <c r="C699" i="8"/>
  <c r="F711" i="8" s="1"/>
  <c r="C697" i="8"/>
  <c r="C696" i="8"/>
  <c r="C695" i="8"/>
  <c r="C694" i="8"/>
  <c r="C686" i="8"/>
  <c r="C685" i="8"/>
  <c r="C684" i="8"/>
  <c r="F682" i="8"/>
  <c r="F681" i="8"/>
  <c r="F680" i="8"/>
  <c r="C679" i="8"/>
  <c r="C672" i="8"/>
  <c r="C671" i="8"/>
  <c r="C670" i="8"/>
  <c r="C668" i="8"/>
  <c r="C667" i="8"/>
  <c r="C666" i="8"/>
  <c r="C665" i="8"/>
  <c r="C663" i="8"/>
  <c r="C661" i="8"/>
  <c r="C660" i="8"/>
  <c r="C659" i="8"/>
  <c r="C658" i="8"/>
  <c r="C650" i="8"/>
  <c r="C649" i="8"/>
  <c r="C648" i="8"/>
  <c r="F646" i="8"/>
  <c r="F645" i="8"/>
  <c r="F644" i="8"/>
  <c r="C643" i="8"/>
  <c r="C636" i="8"/>
  <c r="C635" i="8"/>
  <c r="C634" i="8"/>
  <c r="C632" i="8"/>
  <c r="C631" i="8"/>
  <c r="C630" i="8"/>
  <c r="C629" i="8"/>
  <c r="C627" i="8"/>
  <c r="C639" i="8" s="1"/>
  <c r="C625" i="8"/>
  <c r="C624" i="8"/>
  <c r="C623" i="8"/>
  <c r="C622" i="8"/>
  <c r="C614" i="8"/>
  <c r="C613" i="8"/>
  <c r="C612" i="8"/>
  <c r="F610" i="8"/>
  <c r="F609" i="8"/>
  <c r="F608" i="8"/>
  <c r="C607" i="8"/>
  <c r="C600" i="8"/>
  <c r="C599" i="8"/>
  <c r="C598" i="8"/>
  <c r="C596" i="8"/>
  <c r="C595" i="8"/>
  <c r="C594" i="8"/>
  <c r="C593" i="8"/>
  <c r="C591" i="8"/>
  <c r="D603" i="8" s="1"/>
  <c r="C589" i="8"/>
  <c r="C588" i="8"/>
  <c r="C587" i="8"/>
  <c r="C586" i="8"/>
  <c r="C270" i="8"/>
  <c r="C265" i="8"/>
  <c r="C578" i="8"/>
  <c r="C577" i="8"/>
  <c r="C576" i="8"/>
  <c r="F574" i="8"/>
  <c r="F573" i="8"/>
  <c r="F572" i="8"/>
  <c r="C571" i="8"/>
  <c r="C564" i="8"/>
  <c r="C563" i="8"/>
  <c r="C562" i="8"/>
  <c r="C560" i="8"/>
  <c r="C559" i="8"/>
  <c r="C558" i="8"/>
  <c r="C557" i="8"/>
  <c r="C555" i="8"/>
  <c r="E567" i="8" s="1"/>
  <c r="C553" i="8"/>
  <c r="C552" i="8"/>
  <c r="C551" i="8"/>
  <c r="C550" i="8"/>
  <c r="C542" i="8"/>
  <c r="C541" i="8"/>
  <c r="C540" i="8"/>
  <c r="F538" i="8"/>
  <c r="F537" i="8"/>
  <c r="F536" i="8"/>
  <c r="C535" i="8"/>
  <c r="C528" i="8"/>
  <c r="C527" i="8"/>
  <c r="C526" i="8"/>
  <c r="C524" i="8"/>
  <c r="C523" i="8"/>
  <c r="C522" i="8"/>
  <c r="C521" i="8"/>
  <c r="C519" i="8"/>
  <c r="F531" i="8" s="1"/>
  <c r="C517" i="8"/>
  <c r="C516" i="8"/>
  <c r="C515" i="8"/>
  <c r="C514" i="8"/>
  <c r="C506" i="8"/>
  <c r="C505" i="8"/>
  <c r="C504" i="8"/>
  <c r="F502" i="8"/>
  <c r="F501" i="8"/>
  <c r="F500" i="8"/>
  <c r="C499" i="8"/>
  <c r="C492" i="8"/>
  <c r="C491" i="8"/>
  <c r="C490" i="8"/>
  <c r="C488" i="8"/>
  <c r="C487" i="8"/>
  <c r="C486" i="8"/>
  <c r="C485" i="8"/>
  <c r="C483" i="8"/>
  <c r="F495" i="8" s="1"/>
  <c r="C481" i="8"/>
  <c r="C480" i="8"/>
  <c r="C479" i="8"/>
  <c r="C478" i="8"/>
  <c r="C470" i="8"/>
  <c r="C469" i="8"/>
  <c r="C468" i="8"/>
  <c r="F466" i="8"/>
  <c r="F465" i="8"/>
  <c r="F464" i="8"/>
  <c r="C463" i="8"/>
  <c r="C456" i="8"/>
  <c r="C455" i="8"/>
  <c r="C454" i="8"/>
  <c r="C452" i="8"/>
  <c r="C451" i="8"/>
  <c r="C450" i="8"/>
  <c r="C449" i="8"/>
  <c r="C447" i="8"/>
  <c r="F459" i="8" s="1"/>
  <c r="C445" i="8"/>
  <c r="C444" i="8"/>
  <c r="C443" i="8"/>
  <c r="C442" i="8"/>
  <c r="C434" i="8"/>
  <c r="C433" i="8"/>
  <c r="C432" i="8"/>
  <c r="F430" i="8"/>
  <c r="F429" i="8"/>
  <c r="F428" i="8"/>
  <c r="C427" i="8"/>
  <c r="C420" i="8"/>
  <c r="C419" i="8"/>
  <c r="C418" i="8"/>
  <c r="C416" i="8"/>
  <c r="C415" i="8"/>
  <c r="C414" i="8"/>
  <c r="C413" i="8"/>
  <c r="C411" i="8"/>
  <c r="F423" i="8" s="1"/>
  <c r="C409" i="8"/>
  <c r="C408" i="8"/>
  <c r="C407" i="8"/>
  <c r="C406" i="8"/>
  <c r="C398" i="8"/>
  <c r="C397" i="8"/>
  <c r="C396" i="8"/>
  <c r="F394" i="8"/>
  <c r="F393" i="8"/>
  <c r="F392" i="8"/>
  <c r="C391" i="8"/>
  <c r="C384" i="8"/>
  <c r="C383" i="8"/>
  <c r="C382" i="8"/>
  <c r="C380" i="8"/>
  <c r="C379" i="8"/>
  <c r="C378" i="8"/>
  <c r="C377" i="8"/>
  <c r="C375" i="8"/>
  <c r="C385" i="8" s="1"/>
  <c r="C373" i="8"/>
  <c r="C372" i="8"/>
  <c r="C371" i="8"/>
  <c r="C370" i="8"/>
  <c r="C362" i="8"/>
  <c r="C361" i="8"/>
  <c r="C360" i="8"/>
  <c r="F358" i="8"/>
  <c r="F357" i="8"/>
  <c r="F356" i="8"/>
  <c r="C355" i="8"/>
  <c r="C348" i="8"/>
  <c r="C347" i="8"/>
  <c r="C346" i="8"/>
  <c r="C344" i="8"/>
  <c r="C343" i="8"/>
  <c r="C342" i="8"/>
  <c r="C341" i="8"/>
  <c r="C339" i="8"/>
  <c r="C351" i="8" s="1"/>
  <c r="C337" i="8"/>
  <c r="C336" i="8"/>
  <c r="C335" i="8"/>
  <c r="C334" i="8"/>
  <c r="C326" i="8"/>
  <c r="C325" i="8"/>
  <c r="C324" i="8"/>
  <c r="F322" i="8"/>
  <c r="F321" i="8"/>
  <c r="F320" i="8"/>
  <c r="C319" i="8"/>
  <c r="C312" i="8"/>
  <c r="C311" i="8"/>
  <c r="C310" i="8"/>
  <c r="C308" i="8"/>
  <c r="C307" i="8"/>
  <c r="C306" i="8"/>
  <c r="C305" i="8"/>
  <c r="C303" i="8"/>
  <c r="D315" i="8" s="1"/>
  <c r="C301" i="8"/>
  <c r="C300" i="8"/>
  <c r="C299" i="8"/>
  <c r="C298" i="8"/>
  <c r="C290" i="8"/>
  <c r="C289" i="8"/>
  <c r="C288" i="8"/>
  <c r="F286" i="8"/>
  <c r="F285" i="8"/>
  <c r="F284" i="8"/>
  <c r="C283" i="8"/>
  <c r="C276" i="8"/>
  <c r="C275" i="8"/>
  <c r="C274" i="8"/>
  <c r="C272" i="8"/>
  <c r="C271" i="8"/>
  <c r="C269" i="8"/>
  <c r="C267" i="8"/>
  <c r="E279" i="8" s="1"/>
  <c r="C264" i="8"/>
  <c r="C263" i="8"/>
  <c r="C262" i="8"/>
  <c r="C254" i="8"/>
  <c r="C253" i="8"/>
  <c r="C252" i="8"/>
  <c r="F250" i="8"/>
  <c r="F249" i="8"/>
  <c r="F248" i="8"/>
  <c r="C247" i="8"/>
  <c r="C240" i="8"/>
  <c r="C239" i="8"/>
  <c r="C238" i="8"/>
  <c r="C236" i="8"/>
  <c r="C235" i="8"/>
  <c r="C234" i="8"/>
  <c r="C233" i="8"/>
  <c r="C231" i="8"/>
  <c r="E243" i="8" s="1"/>
  <c r="C229" i="8"/>
  <c r="C228" i="8"/>
  <c r="C227" i="8"/>
  <c r="C226" i="8"/>
  <c r="C218" i="8"/>
  <c r="C217" i="8"/>
  <c r="C216" i="8"/>
  <c r="F214" i="8"/>
  <c r="F213" i="8"/>
  <c r="F212" i="8"/>
  <c r="C211" i="8"/>
  <c r="C204" i="8"/>
  <c r="C203" i="8"/>
  <c r="C202" i="8"/>
  <c r="C200" i="8"/>
  <c r="C199" i="8"/>
  <c r="C198" i="8"/>
  <c r="C197" i="8"/>
  <c r="C195" i="8"/>
  <c r="F207" i="8" s="1"/>
  <c r="C193" i="8"/>
  <c r="C192" i="8"/>
  <c r="C191" i="8"/>
  <c r="C190" i="8"/>
  <c r="C182" i="8"/>
  <c r="C181" i="8"/>
  <c r="C180" i="8"/>
  <c r="F178" i="8"/>
  <c r="F177" i="8"/>
  <c r="F176" i="8"/>
  <c r="C175" i="8"/>
  <c r="C168" i="8"/>
  <c r="C167" i="8"/>
  <c r="C166" i="8"/>
  <c r="C164" i="8"/>
  <c r="C163" i="8"/>
  <c r="C162" i="8"/>
  <c r="C161" i="8"/>
  <c r="C159" i="8"/>
  <c r="F171" i="8" s="1"/>
  <c r="C157" i="8"/>
  <c r="C156" i="8"/>
  <c r="C155" i="8"/>
  <c r="C154" i="8"/>
  <c r="C146" i="8"/>
  <c r="C145" i="8"/>
  <c r="C144" i="8"/>
  <c r="F142" i="8"/>
  <c r="F141" i="8"/>
  <c r="F140" i="8"/>
  <c r="C139" i="8"/>
  <c r="C132" i="8"/>
  <c r="C131" i="8"/>
  <c r="C130" i="8"/>
  <c r="C128" i="8"/>
  <c r="C127" i="8"/>
  <c r="C126" i="8"/>
  <c r="C125" i="8"/>
  <c r="C123" i="8"/>
  <c r="E135" i="8" s="1"/>
  <c r="C121" i="8"/>
  <c r="C120" i="8"/>
  <c r="C119" i="8"/>
  <c r="C118" i="8"/>
  <c r="C110" i="8"/>
  <c r="C109" i="8"/>
  <c r="C108" i="8"/>
  <c r="F106" i="8"/>
  <c r="F105" i="8"/>
  <c r="F104" i="8"/>
  <c r="C103" i="8"/>
  <c r="C96" i="8"/>
  <c r="C95" i="8"/>
  <c r="C94" i="8"/>
  <c r="C92" i="8"/>
  <c r="C91" i="8"/>
  <c r="C90" i="8"/>
  <c r="C89" i="8"/>
  <c r="C87" i="8"/>
  <c r="F99" i="8" s="1"/>
  <c r="C85" i="8"/>
  <c r="C84" i="8"/>
  <c r="C83" i="8"/>
  <c r="C82" i="8"/>
  <c r="C74" i="8"/>
  <c r="C38" i="8"/>
  <c r="C37" i="8"/>
  <c r="C73" i="8"/>
  <c r="C72" i="8"/>
  <c r="F70" i="8"/>
  <c r="F69" i="8"/>
  <c r="F68" i="8"/>
  <c r="C67" i="8"/>
  <c r="C60" i="8"/>
  <c r="C59" i="8"/>
  <c r="C58" i="8"/>
  <c r="C56" i="8"/>
  <c r="C55" i="8"/>
  <c r="C54" i="8"/>
  <c r="C53" i="8"/>
  <c r="C51" i="8"/>
  <c r="E63" i="8" s="1"/>
  <c r="C49" i="8"/>
  <c r="C48" i="8"/>
  <c r="C47" i="8"/>
  <c r="C46" i="8"/>
  <c r="C18" i="8"/>
  <c r="C19" i="8"/>
  <c r="C22" i="8"/>
  <c r="C31" i="8"/>
  <c r="C11" i="8"/>
  <c r="C17" i="8"/>
  <c r="C13" i="8"/>
  <c r="AS4" i="2" l="1"/>
  <c r="T5" i="4" s="1"/>
  <c r="V5" i="4" s="1"/>
  <c r="O5" i="4"/>
  <c r="AT4" i="2"/>
  <c r="U5" i="4" s="1"/>
  <c r="W5" i="4" s="1"/>
  <c r="S5" i="4"/>
  <c r="U27" i="4"/>
  <c r="W27" i="4" s="1"/>
  <c r="N27" i="4"/>
  <c r="C2289" i="8"/>
  <c r="C2613" i="8"/>
  <c r="F2583" i="8"/>
  <c r="C2577" i="8"/>
  <c r="C2325" i="8"/>
  <c r="C2649" i="8"/>
  <c r="E2331" i="8"/>
  <c r="D2439" i="8"/>
  <c r="D2727" i="8"/>
  <c r="C2619" i="8"/>
  <c r="E2619" i="8"/>
  <c r="F2619" i="8"/>
  <c r="D2403" i="8"/>
  <c r="C2331" i="8"/>
  <c r="D2367" i="8"/>
  <c r="E2403" i="8"/>
  <c r="C2727" i="8"/>
  <c r="E2367" i="8"/>
  <c r="C2691" i="8"/>
  <c r="C2403" i="8"/>
  <c r="D2295" i="8"/>
  <c r="F2331" i="8"/>
  <c r="F2367" i="8"/>
  <c r="C2473" i="8"/>
  <c r="C2653" i="8"/>
  <c r="D2691" i="8"/>
  <c r="F2295" i="8"/>
  <c r="C2361" i="8"/>
  <c r="D2655" i="8"/>
  <c r="E2691" i="8"/>
  <c r="C2437" i="8"/>
  <c r="E2655" i="8"/>
  <c r="C2439" i="8"/>
  <c r="D2583" i="8"/>
  <c r="F2655" i="8"/>
  <c r="C2761" i="8"/>
  <c r="C2475" i="8"/>
  <c r="C2509" i="8"/>
  <c r="C2763" i="8"/>
  <c r="C2397" i="8"/>
  <c r="F2403" i="8"/>
  <c r="E2439" i="8"/>
  <c r="D2475" i="8"/>
  <c r="C2511" i="8"/>
  <c r="C2545" i="8"/>
  <c r="C2685" i="8"/>
  <c r="F2691" i="8"/>
  <c r="E2727" i="8"/>
  <c r="D2763" i="8"/>
  <c r="C2799" i="8"/>
  <c r="C2833" i="8"/>
  <c r="C2433" i="8"/>
  <c r="E2475" i="8"/>
  <c r="D2511" i="8"/>
  <c r="C2547" i="8"/>
  <c r="C2581" i="8"/>
  <c r="C2721" i="8"/>
  <c r="E2763" i="8"/>
  <c r="D2799" i="8"/>
  <c r="C2835" i="8"/>
  <c r="C2295" i="8"/>
  <c r="C2329" i="8"/>
  <c r="C2469" i="8"/>
  <c r="E2511" i="8"/>
  <c r="D2547" i="8"/>
  <c r="C2583" i="8"/>
  <c r="C2757" i="8"/>
  <c r="E2799" i="8"/>
  <c r="D2835" i="8"/>
  <c r="C2505" i="8"/>
  <c r="E2547" i="8"/>
  <c r="C2793" i="8"/>
  <c r="E2835" i="8"/>
  <c r="C2541" i="8"/>
  <c r="C2829" i="8"/>
  <c r="E1359" i="8"/>
  <c r="F1359" i="8"/>
  <c r="E1647" i="8"/>
  <c r="F1647" i="8"/>
  <c r="C1647" i="8"/>
  <c r="E1971" i="8"/>
  <c r="F1719" i="8"/>
  <c r="C1359" i="8"/>
  <c r="C1713" i="8"/>
  <c r="F1431" i="8"/>
  <c r="C1353" i="8"/>
  <c r="C1641" i="8"/>
  <c r="E1395" i="8"/>
  <c r="C1467" i="8"/>
  <c r="E1287" i="8"/>
  <c r="E1575" i="8"/>
  <c r="D1791" i="8"/>
  <c r="D1971" i="8"/>
  <c r="E1179" i="8"/>
  <c r="E1683" i="8"/>
  <c r="F2007" i="8"/>
  <c r="E2259" i="8"/>
  <c r="E1467" i="8"/>
  <c r="E1863" i="8"/>
  <c r="C1935" i="8"/>
  <c r="D2079" i="8"/>
  <c r="D1431" i="8"/>
  <c r="C1539" i="8"/>
  <c r="C1755" i="8"/>
  <c r="E1935" i="8"/>
  <c r="C2001" i="8"/>
  <c r="E2151" i="8"/>
  <c r="C2223" i="8"/>
  <c r="C1393" i="8"/>
  <c r="E1755" i="8"/>
  <c r="F1935" i="8"/>
  <c r="C2043" i="8"/>
  <c r="F2223" i="8"/>
  <c r="D1215" i="8"/>
  <c r="C1285" i="8"/>
  <c r="D1395" i="8"/>
  <c r="D1719" i="8"/>
  <c r="C1827" i="8"/>
  <c r="E2043" i="8"/>
  <c r="C1251" i="8"/>
  <c r="C1177" i="8"/>
  <c r="C1929" i="8"/>
  <c r="C2115" i="8"/>
  <c r="C1179" i="8"/>
  <c r="C1425" i="8"/>
  <c r="D1503" i="8"/>
  <c r="D1683" i="8"/>
  <c r="D2007" i="8"/>
  <c r="C2217" i="8"/>
  <c r="D1179" i="8"/>
  <c r="C1215" i="8"/>
  <c r="C1249" i="8"/>
  <c r="C1389" i="8"/>
  <c r="F1395" i="8"/>
  <c r="E1431" i="8"/>
  <c r="D1467" i="8"/>
  <c r="C1503" i="8"/>
  <c r="C1677" i="8"/>
  <c r="F1683" i="8"/>
  <c r="E1719" i="8"/>
  <c r="D1755" i="8"/>
  <c r="C1791" i="8"/>
  <c r="C1965" i="8"/>
  <c r="F1971" i="8"/>
  <c r="E2007" i="8"/>
  <c r="D2043" i="8"/>
  <c r="C2079" i="8"/>
  <c r="C2253" i="8"/>
  <c r="F2259" i="8"/>
  <c r="C1173" i="8"/>
  <c r="E1215" i="8"/>
  <c r="D1251" i="8"/>
  <c r="C1287" i="8"/>
  <c r="C1321" i="8"/>
  <c r="C1461" i="8"/>
  <c r="E1503" i="8"/>
  <c r="D1539" i="8"/>
  <c r="C1575" i="8"/>
  <c r="C1749" i="8"/>
  <c r="E1791" i="8"/>
  <c r="D1827" i="8"/>
  <c r="C1863" i="8"/>
  <c r="C2037" i="8"/>
  <c r="F2043" i="8"/>
  <c r="E2079" i="8"/>
  <c r="D2115" i="8"/>
  <c r="C2151" i="8"/>
  <c r="C1209" i="8"/>
  <c r="E1251" i="8"/>
  <c r="D1287" i="8"/>
  <c r="C1323" i="8"/>
  <c r="C1357" i="8"/>
  <c r="C1497" i="8"/>
  <c r="E1539" i="8"/>
  <c r="D1575" i="8"/>
  <c r="C1611" i="8"/>
  <c r="C1785" i="8"/>
  <c r="E1827" i="8"/>
  <c r="D1863" i="8"/>
  <c r="C1899" i="8"/>
  <c r="C1933" i="8"/>
  <c r="C2073" i="8"/>
  <c r="E2115" i="8"/>
  <c r="D2151" i="8"/>
  <c r="C2187" i="8"/>
  <c r="D1323" i="8"/>
  <c r="C1533" i="8"/>
  <c r="D1611" i="8"/>
  <c r="C1821" i="8"/>
  <c r="D1899" i="8"/>
  <c r="C2109" i="8"/>
  <c r="D2187" i="8"/>
  <c r="C1245" i="8"/>
  <c r="C1281" i="8"/>
  <c r="E1323" i="8"/>
  <c r="C1569" i="8"/>
  <c r="E1611" i="8"/>
  <c r="C1717" i="8"/>
  <c r="C1857" i="8"/>
  <c r="E1899" i="8"/>
  <c r="C2145" i="8"/>
  <c r="E2187" i="8"/>
  <c r="D2223" i="8"/>
  <c r="C2259" i="8"/>
  <c r="C1317" i="8"/>
  <c r="C1605" i="8"/>
  <c r="C1893" i="8"/>
  <c r="C2181" i="8"/>
  <c r="C921" i="8"/>
  <c r="F603" i="8"/>
  <c r="C597" i="8"/>
  <c r="C669" i="8"/>
  <c r="F891" i="8"/>
  <c r="C1071" i="8"/>
  <c r="C601" i="8"/>
  <c r="C603" i="8"/>
  <c r="F927" i="8"/>
  <c r="C633" i="8"/>
  <c r="C885" i="8"/>
  <c r="E1071" i="8"/>
  <c r="F639" i="8"/>
  <c r="C957" i="8"/>
  <c r="C891" i="8"/>
  <c r="E603" i="8"/>
  <c r="E891" i="8"/>
  <c r="C1069" i="8"/>
  <c r="C675" i="8"/>
  <c r="C711" i="8"/>
  <c r="C747" i="8"/>
  <c r="E783" i="8"/>
  <c r="C963" i="8"/>
  <c r="C999" i="8"/>
  <c r="D1035" i="8"/>
  <c r="C783" i="8"/>
  <c r="C1035" i="8"/>
  <c r="D675" i="8"/>
  <c r="D711" i="8"/>
  <c r="D747" i="8"/>
  <c r="D963" i="8"/>
  <c r="D999" i="8"/>
  <c r="F1035" i="8"/>
  <c r="E675" i="8"/>
  <c r="E711" i="8"/>
  <c r="F747" i="8"/>
  <c r="E963" i="8"/>
  <c r="E999" i="8"/>
  <c r="F675" i="8"/>
  <c r="C741" i="8"/>
  <c r="F963" i="8"/>
  <c r="C1029" i="8"/>
  <c r="D639" i="8"/>
  <c r="C849" i="8"/>
  <c r="F855" i="8"/>
  <c r="D927" i="8"/>
  <c r="C1137" i="8"/>
  <c r="F1143" i="8"/>
  <c r="E639" i="8"/>
  <c r="E927" i="8"/>
  <c r="C1105" i="8"/>
  <c r="C705" i="8"/>
  <c r="D783" i="8"/>
  <c r="C819" i="8"/>
  <c r="C853" i="8"/>
  <c r="C993" i="8"/>
  <c r="D1071" i="8"/>
  <c r="C1107" i="8"/>
  <c r="C1141" i="8"/>
  <c r="D819" i="8"/>
  <c r="C855" i="8"/>
  <c r="D1107" i="8"/>
  <c r="C1143" i="8"/>
  <c r="C777" i="8"/>
  <c r="E819" i="8"/>
  <c r="D855" i="8"/>
  <c r="C1065" i="8"/>
  <c r="E1107" i="8"/>
  <c r="D1143" i="8"/>
  <c r="C813" i="8"/>
  <c r="C1101" i="8"/>
  <c r="E351" i="8"/>
  <c r="F567" i="8"/>
  <c r="E315" i="8"/>
  <c r="C423" i="8"/>
  <c r="C421" i="8"/>
  <c r="F315" i="8"/>
  <c r="C387" i="8"/>
  <c r="C561" i="8"/>
  <c r="D387" i="8"/>
  <c r="C309" i="8"/>
  <c r="D351" i="8"/>
  <c r="C345" i="8"/>
  <c r="F351" i="8"/>
  <c r="E387" i="8"/>
  <c r="D423" i="8"/>
  <c r="C459" i="8"/>
  <c r="C493" i="8"/>
  <c r="C381" i="8"/>
  <c r="F387" i="8"/>
  <c r="E423" i="8"/>
  <c r="D459" i="8"/>
  <c r="C495" i="8"/>
  <c r="C417" i="8"/>
  <c r="E459" i="8"/>
  <c r="D495" i="8"/>
  <c r="C531" i="8"/>
  <c r="C313" i="8"/>
  <c r="C453" i="8"/>
  <c r="E495" i="8"/>
  <c r="D531" i="8"/>
  <c r="C567" i="8"/>
  <c r="C315" i="8"/>
  <c r="C349" i="8"/>
  <c r="C489" i="8"/>
  <c r="E531" i="8"/>
  <c r="D567" i="8"/>
  <c r="C525" i="8"/>
  <c r="C243" i="8"/>
  <c r="E171" i="8"/>
  <c r="D171" i="8"/>
  <c r="C241" i="8"/>
  <c r="C207" i="8"/>
  <c r="F243" i="8"/>
  <c r="D207" i="8"/>
  <c r="C237" i="8"/>
  <c r="C273" i="8"/>
  <c r="F279" i="8"/>
  <c r="C169" i="8"/>
  <c r="C171" i="8"/>
  <c r="C205" i="8"/>
  <c r="C277" i="8"/>
  <c r="C165" i="8"/>
  <c r="E207" i="8"/>
  <c r="D243" i="8"/>
  <c r="C279" i="8"/>
  <c r="C201" i="8"/>
  <c r="D279" i="8"/>
  <c r="F135" i="8"/>
  <c r="C129" i="8"/>
  <c r="C97" i="8"/>
  <c r="C99" i="8"/>
  <c r="C133" i="8"/>
  <c r="D99" i="8"/>
  <c r="C135" i="8"/>
  <c r="E99" i="8"/>
  <c r="D135" i="8"/>
  <c r="C93" i="8"/>
  <c r="C57" i="8"/>
  <c r="F63" i="8"/>
  <c r="C61" i="8"/>
  <c r="C63" i="8"/>
  <c r="D63" i="8"/>
  <c r="X80" i="2"/>
  <c r="AT80" i="2" s="1"/>
  <c r="X68" i="2"/>
  <c r="AT68" i="2" s="1"/>
  <c r="X66" i="2"/>
  <c r="AT66" i="2" s="1"/>
  <c r="X62" i="2"/>
  <c r="AT62" i="2" s="1"/>
  <c r="X56" i="2"/>
  <c r="AT56" i="2" s="1"/>
  <c r="X50" i="2"/>
  <c r="AT50" i="2" s="1"/>
  <c r="X49" i="2"/>
  <c r="AT49" i="2" s="1"/>
  <c r="X48" i="2"/>
  <c r="AT48" i="2" s="1"/>
  <c r="X47" i="2"/>
  <c r="AT47" i="2" s="1"/>
  <c r="X32" i="2"/>
  <c r="AT32" i="2" s="1"/>
  <c r="X25" i="2"/>
  <c r="AT25" i="2" s="1"/>
  <c r="X24" i="2"/>
  <c r="AT24" i="2" s="1"/>
  <c r="X22" i="2"/>
  <c r="AT22" i="2" s="1"/>
  <c r="U50" i="4" l="1"/>
  <c r="W50" i="4" s="1"/>
  <c r="N50" i="4"/>
  <c r="N23" i="4"/>
  <c r="U57" i="4"/>
  <c r="W57" i="4" s="1"/>
  <c r="N57" i="4"/>
  <c r="U51" i="4"/>
  <c r="W51" i="4" s="1"/>
  <c r="N51" i="4"/>
  <c r="C745" i="8"/>
  <c r="N25" i="4"/>
  <c r="C2149" i="8"/>
  <c r="U63" i="4"/>
  <c r="W63" i="4" s="1"/>
  <c r="N63" i="4"/>
  <c r="C781" i="8"/>
  <c r="N26" i="4"/>
  <c r="U67" i="4"/>
  <c r="W67" i="4" s="1"/>
  <c r="N67" i="4"/>
  <c r="U33" i="4"/>
  <c r="W33" i="4" s="1"/>
  <c r="N33" i="4"/>
  <c r="U69" i="4"/>
  <c r="W69" i="4" s="1"/>
  <c r="N69" i="4"/>
  <c r="C1429" i="8"/>
  <c r="U48" i="4"/>
  <c r="W48" i="4" s="1"/>
  <c r="N48" i="4"/>
  <c r="C2797" i="8"/>
  <c r="U81" i="4"/>
  <c r="W81" i="4" s="1"/>
  <c r="N81" i="4"/>
  <c r="U49" i="4"/>
  <c r="W49" i="4" s="1"/>
  <c r="N49" i="4"/>
  <c r="C1609" i="8"/>
  <c r="C2725" i="8"/>
  <c r="C565" i="8"/>
  <c r="C889" i="8"/>
  <c r="C817" i="8"/>
  <c r="C997" i="8"/>
  <c r="C1033" i="8"/>
  <c r="C1213" i="8"/>
  <c r="C1645" i="8"/>
  <c r="C1825" i="8"/>
  <c r="C1681" i="8"/>
  <c r="C1861" i="8"/>
  <c r="C1897" i="8"/>
  <c r="C2077" i="8"/>
  <c r="C2293" i="8"/>
  <c r="C457" i="8"/>
  <c r="C2365" i="8"/>
  <c r="C529" i="8"/>
  <c r="C1753" i="8"/>
  <c r="C2113" i="8"/>
  <c r="C2617" i="8"/>
  <c r="C1969" i="8"/>
  <c r="C2005" i="8"/>
  <c r="C2221" i="8"/>
  <c r="C925" i="8"/>
  <c r="C1573" i="8"/>
  <c r="C1537" i="8"/>
  <c r="C637" i="8"/>
  <c r="C2185" i="8"/>
  <c r="C1501" i="8"/>
  <c r="C1789" i="8"/>
  <c r="C1465" i="8"/>
  <c r="C2257" i="8"/>
  <c r="C2041" i="8"/>
  <c r="C673" i="8"/>
  <c r="C2689" i="8"/>
  <c r="C709" i="8"/>
  <c r="C961" i="8"/>
  <c r="C15" i="8"/>
  <c r="C21" i="8" s="1"/>
  <c r="C10" i="8"/>
  <c r="AF23" i="2" l="1"/>
  <c r="AT23" i="2" s="1"/>
  <c r="S25" i="4" l="1"/>
  <c r="U25" i="4"/>
  <c r="W25" i="4" s="1"/>
  <c r="U24" i="4"/>
  <c r="W24" i="4" s="1"/>
  <c r="S24" i="4"/>
  <c r="S26" i="4"/>
  <c r="U26" i="4"/>
  <c r="W26" i="4" s="1"/>
  <c r="S23" i="4"/>
  <c r="U23" i="4"/>
  <c r="W23" i="4" s="1"/>
  <c r="C12" i="8"/>
  <c r="C20" i="8"/>
  <c r="F17" i="15" l="1"/>
  <c r="F16" i="15"/>
  <c r="F15" i="15"/>
  <c r="F14" i="15"/>
  <c r="F13" i="15"/>
  <c r="F12" i="15"/>
  <c r="F11" i="15"/>
  <c r="F10" i="15"/>
  <c r="E5" i="4"/>
  <c r="C5" i="4"/>
  <c r="B24" i="5" s="1"/>
  <c r="B5" i="4"/>
  <c r="C36" i="8"/>
  <c r="F27" i="8" l="1"/>
  <c r="E27" i="8"/>
  <c r="C27" i="8"/>
  <c r="D27" i="8"/>
  <c r="C25" i="8"/>
  <c r="B30" i="5" l="1"/>
  <c r="B34" i="5"/>
  <c r="B32" i="5"/>
  <c r="B31" i="5"/>
  <c r="B37" i="5"/>
  <c r="B25" i="5"/>
  <c r="B35" i="5"/>
  <c r="B29" i="5"/>
  <c r="B26" i="5"/>
  <c r="B27" i="5"/>
  <c r="B36" i="5"/>
  <c r="B33" i="5"/>
  <c r="F34" i="8" l="1"/>
  <c r="F33" i="8"/>
  <c r="F32" i="8"/>
  <c r="C24" i="8"/>
  <c r="C23" i="8"/>
  <c r="B28" i="5" l="1"/>
  <c r="B38"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Alejandra Avellaneda Chaves</author>
  </authors>
  <commentList>
    <comment ref="U4" authorId="0" shapeId="0" xr:uid="{00000000-0006-0000-0500-000001000000}">
      <text>
        <r>
          <rPr>
            <sz val="9"/>
            <color rgb="FF000000"/>
            <rFont val="Tahoma"/>
            <family val="2"/>
          </rPr>
          <t>Se diligencia en el último trimestre del año</t>
        </r>
      </text>
    </comment>
    <comment ref="W4" authorId="0" shapeId="0" xr:uid="{00000000-0006-0000-0500-000002000000}">
      <text>
        <r>
          <rPr>
            <sz val="9"/>
            <color indexed="81"/>
            <rFont val="Tahoma"/>
            <family val="2"/>
          </rPr>
          <t>Se diligencia en el último trimestre del año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Alejandra Avellaneda Chaves</author>
  </authors>
  <commentList>
    <comment ref="A14" authorId="0" shapeId="0" xr:uid="{00000000-0006-0000-0600-000001000000}">
      <text>
        <r>
          <rPr>
            <sz val="9"/>
            <color rgb="FF000000"/>
            <rFont val="Tahoma"/>
            <family val="2"/>
          </rPr>
          <t>Este espacio se dispone con el fin de realizar aclaraciones sobre la medición</t>
        </r>
      </text>
    </comment>
    <comment ref="B22" authorId="0" shapeId="0" xr:uid="{00000000-0006-0000-0600-000005000000}">
      <text>
        <r>
          <rPr>
            <sz val="9"/>
            <color rgb="FF000000"/>
            <rFont val="Tahoma"/>
            <family val="2"/>
          </rPr>
          <t>Se dejarán visibles las columnas de las tipologías de los indicadores establecidos para la vigencia, según sea el caso.</t>
        </r>
      </text>
    </comment>
    <comment ref="A41" authorId="0" shapeId="0" xr:uid="{00000000-0006-0000-0600-000006000000}">
      <text>
        <r>
          <rPr>
            <b/>
            <sz val="9"/>
            <color rgb="FF000000"/>
            <rFont val="Tahoma"/>
            <family val="2"/>
          </rPr>
          <t>Maria Alejandra Avellaneda Chaves:</t>
        </r>
        <r>
          <rPr>
            <sz val="9"/>
            <color rgb="FF000000"/>
            <rFont val="Tahoma"/>
            <family val="2"/>
          </rPr>
          <t xml:space="preserve">
</t>
        </r>
        <r>
          <rPr>
            <sz val="9"/>
            <color rgb="FF000000"/>
            <rFont val="Tahoma"/>
            <family val="2"/>
          </rPr>
          <t>Este espacio se dispone con el fin de realizar el gráfico respectivo de la medición del trimestre</t>
        </r>
      </text>
    </comment>
  </commentList>
</comments>
</file>

<file path=xl/sharedStrings.xml><?xml version="1.0" encoding="utf-8"?>
<sst xmlns="http://schemas.openxmlformats.org/spreadsheetml/2006/main" count="6877" uniqueCount="978">
  <si>
    <t>NIVEL DEL PROCESO</t>
  </si>
  <si>
    <t>NOMBRE DEL PROCESO</t>
  </si>
  <si>
    <t xml:space="preserve">Dependencia </t>
  </si>
  <si>
    <t>Porcentaje dependencia en el proceso</t>
  </si>
  <si>
    <t>ÁREA DE DERECHO</t>
  </si>
  <si>
    <t xml:space="preserve">Proceso </t>
  </si>
  <si>
    <t>Porcentaje de peso por dependncia por procesos</t>
  </si>
  <si>
    <t>% de participación del indicador al área de derecho:</t>
  </si>
  <si>
    <t xml:space="preserve">Total procesos </t>
  </si>
  <si>
    <t>ESTRATÉGICO</t>
  </si>
  <si>
    <t>GESTIÓN DEL CONOCIMIENTO Y LA INNOVACIÓN</t>
  </si>
  <si>
    <t>Oficina Asesora de Planeación</t>
  </si>
  <si>
    <t>N/A</t>
  </si>
  <si>
    <t>Proceso Planeación Direccionamiento Estrategico y Comunicaciones</t>
  </si>
  <si>
    <t>GESTIÓN DEL TALENTO HUMANO</t>
  </si>
  <si>
    <t>Subdirección de Gestión Humana</t>
  </si>
  <si>
    <t>Gabinete</t>
  </si>
  <si>
    <t>PLANEACIÓN, DIRECCIONAMIENTO ESTRATÉGICO Y COMUNICACIONES</t>
  </si>
  <si>
    <t>Grupo de Coordinación del Gabinete del Ministerio del Interior</t>
  </si>
  <si>
    <t>PLANEACIÓN</t>
  </si>
  <si>
    <t>Comunicaciones</t>
  </si>
  <si>
    <t>Gestión del conocimiento</t>
  </si>
  <si>
    <t xml:space="preserve">Gestión del Talento Humano </t>
  </si>
  <si>
    <t>Oficina de Información Pública del Interior</t>
  </si>
  <si>
    <t>COMUNICACIONES</t>
  </si>
  <si>
    <t xml:space="preserve">Gestión Politica y Gobierno </t>
  </si>
  <si>
    <t>Dirección de Asuntos legislativos</t>
  </si>
  <si>
    <t>MISIONAL</t>
  </si>
  <si>
    <t>GESTIÓN PARA LA PROTECCIÓN DE LOS DERECHOS</t>
  </si>
  <si>
    <t>Dirección de Asuntos para Comunidades Negras, Afrocolombianas, Raizales y Palenqueras</t>
  </si>
  <si>
    <t xml:space="preserve"> COMUNIDADES ÉTNICAS Y MINORÍAS - NEGRITUDES</t>
  </si>
  <si>
    <t>Dirección para la Democracia, part. ciudadana y acción comunal</t>
  </si>
  <si>
    <t>Dirección de Asuntos Religiosos</t>
  </si>
  <si>
    <t xml:space="preserve"> LIBERTAD RELIGIOSA</t>
  </si>
  <si>
    <t>Subdirección de Gobierno,Gestión territorial y Lucha contra la Trata</t>
  </si>
  <si>
    <t>Dirección de Derechos Humanos</t>
  </si>
  <si>
    <t>DERECHOS HUMANOS</t>
  </si>
  <si>
    <t>Equipo de Paz</t>
  </si>
  <si>
    <t>Dirección de la Autoridad Nacional de Consulta Previa</t>
  </si>
  <si>
    <t xml:space="preserve"> COMUNIDADES ETNICAS Y MINORIAS - CONSULTA PREVIA</t>
  </si>
  <si>
    <t>Gestión para la Protección de los Derechos</t>
  </si>
  <si>
    <t>Dirección de Seguridad, Convivencia Ciudadana y Gobierno</t>
  </si>
  <si>
    <t>SEGURIDAD Y CONVIVENCIA</t>
  </si>
  <si>
    <t>Grupo de Atención para la Política de Víctimas</t>
  </si>
  <si>
    <t>Grupo de Articulación Interna para la Política de Victimas</t>
  </si>
  <si>
    <t>Dirección de Asuntos Indígenas, Rom y Minorias</t>
  </si>
  <si>
    <t>Subdirección de Proyectos para la Seguridad y Convivencia Ciudadana</t>
  </si>
  <si>
    <t>Dirección de Asuntos para Comunidades Negras</t>
  </si>
  <si>
    <t>Dirección de Asuntos Indígenas, ROM y Minorías</t>
  </si>
  <si>
    <t>COMUNIDADES ÉTNICAS Y MINORIAS -INDIGENAS-</t>
  </si>
  <si>
    <t xml:space="preserve">Dirección de la Autoridad Nacional de Consulta Previa </t>
  </si>
  <si>
    <t>GESTIÓN POLÍTICA Y GOBIERNO</t>
  </si>
  <si>
    <t>Dirección de Asuntos Legislativos</t>
  </si>
  <si>
    <t>ASUNTOS LEGISLATIVOS</t>
  </si>
  <si>
    <t>Grupo paz no tiene indicadores de proceso</t>
  </si>
  <si>
    <t>Dirección para la Democracia, la Participación Ciudadana y la Acción Comunal</t>
  </si>
  <si>
    <t>DEMOCRACIA, PARTICIPACIÓN CIUDADANA Y ACCIÓN COMUNAL</t>
  </si>
  <si>
    <t>Subidrección de Gobierno  y Gestión Territorial y Lucha contra la Trata</t>
  </si>
  <si>
    <t>GOBERNABILIDAD</t>
  </si>
  <si>
    <t>Subdirección de Proyectos para la Seguridad y la Convivencia Ciudadana</t>
  </si>
  <si>
    <t>DE APOYO</t>
  </si>
  <si>
    <t>GESTIÓN ADMINISTRATIVA</t>
  </si>
  <si>
    <t>Subdirección Administrativa y Financiera</t>
  </si>
  <si>
    <t>Equipo de Equidad</t>
  </si>
  <si>
    <t>GESTIÓN DE ASUNTOS DISCIPLINARIOS</t>
  </si>
  <si>
    <t>Grupo de Control Disciplinario Interno</t>
  </si>
  <si>
    <t>Gestión Administrativa</t>
  </si>
  <si>
    <t>GESTIÓN DE BIENES Y SERVICIOS</t>
  </si>
  <si>
    <t>Subdirección de Gestión Contractual</t>
  </si>
  <si>
    <t>CONTRACTUAL</t>
  </si>
  <si>
    <t>Gestión Financiera</t>
  </si>
  <si>
    <t>GESTIÓN DOCUMENTAL Y ARCHIVO</t>
  </si>
  <si>
    <t>Gestión de Bienes y Servicios</t>
  </si>
  <si>
    <t xml:space="preserve">Subdirección de Gestin Contractual </t>
  </si>
  <si>
    <t>GESTIÓN FINANCIERA</t>
  </si>
  <si>
    <t>Gestión Jurídica</t>
  </si>
  <si>
    <t>Oficina Asesora Juridica</t>
  </si>
  <si>
    <t>GESTIÓN JURÍDICA</t>
  </si>
  <si>
    <t>Oficina Asesora Jurídica</t>
  </si>
  <si>
    <t>Servicio al Ciudadano</t>
  </si>
  <si>
    <t>GESTIÓN TECNOLÓGICA</t>
  </si>
  <si>
    <t>Gestión Tecnológica</t>
  </si>
  <si>
    <t>SERVICIO AL CIUDADANO</t>
  </si>
  <si>
    <t>Gestión Documental y Archivo</t>
  </si>
  <si>
    <t>EVALUACIÓN</t>
  </si>
  <si>
    <t>SEGUIMIENTO Y EVALUACIÓN A LA GESTIÓN</t>
  </si>
  <si>
    <t>Oficina de Control Interno</t>
  </si>
  <si>
    <t>Gestión de Asuntos Disciplinarios</t>
  </si>
  <si>
    <t>Seguimiento y Evaluación a la Gestión</t>
  </si>
  <si>
    <t>Tablero de control Indicadores de Proceso</t>
  </si>
  <si>
    <r>
      <rPr>
        <b/>
        <sz val="12"/>
        <color theme="1"/>
        <rFont val="Calibri Light"/>
        <family val="2"/>
        <scheme val="major"/>
      </rPr>
      <t xml:space="preserve">Fecha de corte:  </t>
    </r>
    <r>
      <rPr>
        <sz val="12"/>
        <color theme="1"/>
        <rFont val="Calibri Light"/>
        <family val="2"/>
        <scheme val="major"/>
      </rPr>
      <t>31 de diciembre de 2024</t>
    </r>
  </si>
  <si>
    <r>
      <rPr>
        <b/>
        <sz val="12"/>
        <color theme="1"/>
        <rFont val="Calibri Light"/>
        <family val="2"/>
        <scheme val="major"/>
      </rPr>
      <t xml:space="preserve">Fuente: </t>
    </r>
    <r>
      <rPr>
        <sz val="12"/>
        <color theme="1"/>
        <rFont val="Calibri Light"/>
        <family val="2"/>
        <scheme val="major"/>
      </rPr>
      <t xml:space="preserve">Plan Estrategico institucional y de Acción 2024 - Seguimiento IV Trimestre,   </t>
    </r>
    <r>
      <rPr>
        <b/>
        <sz val="12"/>
        <color theme="1"/>
        <rFont val="Calibri Light"/>
        <family val="2"/>
        <scheme val="major"/>
      </rPr>
      <t xml:space="preserve"> Datos:</t>
    </r>
    <r>
      <rPr>
        <sz val="12"/>
        <color theme="1"/>
        <rFont val="Calibri Light"/>
        <family val="2"/>
        <scheme val="major"/>
      </rPr>
      <t xml:space="preserve"> Dependencias del Ministerio del Interior</t>
    </r>
  </si>
  <si>
    <r>
      <t>Fecha de informe:   28</t>
    </r>
    <r>
      <rPr>
        <sz val="12"/>
        <color theme="1"/>
        <rFont val="Calibri Light"/>
        <family val="2"/>
        <scheme val="major"/>
      </rPr>
      <t xml:space="preserve"> de enero de 2025.</t>
    </r>
  </si>
  <si>
    <t>Medición y Resultados</t>
  </si>
  <si>
    <t>Escala de tolerancia del porcentaje de avance</t>
  </si>
  <si>
    <t>Descripción</t>
  </si>
  <si>
    <r>
      <rPr>
        <b/>
        <sz val="12"/>
        <color theme="1"/>
        <rFont val="Calibri Light"/>
        <family val="2"/>
        <scheme val="major"/>
      </rPr>
      <t xml:space="preserve">1. </t>
    </r>
    <r>
      <rPr>
        <sz val="12"/>
        <color theme="1"/>
        <rFont val="Calibri Light"/>
        <family val="2"/>
        <scheme val="major"/>
      </rPr>
      <t>Los indicadores de proceso se relacionan en el plan de acción a nivel de prioridad, iniciativa y/o actividad.</t>
    </r>
  </si>
  <si>
    <t>Rojo</t>
  </si>
  <si>
    <t>0%&lt;= X &lt;1%</t>
  </si>
  <si>
    <t>Incumplimiento</t>
  </si>
  <si>
    <r>
      <rPr>
        <b/>
        <sz val="12"/>
        <color theme="1"/>
        <rFont val="Calibri Light"/>
        <family val="2"/>
        <scheme val="major"/>
      </rPr>
      <t>2.</t>
    </r>
    <r>
      <rPr>
        <sz val="12"/>
        <color theme="1"/>
        <rFont val="Calibri Light"/>
        <family val="2"/>
        <scheme val="major"/>
      </rPr>
      <t xml:space="preserve"> Las prioridades en el plan de acción no presentan desagregación trimestral, por tanto, los indicadores de proceso que se derivan de las prioridades del plan de acción, tendrán su programación de la meta en el cuarto trimestre.</t>
    </r>
  </si>
  <si>
    <t>Naranja</t>
  </si>
  <si>
    <t>1%&lt;= X &lt; 60%</t>
  </si>
  <si>
    <t>Cumplimiento Insuficiente</t>
  </si>
  <si>
    <r>
      <rPr>
        <b/>
        <sz val="12"/>
        <color theme="1"/>
        <rFont val="Calibri Light"/>
        <family val="2"/>
        <scheme val="major"/>
      </rPr>
      <t>3.</t>
    </r>
    <r>
      <rPr>
        <sz val="12"/>
        <color theme="1"/>
        <rFont val="Calibri Light"/>
        <family val="2"/>
        <scheme val="major"/>
      </rPr>
      <t xml:space="preserve"> Los indicadores que no presentan programación de meta para el primer trimestre, en su "Avance % indicador trimestre con ponderación frente al proceso" tendrán asignado el peso porcentual correspondiente al indicador del proceso.</t>
    </r>
  </si>
  <si>
    <t>Amarillo</t>
  </si>
  <si>
    <t>60% &lt;= X &lt; 80%</t>
  </si>
  <si>
    <t>Cumplimiento Promedio</t>
  </si>
  <si>
    <r>
      <rPr>
        <b/>
        <sz val="12"/>
        <color theme="1"/>
        <rFont val="Calibri Light"/>
        <family val="2"/>
        <scheme val="major"/>
      </rPr>
      <t>4.</t>
    </r>
    <r>
      <rPr>
        <sz val="12"/>
        <color theme="1"/>
        <rFont val="Calibri Light"/>
        <family val="2"/>
        <scheme val="major"/>
      </rPr>
      <t xml:space="preserve"> En las casillas de las Columnas "C" y "D" del presente tablero de control que presentan el registro "No aplica", hacen referencia a que el proceso institucional no cuenta con esa tipología de indicador.</t>
    </r>
  </si>
  <si>
    <t>Azul</t>
  </si>
  <si>
    <t>80% &lt;= X &lt;100%</t>
  </si>
  <si>
    <t>Cumplimiento Aceptable</t>
  </si>
  <si>
    <t>Verde</t>
  </si>
  <si>
    <t>X &gt;=100%</t>
  </si>
  <si>
    <t>Cumplimiento Sobresaliente</t>
  </si>
  <si>
    <t>Proceso institucional</t>
  </si>
  <si>
    <t>Avance Trimestre I</t>
  </si>
  <si>
    <t>Total Trimestre I</t>
  </si>
  <si>
    <t>Total</t>
  </si>
  <si>
    <t>Gráfica</t>
  </si>
  <si>
    <t>FICHA TÉCNICA</t>
  </si>
  <si>
    <t>Código del indicador</t>
  </si>
  <si>
    <t>Información de Clasificación</t>
  </si>
  <si>
    <t>Marco de Seguimiento</t>
  </si>
  <si>
    <t>Indicador de Proceso</t>
  </si>
  <si>
    <t>Información General</t>
  </si>
  <si>
    <t>Entidad responsable</t>
  </si>
  <si>
    <t>Ministerio del Interior</t>
  </si>
  <si>
    <t>Ind001</t>
  </si>
  <si>
    <t>Dependencia Responsable</t>
  </si>
  <si>
    <t>Nombre del indicador</t>
  </si>
  <si>
    <t>Tipo de indicador</t>
  </si>
  <si>
    <t>Descripción del indicador</t>
  </si>
  <si>
    <t>Información de Medición</t>
  </si>
  <si>
    <t>Unidad de medida</t>
  </si>
  <si>
    <t>Si se selecciona la opción "Otra", escribir aquí la unidad de medida:</t>
  </si>
  <si>
    <t>Fórmula de cálculo</t>
  </si>
  <si>
    <t>Periodicidad de medición</t>
  </si>
  <si>
    <t xml:space="preserve">Fuente (s) de información </t>
  </si>
  <si>
    <t>Año o serie disponible</t>
  </si>
  <si>
    <t>Valor de la línea base</t>
  </si>
  <si>
    <t>Fecha de la línea base</t>
  </si>
  <si>
    <t>Orientación del indicador</t>
  </si>
  <si>
    <t>Tipo de acumulación</t>
  </si>
  <si>
    <t>Metas</t>
  </si>
  <si>
    <t>Metas Parciales</t>
  </si>
  <si>
    <t>Trim I</t>
  </si>
  <si>
    <t>Trim II</t>
  </si>
  <si>
    <t>Trim III</t>
  </si>
  <si>
    <t>Trim IV</t>
  </si>
  <si>
    <t>Escala de tolerancia respecto al % de avance del indicador</t>
  </si>
  <si>
    <t>1%&lt;= X &lt;60%</t>
  </si>
  <si>
    <t>60% &lt;= X &lt;80%</t>
  </si>
  <si>
    <t>80%&lt;= X &lt;100%</t>
  </si>
  <si>
    <t>Evidencias</t>
  </si>
  <si>
    <t>Observaciones</t>
  </si>
  <si>
    <t>Aporta al proceso de:</t>
  </si>
  <si>
    <t>% de participación de la dependencia al proceso:</t>
  </si>
  <si>
    <t>% de participación del indicador frente al proceso:</t>
  </si>
  <si>
    <t xml:space="preserve">Información del responsable del diligenciamiento de la ficha técnica y del reporte </t>
  </si>
  <si>
    <t>L</t>
  </si>
  <si>
    <t xml:space="preserve">Cargo: </t>
  </si>
  <si>
    <t>Dependencia:</t>
  </si>
  <si>
    <t>Correo:</t>
  </si>
  <si>
    <t>Fecha de aprobación</t>
  </si>
  <si>
    <t>Marzo de 2025</t>
  </si>
  <si>
    <t>Ind002</t>
  </si>
  <si>
    <t>Ind003</t>
  </si>
  <si>
    <t>Ind004</t>
  </si>
  <si>
    <t>Ind005</t>
  </si>
  <si>
    <t>Ind006</t>
  </si>
  <si>
    <t>Ind007</t>
  </si>
  <si>
    <t>Ind008</t>
  </si>
  <si>
    <t>Ind009</t>
  </si>
  <si>
    <t>Ind010</t>
  </si>
  <si>
    <t>Ind011</t>
  </si>
  <si>
    <t>Ind012</t>
  </si>
  <si>
    <t>Ind013</t>
  </si>
  <si>
    <t>Ind014</t>
  </si>
  <si>
    <t>Ind015</t>
  </si>
  <si>
    <t>Ind016</t>
  </si>
  <si>
    <t>Ind017</t>
  </si>
  <si>
    <t>Ind018</t>
  </si>
  <si>
    <t>Ind019</t>
  </si>
  <si>
    <t>Ind020</t>
  </si>
  <si>
    <t>Ind021</t>
  </si>
  <si>
    <t>Ind022</t>
  </si>
  <si>
    <t>Ind023</t>
  </si>
  <si>
    <t>Ind024</t>
  </si>
  <si>
    <t>Ind025</t>
  </si>
  <si>
    <t>Ind026</t>
  </si>
  <si>
    <t>Ind027</t>
  </si>
  <si>
    <t>Ind029</t>
  </si>
  <si>
    <t>Ind030</t>
  </si>
  <si>
    <t>Ind031</t>
  </si>
  <si>
    <t>Ind032</t>
  </si>
  <si>
    <t>Ind033</t>
  </si>
  <si>
    <t>Ind034</t>
  </si>
  <si>
    <t>Ind035</t>
  </si>
  <si>
    <t>Ind036</t>
  </si>
  <si>
    <t>Ind037</t>
  </si>
  <si>
    <t>Ind038</t>
  </si>
  <si>
    <t>Ind039</t>
  </si>
  <si>
    <t>Ind040</t>
  </si>
  <si>
    <t>Ind041</t>
  </si>
  <si>
    <t>Ind042</t>
  </si>
  <si>
    <t>Ind043</t>
  </si>
  <si>
    <t>Ind044</t>
  </si>
  <si>
    <t>Ind045</t>
  </si>
  <si>
    <t>Ind046</t>
  </si>
  <si>
    <t>Ind047</t>
  </si>
  <si>
    <t>Ind048</t>
  </si>
  <si>
    <t>Ind049</t>
  </si>
  <si>
    <t>Ind050</t>
  </si>
  <si>
    <t>Ind051</t>
  </si>
  <si>
    <t>Ind052</t>
  </si>
  <si>
    <t>Ind053</t>
  </si>
  <si>
    <t>Ind054</t>
  </si>
  <si>
    <t>Ind055</t>
  </si>
  <si>
    <t>Ind056</t>
  </si>
  <si>
    <t>Ind057</t>
  </si>
  <si>
    <t>Ind058</t>
  </si>
  <si>
    <t>Ind059</t>
  </si>
  <si>
    <t>Ind060</t>
  </si>
  <si>
    <t>Ind061</t>
  </si>
  <si>
    <t>Ind062</t>
  </si>
  <si>
    <t>Ind063</t>
  </si>
  <si>
    <t>Ind064</t>
  </si>
  <si>
    <t>Ind065</t>
  </si>
  <si>
    <t>Ind066</t>
  </si>
  <si>
    <t>Ind067</t>
  </si>
  <si>
    <t>Ind068</t>
  </si>
  <si>
    <t>Ind069</t>
  </si>
  <si>
    <t>Ind070</t>
  </si>
  <si>
    <t>Ind071</t>
  </si>
  <si>
    <t>Ind072</t>
  </si>
  <si>
    <t>Ind073</t>
  </si>
  <si>
    <t>Ind074</t>
  </si>
  <si>
    <t>Ind075</t>
  </si>
  <si>
    <t>Ind076</t>
  </si>
  <si>
    <t>Ind077</t>
  </si>
  <si>
    <t>Ind078</t>
  </si>
  <si>
    <t>Ind079</t>
  </si>
  <si>
    <t>Ind080</t>
  </si>
  <si>
    <t>Despacho del Ministro del Interior</t>
  </si>
  <si>
    <t>Eficacia</t>
  </si>
  <si>
    <t>Stock</t>
  </si>
  <si>
    <t xml:space="preserve">Estratégico </t>
  </si>
  <si>
    <t>Eficiencia</t>
  </si>
  <si>
    <t>Flujo</t>
  </si>
  <si>
    <t xml:space="preserve">Misional </t>
  </si>
  <si>
    <t>Efectividad</t>
  </si>
  <si>
    <t>Acumulado</t>
  </si>
  <si>
    <t xml:space="preserve">Apoyo </t>
  </si>
  <si>
    <t>Calidad</t>
  </si>
  <si>
    <t>Capacidad</t>
  </si>
  <si>
    <t xml:space="preserve">Evaluación </t>
  </si>
  <si>
    <t>Dirección Jurídica</t>
  </si>
  <si>
    <t>Reducción</t>
  </si>
  <si>
    <t>Oficina de Control Disciplinario Interno</t>
  </si>
  <si>
    <t xml:space="preserve">Cumple meta trimestral </t>
  </si>
  <si>
    <t>Despacho del Viceministro para el Diálogo Social y los Derechos Humanos</t>
  </si>
  <si>
    <t>No aplica, no hay meta para el trimestre</t>
  </si>
  <si>
    <t>Dirección de Asuntos Indígenas, Rom y Minorías</t>
  </si>
  <si>
    <t>Planeación Direccionamiento Estratégico y Comunicaciones</t>
  </si>
  <si>
    <t>Director</t>
  </si>
  <si>
    <t>No cumple la meta proyectada para el trimestre</t>
  </si>
  <si>
    <t>Gestión del Conocimiento e Innovación</t>
  </si>
  <si>
    <t xml:space="preserve">Subdirector </t>
  </si>
  <si>
    <t>Reporta cumplimiento parcial, acorde con el indicadr</t>
  </si>
  <si>
    <t>Gestión del Talento Humano</t>
  </si>
  <si>
    <t xml:space="preserve">Jefe de Oficina </t>
  </si>
  <si>
    <t>Gestión Política y Gobierno</t>
  </si>
  <si>
    <t>Coordinador</t>
  </si>
  <si>
    <t>Subdirección Técnica de Consulta Previa</t>
  </si>
  <si>
    <t xml:space="preserve">Gestión Administrativa </t>
  </si>
  <si>
    <t>Subdirección de Gestión de Consulta Previa</t>
  </si>
  <si>
    <t>Subdirección Corporativa</t>
  </si>
  <si>
    <t xml:space="preserve">Despacho del Viceministro General del interior </t>
  </si>
  <si>
    <t xml:space="preserve">Gestión Jurídica </t>
  </si>
  <si>
    <t>Subdirección de Gobierno, Gestión Territorial y Lucha contra la Trata</t>
  </si>
  <si>
    <t xml:space="preserve">Secretaría General </t>
  </si>
  <si>
    <t xml:space="preserve">Subdirección de Gestión Contractual </t>
  </si>
  <si>
    <t xml:space="preserve">Grupo de Articulación Interna para la Política de Víctimas del Conflicto Armado. </t>
  </si>
  <si>
    <t>Grupo Equipo de Paz del Ministerio del Interior</t>
  </si>
  <si>
    <t>Grupo Enfoque de Género y Diversidad del Ministerio Interior</t>
  </si>
  <si>
    <t>Metas 2026</t>
  </si>
  <si>
    <t>AVANCE CUANTITATIVO</t>
  </si>
  <si>
    <t>AVANCE CUALITATIVO</t>
  </si>
  <si>
    <t>VERIFICACIÓN CUMPLIMIENTO</t>
  </si>
  <si>
    <t>INDICADOR</t>
  </si>
  <si>
    <t>% PARTICIPACIÓN DEPENDENCIA AL PROCESO</t>
  </si>
  <si>
    <t>OBJETIVO DEL PROCESO</t>
  </si>
  <si>
    <t>% PARTICIPACIÓN INDICADOR AL PROCESO</t>
  </si>
  <si>
    <t xml:space="preserve">DEPENDENCIA RESPONSABLE </t>
  </si>
  <si>
    <t>CARGO</t>
  </si>
  <si>
    <t>CORREO ELECTRÓNICO</t>
  </si>
  <si>
    <t xml:space="preserve">TIPO DE INDICADOR </t>
  </si>
  <si>
    <t>DESCRIPCIÓN DEL INDICADOR</t>
  </si>
  <si>
    <t xml:space="preserve">NOMBRE DEL INDICADOR </t>
  </si>
  <si>
    <t>FÓRMULA DE CÁLCULO</t>
  </si>
  <si>
    <t xml:space="preserve">ORIENTACIÓN DEL INDICADOR </t>
  </si>
  <si>
    <t>TIPO ACUMULACIÓN</t>
  </si>
  <si>
    <t>UNIDAD DE MEDIDA</t>
  </si>
  <si>
    <t xml:space="preserve">SERIE DISPONIBLE </t>
  </si>
  <si>
    <t>LÍNEA BASE</t>
  </si>
  <si>
    <t>FECHA DE LÍNEA BASE</t>
  </si>
  <si>
    <t>I TRIM</t>
  </si>
  <si>
    <t>II TRIM</t>
  </si>
  <si>
    <t>III TRIM</t>
  </si>
  <si>
    <t>IV TRIM</t>
  </si>
  <si>
    <t xml:space="preserve">TOTAL AÑO </t>
  </si>
  <si>
    <t xml:space="preserve">Periodicidad de medición  </t>
  </si>
  <si>
    <t>I Trimestre</t>
  </si>
  <si>
    <t>II Trimestre</t>
  </si>
  <si>
    <t>III Trimestre</t>
  </si>
  <si>
    <t>IV Trimestre</t>
  </si>
  <si>
    <t>Total Año</t>
  </si>
  <si>
    <t>Resultado Alcanzado I Trimestre</t>
  </si>
  <si>
    <t>Enlace de Evidencia I Trimestre</t>
  </si>
  <si>
    <t>DIFICULTADES I Trimestre</t>
  </si>
  <si>
    <t>Resultado Alcanzado II Trimestre</t>
  </si>
  <si>
    <t>Enlace de Evidencia II Trimestre</t>
  </si>
  <si>
    <t>DIFICULTADES II Trimestre</t>
  </si>
  <si>
    <t>Resultado Alcanzado III Trimestre</t>
  </si>
  <si>
    <t>Enlace de Evidencia III Trimestre</t>
  </si>
  <si>
    <t>DIFICULTADES III Trimestre</t>
  </si>
  <si>
    <t>Resultado Alcanzado IV Trimestre</t>
  </si>
  <si>
    <t>Enlace de Evidencia IV Trimestre</t>
  </si>
  <si>
    <t>DIFICULTADES IV Trimestre</t>
  </si>
  <si>
    <t>Avance Trimestre</t>
  </si>
  <si>
    <t>Avance Año</t>
  </si>
  <si>
    <t>Cumplimiento</t>
  </si>
  <si>
    <t>Observación</t>
  </si>
  <si>
    <t>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t>
  </si>
  <si>
    <t>sergio.arciniegas@mininterior.gov.co</t>
  </si>
  <si>
    <t>El objetivo de este indicador es mantener el porcentaje de seguimientos efectuados a las metas y compromisos establecidos en la planeación estratégica 2026 (PES y PEIA), así como en el Plan Nacional de Desarrollo (PND), con el fin de monitorear el avance y generar alertas para el cumplimiento de los objetivos del Ministerio del Interior.</t>
  </si>
  <si>
    <t>Seguimientos realizados a las metas y compromisos del Ministerio del Interior</t>
  </si>
  <si>
    <t>(Número de seguimientos realizados/Número de seguimientos programados)*100%</t>
  </si>
  <si>
    <t>Mantener</t>
  </si>
  <si>
    <t>Porcentaje</t>
  </si>
  <si>
    <t>Plan Estratégico Institucional y de Acción (PEIA) 2026, Plan Estratégico Sectorial (PES) 2026, Plataforma SINERGIA</t>
  </si>
  <si>
    <t>Matriz consolidada seguimiento PEIA, Matriz consolidada seguimiento PES, y matriz de seguimiento indicadores de SINERGIA.</t>
  </si>
  <si>
    <t>Trimestral</t>
  </si>
  <si>
    <t>Durante el 1 trimestre 2026 se realizaron 5 reportes de seguimientos a las metas y compromisos del ministerio del Interior de la siguiente manera: 
Enero: (2) Seguimiento del Plan Estrategico Institucional de Acción IV trimestre 2025
Seguimiento indicadores PND con corte a diciembre 2025
Febrero: (1) Seguimiento indicadores PND con corte a enero 2026
Marzo: (2)Seguimiento del Plan Estrategico  Sectorial IV trimestre 2025
Seguimiento indicadores PND con corte a febrero 2026</t>
  </si>
  <si>
    <t>https://mininteriorgovco.sharepoint.com/sites/EvidenciasOAP/Documentos%20compartidos/Forms/AllItems.aspx?e=5%3A382b047030da47f590193772abf273ad&amp;sharingv2=true&amp;fromShare=true&amp;at=9&amp;CT=1775664169952&amp;OR=OWA%2DNT%2DMail&amp;CID=dd76b428%2D92f4%2Db229%2Dbf5f%2D1a2ad4ac9aa1&amp;clickParams=eyJYLUFwcE5hbWUiOiJNaWNyb3NvZnQgT3V0bG9vayBXZWIgQXBwIiwiWC1BcHBWZXJzaW9uIjoiMjAyNjAzMjAwMDIuMTkiLCJPUyI6IldpbmRvd3MgMTEifQ%3D%3D&amp;cidOR=Client&amp;FolderCTID=0x01200071BA4BEEC5A4884E88FD3CFB2470F298&amp;id=%2Fsites%2FEvidenciasOAP%2FDocumentos%20compartidos%2FEvidencias%20Indicadores%20de%20Proceso%202026%2F01%2E%20Planeaci%C3%B3n%2C%20Direccionamiento%20Estrat%C3%A9gico%20y%20Comunicaciones%2FI%20Trimestre%2FOficina%20Asesora%20de%20Planeaci%C3%B3n%2FInd001</t>
  </si>
  <si>
    <t>N.A</t>
  </si>
  <si>
    <t>CUMPLE</t>
  </si>
  <si>
    <t>Acompañar a las dependencias del Ministerio del Interior en el proceso eficiente de la viabilización de proyectos de inversión y/o programas misionales de funcionamiento, buscando con ello el cumplimiento de los requisitos técnicos, financieros y normativos para su ejecución. El tipo de orientación de este indicador es mantener.</t>
  </si>
  <si>
    <t>Proyectos de inversión  y/o programas misionales de funcionamiento viabilizados por la Oficina Asesora de Planeación.</t>
  </si>
  <si>
    <t xml:space="preserve">(Número  de viabilidades expedidas por OAP  / Numero de  viabilidades solicitadas a la OAP)*100%	</t>
  </si>
  <si>
    <t>No aplica</t>
  </si>
  <si>
    <t>Solicitudes de viabilizacion de proyectos de inversión y/o programas misionales de funcionamiento  requeridas por las diferentes dependencias del Ministerio del Interior.</t>
  </si>
  <si>
    <t xml:space="preserve">Copias de las viabilidades expedidas a las dependencias del Ministerio del Interior, viabilizando los proyectos de inversión y/o programas misionales de funcionamientro.									</t>
  </si>
  <si>
    <t>Mensual</t>
  </si>
  <si>
    <t>Se realizaron en total 53 solicitudes de viabilidad por parte de las diferentes dependencias del Ministerio del Interior, para lo cual la Oficina Asesora de Planeación expidió en su totalidad las 53 viabilidades.
Por proyectos de Inversión se realizaron 34 viabilidades y por funcionamiento se realizaron 19 viabilidades, para un total de 53.</t>
  </si>
  <si>
    <t>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002%2FViabilidades&amp;sortField=LinkFilename&amp;isAscending=true&amp;viewid=f06b705c%2D1d5c%2D4fc5%2Db2b2%2D6247424e1781&amp;csf=1&amp;CID=d1c9e9c2%2D95ee%2D4350%2Db09b%2Daa80aa236813&amp;FolderCTID=0x01200071BA4BEEC5A4884E88FD3CFB2470F298</t>
  </si>
  <si>
    <t xml:space="preserve">No se presentaron dificultades para realizar las actividades. </t>
  </si>
  <si>
    <t>Memorandos elaborados y enviados mensualmente a las dependencias del Ministerio del Interior, informando sobre la ejecución presupuestal, lo que permite asegurar un seguimiento oportuno y sistemático del uso de los recursos públicos, facilita la toma de decisiones informadas, promueve la transparencia en la gestión institucional y contribuye al cumplimiento de metas financieras y programáticas del Ministerio. El tipo de orientación de este indicador es mantener.</t>
  </si>
  <si>
    <t>Seguimiento a la gestión presupuestal del Ministerio del Interior.</t>
  </si>
  <si>
    <t>Sumatoria de  memorando elaborados y enviados mensualmente a las dependencias del Ministerio del Interior, informando sobre el estado de la ejecución presupuestal.</t>
  </si>
  <si>
    <t>Incrementar</t>
  </si>
  <si>
    <t>Número</t>
  </si>
  <si>
    <t>Sistema Integrado de Información Finanaciera - SIIF</t>
  </si>
  <si>
    <t xml:space="preserve"> Copia de los memorando elaborados y enviados mensualmente a las dependencias del Ministerio del Interior, informando sobre el estado de la ejecución presupuestal</t>
  </si>
  <si>
    <t>Se compartió en el link de transparencia del Ministerio del Interior el avance de la ejecución presupuestal del mes de Enero y el mes de Febrero de la vigencia 2026.</t>
  </si>
  <si>
    <t>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003&amp;viewid=f06b705c%2D1d5c%2D4fc5%2Db2b2%2D6247424e1781&amp;csf=1&amp;CID=6d7ad8d4%2Dfd0a%2D4779%2Dbdb0%2Db061440b2f24&amp;FolderCTID=0x01200071BA4BEEC5A4884E88FD3CFB2470F298</t>
  </si>
  <si>
    <t xml:space="preserve">Debido al alto volumen de actividades del GPG y la elaboración del anteproyecto de presupuesto 2027, no se enviaron los memorandos directamente a las dependencias de la ejecución prespuestal de los meses enero y febrero, sino que se realizó el cargue al link de transparencia del Ministerio del Interior con la información consolidada mesualmente. </t>
  </si>
  <si>
    <t>Acompañar a las dependencias del Ministerio del Interior en el proceso eficiente de las solicitudes de los  trámites presupuestales, este indicador es importante porque permite asegurar que los procesos presupuestales se realicen de manera oportuna, coherente y ajustada a la normatividad vigente. El tipo de orientación de este indicador es mantener.</t>
  </si>
  <si>
    <t xml:space="preserve">Trámites presupuestales gestionados </t>
  </si>
  <si>
    <t>(Trámites presupuestales gestionados / trámites presupuestales solicitados)*100%</t>
  </si>
  <si>
    <t>Trámites presupuestales solicitados</t>
  </si>
  <si>
    <t>Documentos: "Radicados en el aplicativo SITPRES del Ministerio de Hacienda y Crédito Público; y/o resoluciones</t>
  </si>
  <si>
    <t>Por parte de la Oficina Asesora de Planeación y el Grupo de Porgrmación y Gestión presupuestal se gestionaron todos los tramites presupuestales solicitados.</t>
  </si>
  <si>
    <t>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004&amp;viewid=f06b705c%2D1d5c%2D4fc5%2Db2b2%2D6247424e1781&amp;csf=1&amp;CID=6d7ad8d4%2Dfd0a%2D4779%2Dbdb0%2Db061440b2f24&amp;FolderCTID=0x01200071BA4BEEC5A4884E88FD3CFB2470F298</t>
  </si>
  <si>
    <t>Este indicador mide la actualización de los documentos que se encuentran en el Sistema Integral de Gestión Institucional,  mediante una relación entre los documentos actualizados y documentos solcitados, cuyo resultado se expresa en porcentaje, con el fin de evaluar el nivel de cumplimiento de la actividad e identificar los puntos criticos para el analisis de la toma de decisiones; su orientación es mantener</t>
  </si>
  <si>
    <t>Sistema de Gestión Actualizado</t>
  </si>
  <si>
    <t>(Número de documentos por proceso actualizados/Número de documentos por proceso solicitados para actualización)*100</t>
  </si>
  <si>
    <t xml:space="preserve">Sistema Integrado de Gestión Institucional </t>
  </si>
  <si>
    <t>Listado de Documentos Actualizados en la vigencia</t>
  </si>
  <si>
    <t>Durante el primer trimestre, se realizó la actualización documental de un total de 112 documentos correspondiente a los procesos: Gestión Administrativa, Gestión de Asuntos Disciplinarios, Gestión del Talento Humano, Gestión Documental y Archivo, Planeación, Direccionamiento Estratégico y Comunicaciones y Servicio al Ciudadano. 
Estas actualizaciones se distribuyeron a lo largo del trimestre de la siguiente manera: 
Enero (12): 1 del proceso Gestión Administrativa y 11 del proceso Gestión Documental y Archivo
Febrero (41): 31 del proceso Gestión del Talento Humano, 02 del Direccionamiento Estratégico y Comunicaciones y 08 del proceso Servicio al Ciudadano.
Marzo (59): 47 del Proceso Gestión de Asuntos Disciplinarios y 12 del proceso Gestión del Talento Humano</t>
  </si>
  <si>
    <t>https://mininteriorgovco.sharepoint.com/:f:/r/sites/EvidenciasOAP/Documentos%20compartidos/Evidencias%20Indicadores%20de%20Proceso%202026/01.%20Planeaci%C3%B3n,%20Direccionamiento%20Estrat%C3%A9gico%20y%20Comunicaciones/I%20Trimestre/Oficina%20Asesora%20de%20Planeaci%C3%B3n/Ind005?csf=1&amp;web=1&amp;e=xIee7t</t>
  </si>
  <si>
    <t>Este indicador mide el nivel de cumplimiento de las metas definidas de los Indicadores de la Red de Proceso durante cada trimestre, mediante la relación entre los indicadores que cumplieron la meta establecida para dicho periodo y la totalidad de los indicadores vigente en el Ministerio del Interior, cuyo resultado  evalua el desempeño y el avance de la Red de Proceso de la entidad. con el fin de identificar los puntos criticos y la buena toma de decisiones.</t>
  </si>
  <si>
    <t>Nivel de Cumplimiento de Indicadores de Proceso Trimestralmente</t>
  </si>
  <si>
    <t>(Total indicadores de proceso que cumplen con la meta por trimestre/ Total de indicadores de proceso por trimestre) * 100</t>
  </si>
  <si>
    <t>Seguimiento a los Indicadores de la Red de Procesos</t>
  </si>
  <si>
    <t>FICHAS TÉCNICAS, AVANCE Y TABLERO DE CONTROL DE INDICADORES DE PROCESO</t>
  </si>
  <si>
    <t>Durante el I trimestre, se realizó seguimiento al desempeño del Sistema Integrado de Gestión Institucional (SIGI), mediante el cumplimiento de la meta de los indicadores de proceso. Obteniendo un avance del 88% el cual explicado así: De un total de 83 indicadores de proceso definidos para el periodo, 65 indicadores cumplieron su meta y 10 indicadores no tenían programación para el trimestre.</t>
  </si>
  <si>
    <t>https://mininteriorgovco.sharepoint.com/:f:/r/sites/EvidenciasOAP/Documentos%20compartidos/Evidencias%20Indicadores%20de%20Proceso%202026/01.%20Planeaci%C3%B3n,%20Direccionamiento%20Estrat%C3%A9gico%20y%20Comunicaciones/I%20Trimestre/Oficina%20Asesora%20de%20Planeaci%C3%B3n/Ind006?csf=1&amp;web=1&amp;e=CbDnem</t>
  </si>
  <si>
    <t>SOBRECUMPLIMIENTO</t>
  </si>
  <si>
    <t xml:space="preserve">mariana.gomez@mininterior.gov.co									</t>
  </si>
  <si>
    <t xml:space="preserve">Mide el cumplimiento del cronograma de actividades de cooperación internacional lideradas por el Grupo Coordinador de Gabinete, con el propósito de verificar la ejecución oportuna de las acciones programadas. El indicador busca mantener un adecuado nivel de cumplimiento.								</t>
  </si>
  <si>
    <t xml:space="preserve">Actividades de cooperación internacional ejecutadas conforme al cronograma programado							</t>
  </si>
  <si>
    <t xml:space="preserve">No. De actividades de cooperación realizadas / No.  De actividades de cooperación programadas * 100									</t>
  </si>
  <si>
    <t>Cronograma de cooperación internacional y matriz interna de seguimiento a ejecución de actividades</t>
  </si>
  <si>
    <t>Cronograma de cooperación internacional, matriz interna de seguimiento a ejecución de actividades</t>
  </si>
  <si>
    <t>Durante el primer trimestre de 2026, el Despacho del Ministro del Interior, a través del Grupo de Coordinación de Gabinete, ejecutó 16 actividades de cooperación internacional conforme al cronograma programado. Estas incluyeron cinco (5) acciones de gestión directa con actores estratégicos, entre ellas el avance en la suscripción de memorandos de entendimiento con HWPL, la Embajada de China y CEPAL, así como la exploración de líneas de cooperación con la Embajada de Australia y la OEI.Adicionalmente, se participó en diez (10) espacios interinstitucionales y mesas de trabajo con entidades como Cancillería, APC Colombia y organismos internacionales, que permitieron fortalecer la articulación institucional e identificar oportunidades de cooperación. Finalmente, se desarrolló una (1) actividad orientada a la actualización del procedimiento interno de cooperación internacional, actualmente en proceso de validación por parte de la Oficina de Planeación.</t>
  </si>
  <si>
    <t>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t>
  </si>
  <si>
    <t>yitcy.becerra@mininterior.gov.co</t>
  </si>
  <si>
    <t xml:space="preserve">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t>
  </si>
  <si>
    <t xml:space="preserve">	Comunicados de prensa, entrevistas y ruedas de prensa gestionados de acuerdo con las necesidades de comunicación interna y externa de la entidad. 							</t>
  </si>
  <si>
    <t xml:space="preserve">(Número de comunicados de prensa, entrevistas y rueda de prensa gestionados / Número de comunicados, entrevistas y ruedas de prensa solicitadas)*100 </t>
  </si>
  <si>
    <t xml:space="preserve">Documento Tráfico de Comunicaciones mensual, 2026. 									</t>
  </si>
  <si>
    <t xml:space="preserve">Documento, screenshoot o audios que den cuenta de los comunicados de prensa, entrevistas y ruedas de prensa. </t>
  </si>
  <si>
    <t>Durante el primer trimestre, se gestionaron un total de 65 actividades de prensa, distribuidas en 46 comunicados de prensa, 9 entrevistas en medios y 10 ruedas de prensa y declaraciones oficiales. Estas acciones hicieron parte del total de 400 solicitudes recibidas y gestionadas durante el periodo.
Con base en la fórmula del indicador, el resultado alcanzado fue del 100% de cumplimiento, obtenido a partir de la atención de la totalidad de las 400 solicitudes gestionadas, evidenciando la capacidad de respuesta oportuna y efectiva.</t>
  </si>
  <si>
    <t>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t>
  </si>
  <si>
    <t xml:space="preserve">	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t>
  </si>
  <si>
    <t xml:space="preserve"> 		Piezas Gráficas, animaciones y publicaciones en redes sociales elaboradas y publicadas en los medios pertinentes. 							</t>
  </si>
  <si>
    <t xml:space="preserve">(Número de piezas gráficas, animaciones y publicaciones en redes sociales gestionados / Número de piezas gráficas, animaciones y publicaciones en redes sociales solicitados)									</t>
  </si>
  <si>
    <t>Listado o links de acceso a piezas audiovisuales y de imagen gestionados.</t>
  </si>
  <si>
    <t>Durante el primer trimestre, la gestión de diseño y comunicación digital atendió solicitudes para campañas internas y externas, así como la producción de contenidos para redes sociales institucionales.
En total, se gestionaron 1.683 piezas gráficas, animaciones y publicaciones, distribuidas entre 139 solicitudes externas, 219 internas y 1.325 publicaciones en redes sociales, durante los meses de enero, febrero y marzo.
Con base en la fórmula del indicador, se alcanzó un cumplimiento del 100%, al atender la totalidad de las solicitudes recibidas en el periodo evaluado.</t>
  </si>
  <si>
    <t>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t>
  </si>
  <si>
    <t>Realizar y producir material audiovisual y fotográfico como apoyo a las comunicaciones internas y externas para envío a medios de comunicación y emisión a través de los canales digitales del Ministerio del Interior. Es importante su medición porque así se pued valorar cómo se está comunicando interna y externamente a través de material audiovisual y fotográfico. Su orientación es de mantener.</t>
  </si>
  <si>
    <t xml:space="preserve">Piezas audiovisuales y de imagen gestionados de acuerdo con las necesidades de comunicación interna y externa de la entidad. 									</t>
  </si>
  <si>
    <t xml:space="preserve">(Número de piezas audiovisuales y de imagen gestionados / Número de piezas audiovisuales y de imagen solicitadas)*100									</t>
  </si>
  <si>
    <t xml:space="preserve">Listado o links de acceso a piezas audiovisuales y de imagen gestionados. 									</t>
  </si>
  <si>
    <t>Durante el primer trimestre se alcanzó un cumplimiento del 100%, resultado que se obtiene al dividir el número de piezas audiovisuales e imágenes efectivamente gestionadas entre las solicitadas y multiplicar el resultado por cien. Este resultado corresponde a la suma de las solicitudes recibidas y atendidas durante los meses de enero, febrero y marzo, evidenciando una atención completa y oportuna a los requerimientos del periodo. Lo anterior refleja eficiencia en la producción de contenidos y permitió fortalecer la difusión de información institucional, garantizando una comunicación constante con la ciudadanía, especialmente en el contexto de la coyuntura electoral y las acciones adelantadas por la entidad.</t>
  </si>
  <si>
    <t>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t>
  </si>
  <si>
    <t>Consolidar la Gestión del Conocimiento e Innovación, mediante el desarrollo de instrumentos, herramientas y acciones con el objetivo de mitigar la fuga de capital
intelectual y mejorar la prestación de los servicios del Ministerio del Interior.</t>
  </si>
  <si>
    <t xml:space="preserve">Desarrollas estrategias de difusión y marketing disruptivas y de alto impacto para dar a conocer la Red de Gestión del Conocimiento y la Innovación, es importante medirlo porque los resultados obtenidos permiten verficar el dominio del tema de Gestión del Conocimiento y la Innovación en la Entidad,  el tipo de Orientación del Indicador es Incrementar dado que asi se afianza la Cultura de la Gestión del Conocimiento y la Innovación. </t>
  </si>
  <si>
    <t>Red de gestión del conocimiento y la innovación implementada en el Ministerio del Interior</t>
  </si>
  <si>
    <t>Sumatoria de la evaluación de satisfacción de número de personas que conocen la Red de Gestión del Conocimiento y la Innovación.</t>
  </si>
  <si>
    <t>Evaluación de satisfacción aplicadas</t>
  </si>
  <si>
    <t>Consolidado de las evaluaciones de satisfacción aplicadas</t>
  </si>
  <si>
    <t>Durante el primer trimestre del 2026 se desarrollo una ( 1 ) estrategia de difusión y marketing disruptiva y de alto impacto para dar a conocer la Red de Gestión del Conocimiento y la Innovación, arrojando sumatoria de la evaluación de satisfacción a 101 personas.</t>
  </si>
  <si>
    <t>https://mininteriorgovco.sharepoint.com/sites/EvidenciasOAP/Documentos%20compartidos/Forms/AllItems.aspx?csf=1&amp;web=1&amp;e=vzXt44&amp;CT=1775491068056&amp;OR=OWA%2DNT%2DMail&amp;CID=b5d20e91%2Db169%2D224e%2D0b63%2Df83a938ba3b5&amp;clickParams=eyJYLUFwcE5hbWUiOiJNaWNyb3NvZnQgT3V0bG9vayBXZWIgQXBwIiwiWC1BcHBWZXJzaW9uIjoiMjAyNjAzMDYwMDEuMDUiLCJPUyI6IldpbmRvd3MgMTAifQ%3D%3D&amp;cidOR=Client&amp;FolderCTID=0x01200071BA4BEEC5A4884E88FD3CFB2470F298&amp;id=%2Fsites%2FEvidenciasOAP%2FDocumentos%20compartidos%2FEvidencias%20Indicadores%20de%20Proceso%202026%2F02%2E%20Gesti%C3%B3n%20del%20Conocimiento%20e%20Innovaci%C3%B3n%2FInd011</t>
  </si>
  <si>
    <t>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t>
  </si>
  <si>
    <t>ethel.vasquez@mininterior.gov.co</t>
  </si>
  <si>
    <t>Diseñar y ejecutar el Plan Institucional de Capacitación, de acuerdo con la normatividad vigente. Es importante medirlo porque hace parte de los planes estratégicos e institucionales del Ministerio del Interior, y en materia de gestión y desempeño institucional orientan el desarrollo de la entidad.  La orientación del indicador es incrementar.</t>
  </si>
  <si>
    <t>Plan Institucional de Capacitación PIC ejecutado en el Ministerio del Interior</t>
  </si>
  <si>
    <t>Sumatoria de actividades realizadas para el diseño, aprobación y ejecución del Plan Institucional de Capacitación</t>
  </si>
  <si>
    <t>Plan Institucional de Capacitación publicado</t>
  </si>
  <si>
    <t>Convocatorias, listas de asistencia y/o registra fotográfico</t>
  </si>
  <si>
    <t xml:space="preserve">En el primer trimestre de la vigencia 2026, y de acuerdo al Plan Institucional de Capacitación, se realizaron 7 actividades, así:
*Enero: 1.  Eficiencia Personal
Febrero: 2. Derecho Disciplinario. 3. Prevención del daño antijurídico. Marzo. 4. Controldoc. 5. Trabajo en equipo. 6. Inducción. 7. Comunicación
</t>
  </si>
  <si>
    <t>https://mininteriorgovco.sharepoint.com/:f:/r/sites/EvidenciasOAP/Documentos%20compartidos/Evidencias%20Indicadores%20de%20Proceso%202026/03.%20Gesti%C3%B3n%20del%20Talento%20Humano/I%20Trimestre/Ind012?csf=1&amp;web=1&amp;e=xMykwh</t>
  </si>
  <si>
    <t>Diseñar y ejecutar el programa de bienestar laboral, teniendo en cuenta la normatividad vigente.  Es importante medirlo porque hace parte de los planes estratégicos e institucionales del Ministerio del Interior, y en materia de gestión y desempeño institucional orientan el desarrollo de la entidad.  La orientación del indicador es incrementar.</t>
  </si>
  <si>
    <t xml:space="preserve">Programa insititucional de Bienestar Social ejecutado </t>
  </si>
  <si>
    <t>Sumatoria de actividades realizadas para el diseño, aprobación y ejecución del programa de bienestar social</t>
  </si>
  <si>
    <t>Plan de Bienestar publicado</t>
  </si>
  <si>
    <t>Convocatorias, listas de asistencia, registro fotográfico y/o piezas publicitarias</t>
  </si>
  <si>
    <t>En el primer trimestre de la vigencia 2026, y de acuerdo al Plan de Bienestar, se realizaron 4 actividades, así:
*Febrero: 1. Asesoría especializada para prepensionados dirigida por Colpensiones y 2 Caminata Ecológica.
*Marzo: 3. Conmemoración día internacional de la mujer y 4. celebración día del hombre.</t>
  </si>
  <si>
    <t>https://mininteriorgovco.sharepoint.com/:f:/r/sites/EvidenciasOAP/Documentos%20compartidos/Evidencias%20Indicadores%20de%20Proceso%202026/03.%20Gesti%C3%B3n%20del%20Talento%20Humano/I%20Trimestre/Ind013?csf=1&amp;web=1&amp;e=nw8mwt</t>
  </si>
  <si>
    <t xml:space="preserve">Diseñar y ejecutar el Plan Institucional de Incentivos con base en las normas vigentes. Es importante medirlo porque hace parte de los planes estratégicos e institucionales del Ministerio del Interior, y en materia de gestión y desempeño institucional orientan el desarrollo de la entidad.  La orientación del indicador es incrementar. </t>
  </si>
  <si>
    <t>Plan Institucional de Incentivos ejecutado</t>
  </si>
  <si>
    <t>Sumatoria de actividades realizadas para el diseño, aprobación y ejecución del Plan Institucional de Incentivos</t>
  </si>
  <si>
    <t>Plan Institucional de Inventivos Publicados</t>
  </si>
  <si>
    <t>Listas de asistencia, piezas publicitarias y/o resolución</t>
  </si>
  <si>
    <t>En el primer trimestre de la vigencia 2026, se realizaron las siguientes acciones: 
1. Aprobación del Plan en el Comité Institucional de Gestión y desempeño. 2. Publicación del Plan de Incentivos. 3. Solicitud de aprobación de ajuste del Plan de Incentivos</t>
  </si>
  <si>
    <t>https://mininteriorgovco.sharepoint.com/:f:/r/sites/EvidenciasOAP/Documentos%20compartidos/Evidencias%20Indicadores%20de%20Proceso%202026/03.%20Gesti%C3%B3n%20del%20Talento%20Humano/I%20Trimestre/Ind014?csf=1&amp;web=1&amp;e=sTASjB</t>
  </si>
  <si>
    <t xml:space="preserve">Ejecutar actividades de promoción y prevención en temas de seguridad y salud en el trabajo con apoyo de la ARL. Es importante medirlo porque hace parte del rendimiento del sistema.  La orientación del indicador es incrementar </t>
  </si>
  <si>
    <t>Actividades realizadas con apoyo de la ARL</t>
  </si>
  <si>
    <t xml:space="preserve">Sumatoria de las actividades realizadas  programadas con apoyo de la ARL </t>
  </si>
  <si>
    <t xml:space="preserve">PVE (programa de vigilaciona epidemiologica)  </t>
  </si>
  <si>
    <t>LIstas de asistencia, piezas publicitarias</t>
  </si>
  <si>
    <t>Para el primer trimestre, se desarrollaron las siguientes actividades: 
Febrero (1): Escuela de ergonomia: regresan las escuelas de ergonomia
Marzo: (4) Escuela de ergonomia: MANEJO DE DOLOR POR EPICONDILITIS Y ADORMECIMIENTO EN MANOS, MOVILIDAD Y ALIVIO PARA CODOS, MUÑECAS Y DEDOS
RELAJA Y REVITALIZA TUS PIES, MEJORA TU MOVILIDAD: FORTALECIMIENTO EN HOMBRO Y MANEJO DE DOLOR EN CUELLO</t>
  </si>
  <si>
    <t>https://mininteriorgovco.sharepoint.com/:f:/r/sites/EvidenciasOAP/Documentos%20compartidos/Evidencias%20Indicadores%20de%20Proceso%202026/03.%20Gesti%C3%B3n%20del%20Talento%20Humano/I%20Trimestre/Ind015?csf=1&amp;web=1&amp;e=Rh3Yhq</t>
  </si>
  <si>
    <t>Diseñar y ejecutar campañas de apropiación del Código de Integridad (valores institucionales).  Es importante medirlo porque hace parte de los planes estratégicos e institucionales del Ministerio del Interior, y en materia de gestión y desempeño institucional orientan el desarrollo de la entidad.  La orientación del indicador es incrementar.</t>
  </si>
  <si>
    <t>Campañas de apropiación de valores implementadas</t>
  </si>
  <si>
    <t>Sumatoria  de campañas realizadas</t>
  </si>
  <si>
    <t>Política de Integridad</t>
  </si>
  <si>
    <t>Listas de asistencia y/o piezas publicitarias</t>
  </si>
  <si>
    <t>En el primer trimestre se publicaron los resultados del test de integridad y se inicio la campaña de expectativa para escoger el valor</t>
  </si>
  <si>
    <t>https://mininteriorgovco.sharepoint.com/:f:/r/sites/EvidenciasOAP/Documentos%20compartidos/Evidencias%20Indicadores%20de%20Proceso%202026/03.%20Gesti%C3%B3n%20del%20Talento%20Humano/I%20Trimestre/Ind016?csf=1&amp;web=1&amp;e=FKtQgG</t>
  </si>
  <si>
    <t xml:space="preserve">jecutar actividades de promoción y prevención en temas de seguridad y salud en el trabajo autogestionadas. Es importante medirlo porque hace parte del rendimiento del sistema. La orientación del indicador es incrementar. </t>
  </si>
  <si>
    <t>Actividades de promoción y prevención en temas de seguridad y salud en el trabajo auto gestionadas</t>
  </si>
  <si>
    <t>Sumatoria de actividades de promoción y prevención en temas de seguridad y salud en el trabajo autogestionada</t>
  </si>
  <si>
    <t>Información propia del Sistema de Seguridad y Salud en el Trabajo</t>
  </si>
  <si>
    <t xml:space="preserve">Para el primer trimestre, se realizaron las siguientes acrividades: 
Febrero (3): Jornada antiestres, jorada de conacion de sangre, Jornada de Vacunacion.
Marzo (1): Jornada de cuidado Visual
</t>
  </si>
  <si>
    <t>https://mininteriorgovco.sharepoint.com/:f:/r/sites/EvidenciasOAP/Documentos%20compartidos/Evidencias%20Indicadores%20de%20Proceso%202026/03.%20Gesti%C3%B3n%20del%20Talento%20Humano/I%20Trimestre/Ind017?csf=1&amp;web=1&amp;e=WqFbyE</t>
  </si>
  <si>
    <t xml:space="preserve">
Ejecutar actividades de promoción y prevención en temas de seguridad y salud en el trabajo autogestionadas. Es importante medirlo por normatividad y cumplimineto de la Institución, su orientación es mantener</t>
  </si>
  <si>
    <t>Mantenimiento de la certificación de la norma técnica ISO 45001 2008: 2008  para el sistema de Gestión de la Seguridad y Salud en el trabajo ( SGS-ST)</t>
  </si>
  <si>
    <t xml:space="preserve">Certificado emitido por la entidad Certificadora en la Norma Técnica para el Sistema de gestión de la seguridad y salud en el trabajo </t>
  </si>
  <si>
    <t xml:space="preserve">Auditoria del Sistema de gestión de la seguridad y salud en el trabajo </t>
  </si>
  <si>
    <t>Anual</t>
  </si>
  <si>
    <t>Meta no programada para este trimestre</t>
  </si>
  <si>
    <t>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t>
  </si>
  <si>
    <t>henry.luna@mininterior.gov.co</t>
  </si>
  <si>
    <t xml:space="preserve">Generar documentos de análisis, acción y seguimiento estratégico para los proyectos priorizados por el Ministerio del Interior y el Gobierno Nacional, con el fin de contar con los insumos necesarios para su discusión y trámite ante el Congreso de la República, para este indicador la tendencia es incremental
</t>
  </si>
  <si>
    <t xml:space="preserve">Documentos de información relacionadas con el trámite de los proyectos de ley elaborados por la Dirección de Asuntos Legislativos </t>
  </si>
  <si>
    <t>Sumatoria de documentos de información relacionadas con el trámite de los proyectos de ley elaborados</t>
  </si>
  <si>
    <t>Fichas técnicas y Agendas Legislativas Semanales</t>
  </si>
  <si>
    <t>Durante el periodo se elaboraron 9  documentos relacionados con el trámite de Proyectos del Ley y Actos Legislativos, entre los cuales se destacan  fichas bulletes, documentos necesarios para la planeación, seguimiento e impulso de la agenda legislativa de interés o autoría del Gobierno Nacional en trámite en el Congreso de la Republica.
Enero: 1
Febrero: 8
Marzo: 1</t>
  </si>
  <si>
    <t>https://mininteriorgovco.sharepoint.com/:f:/r/sites/EvidenciasOAP/Documentos%20compartidos/Evidencias%20Indicadores%20de%20Proceso%202026/04.%20Gesti%C3%B3n%20Pol%C3%ADtica%20y%20Gobierno/Direcci%C3%B3n%20de%20Asuntos%20Legislativos/I%20Trimestre/Ind019?csf=1&amp;web=1&amp;e=U2hPg2</t>
  </si>
  <si>
    <t>La Dirección de Asuntos Legislativos es la encargada de atender los cuestionarios de los debates de control político remitidos por el Congreso de la República. Para ello, debe acudir a las diferentes áreas del Ministerio con el fin de obtener los insumos necesarios para su adecuada atención. La orientación de este indicador es de mantenimiento.</t>
  </si>
  <si>
    <t xml:space="preserve">Solicitud de insumos a las áreas competentes del Ministerio del Interior para atender los cuestionarios de control político, remitidos por el Congreso de la República </t>
  </si>
  <si>
    <t>(Número de insumos solicitados a las áreas / número de cuestionario de debate de control político allegados) * 100</t>
  </si>
  <si>
    <t xml:space="preserve">Matriz de seguimiento a debates de control político </t>
  </si>
  <si>
    <t>Debido al receso legislativos no se realizaron debates. 
Este es un indicador a demanda, para el período no hubo solicitudes de insumos para debates de control</t>
  </si>
  <si>
    <t>En el marco de las funciones de la Dirección de Asuntos Legislativos, como coordinadora de la agenda legislativa de interés o de autoría del Gobierno Nacional, se llevan a cabo reuniones con los enlaces legislativos de las entidades gubernamentales, con el fin de establecer estrategias para los proyectos priorizados por cada una de las carteras, la orientación del indicador es incremental.</t>
  </si>
  <si>
    <t xml:space="preserve">Reuniones realizadas con el fin establecer estrategias para los  proyectos priorizados del  Gobierno Nacional </t>
  </si>
  <si>
    <t>Sumatoria  de reuniones  con los enlaces legislativos del Gobierno Nacional realizadas</t>
  </si>
  <si>
    <t xml:space="preserve">Archivo de listas de asistencia a las reuniones </t>
  </si>
  <si>
    <t xml:space="preserve"> Listas de asistencia a las reuniones</t>
  </si>
  <si>
    <t>Durante el período se adelantaron 6 reuniones de articulación interinstitucional, con el fin de fortalecer la coordinación y las capacidades técnicas de los enlaces legislativos del Gobierno nacional.
Febrero: 3
Marzo: 3</t>
  </si>
  <si>
    <t>https://mininteriorgovco.sharepoint.com/:f:/r/sites/EvidenciasOAP/Documentos%20compartidos/Evidencias%20Indicadores%20de%20Proceso%202026/04.%20Gesti%C3%B3n%20Pol%C3%ADtica%20y%20Gobierno/Direcci%C3%B3n%20de%20Asuntos%20Legislativos/I%20Trimestre/Ind021?csf=1&amp;web=1&amp;e=uhmYtG</t>
  </si>
  <si>
    <t>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t>
  </si>
  <si>
    <t>angelica.palacios@mininterior.gov.co</t>
  </si>
  <si>
    <t>La Subdirección de Gobierno, Gestión Territorial y Lucha contra la Trata (SGT) realiza acompañamiento mediante asistencias técnicas a las Entidades Territoriales para la formulación, implementación y/o seguimiento de los Planes de Acción Territorial (PAT). Este acompañamiento es fundamental porque permite que las Entidades Territoriales formulen, ejecuten y evalúen sus PAT bajo criterios técnicos, normativos y metodológicos unificados, garantizando la alineación con la Estrategia Nacional de Lucha contra la Trata de Personas. La orientación del indicador corresponde a un comportamiento de incremento con tipo de medición acumulado.</t>
  </si>
  <si>
    <t>Planes de Acción territorial PAT, realizados con los comités municipales y departamentales de la lucha contra la trata de personas.</t>
  </si>
  <si>
    <t xml:space="preserve">Sumatoria de asistencias técnicas de formulación, implementación y/o seguimientos realizados </t>
  </si>
  <si>
    <t>Informes de ejeccución, Actas y listados de asistencia</t>
  </si>
  <si>
    <t>En el primer trimestre de la vigencia  2026 se realizaron asistencias técnicas en 15 departamentos del país. Como parte de un ejercicio de priorización, desde el equipo PAT, se priorizó la construcción de los PAT con los Comités Departamentales y con los Comités de las ciudades capitales de departamento, se llevaron a cabo 30 asistencias.</t>
  </si>
  <si>
    <t>https://mininteriorgovco.sharepoint.com/:f:/r/sites/EvidenciasOAP/Documentos%20compartidos/Evidencias%20Indicadores%20de%20Proceso%202026/04.%20Gesti%C3%B3n%20Pol%C3%ADtica%20y%20Gobierno/Subdirecci%C3%B3n%20de%20Gobierno%20y%20Gesti%C3%B3n%20Territorial%20y%20Lucha%20Contra%20la%20Trata/Ind022/PRIMER%20TRIMESTRE?csf=1&amp;web=1&amp;e=KgTumH</t>
  </si>
  <si>
    <t>La Subdirección de Gobierno, Gestión Territorial y Lucha contra la Trata (SGT) participa en el fortalecimiento de la gestión de las corporaciones públicas de elección popular, las instancias de participación ciudadana y las entidades territoriales en la aplicabilidad de los instrumentos de gobernanza, porque esto garantiza que dichas instituciones cuenten con capacidades técnicas, operativas y metodológicas para ejercer de manera efectiva sus funciones constitucionales y legales. Este acompañamiento es fundamental para mejorar la toma de decisiones públicas, promover y fortalecer los mecanismos de control y participación social. La orientación del indicador corresponde a un comportamiento de incremento con tipo de medición acumulado.</t>
  </si>
  <si>
    <t>Corporaciones Públicas, instancias de participación ciudadana, entidades territoriales fortalecidas</t>
  </si>
  <si>
    <t>Sumatoria de corporaciones, instancias de participación y entidades territoriales fortalecidas</t>
  </si>
  <si>
    <t>Documentos Tecnicos-Actas y Planillas de asistencia</t>
  </si>
  <si>
    <t>Meta a Cimplir a partir del trimestre 2</t>
  </si>
  <si>
    <t>La Subdirección de Gobierno, Gestión Territorial y Lucha contra la Trata (SGT) realiza articulaciones y asistencias técnicas en el abordaje de la lucha contra el delito de trata de personas, garantizando la aplicabilidad de los protocolos  para identificar, proteger y asistir a las víctimas del delito de trata de personas. La orientación del indicador corresponde a un comportamiento de mantenimiento en el porcentaje (100%) de satisfacción y sirve para mostrar la calidad de las asistencias realizadas, este indicador puede mostrar oportunidades de mejora en la implementación de asistencias técnicas.</t>
  </si>
  <si>
    <t>Asistencias tecnicas evaluadas y resueltas satisfactoriamente</t>
  </si>
  <si>
    <t>(Sumatoria de asistencias técnicas evaluadas y resueltas satisfactoriamente / total de asistencias tecnicas realizadas)*100</t>
  </si>
  <si>
    <t>Evaluaciones de las asistencias técnicas realizadas</t>
  </si>
  <si>
    <t xml:space="preserve">En el primer trimestre de la vigencia 2026, se realizaron 5 asistencias tecnicas sobre el Protocolo para Identificar, Proteger y Asistir a las Víctimas de Trata de Personas en Contextos Migratorios, impactando  en los departamentos de Nariño el comite departamental de Nariño, Comite municipal de la lucha contra la trata de pasto e Ipiales  y en Guainia, el comite departamental del Guainia y el comite municipal de Inirida. </t>
  </si>
  <si>
    <t>https://mininteriorgovco.sharepoint.com/:f:/r/sites/EvidenciasOAP/Documentos%20compartidos/Evidencias%20Indicadores%20de%20Proceso%202026/04.%20Gesti%C3%B3n%20Pol%C3%ADtica%20y%20Gobierno/Subdirecci%C3%B3n%20de%20Gobierno%20y%20Gesti%C3%B3n%20Territorial%20y%20Lucha%20Contra%20la%20Trata/Ind024/Primer%20Trimestre?csf=1&amp;web=1&amp;e=qwF406</t>
  </si>
  <si>
    <t>Gestionar el relacionamiento entre el Gobierno Nacional y el Congreso de República, presentando e implementando políticas públicas en materia de gobernabilidad en el territorio nacional y garantizando el acceso correcto a la democracia y participación ciudadana.
Formular, ejecutar, evaluar y hacer seguimiento a las políticas públicas en materia de participación ciudadana y el fortalecimiento de la democracia</t>
  </si>
  <si>
    <t xml:space="preserve">paula.sierra@mininterior.gov.co									</t>
  </si>
  <si>
    <t xml:space="preserve">Realizar visitas de asistencia técnica y jurídica a las entidades de segundo nivel (Gobernaciones y Alcaldías delegadas)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t>
  </si>
  <si>
    <t>Visitas de asistencia técnica y jurídica a entidades de segundo nivel realizadas</t>
  </si>
  <si>
    <t>Sumatoria de número de visitas de asistencia técnica y jurídica a entidades de segundo nivel realizadas</t>
  </si>
  <si>
    <t>Actas de las visitas de asistencia técnica y jurídica realizadas por el equipo y reportadas por el enlace del Grupo de Acción Comunal durante el trimestre.</t>
  </si>
  <si>
    <t>Actas o informes de visitas</t>
  </si>
  <si>
    <t>I Trimestre: Se realizaron 35 visitas de asistencias técnicas y jurídicas a los entes territoriales:
•19 de febrero: 1 Gobernación Chocó
•19 de febrero: 1 Alcaldía Quibdó
•20 de febrero: 1 Gobernación Caquetá y Alcaldías delegadas: 1 Solano, 1 Doncello, 1 Cartagena del Chaira, 1 Florencia, 1 Valparaiso, 1 La montañita, 1 Solita, 1 Morelia, 1 Albania.
•23 de febrero: 1 Gobernación Quindío.
•25 de febrero: 1 Gobernación Atlántico, 1 Alcaldía delegada: Barranquilla.
•26 de febrero: 1 Gobernación Nariño
•27 de febrero: 1 Gobernación del Huila, 1 Alcaldía de Neiva
29 de Febrero: 1 Gobernación de Cauca, 1 alcaldía de Popayán.
•10 de marzo: 1 Gobernación Casanare.
•11 de marzo: 1 Gobernación Vaupés y alcaldía delegada de 1 Mitú
•12 de marzo: 1 Gobernación Guaviare
•13 de marzo: 1 Gobernación Amazonas
•17 de marzo: 1 Gobernación Santander y alcaldías delegadas 1 Bucaramanga, 1 Floridablanca y 1 Piedecuesta.
•19 de marzo: 1 Gobernación Boyacá
•20 de marzo: 1 Gobernación La Guajira
•25 de marzo: 1 Gobernación Vichada y Alcaldías delegadas: 1 Puerto Carreño, 1 Primavera, 1 Cumaribo.
Ene: 0; Feb: 20; Mar: 15</t>
  </si>
  <si>
    <t xml:space="preserve"> Ind025</t>
  </si>
  <si>
    <t xml:space="preserve">Realizar visitas de inspección, vigilancia y control a las organizaciones de tercer y cuarto grado,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t>
  </si>
  <si>
    <t xml:space="preserve">Visitas de inspección, vigilancia y control a organizaciones de tercer y cuarto grado realizadas									</t>
  </si>
  <si>
    <t xml:space="preserve">Sumatoria de número de visitas de inspección, vigilancia y control a organizaciones de tercer y cuarto grado realizadas									</t>
  </si>
  <si>
    <t>Actas de las visitas de IVC realizadas por el equipo y reportadas por el enlace del Grupo de Acción Comunal durante el trimestre.</t>
  </si>
  <si>
    <t>I Trimestre: Se realizaron 9 visitas de Inspección, Vigilancia y Control a las Federaciones de Acción Comunal:
19 de febrero: IVC Federación del Caquetá.
20 de febrero: IVC Federación de Chocó.
24 de febrero: IVC Federación de Magdalena
28 de febrero: IVC Federación de Tolima
11 de marzo: IVC Federación de Vaupés.
19 de marzo: IVC Federación Meta.
20 de marzo: IVC Federación de La Guajira.
20 de marzo: IVC Federación de Cesar
26 de marzo: IVC Federación de Vichada.
Ene: 0; Feb: 4; Mar:5</t>
  </si>
  <si>
    <t xml:space="preserve"> Ind026</t>
  </si>
  <si>
    <t>NO CUMPLE</t>
  </si>
  <si>
    <t>Realizar acciones de fortalecimiento de la política pública de participación ciudadana y electoral en su fase de implementación, mediante la divulgacion y socialización en los 32 departamentos del Pais.</t>
  </si>
  <si>
    <t>Acciones de fortalecimiento de la política pública de participación ciudadana y electoral - PPPCyE realizadas</t>
  </si>
  <si>
    <t>Sumatoria de acciones de fortalecimiento de la política pública de participación ciudadana y electoral - PPPCyE realizadas</t>
  </si>
  <si>
    <t>Actas o informes de las acciones realizadas por el equipo y reportadas por el enlace del Grupo de Participación Ciudadana durante el trimestre.</t>
  </si>
  <si>
    <t>I Trimestre: Se realizaron 13 eventos de fortalecimiento y socialización de La política pública de participación ciudadana y electoral en los siguientes departamentos: 1 Bolívar, 1 Risaralda, 1 Quindío, 1 Caldas, 1 Magdalena, 1 Valle del Cauca, 1 Atlántico, 1 Santander, 1 Tolima, 1 Meta, 1 Sucre, 1 Boyacá, 1 Cauca
Ene: 5, Feb: 6, Mar: 2</t>
  </si>
  <si>
    <t xml:space="preserve"> Ind027</t>
  </si>
  <si>
    <t>Ind028</t>
  </si>
  <si>
    <t>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t>
  </si>
  <si>
    <t>carlos.espitia@mininterior.gov.co</t>
  </si>
  <si>
    <t>El indicador mide la elaboración de documentos técnicos orientados al seguimiento, cumplimiento y fortalecimiento de las obligaciones derivadas de la Sentencia T-025 de 2004 y sus autos de seguimiento, los cuales consolidan, analizan y sistematizan la información necesaria para la toma de decisiones institucionales. Su medición es importante porque permite verificar la disponibilidad, calidad y oportunidad de estos insumos técnicos, asegurando la continuidad y el mantenimiento del cumplimiento de las obligaciones establecidas.</t>
  </si>
  <si>
    <t>Documentos técnicos, orientados al seguimiento y cumplimiento de la Sentencia T-025 de 2004 y sus autos de seguimiento, en el marco de las competencias del Grupo de Articulación Interna para la Política de Víctimas, elaborados y entregados.</t>
  </si>
  <si>
    <t>(No. de documentos técnicos elaborados y entregados en respuesta a requerimientos recibidos en el marco de la Sentencia T-025 de 2004 / No. total de requerimientos recibidos relacionados con la Sentencia T-025 de 2004) * 100</t>
  </si>
  <si>
    <t>Registros institucionales de producción documental, incluidos los repositorios internos, bases de datos y sistemas de gestión documental donde se almacenan los documentos técnicos elaborados en el marco del seguimiento a la Sentencia T-025 de 2004 y sus autos de seguimiento.</t>
  </si>
  <si>
    <t>Documentos técnicos elaborados en el marco de la Sentencia T-025 de 2004, que permitan verificar el desarrollo de los análisis, contenidos y productos requeridos para el seguimiento a dicha Sentencia y sus autos de seguimiento.</t>
  </si>
  <si>
    <t>Durante el primer trimestre no se elaboraron documentos técnicos en el marco de la Sentencia T-025 de 2004 y sus autos de seguimiento. No obstante, el Grupo de Articulación Interna para la Política Pública de Víctimas adelantó acciones preparatorias orientadas a la consolidación de insumos técnicos, mediante espacios de articulación y reuniones con las direcciones del Ministerio del Interior y entidades del Sistema Nacional de Atención y Reparación Integral a las Víctimas, con el fin de recopilar, validar y depurar la información necesaria para la posterior elaboración de los reportes.</t>
  </si>
  <si>
    <t>Durante el primer trimestre no se generaron solicitudes de reporte en el marco del seguimiento a la Sentencia T-025 de 2004 y sus autos, razón por la cual no se adelantó la elaboración de los documentos técnicos correspondientes en este periodo.</t>
  </si>
  <si>
    <t>Brindar asistencia técnica oportuna y especializada a las entidades territoriales para fortalecer y mantener sus capacidades institucionales en la planeación, gestión e implementación de la política pública de víctimas. Medir este indicador es importante porque permite verificar el nivel de acompañamiento brindado, asegurar la continuidad del fortalecimiento territorial y orientar acciones de mejora para optimizar los resultados en los procesos operativos y de gestión.</t>
  </si>
  <si>
    <t>Asistencias técnicas realizadas a las entidades territoriales para la articulación de la política pública de víctimas.</t>
  </si>
  <si>
    <t>Sumatoria de entidades territoriales que reciben asistencia técnica durante el año.</t>
  </si>
  <si>
    <t>Listas de asistencia y registros de participación asociados a las sesiones de asistencia técnica realizadas durante la vigencia, consolidadas en los reportes internos de la entidad.</t>
  </si>
  <si>
    <t>Listas de asistencia y registros formales de participación que respalden la ejecución de las sesiones de asistencia técnica</t>
  </si>
  <si>
    <t>Para el primer trimestre se estableció como meta brindar asistencia técnica a 99 entidades territoriales. No obstante, se logró atender a 1041 entidades territoriales en temas relacionados con la planeación, gestión e implementación de la política pública de víctimas, superando la meta prevista.
Estas asistencias técnicas se desarrollaron a través de cinco (5) jornadas, en las cuales participaron 32 gobernaciones y 1009 alcaldías municipales. Distribuidas en las siguientes fechas:
• Una (1) jornada desarrollada el (3/02/2026) Sobre: Aspectos Técnicos del Reporte Unificado del Sistema de Información, Coordinación y Seguimiento Territorial – RUSICST
• Una (1) jornada desarrollada el (4/02/2026) Sobre: Aspectos Técnicos de RUSICST, Restitución de Tierras y Territorio, Acción Integral contra Minas Antipersona
• Una (1) jornada desarrollada el (5/02/2026) Sobre: Asistencia técnicas virtuales diligenciamientos RUSICST 2025-2
• Una (1) jornada desarrollada el (6/02/2026) Sobre: Aspectos Técnicos del Reporte Unificado del Sistema de Información, Coordinación y Seguimiento Territorial – RUSICST; Acciones e Iniciativas de Memoria Histórica
• Una (1) jornada desarrollada el (18/02/2026) Sobre: Asistencia técnicas virtuales diligenciamientos RUSICST 2025-2
Durante las jornadas se abordaron, entre otros, los siguientes temas: diligenciamiento del RUSICST; socialización de la estrategia Tejer Territorio; capacitación en el proceso de Certificación Territorial por parte de la Unidad para las Víctimas; capacitación de la Oficina de Apoyo para la Búsqueda de Personas dadas por Desaparecidas; fortalecimiento de la gestión de cementerios como aporte a la búsqueda de personas dadas por desaparecidas (DDHH – Ministerio del Interior); capacitación en Planes de Acción Integral contra Minas Antipersonal (AICMA); y socialización de la oferta institucional del Ministerio del Interior.</t>
  </si>
  <si>
    <t>Teniendo en cuenta las dinámicas de contratación y los cambios en los equipos de trabajo de las entidades territoriales, se han presentado dificultades para contar oportunamente con la actualización de los datos de contacto de algunos enlaces territoriales responsables de los temas asociados. No obstante, desde el Grupo de Articulación Interna se han adelantado acciones orientadas a garantizar la difusión de las jornadas de capacitación, remitiendo las respectivas invitaciones a las oficinas de las alcaldías correspondientes, con el fin de asegurar la participación de los equipos técnicos vinculados a la implementación de las actividades programadas.</t>
  </si>
  <si>
    <t>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t>
  </si>
  <si>
    <t>jomary.ortegon@mininterior.gov.co</t>
  </si>
  <si>
    <t>Fortalecer la politica pública de preveción de violaciones a los Derechos a la vida , integridad y seguridad de personas , grupos y comunidades.</t>
  </si>
  <si>
    <t>Planes integrales de prevención formulados o actualizados frente a violaciones de Derechos Humanos e infracciones al Derecho Internacional Humanitario</t>
  </si>
  <si>
    <t>Sumatoria de número de Planes Integrales de prevención a las violaciones de Derechos Humanos e infracciones al derecho internacional humanitario  formulados o actualizados</t>
  </si>
  <si>
    <t>La herramienta de la cual se obtine la información del indicador es el Plan Estrategico y de acción de cada vigencia.</t>
  </si>
  <si>
    <t xml:space="preserve">Documento Planes Integrales de Protección </t>
  </si>
  <si>
    <t xml:space="preserve">Trimestral </t>
  </si>
  <si>
    <t>La meta del trimestre no se cumple debido a la demora en el inicio del proceso de operación logística y tiquetes; no obstante avanzan las coordinación con los territorios priorizados para la vigencia.</t>
  </si>
  <si>
    <t>https://mininteriorgovco.sharepoint.com/:f:/r/sites/EvidenciasOAP/Documentos%20compartidos/Evidencias%20Indicadores%20de%20Proceso%202026/05.%20Gesti%C3%B3n%20para%20la%20Protecci%C3%B3n%20de%20los%20derechos/Direcci%C3%B3n%20de%20Derechos%20Humanos/Ind030?csf=1&amp;web=1&amp;e=kDW1dh</t>
  </si>
  <si>
    <t xml:space="preserve">Demora en el inicio de los procesos de operación logística y tiquetes
</t>
  </si>
  <si>
    <t xml:space="preserve">Fortalecer el Programa Integral de Seguridad y protección para comunidades y Organizaciones en los Territorios </t>
  </si>
  <si>
    <t xml:space="preserve">Actividades de la Dirección de Derechos Humanos implementadas en el marco del Programa Integral de Seguridad y Protección para Comunidades y Organizaciones en los Territorios.									</t>
  </si>
  <si>
    <t xml:space="preserve">(Número de actividades realizadas en el fortalecimiento e implementación del Programa Integral de Seguridad y Protección para Comunidades y Organizaciones en los Territorios /número de actividades programadas en el fortalecimiento e implementación del Programa Integral de Seguridad y Protección para Comunidades y Organizaciones en los Territorios )*100% </t>
  </si>
  <si>
    <t>Informes de Gestión  de implementación del Programa Integral de Seguridad y Protección para Comunidades y Organizaciones en los Territorios., Actas de seguimiento y asistencia técnica.</t>
  </si>
  <si>
    <t>Se cumple el 100% de la meta programada para el trimestre realizándose la formulación del Plan Integral de Prevención  de la Asociación de Campesinos Desplazados al Retorno (ASOCADAR) ubicada en el departamento de Cesar.</t>
  </si>
  <si>
    <t>https://mininteriorgovco.sharepoint.com/:f:/r/sites/EvidenciasOAP/Documentos%20compartidos/Evidencias%20Indicadores%20de%20Proceso%202026/05.%20Gesti%C3%B3n%20para%20la%20Protecci%C3%B3n%20de%20los%20derechos/Direcci%C3%B3n%20de%20Derechos%20Humanos/Ind031?csf=1&amp;web=1&amp;e=MBwo9k</t>
  </si>
  <si>
    <t>Apoyar la implementación del Plan de Acción Nacional del programa Integral de Garantias para Lideresas y Defensoras de DDHH, en el marco del auto 737, sentencia T-025</t>
  </si>
  <si>
    <t>Actividades de la Dirección de Derechos Humanos como impulso a la implementación del Plan de Acción Nacional del Programa Integral de Garantías para Lideresas y Defensoras de Derechos Humanos.</t>
  </si>
  <si>
    <t xml:space="preserve">(Número de actividades realizadas para apoyar la implementación del Plan de Acción Nacional del Programa Integral de Garantías para Lideresas y Defensoras de DDHH a cargo de la Dirección de Derechos Humanos /número de actividades programadas para apoyar la implementación del Plan de Acción Nacional del Programa Integral de Garantías para Lideresas y Defensoras de DDHH a cargo de la Dirección de Derechos Humanos )*100% </t>
  </si>
  <si>
    <t>Informes de Gestión  del Programa Integral de Garantías para Lideresas y Defensoras de Derechos Humanos., Actas de seguimiento.</t>
  </si>
  <si>
    <t xml:space="preserve">Se cumple el 100% de la meta programada para el trimestre el avance en la implementación del Programa mediante el desarrollo de acciones enfocadas: reunión de los comités de impulso de Meta, Norte de Santander y Tolima  y la actualización de los informes individuales de territorialización en 19 departamentos. </t>
  </si>
  <si>
    <t>https://mininteriorgovco.sharepoint.com/:f:/r/sites/EvidenciasOAP/Documentos%20compartidos/Evidencias%20Indicadores%20de%20Proceso%202026/05.%20Gesti%C3%B3n%20para%20la%20Protecci%C3%B3n%20de%20los%20derechos/Direcci%C3%B3n%20de%20Derechos%20Humanos/Ind032?csf=1&amp;web=1&amp;e=dEcUXe</t>
  </si>
  <si>
    <t>Fortalecer la gestión de los cementerios como acción de apoyo al proceso de búsqueda de personas desaparecidas en Colombia.</t>
  </si>
  <si>
    <t>Número de cementerios que tienen en sus terrenos inhumados cuerpos o restos humanos de personas no identificadas diagnosticados multidimensionalmente.</t>
  </si>
  <si>
    <t>Cementerios que tienen inhumados cuerpos o restos humanos de personas no identificadas diagnosticados multidimensionalmente</t>
  </si>
  <si>
    <t>Informes de Gestión  de implementación - Informe de gestión del proyecto.</t>
  </si>
  <si>
    <t>Aunque no hay meta programada para el trimestre como avance del mes se cuenta con el cuatro diagnósticos multidimensionales de los cementerios de Anapoima y Pandi en Cundinamarca; Soracá y Ramiriquí en Boyacá.</t>
  </si>
  <si>
    <t>https://mininteriorgovco.sharepoint.com/:f:/r/sites/EvidenciasOAP/Documentos%20compartidos/Evidencias%20Indicadores%20de%20Proceso%202026/05.%20Gesti%C3%B3n%20para%20la%20Protecci%C3%B3n%20de%20los%20derechos/Direcci%C3%B3n%20de%20Derechos%20Humanos/Ind033?csf=1&amp;web=1&amp;e=999PuF</t>
  </si>
  <si>
    <t>Fortalecer la Política de Garantía y Respeto a la labor de defensa de los Derechos Humanos</t>
  </si>
  <si>
    <t>Porcentaje de actividades de fortalecimiento e implementación desarrolladas por la Dirección de Derechos Humanos en el marco de la Política de Garantía y Respeto a la labor de defensa de los Derechos Humanos.</t>
  </si>
  <si>
    <t xml:space="preserve">(Número de actividades realizadas para el fortalecimiento e implementación de la Política de Garantía y Respeto a la labor de defensa de los Derechos Humanos  a cargo de la Dirección de Derechos Humanos /número de actividades programadas para el  fortalecimiento e implementación de la Política de Garantía y Respeto a la labor de defensa de los Derechos Humanos a cargo de la Dirección de Derechos Humanos )*100% </t>
  </si>
  <si>
    <t>Informes de Avance de la Politica para Fortalecer la Política de Garantía y Respeto a la labor de defensa de los Derechos Humanos</t>
  </si>
  <si>
    <t>Se cumple el 100% de la meta programada con el avance en la estructuración de los espacios de garantías para la defensa de los derechos humanos y la realización de  2 jornadas territoriales en Santander y Bogotá. Así la realización de sesiones de los subgrupos de las mesas de garantías donde se establecieron rutas de trabajo, analizaron riesgos y se hizo seguimiento a casos y decisiones judiciales.</t>
  </si>
  <si>
    <t>https://mininteriorgovco.sharepoint.com/:f:/r/sites/EvidenciasOAP/Documentos%20compartidos/Evidencias%20Indicadores%20de%20Proceso%202026/05.%20Gesti%C3%B3n%20para%20la%20Protecci%C3%B3n%20de%20los%20derechos/Direcci%C3%B3n%20de%20Derechos%20Humanos/Ind034?csf=1&amp;web=1&amp;e=V7pMiU</t>
  </si>
  <si>
    <t>Impulsar la garantía del ejercicio efectivo de los derechos de los integrantes de los sectores sociales LGBTIQ+ en los territorios.</t>
  </si>
  <si>
    <t>Planes de autoprotección de organizaciones y colectividades de los sectores sociales LGBTIQ+ formulados en los territorios</t>
  </si>
  <si>
    <t xml:space="preserve">Sumatoria de número de Planes de autoprotección de organizaciones y colectividades de los sectores sociales LGBTIQ+ en los territorios, formulados </t>
  </si>
  <si>
    <t>Documentos Planes de autoprotección de organizaciones y colectividades de los sectores sociales LGBTIQ+</t>
  </si>
  <si>
    <t>La meta del trimestre no se cumple, sin embargo  se conformó el equipo encargado de los Planes de Autoprotección y se definió una priorización territorial a partir del trabajo con liderazgos LGBTIQ+ de la Orinoquía y Amazonía.</t>
  </si>
  <si>
    <t>https://mininteriorgovco.sharepoint.com/:f:/r/sites/EvidenciasOAP/Documentos%20compartidos/Evidencias%20Indicadores%20de%20Proceso%202026/05.%20Gesti%C3%B3n%20para%20la%20Protecci%C3%B3n%20de%20los%20derechos/Direcci%C3%B3n%20de%20Derechos%20Humanos/Ind035?csf=1&amp;web=1&amp;e=kk2uee</t>
  </si>
  <si>
    <t>Fortalecer e implementar la Política de Convivencia, Reconciliación, Tolerancia, y No Estigmatización.</t>
  </si>
  <si>
    <t>Porcentaje de actividades a cargo de la Dirección de Derechos Humanos fortalecidas e implementadas en el marco de la Política de Convivencia, Reconciliación, Tolerancia y No Estigmatización.</t>
  </si>
  <si>
    <t xml:space="preserve">(Número de actividades realizadas para el fortalecimiento e implementación de la Política de Convivencia, Reconciliación, Tolerancia, y No Estigmatización a cargo de la Dirección de Derechos Humanos /número de actividades programadas para el fortalecimiento e implementación de la de la Política de Convivencia, Reconciliación, Tolerancia, y No Estigmatización a cargo de la Dirección de Derechos Humanos )*100% </t>
  </si>
  <si>
    <t>Informes de Gestión  de implementación de la  Política de Convivencia, Reconciliación, Tolerancia, y No Estigmatización a cargo de la Dirección de Derechos Humanos, Actas de seguimiento de la Politica.</t>
  </si>
  <si>
    <t xml:space="preserve">Se cumple el 100% de la meta programada para el trimestre avanzando en la reactivación del Plan de Acción Nacional de la Política mediante la articulación con entidades nacionales, el seguimiento a compromisos y la creación de mecanismos de reporte y monitoreo para fortalecer su implementación. Asimismo, se realizó el alistamiento institucional para su ejecución territorial, definiendo prioridades y territorios focalizados. </t>
  </si>
  <si>
    <t>https://mininteriorgovco.sharepoint.com/:f:/r/sites/EvidenciasOAP/Documentos%20compartidos/Evidencias%20Indicadores%20de%20Proceso%202026/05.%20Gesti%C3%B3n%20para%20la%20Protecci%C3%B3n%20de%20los%20derechos/Direcci%C3%B3n%20de%20Derechos%20Humanos/Ind036?csf=1&amp;web=1&amp;e=j6YPbi</t>
  </si>
  <si>
    <t>roquelina.blanco@mininterior.gov.co</t>
  </si>
  <si>
    <t>El indicador mide la realización de espacios de diálogo y concertación del orden nacional entre las autoridades de los pueblos indígenas y las entidades del Gobierno Nacional. Lo mide a través del porcentaje de los espacios efectivamente convocados y desarrollados durante el periodo de seguimiento. Su propósito es verificar el nivel de avance en la creación y garantía de escenarios formales para la participación, concertación y coordinación entre los pueblos indígenas y el Gobierno Nacional.</t>
  </si>
  <si>
    <t>Espacios de diálogo y concertación de orden nacional realizados entre autoridaes de los Pueblos Indígenas y entidades estatales.</t>
  </si>
  <si>
    <t>(Número de espacios de diálogo de orden nacional realizados/Número de espacios de diálogo de orden nacional programados)*100</t>
  </si>
  <si>
    <t>Cronograma de espacios convocados por la Coordinación de Dialogo</t>
  </si>
  <si>
    <t>Matriz de seguimiento de espacios de diálogo programados</t>
  </si>
  <si>
    <t>DURANTE EL TRIMESTRE NO SE REGISTRARON ACTOS ADMINISTRATIVO PESE A RECIBIR COMO CONSTA EN LA MATRIZ DE SEGUIMIENTO 19 SOLICITUDES.</t>
  </si>
  <si>
    <t>https://mininteriorgovco.sharepoint.com/:f:/r/sites/EvidenciasOAP/Documentos%20compartidos/Evidencias%20Indicadores%20de%20Proceso%202026/05.%20Gesti%C3%B3n%20para%20la%20Protecci%C3%B3n%20de%20los%20derechos/Direcci%C3%B3n%20Asuntos%20Ind%C3%ADgenas,%20ROM%20y%20Minor%C3%ADa/I%20TRIMESTRE/Ind037?e=5%3a0bd48bcba8f64f1288493f4c960626c5&amp;sharingv2=true&amp;fromShare=true&amp;at=9&amp;xsdata=MDV8MDJ8bGVhbmRyYS5kdXJhbkBtaW5pbnRlcmlvci5nb3YuY298M2VmYjc3YmU5YmU5NDIwZWYwNmQwOGRlOWM4MmUzMmN8YzRmNzg3MGNlYjA4NGQwMWIwMjNhNzFkZDk0ZTg4M2J8MHwwfDYzOTEyMDI4MzE0OTEwNTAyOXxVbmtub3dufFRXRnBiR1pzYjNkOGV5SkZiWEIwZVUxaGNHa2lPblJ5ZFdVc0lsWWlPaUl3TGpBdU1EQXdNQ0lzSWxBaU9pSlhhVzR6TWlJc0lrRk9Jam9pVFdGcGJDSXNJbGRVSWpveWZRPT18MHx8fA%3d%3d&amp;sdata=WktiK0xJM25Ed0RTZmRZWnh1VmlJMHJ2UW5VcEYyOWJKSHRzcWFodldGZz0%3d</t>
  </si>
  <si>
    <t>LA REORGANIZACION DE LA DIRECCION Y LOS FALLOS DE SEGUIRIDAD INFORMATICA QUE RETRAZARON EL AVANCE EN EL INDICADOR.</t>
  </si>
  <si>
    <t>El indicador mide el nivel de cumplimiento de las órdenes judiciales emitidas por las altas cortes dirigidas a la entidad. Lo mide mediante la verificación y registro del porcentaje de órdenes atendidas frente al total de órdenes recibidas durante el periodo evaluado. Su propósito es garantizar el acatamiento oportuno y adecuado de los mandatos judiciales, asegurando la responsabilidad institucional y la protección de los derechos asociados a dichas decisiones.</t>
  </si>
  <si>
    <t xml:space="preserve">Órdenes judiciales de las altas cortes cumplidas por la entidad que vinculan a la DAIRM									</t>
  </si>
  <si>
    <t>(Número de órdenes judiciales atendidas/Número total de órdenes judiciales recibidas)*100</t>
  </si>
  <si>
    <t>Matriz de control de seguimiento del equipo Juridico de la DAI</t>
  </si>
  <si>
    <t xml:space="preserve">Matriz de control ordenes judiciales </t>
  </si>
  <si>
    <t>SE RECIBIERON 134 SOLICITUDES LAS CUALES FUERON ATENDIDAS EN SU TOTALIDAD</t>
  </si>
  <si>
    <t>https://mininteriorgovco.sharepoint.com/:f:/r/sites/EvidenciasOAP/Documentos%20compartidos/Evidencias%20Indicadores%20de%20Proceso%202026/05.%20Gesti%C3%B3n%20para%20la%20Protecci%C3%B3n%20de%20los%20derechos/Direcci%C3%B3n%20Asuntos%20Ind%C3%ADgenas,%20ROM%20y%20Minor%C3%ADa/I%20TRIMESTRE/Ind038?e=5%3a40b85c16ea2f4133bc51df09df94db84&amp;sharingv2=true&amp;fromShare=true&amp;at=9&amp;xsdata=MDV8MDJ8bGVhbmRyYS5kdXJhbkBtaW5pbnRlcmlvci5nb3YuY298YTUyYzU2NmU5MWQzNDY4OWJjZmEwOGRlOWM4MmYwNTF8YzRmNzg3MGNlYjA4NGQwMWIwMjNhNzFkZDk0ZTg4M2J8MHwwfDYzOTEyMDI4MzM1NDE4MzA3MHxVbmtub3dufFRXRnBiR1pzYjNkOGV5SkZiWEIwZVUxaGNHa2lPblJ5ZFdVc0lsWWlPaUl3TGpBdU1EQXdNQ0lzSWxBaU9pSlhhVzR6TWlJc0lrRk9Jam9pVFdGcGJDSXNJbGRVSWpveWZRPT18MHx8fA%3d%3d&amp;sdata=UXgrbUxDR05GOHBVQkRnNUJZeExQMmR5MElLNmZMWVQ1Z09hV0FuSldlQT0%3d</t>
  </si>
  <si>
    <t>LA CAPACIDAD DE RESPUESTA DE LA DIRECCION SIGUE SIENDO MINIMA DADAS LAS PQRSD QUE INGRESAN DIARIAMENTE</t>
  </si>
  <si>
    <t>El indicador mide el análisis realizado a las solicitudes de registro de asociaciones de autoridades tradicionales y/o cabildos indígenas, así como a sus novedades. Lo mide mediante el porcentaje de las solicitudes  a través de los actos administrativos en firme. Su propósito es verificar el avance y la oportunidad en la gestión en el marco de los registros generados, garantizando la actualización en la información de las autoridades tradicionales indígenas.</t>
  </si>
  <si>
    <t>Registro de asociaciones de autoridades tradicionales y/o cabildos indígenas revisadas en cumplimiento de los requisitos establecidos en la DAIRM</t>
  </si>
  <si>
    <t>(Número total de actos administrativos de registro en firme /Número de solicitudes de registro recibidas)×100</t>
  </si>
  <si>
    <t>Sistema Indigena de Información Colombiano y la matriz de consecutivos de actos administrativos generados.</t>
  </si>
  <si>
    <t>Matriz solicitudes realizadas versus actos administrativos en firme</t>
  </si>
  <si>
    <t>dickson.gomez@mininterior.gov.co</t>
  </si>
  <si>
    <t>Número de entidades territoriales que reciben socialización sobre el proceso de incorporación del enfoque de género, identidad de género, orientación sexual y/o perspectiva interseccional en los instrumentos de planificación territorial, con el propósito de fortalecer sus capacidades para integrar estos enfoques en la planeación pública, impulsar la garantía del derecho a una vida libre de violencias y ampliar los espacios de socialización y apropiación institucional para su implementación efectiva.</t>
  </si>
  <si>
    <t>Proceso de incorporación del enfoque de género y diversidad en los instrumentos de planificación territorial, socializado a las entidades territoriales</t>
  </si>
  <si>
    <t>Número de espacios virtuales o presenciales de socialización realizados con entidades territoriales</t>
  </si>
  <si>
    <t xml:space="preserve">Actas de reunión									</t>
  </si>
  <si>
    <t>Actas</t>
  </si>
  <si>
    <t>Durante el primer trimestre de la vigencia, se dio cumplimiento al indicador mediante la realización de dos (2) espacios de socialización. El primero se llevó a cabo en el municipio de San José del Guaviare, en articulación con la Alcaldía municipal, y el segundo en la ciudad de Popayán, en coordinación con la Secretaría Departamental de la Mujer. Estos espacios permitieron avanzar en la divulgación y apropiación de los lineamientos relacionados con la incorporación del enfoque de género en la gestión territorial, fortaleciendo las capacidades institucionales de las entidades participantes, así como promover el intercambio de experiencias y buenas prácticas entre actores territoriales, identificar necesidades específicas de asistencia técnica y generar compromisos para la implementación efectiva del enfoque de género en los instrumentos de planeación y en las acciones orientadas a la convivencia y la seguridad humana.</t>
  </si>
  <si>
    <t>https://mininteriorgovco.sharepoint.com/:f:/r/sites/EvidenciasOAP/Documentos%20compartidos/Evidencias%20Indicadores%20de%20Proceso%202026/05.%20Gesti%C3%B3n%20para%20la%20Protecci%C3%B3n%20de%20los%20derechos/Grupo%20enfoque%20de%20g%C3%A9nero%20y%20diversidad/Ind040?csf=1&amp;web=1&amp;e=dFiWfM</t>
  </si>
  <si>
    <t xml:space="preserve">tito.lovo@mininterior.gov.co									</t>
  </si>
  <si>
    <t xml:space="preserve">Mide el porcentaje de atención y/o gestión a las alertas tempranas emitidas por la Defensoria del Pueblo por parte de la Secretaría Técnica de la Comisión Intersectorial para la Respuesta Rápida a las Alertas Tempranas -CIPRAT de la Dirección de Seguridad, Convivencia Ciudadana y Gobierno, en concordancia con las funciones descritas en el Decreto 2124 de 2017. Es importante medirlo, porque la CIPRAT debe dar atención dentro de los 10 dias habiles establecidos apenas se emite la Alerta Temprana, con el fin de que se articulen las entidades tanto del territorio Nacional como Territorial para formular acciones y/o estrategias que contribuyan a la prevencion, mitigacion  de los riesgos advertidos en los territorios. El indicador debe mantenerse en un 100% de cumplimiento de atención a las Alertas por la normatividad mencionada anteriormente y dado que también la vida y seguridad de la población. </t>
  </si>
  <si>
    <t>Alertas tempranas atendidas por la CIPRAT de conformidad con el Decreto 2124 de 2017</t>
  </si>
  <si>
    <t xml:space="preserve">(Número de sesiones de articulación para la atención de alertas tempranas / No de alertas tempranas emitidas por la Defensoria del Pueblo)* 100%									</t>
  </si>
  <si>
    <t>Diciembre de 2025</t>
  </si>
  <si>
    <t>Actas de sesiones de seguimiento a las alertas tempranas y  Sistema de Información de seguimiento a la CIPRAT</t>
  </si>
  <si>
    <t xml:space="preserve">Actas de seguimiento y/o listados de asistencia </t>
  </si>
  <si>
    <t>Durante el primer trimestre del año,la Dirección de seguridad, Convivencia Ciudadana y Gobierno, a través de la Secretaria Técnica de la CIPRAT, realizó 9 sesiones de articulación para la atención y seguimiento de las 9 alertas tempranas emitidas por la Defensoría del Pueblo detalladas a continuación: Enero (1): AT001-26 Belén de Umbría, Mistrató,Pueblo Rico (Risaralda); Febrero (3): AT002-26 El Roble (Sucre); AT003-26 Montecristo, Norosí, Regidor, Río Viejo (Bolivar);AT004-26 El Doncello, Puerto Rico (Caquetá);  Marzo (5): AT005-26 El Peñol, El Tambo (Nariño); AT006-26 González, Río de Oro (Cesar), Ábrego, Ocaña (Norte de Santander); AT007-26 Cáchira,La Esperanza (Norte de Santander); AT008-26 Cacahual, La Esperanza (Norte de Santander); AT009-26 Algeciras,Campoalegre (Huila).</t>
  </si>
  <si>
    <t>https://mininteriorgovco.sharepoint.com/:f:/r/sites/EvidenciasOAP/Documentos%20compartidos/Evidencias%20Indicadores%20de%20Proceso%202026/05.%20Gesti%C3%B3n%20para%20la%20Protecci%C3%B3n%20de%20los%20derechos/Direcci%C3%B3n%20de%20Seguridad,%20Convivencia%20Ciudadana%20y%20Gobierno/Ind041?csf=1&amp;web=1&amp;e=GuJEQC</t>
  </si>
  <si>
    <t>Durante el primer trimestre No se presentaron dificultades al respecto.</t>
  </si>
  <si>
    <t xml:space="preserve">Mide el número de entidades territoriales asistidas en temas relacionados con la gestión territorial de la convivencia y seguridad ciudadana (Planes integrales de Seguridad y Convivencia Ciudadana, administración de Fondos de Seguridad Territorial, Socialización de politica pública de seguridad y convivencia, Socialización del Código Nacional de Convivencia Ciudadana), dado que misionalmente la Dirección de Seguridad, Convivencia Ciudadana y Gobierno tiene la competencia de asistir técnicamente a las entidades territoriales,  dada la importancia de  fortalecer los territorios en los temas relacionados con la seguridad y convivencia ciudadana.Para este indicador se programa una meta, pero también se atiende bajo demanda de las entidades territoriales y/o entidades del orden Nacional que las soliciten. La orientación de este indicador es aumentar el número de entidades territoriales asistidas durante la vigencia. 													</t>
  </si>
  <si>
    <t>Asistencias técnicas realizadas a entidades territoriales para fortalecer la gestión territorial de la convivencia y seguridad ciudadana</t>
  </si>
  <si>
    <t>Sumatoria del número de entidades territoriales asistidas en temáticas de gestión territorial.</t>
  </si>
  <si>
    <t>Actas y/o listados de asistencia generadas por el grupo de gestión territorial de la Dirección de Seguridad, Convivencia Ciudadana y Gobierno</t>
  </si>
  <si>
    <t>Actas y/o listados de asistencia soporte de las asistencias técnicas.</t>
  </si>
  <si>
    <t>Durante el primer trimestre del año, se reportan 30 entidades territoriales participantes en 134 Asistencias técnicas realizadas en fortalecimiento de la gestión territorial de la convivencia y seguridad ciudadana - Planes Integrales de Seguridad y Convivencia Ciudadana PISCC, Fondos de Seguridad Territorial FONSET y FONSECON,Socialización de Código Nacional de Seguridad y Convivencia Ciudadana CNSCC e inspectores de convivencia y paz y socialización de politica pública de convivencia y seguridad humana, por parte del equipo de Gestión Territorial de la Dirección de Seguridad, Convivencia Ciudadana y Gobierno, de la siguiente manera: Febrero: Se realizaron 10 asistencias con participación de 5 entidades territoriales, enlistadas a continuación: 1.Gobernación del departamento del Cauca (PISCC,FONSET,CNSCC,INSPECTORES), 2. Municipio de La Tebaidad  - Quindio y 3.municipio de Circasia - Quindio (PISCC-FONSET), 4.Municipio de Inirida - Guainia (CNSCC, INSPECTORES) y la  5.Gobernación del departamento del Quindío (PISCC- FONSET); Marzo: se realizaron 124 asistencias con participación de 25 entidades territoriales: NORTE DEL CAUCA (12 entidades): Gobernación del departamento del Cauca, Santander de Quilichao - Cauca, Villarica- Cauca, Súarez - Cauca, Padilla - Cauca, Guachené-Cauca, La Maria (Piendamo) -Cauca, Puerto Tejada - Cauca, Buenos Aires - Cauca, Miranda - Cauca, Padilla - Cauca, Caloto - Cauca. SUR DEL CAUCA (11 entidades): La Sierra - Cauca, El Bordo - Cauca, Patía - Cauca, Balboa - Cauca, San Sebastian - Cauca, Santa Rosa - Cauca, Mercaderes- Cauca, Florencia - Cauca, Popayán - Cauca, Sucre - Cauca, Bolivar - Cauca. DEPARTAMENTO DEL VICHADA ( 2 entidades): Municipio de Puerto Carreño - Vichada y Gobernación del departamento del Vichada (PISCC, FONSET, CNSCC, INSPECTORES PPCSH).</t>
  </si>
  <si>
    <t>https://mininteriorgovco.sharepoint.com/:f:/r/sites/EvidenciasOAP/Documentos%20compartidos/Evidencias%20Indicadores%20de%20Proceso%202026/05.%20Gesti%C3%B3n%20para%20la%20Protecci%C3%B3n%20de%20los%20derechos/Direcci%C3%B3n%20de%20Seguridad,%20Convivencia%20Ciudadana%20y%20Gobierno/Ind042?csf=1&amp;web=1&amp;e=cldbRA</t>
  </si>
  <si>
    <t>Durante el periodo del mes de Enero, se realizó la contratación del personal mediante la figura de contratos de prestación de servicios en el marco de la "Ley de Garantías", iniciando ejecucion los ultimos dias del mes de Enero, por lo cual, las labores propias de organizacion, realización de planes de trabajo y ejecución de actividades iniciaron en el mes de febrero de 2026. Adicionalmente, que se contraba en proceso la contratación de operador de tiquetes y operador logistico para la realización de las labores en territorio Nacional.</t>
  </si>
  <si>
    <t>Mide el número de talleres técnicos realizados para el fortalecimiento de las capacidades de las entidades territoriales y la formulación de planes de acción asociados a la mitigación de riesgos en materia de DDHH, afectaciones de la convivencia y seguridad; es importante medirlo para mostrar la gestión realizada en los diferentes territorios complementando el ejercicio que se realiza desde la CIPRAT en la atención de alertas tempranas. Se busca hacer un seguimiento a las estrategias que se aplican en los territorios para la mitigación de riesgos y poder brindar un acompañamiento a las entidades territoriales. El objetivo del indicador es aumentar el número de talleres técnicos realizados para la mitigación de riesgso en los territorios.</t>
  </si>
  <si>
    <t>Talleres técnicos realizados para el fortalecimiento de las capacidades de las entidades territoriales para la mitigación de riesgos en materia de DDHH, convivencia y seguridad</t>
  </si>
  <si>
    <t>Sumatoria del número de talleres técnicos para la mitigación de riesgos en materia de DDHH, convivencia y seguridad</t>
  </si>
  <si>
    <t>Actas y/o listados de asistencia generadas por el grupo de la Comisión Intersectorial para la Respuesta Rápida a las Alertas Tempranas - CIPRAT de la Dirección de Seguridad, Convivencia Ciudadana y Gobierno</t>
  </si>
  <si>
    <t>Actas y/o listados de asistencias de los talleres tecnicos desarrollados virtuales y/o presenciales</t>
  </si>
  <si>
    <t>Durante el primer trimestre del año, la Dirección de Seguridad, Convivencia Ciudadana y Gobierno, reporta la realización de 63 talleres técnicos para la mitigación de los riesgos advertidos en materia de convivencia y seguridad humana.</t>
  </si>
  <si>
    <t>https://mininteriorgovco.sharepoint.com/:f:/r/sites/EvidenciasOAP/Documentos%20compartidos/Evidencias%20Indicadores%20de%20Proceso%202026/05.%20Gesti%C3%B3n%20para%20la%20Protecci%C3%B3n%20de%20los%20derechos/Direcci%C3%B3n%20de%20Seguridad,%20Convivencia%20Ciudadana%20y%20Gobierno/Ind043?csf=1&amp;web=1&amp;e=1HJCpq</t>
  </si>
  <si>
    <t>Durante el periodo del mes de Enero, se realizó la contratación del personal mediante la figura de contratos de prestación de servicios en el marco de la "Ley de Garantías", iniciando ejecucion los ultimos dias del mes de Enero, por lo cual, las labores propias de organizacion, realización de planes de trabajo y ejecución de actividades iniciaron en el mes de febrero de 2026. Adicionalmente, que se encontraba en proceso la contratación de operador de tiquetes y operador logistico para la realización de las labores en territorio Nacional.</t>
  </si>
  <si>
    <t>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
religiosa.</t>
  </si>
  <si>
    <t>amelia.cotes@mininterior.gov.co</t>
  </si>
  <si>
    <t xml:space="preserve">La  Dirección de Asuntos para Comunidades Negras, Afrocolombianas, Raizales y Palenqueras, participa en la aprobación de Condonaciones del Fondo Especial de Créditos Educativos para Comunidades Negras (FECECN)  Administrado por ICETEX, esto es importante medirlo por los beneficios que trae para los jovenes de las Comunidades y garantizar el acceso a la educación superior, y la medición del presente indicador se proyecta con una tendencia de inclementar en cada trimestre </t>
  </si>
  <si>
    <t>Fondo especial de créditos educativos condonables de Comunidades Negras -FECECN, administrado por el ICETEX, en las cuales partipa la Dirección de Asuntos para Comunidades Negras, Afrocolombianas, Raizales y Palenqueras para las condonaciones</t>
  </si>
  <si>
    <t>Sumatoria de participaciones de la  la Dirección de Asuntos para Comunidades Negras, Afrocolombianas, Raizales y Palenqueras en la aprobación de Condonaciones del Fondo Especial de Créditos Educativos para Comunidades Negras (FECECN)  Administrado por ICETEX</t>
  </si>
  <si>
    <t>Plan estratégico y de acción 2026</t>
  </si>
  <si>
    <t>Actas de participación Fondo especial de créditos educativos condonables de Comunidades Negras -FECECN, administrado por el ICETEX</t>
  </si>
  <si>
    <t xml:space="preserve">246
</t>
  </si>
  <si>
    <t>Para el trimestre se adelantaron 246 acciones en el marco de Participar en la aprobación de las condonaciones del fondo especial de créditos educativos condonables de Comunidades Negras -FECECN, administrado por el ICETEX asi;
Marzo (246) El ICETEX  cito a Comité Técnico Nacional para someter a aprobación la condonacion de  (246) solicitudes  por un valor de CUATRO MIL NOVECIENTOS SESENTA Y CINCO MILLONES CUATROCIENTOS CINCUENTA Y CUATRO MIL QUINIENTOS CINCUENTA Y DOS PESOS CON DIECISIETE CENTAVOS MCTE. ($4.965.454.552,17, las cuales fueron aprobadas.</t>
  </si>
  <si>
    <t>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t>
  </si>
  <si>
    <t xml:space="preserve">La  Dirección de Asuntos para Comunidades Negras, Afrocolombianas, Raizales y Palenqueras, expide  cerificaciones de Autorreconocimiento como miembro de la  Comunidades Negras, Afrocolombianos, Raizales y Palenqueras y  Exoneración del servicio militar establecido en la sentencia 433 de 2021,  esto es importante medirlo por  los beneficios a las comunidades y que puedan acceder a los programas y oferta institucional del gobierno nacional, y la medición del presente indicador se proyecta con una tendencia de incremental para cada trimestre </t>
  </si>
  <si>
    <t>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t>
  </si>
  <si>
    <t>Sumatoria de certificaciones de Autorreconocimiento como miembro de la  Comunidades Negras, Afrocolombianos, Raizales y Palenqueras y de Exoneración del servicio militar establecido en la sentencia 433 de 2021</t>
  </si>
  <si>
    <t>SISTEMA DE INFORMACIÓN DE ASUNTOS PARA COMUNIDADES NEGRAS, AFROCOLOMBIANAS, RAIZALES Y PALENQUERAS</t>
  </si>
  <si>
    <t xml:space="preserve">Informe emitido por el SISTEMA DE INFORMACIÓN DE ASUNTOS PARA COMUNIDADES NEGRAS, AFROCOLOMBIANAS, RAIZALES Y PALENQUERAS </t>
  </si>
  <si>
    <t>Para el el primer trimestre se adelantaron 18960 acciones en el marco de Expedir las certificaciones de Autorreconocimiento para:
1. Autorreconocimiento como miembro de la  Comunidades Negras, Afrocolombianos, Raizales y Palenqueras
2. Exoneración del servicio militar establecido en la sentencia 433 de 2021, que se presenten ante la Dirección asi;
Durante el mes de enero se expidieron 5351:
4634 auto reconocimientos para comunidades negras, afrocolombianas, raizales y palenqueras.
52 certificaciones de exoneración de servicio militar C-433 de 2021.
665 certificacicones de cupos y/o descuentos
Durante el mes de febrero se expidieron 7644 :
7056 auto reconocimientos para comunidades negras, afrocolombianas, raizales y palenqueras
17  certificaciones de exoneración de servicio militar C-433 de 2021.
571 certificaciones de cupos y descuentos.
Durante el mes de marzo se expidieron 5965:
5483 auto reconocimientos para comunidades negras, afrocolombianas, raizales y palenqueras
34 certificaciones certificaciones de exoneración de servicio militar C-433 de 2021.
448 certificaciones de cupos y descuentos</t>
  </si>
  <si>
    <t>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t>
  </si>
  <si>
    <t xml:space="preserve">La  Dirección de Asuntos para Comunidades Negras, Afrocolombianas, Raizales y Palenqueras, realiza el registros y Actualizaciones Realizadas sobre el Total de Registros y Actualizaciones de Organizaciones de Comunidades Negras, Afrocolombianas, Raizales y Palenqueras, esto es importante medirlo por que  las organizaciones legalmente organizadas puedan acceder a los proyectos de inversión que oferta el gobierno nacional; la medición del presente indicador se proyecta con una tendencia de incremental para cada trimestre. </t>
  </si>
  <si>
    <t>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t>
  </si>
  <si>
    <t>Sumatoria de Registro, actualización realizadas de los Consejos Comunitarios,  Formas o Expresiones Organizativas, Organizaciones de Base y las demás que cree la Ley, de las Comunidades Negras, Afrocolombianas, Raizales y Palenqueras</t>
  </si>
  <si>
    <t>Matriz de excel, registros, actualizaciones, informes controldoc</t>
  </si>
  <si>
    <t>En el trimestre se recibieron y atendieron 99 solicitudes en el proceso de Registro Público Único Nacional y/o actualización de los Consejos Comunitarios, Formas o Expresiones Organizativas, Organizaciones de Base, para un cumplimiento del 100% de la actividad, así:
Enero. (11) 1 inscripciones Organizaciones de base, 2 Actualizaciones organizaciones de base, 0 Inscripciones consejos comunitarios, 8 Actualizaciones consejos comunitarios, 0 Inscripciones de formas o expresiones, 0 Actualizaciones de formas o expresiones.
Febrero. (52) 11 Inscripciones Organizaciones de base, 8 Actualizaciones organizaciones de base, 1 Inscripciones consejos comunitarios, 32 Actualizaciones consejos comunitarios, 0 Inscripciones de formas o expresiones, 0 Actualizaciones de formas o expresiones.
Marzo. (36) 3 Inscripciones Organizaciones de base, 5 Actualizaciones organizaciones de base, 1 Inscripciones consejos comunitarios, 25 Actualizaciones consejos comunitarios, 0 Inscripciones de formas o expresiones, 2 Actualizaciones de formas o expresiones.</t>
  </si>
  <si>
    <t>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t>
  </si>
  <si>
    <t>Procesos de Consulta Previa Realizados para Medidas Legislativas y Administrativas Afectando a Comunidades Negras, Afrocolombianas, Raizales y Palenqueras, los cuales aumentan en el periodo espeficico, su inportancia se debe a la Consulta Previa es un derecho fundamental (Sent. C-169/01, Convenio 169 OIT). Medir cuántos procesos se realizan permite.Verificar que el Estado está cumpliendo con la protección de los derechos de las comunidades. Evidenciar que las entidades responsables están aplicando las normas y protocolos vigentes.</t>
  </si>
  <si>
    <t>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t>
  </si>
  <si>
    <t xml:space="preserve">Sumatoria de  procesos de Consulta Previa para la adopción de Medidas Legislativas y Administrativas de Amplio Alcance Susceptibles de Afectar a las Comunidades Negras, Afrocolombianas, Raizales y Palenqueras  (Espacio Nacional de Consulta Previa - ENCP y Sesiones de las Comisiones) realizados </t>
  </si>
  <si>
    <t>Actas de los procesos de Consulta Previa para la adopción de Medidas Legislativas y Administrativas de Amplio Alcance Susceptibles de Afectar a las Comunidades Negras, Afrocolombianas, Raizales y Palenqueras  (Espacio Nacional de Consulta Previa - ENCP y Sesiones de las Comisiones, informes, listas de asistencia</t>
  </si>
  <si>
    <t>Para el I trimestre se adelantaron 5 acciones en el marco de Coordinar y realizar los procesos de Consulta Previa para la adopción de Medidas Legislativas y Administrativas de Amplio Alcance Susceptibles de Afectar a las Comunidades Negras, Afrocolombianas, Raizales y Palenqueras con el Espacio Nacional de Consulta Previa – ENCP (Decreto 1372 de 2018); así como la secretaría técnica de la Comisión Consultiva de Alto Nivel (Decreto 1640 de 2020). asi;
Febrero; (1) Comisión IV del Espacio Nacional de Consulta Previa, en el marco de la Consulta Previa Libre e Informada del Capítulo de las comunidades Negras, Afrocolombianas, Raizales y Palenqueras del Plan Nacional de Cultura 2024-2038, en el marco de la ejecución del contrato 1923 de 2025.
Marzo; (4) (1) Sesión Comisión V del Espacio Nacional de Consulta Previa de Comunidades Negras Afrocolombianas, Raizales y Palenqueras – ENCP, para el desarrollo de un espacio de diálogo de temas relacionados con la misionalidad de la Unidad de Restitución de Tierras – URT. (2) Sesión Comisión Consultiva de Alto Nivel – CCAN, para la participación en el proceso de reglamentación del Decreto Ley 4635 de 2011 (3,4) Sesióne de la Comisión VI del ENCP y la Unidad de Víctimas – UARIV para la consolidación de los preacuerdos y predesacuerdos de la consulta del Decreto Ley 4635 de 2011.</t>
  </si>
  <si>
    <t>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t>
  </si>
  <si>
    <t>jaime.guzman@mininterior.gov.co</t>
  </si>
  <si>
    <t>Este indicador mide el número de entidades del orden nacional y territorial e instancias de paz que se mantienen articuladas para la implementación de la Política de Paz Total. Es importante porque permite asegurar la coordinación institucional necesaria para ejecutar de manera efectiva las acciones de paz. Su objetivo es mantener el nivel de articulación dentro de un rango que garantice la implementación adecuada de la política.</t>
  </si>
  <si>
    <t>Entidades o instancias articuladas para la implementación de acciones asociadas a la Paz</t>
  </si>
  <si>
    <t xml:space="preserve">Número de  entidades y/o instancias articuladas  para la implementación de acciones asociadas a la Paz  </t>
  </si>
  <si>
    <t>Informes de Articulacion de Entidades o Instancias asociadas a la Paz</t>
  </si>
  <si>
    <t>Reportes o Informes de Iniciativas gestionadas, articuladas y/o coordinadas</t>
  </si>
  <si>
    <t>No se reporta avance ya que la meta para el I Trimestre se encuentra en cero (0)</t>
  </si>
  <si>
    <t xml:space="preserve">No aplica </t>
  </si>
  <si>
    <t>Ninguna</t>
  </si>
  <si>
    <t>Este indicador mide la gestión de la implementación de iniciativas sociales, comunitarias e institucionales del Sector Interior en articulación con entidades del orden nacional, territorial, organismos de cooperación internacional y organizaciones sociales y étnicas. Es importante porque permite fortalecer la acción conjunta para atender necesidades territoriales y poblacionales. Su objetivo es aumentar el nivel de implementación articulada de estas iniciativas.</t>
  </si>
  <si>
    <t>Iniciativas del Sector Interior, articuladas con entidades del Orden Nacional, Territorial, Organismos de Cooperación Internacional y Multilaterales y Organizaciones sociales y etnicas.</t>
  </si>
  <si>
    <t>Numero de Iniciativas gestionadas, articuladas y/o coordinadas</t>
  </si>
  <si>
    <t>Soportes de Articulacion e Implementacion de las Iniciativas sociales y comuntarias asociadas al sector Interior</t>
  </si>
  <si>
    <t xml:space="preserve">Durante el I trimestre de la vigencia, se avanzó con la gestión e implementación de dos iniciativas en las subregiones PDET: Sierra Nevada y Perijá, en el municipio de La Paz (Cesar), y Sur del Tolima, en el municipio de Ataco (Tolima), en coadyuvancia con el Convenio No. 1638 de 2024 suscrito con la OIM, mediante acciones de planificación, coordinación y seguimiento orientadas a garantizar la pertinencia territorial y sostenibilidad de las intervenciones; estas acciones se enmarcan en los lineamientos del Plan Nacional de Desarrollo 2022–2026 “Colombia, Potencia Mundial de la Vida”, contribuyendo a la consolidación de la paz territorial, el cierre de brechas y el fortalecimiento institucional en territorios priorizados, </t>
  </si>
  <si>
    <t>dire.alfonso.jimenez@mininterior.gov.co</t>
  </si>
  <si>
    <t xml:space="preserve">Medir la determinación de la procedencia o no de consulta previa mediante el porcentaje de actos administrativos expedidos para la toma de decisiones. Es importante la medición para establecer el volumen de actos administrativos, para la toma de decisiones, relacionadas con el procedimiento de la procedencia o no de la consulta previa. El indicador es de mantener  </t>
  </si>
  <si>
    <t xml:space="preserve">Porcentaje de actos administrativos expedidos para determinar la procedencia o no de la consulta previa </t>
  </si>
  <si>
    <t xml:space="preserve">(Número de actos administrativos expedidos para determinar la procedencia o no de la consulta previa / Número de actos administrativos programados para determinar la procedencia o no de la consulta previa ) x 100 	</t>
  </si>
  <si>
    <t>Matriz de actos administrativos 2026 de la Subdirección Ténica</t>
  </si>
  <si>
    <t xml:space="preserve">Matriz de actos administrativos 2026 de la Subdirección Técnica  </t>
  </si>
  <si>
    <t>"En el primer trimestre del año 2026, fueron programados y emitidos 290 actos administrativos de Determinación de Procedencia y Oportuna de la Consulta previa, así: Enero: 88, febrero: 109, marzo: 93
Por sectores: energía, 122 actos;  sector de infraestructura, 46 actos;  el sector minero, 35 actos; el sector ambiental, 23 actos: el sector de hidrocarburos, 18 actos; el sector de telecomunicaciones, 18 actos;  el grupo de otros sectores sumó 28 actos administrativos, para un total de 290 actos administrativos emitidos."</t>
  </si>
  <si>
    <t>1. Ind 050. 1er Trimestre</t>
  </si>
  <si>
    <t>Medir la gestión y coordinación de los procesos consultivos mediante el porcentaje de reuniones atendidas y convocadas en el marco de procesos de consulta previa. Es importante medirlo para el monitoreo y toma de decisiones de la gestión del desarrollo de los procesos consultivos . El indicador es de mantener</t>
  </si>
  <si>
    <t xml:space="preserve">Porcentaje de reuniones convocadas y atendidas en el marco de procesos de consulta previa </t>
  </si>
  <si>
    <t>SI((Número de reuniones atendidas en el marco de procesos de consulta previa/Número de reunioones convocados en el marco de procesos de consulta previa)&gt;=85%;1;(Número de reuniones atendidas en el marco de procesos de consulta previa/Número de reunioones convocados en el marco de procesos de consulta previa)/85%)</t>
  </si>
  <si>
    <t>Matriz de reuniones convocadas y atendidas en el marco de la Consulta Previa de la Subdirección de Gestión.</t>
  </si>
  <si>
    <t xml:space="preserve">Matriz de reuniones convocadas y atendidas en el marco de la Consulta Previa de la Subdirección de Gestión </t>
  </si>
  <si>
    <t>Durante el primer trimestre se atendieron 269 reuniones de las 284 reuniones convocadas de consultra previa, cumpliendo con la meta para el trimestre; especificamente por mes las Atendidas: Enero 8, febrero 99, marzo 162 , y las convocadas: Enero: 8, Febrero 102, marzo, 174.</t>
  </si>
  <si>
    <t>2.Ind. 051. 1er Trimestre</t>
  </si>
  <si>
    <t xml:space="preserve">Medir la estrategias implementadas de los procesos de formación en consulta previa desde la escuela de formación para grupos de interés, a fin de establecer el avance de la sensibilización en materia de consulta previa de los grupos de interés.  Es importante la medición porque mediante la implementacion de estrategias de formación se fortalecen las capacidades y habilidades para grupos de interes en materia de consulta previa. El indicador es de mantener  </t>
  </si>
  <si>
    <t>Porcentaje de estrategias de formación implementadas desde la escuela de formación para grupos de interés.</t>
  </si>
  <si>
    <t>(Número de estrategias de formación implementadas desde la escuela de formación para grupos de interés / Número de estrategias de formación programadas a implementar desde la escuela de formación para grupos de interés) x 100</t>
  </si>
  <si>
    <t xml:space="preserve">Reporte del número de estrategias de formación implementadas desde la escuela de formación para  grupos de interés 									</t>
  </si>
  <si>
    <t>En el marco de la implementación de estrategias desde la Escuela de Formación para grupos de interés en el primer trimestre se adelantaron 4 estrategias así: 
Enero: 2 estrategias 1, se proyecta documento base para la jornada de inducción y reinducción para servidores de la DANCP. 2. estrategias de jornadas de capacitación:  (Se realizó jornada de capacitación a servidores de la Dirección de formalización minera del Ministerio de Minas y Energía. (8 personas).
Febrero: 1 estrategia de jornada de capacitación: Se adelantaron tres (3) capacitaciones: 1) A la comunidad del Cabildo Menor Indígena Cascaloa (11 personas). 2) Jornada de inducción en el derecho fundamental a la consulta previa dirigida a nuevos servidores de la DANCP (57 personas). 3) Capacitación en consulta previa dirigida a colaboradores de la Alcaldía Municipal de Filadelfia – Caldas y la Personería Municipal (23 personas).
Marzo: 1  estrategias de jornadas de capacitación: (1. Consejo comunitario PUA ll .(46 personas) 2. Capacitación a la Comunidad Indígena San Rafael (67 personas). 3. Capacitación al Consejo Comunitario Arroyo  (53 personas) 4.Capacitación al Consejo Comunitario de Punta Arena – Cartagena (49 personas). 5.Capacitación al Consejo Comunitario Santa Ana en Barú – Cartagena (36 personas). 6. Capacitación a servidores públicos en Guainía; 7. La comunidad de Punta Canoa – Cartagena) (5 personas), Comunidad de punta canoa  (59 personas); 8. Comision de servicio civil (15 personas) para un total (las 7 capacitaciones) de 315 personas.</t>
  </si>
  <si>
    <t>3. Ind.052. 1er Trimestre</t>
  </si>
  <si>
    <t>richard.gamboa@mininterior.gov.co</t>
  </si>
  <si>
    <t>Incrementar la cantidad de asistencias técnicas y acompañamientos efectuados por la DAR a las Gobernaciones y Alcaldías, tanto de manera presencial como virtual, en relación con las metodologías y kit de herramientas determinados, permite identificar el grado de cumplimiento en la gestión del proceso de asesoría y asistencia técnica brindado por la DAR a las entidades territoriales, de igual forma facilita evaluar el cumplimiento de la estrategia de relacionamiento Nación - Territorio, garantizar la transferencia de conocimiento y mejorar la gestión en las entidades territoriales. la tendencia de este indicador es incremental.</t>
  </si>
  <si>
    <t xml:space="preserve">Asistencias técnicas realizadas a las entidades territoriales (Gobernaciones y Alcaldías)  de manera presencial y virtual, sobre las metodologías y kit de herramientas realizadas por la Dirección de Asuntos Religiosos </t>
  </si>
  <si>
    <t>Sumatoria del número de asistencias técnicas realizadas a las entidades territoriales (Gobernaciones y Alcaldías) de manera presencial y virtual</t>
  </si>
  <si>
    <t>Bitácora de eventos DAR 2026</t>
  </si>
  <si>
    <t>Registros de asistencia técnica y acompañamientos (actas, informes de comisión, Listas de asistencia, reportes de plataformas virtuales y registros fotográficos).</t>
  </si>
  <si>
    <t>Durante el primer (1) trimestre: Se realizaron (40) asistencias técnicas y acompañamientos a las entidades territoriales (Gobernaciones y Alcaldías) de manera presencial y virtual, sobre las metodologías y kit de herramientas proferidas por la Dirección así: Enero (2): 19/01/2026 Valle del Cauca Palmira, 27/01/2026 Antioquia Medellín;  Febrero (19): 03/02/2026 Cundinamarca Soacha, 10/02/2026 Soledad Atlántico, 12/02/2026 Bogotá Bogotá D.C,13/02/2026 Bogotá , 16/02/2026 Bolívar Cicuco,   16/02/2026 Mompós Bolivar, 17/02/2026 Bolívar Cicuco, 18/02/2026 Bolívar Magangué, 19/02/2026 Bolívar Mompós,  Vaupés Mitú, 20/02/2026 Atlántico Barranquilla, 21/02/2026 Atlántico Barranquilla, 22/02/2026 Atlántico Barranquilla, 24/02/2026 Bolívar Turbaco, 25/02/2026 Bolívar Turbaco, 26/02/2026 Bolívar Turbaco,  Tolima San Luis; Marzo (19): 06/03/2026 Meta Villavicencio, 07/03/2026 Bogotá Bogotá, 09/03/2026 Vaupés Mitú, 10/03/2026 Casanare Yopal, 11/03/2026 Sucre San Onofre, 13/03/2026 Cauca Popayán,  Nariño Pasto, 16/03/2026 La Guajira Riohacha,  Nariño Pasto, 17/03/2026 La Guajira Riohacha, 18/03/2026 Antioquia Medellín,  Bolívar Magangué, 19/03/2026 Antioquia Caldas,   Medellín,  Chocó Quibdó,  Tolima Ibagué, 24/03/2026 Antioquia Caldas, 25/03/2026 Huila Neiva.</t>
  </si>
  <si>
    <t>https://mininteriorgovco.sharepoint.com/:f:/r/sites/EvidenciasOAP/Documentos%20compartidos/Evidencias%20Indicadores%20de%20Proceso%202026/05.%20Gesti%C3%B3n%20para%20la%20Protecci%C3%B3n%20de%20los%20derechos/Direcci%C3%B3n%20de%20Asuntos%20Religiosos/Ind053?csf=1&amp;web=1&amp;e=CDDh9A</t>
  </si>
  <si>
    <t>Mantener el porcentaje de solicitudes de trámites atendidos de manera efectiva dentro de los tiempos establecidos por el Sistema de Gestión Documental. Es importante, porque permite garantizar la eficiencia y oportunidad en la gestión documental, asegurando la custodia adecuada de los expedientes y el cumplimiento normativo. Además, contribuye a la transparencia y a la satisfacción de los usuarios internos y externos. La tendencia de este indicador es de "Mantener".</t>
  </si>
  <si>
    <t xml:space="preserve">Trámites del Sistema de gestión documental y custodia de los expedientes realizados  por la Dirección de Asuntos Religiosos </t>
  </si>
  <si>
    <t>((Sumatoria del número de actos administrativos por solicitud de personerías jurídicas especiales y extendidas y otros trámites de las entidades religiosas atendidos y en custodia) / (el número de solicitudes de trámites recibidos en el periodo)) multiplicado por 100</t>
  </si>
  <si>
    <t>Sistema de gestión documental,  tablero de reparto  y registro de custodia de los expedientes</t>
  </si>
  <si>
    <t>Reportes del Sistema de gestión documental,  tablero de reparto  y registro de custodia de los expedientes; clasificadospor trámites así: 2. reforma de estatutos, 3. personería jurídica especial, 4. personería jurídica extendida, 5. dignatarios, y 6. tutelas</t>
  </si>
  <si>
    <t>Durante el primer trimestre: se realizó la actualización del sistema de gestión documental y la custodia de los expedientes de personerías jurídicas de la siguiente manera: enero: reforma de estatutos 5, personería jurídica especial 42, personería jurídica extendida 5, dignatarios 28, tutelas 10 total 90, febrero: reforma de estatutos 13, personería jurídica especial 58, personería jurídica extendida 6, dignatarios 66, tutelas 13, total 156, y marzo: reforma de estatutos 34, personería jurídica especial 94, personería jurídica extendida 3, dignatarios 83, tutelas 20, total 234, Acumulado trimestre: reforma de estatutos 52, personería jurídica especial 194, personería jurídica extendida 14, dignatarios 177, tutelas 43, para un total de 480 trámites atendidos</t>
  </si>
  <si>
    <t>https://mininteriorgovco.sharepoint.com/:f:/r/sites/EvidenciasOAP/Documentos%20compartidos/Evidencias%20Indicadores%20de%20Proceso%202026/05.%20Gesti%C3%B3n%20para%20la%20Protecci%C3%B3n%20de%20los%20derechos/Direcci%C3%B3n%20de%20Asuntos%20Religiosos/Ind054?csf=1&amp;web=1&amp;e=ScFoU5</t>
  </si>
  <si>
    <t>Mantener el porcentaje de expedición de certificados de existencia y representación legal dentro del tiempo establecido por la normativa, es importante porque garantiza la eficiencia y oportunidad en la atención de trámites, lo cual permite asegurar la transparencia, la eficiencia administrativa y la satisfacción de las entidades religiosas.</t>
  </si>
  <si>
    <t xml:space="preserve">Certificados de existencia y representación legal de las entidades religiosas expedidos por la Dirección de Asuntos Religiosos </t>
  </si>
  <si>
    <t>((Número certificaciones de representacion legal  de las entidades religiosas expedidos) /( número de solicitudes de certificación de representacion legal  de las entidades religiosas recibidos)) multiplicado por 100</t>
  </si>
  <si>
    <t>Registro público de entidades religiosas (Plataforma BPM)</t>
  </si>
  <si>
    <t>Reportes del Sistema de gestión documental BPM, tablero de reparto  y registro de custodia de los expedientes; clasificadospor trámites así: 1. Certificados de existencia y representacion legal</t>
  </si>
  <si>
    <t>Durante el primer (1) trimestre se expidieron 5037 certificados de existencia y representación legal así: enero 1495, febrero 1809 y marzo 1733.
Los certificados de existencia y representación legal se solicitan en el aplicativo: https://arncbpm.mininterior.gov.co/
Para facilitar la generación de datos estadísticos de registros administrativos consultar el enlace.
Enlace reporte Cantidad Solicitudes Certificado
https://bpmproduccion.mininterior.gov.co/BPM_Mensajes_Crear.aspx?Tu9QX7FiJeYMmKBSEE4Yxo7Oza7oLOoAQwF4WhW4mZQ=</t>
  </si>
  <si>
    <t>https://mininteriorgovco.sharepoint.com/:f:/r/sites/EvidenciasOAP/Documentos%20compartidos/Evidencias%20Indicadores%20de%20Proceso%202026/05.%20Gesti%C3%B3n%20para%20la%20Protecci%C3%B3n%20de%20los%20derechos/Direcci%C3%B3n%20de%20Asuntos%20Religiosos/Ind055?csf=1&amp;web=1&amp;e=Iz3kt5</t>
  </si>
  <si>
    <t>tito.lovo@mininterior.gov.co</t>
  </si>
  <si>
    <t xml:space="preserve">Mide el número de jornadas integrales realizadas por la Subdirección de Proyectos para la Seguridad y Convivencia Coudadana a entes territoriales y Fuerza Pública, orientadas a socializar la oferta institucional y fortalecer capacidades en formulación, gestión y radicación de proyectos a través del Sistema de Información de Proyectos Institucionales (SIPI). Estas jornadas buscan facilitar la adecuada estructuración de las iniciativas y su tránsito por el proceso de viabilización técnica, financiera y jurídica. El objetivo del indicador es mantener el número de jornadas ejecutadas conforme a la programación establecida para la vigencia 2026.									</t>
  </si>
  <si>
    <t xml:space="preserve">Jornadas integrales de fortalecimiento y socialización de la oferta institucional realizadas a entes territoriales y Fuerza Pública																</t>
  </si>
  <si>
    <t xml:space="preserve">Número de jornadas integrales de fortalecimiento y socialización de la oferta institucional realizadas en el periodo.									</t>
  </si>
  <si>
    <t>Registro consolidado de jornadas de fortalecimiento y socialización administrado por la Subdirección; reportes del Sistema de Información de Proyectos Institucionales (SIPI), cuando aplique.</t>
  </si>
  <si>
    <t>Listados de asistencia firmados; informes de ejecución de jornadas; reportes del registro de jornadas en el SIPI (cuando aplique); material de soporte (actas, memorandos de convocatoria y evidencias fotográficas).</t>
  </si>
  <si>
    <t>Semestral</t>
  </si>
  <si>
    <t>La meta esta programada para el II y IV trimestre, por lo anterior no se reporta el avance del indicador</t>
  </si>
  <si>
    <t>Mide el porcentaje de proyectos evaluados frente al total de proyectos radicados en la Subdirección durante el periodo de referencia, con el fin de determinar el nivel de cumplimiento en la gestión de evaluación técnica. El objetivo del indicador es mantener el resultado dentro del rango meta definido (≥ 90%).</t>
  </si>
  <si>
    <t>Proyectos evaluados frente a proyectos radicados en la Subdirección de Proyectos para la Seguridad y la Convivencia Ciudadana.</t>
  </si>
  <si>
    <t xml:space="preserve">Número de proyectos evaluados / Número de proyectos radicados en la plataforma  * 100									</t>
  </si>
  <si>
    <t>no aplica</t>
  </si>
  <si>
    <t>Reporte consolidado del Sistema de Información de Proyectos Institucionales (SIPI) sobre proyectos radicados y evaluados en el periodo.</t>
  </si>
  <si>
    <t xml:space="preserve">Registros del SIPI sobre proyectos radicados y proyectos que se le hallan realizado evaluación.									</t>
  </si>
  <si>
    <t>La meta esta programada para el II y IV trimestre, por lo snterior no se reporta el avance del indicador</t>
  </si>
  <si>
    <t>Administrar y satisfacer las necesidades de bienes, servicios e impactos y aspectos ambientales que permitan la continuidad de la operación y funcionamiento de la entidad en cumplimiento de la normatividad vigente.</t>
  </si>
  <si>
    <t>diana.olmos@mininterior.gov.co</t>
  </si>
  <si>
    <t>Hacer seguimiento a la ejecución del presupuesto asignado para atender las necesidades de funcionamiento del Ministerio del Interior, dicha ejecución debe ir en aumento durante la vigencia.</t>
  </si>
  <si>
    <t xml:space="preserve">Ejecución presupuestal apropiada para el funcionamiento </t>
  </si>
  <si>
    <t>(Total presupuesto ejecutado en el periodo (Comprometido)/Total de presupuesto asignado) * 100</t>
  </si>
  <si>
    <t>Sistema Integrado de Información Financiera SIIF</t>
  </si>
  <si>
    <t>Reporte de ejecución SIIF</t>
  </si>
  <si>
    <t>El porcentaje de ejecución de los recursos de funcionamiento ejecutado, fue superior al establecido en la meta para el primer trimestre, debido a que por la ley de garantías se suscribieron nuevos contratos en el mes de enero de 2026, con el fin de garantizar la atención de las necesidades de funcionamiento en las sedes del Ministerio.</t>
  </si>
  <si>
    <t>La ley de garantías conlleva a que varios contratos se suscriban antes de lo previsto con relación a otras vigencias.</t>
  </si>
  <si>
    <t xml:space="preserve">Hacer seguimiento a las tomas física realizadas anualmente a los bienes de las 27 dependencias del Ministerio del Interior, con el objeto de conservar el inventario de la entidad, el numero de tomas físicas debe aumentar en durante la vigencia.  </t>
  </si>
  <si>
    <t xml:space="preserve">Tomas físicas realizadas anualmente a las dependencias del Ministerio del Interior </t>
  </si>
  <si>
    <t>Sumatoria de tomas físicas realizadas por dependencia</t>
  </si>
  <si>
    <t xml:space="preserve">Formato Informe Toma Física </t>
  </si>
  <si>
    <t>Actividad programada a parir del segundo trimestre de 2026</t>
  </si>
  <si>
    <t>Asegurar la oportunidad y calidad de los registros de las operaciones financieras cumpliendo la normatividad vigente con el fin de generar estados financieros razonables para la toma de decisiones</t>
  </si>
  <si>
    <t xml:space="preserve">Hacer segmento a los pagos realizados con base en las solicitudes y el cumplimiento de requisitos por parte de las dependencias del Ministerio; el porcentaje de pagos debe aumentar durante la vigencia. </t>
  </si>
  <si>
    <t>Pagos realizados de las obligaciones de ministerio del interior</t>
  </si>
  <si>
    <t>(Número de pagos oportunos realizados/Número Total de solicitudes de pagos radicados)*100</t>
  </si>
  <si>
    <t>Listado ordenes de pago</t>
  </si>
  <si>
    <t>Desde la Subdirección Administrativa y Financiera - Grupo de Gestión Financiera y Contable, se realizaron 4.510 pagos que corresponden a radicaciones de las áreas, por valor de $46.679.333.484,52; que corresponden al 100% de los pagos solicitados y aprobados.
Dando así un cumplimiento al 100% correspondiente al primer trimestre de la vigencia 2026, con el siguiente detalle:
Reservas: 254 por valor de $ 14.673.919.692.425,00
Enero: 21 por valor de $2.988.505.569,25
Febrero: 605 por valor de $7.979.091.062,16
Marzo: 3884 por valor de $35.711.736.853,11</t>
  </si>
  <si>
    <t xml:space="preserve">Hacer seguimiento a la expedición de CDP y RP solicitados por las dependencias del Ministerio; el porcentaje de CDP y RP expedidas  debe aumentar durante la vigencia. </t>
  </si>
  <si>
    <t>CDP y RP expedidos por el Grupo de Gestión Financiera y Contable del Ministerio</t>
  </si>
  <si>
    <t>(Número de CDP y rp expedidos en el periodo/Número total de CDP y RP solicitados en el periodo)*100</t>
  </si>
  <si>
    <t>Consolidado cuentas radicadas y aprobadas</t>
  </si>
  <si>
    <t>Durante el I trimestre de la vigencia 2026, se da cumplimiento a la meta del 100% de las solicitudes recibidas en la Subdirección Administrativa y Financiera - Grupo de Gestión Financiera y Contable del Ministerio del interior gestionando 6.240 solicitudes detalladamente así:
Se expidieron los siguientes CDP:
Enero: 2.236 por valor de $888.950.972,505,48
Febrero: 86 por valor de $143.331.978.912,86
Marzo: 28 por valor de $103.845.392.566,95
Se expidieron los siguientes RP:
Enero: 2.088 por valor de $750.632.080.867,83
Febrero: 806 por valor de $13.453.577.805,00
Marzo: 996 por valor de $67.312.406.124,00</t>
  </si>
  <si>
    <t>Hacer seguimiento al porcentaje de cuentas aprobadas en el Ministerio, esto permite evidenciar la gestión de la dependencia; el porcentaje debe aumentar durante la vigencia.</t>
  </si>
  <si>
    <t>Cuentas aprobadas por el Grupo de Gestión Financiera y Contable del Ministerio</t>
  </si>
  <si>
    <t>(Número de cuentas aprobadas/ Número total de cuentas radicadas)*100</t>
  </si>
  <si>
    <t>Información estadística consolidada por el Grupo de Gestión Financiera y Contable de Ministerio</t>
  </si>
  <si>
    <t>Desde la Subdirección Administrativa y Financiera - Grupo de Gestión Financiera y Contable, se recepcionaron 5.397 cuentas para trámite de revisión, aprobación y pago, y de las cuales 4.443 fueron aprobadas y dieron continuidad al trámite de la cadena presupuestal, dando así cumplimiento al 100% de la actividad.
Con el Siguiente detalle correspondiente al primer trimestre de la Vigencia 2026, así:
Enero: 1173
Febrero: 2567
Marzo: 1657
Presentando una diferencia entre cuentas radicadas y aprobadas de 954, lo que obedece a las devoluciones realizadas.
Por lo anterior desde la Subdirección Administrativa y Financiera - Grupo de Gestión Financiera y Contable, se mantiene el apoyo a los áreas, así como la constante comunicación con los enlaces a fin de disminuir el índice de error, que conlleva a estás devoluciones.</t>
  </si>
  <si>
    <t>Realizar el proceso contractual, para la adquisición de Bienes y servicios que requiera el Ministerio del Interior para el ejercicio de sus funciones, en observancia de la normatividad vigente.</t>
  </si>
  <si>
    <t>lina.vacca@mininterior.gov.co</t>
  </si>
  <si>
    <t xml:space="preserve">El presente indicador medirá el cumplimiento de los reportes mensuales que se realiza mensualmente a la Contraloría Genetal de la Republica a través de la plataforma SIRECI, con el fin de verificar que se mantega dentro del rango que indica la Ley; adicionalmente la tendencia de dicho indicador es incremental acumulado. </t>
  </si>
  <si>
    <t xml:space="preserve">Certificaciones expedidas en el aplicativo Sistema de Rendición Electrónica de la Cuenta e Informes - SIRECI </t>
  </si>
  <si>
    <t>Sumatoria del número de certificaciones de informes reportados en SIRECI</t>
  </si>
  <si>
    <t>Sistema de Rendición de la Cuenta e Informes - SIRECI</t>
  </si>
  <si>
    <t>Certificaciones Sistema de Rendición Electrónica de la Cuenta e Informes - SIRECI expedidas</t>
  </si>
  <si>
    <t>Durante el primer trimestre del año 2026, la Subdirección de Gestión Contractual reportó mensualmente a la Contraloría General de la República, a través de la plataforma SIRECI, los contratos y/o convenios suscritos por el Ministerio del interior, reportes realizados durante los meses de enero, febrero y marzo de 2026.</t>
  </si>
  <si>
    <t>https://mininteriorgovco.sharepoint.com/:f:/r/sites/EvidenciasOAP/Documentos%20compartidos/Evidencias%20Indicadores%20de%20Proceso%202026/08.%20Gesti%C3%B3n%20de%20Bienes%20y%20Servicios/I%20Trimestre/Ind.063?csf=1&amp;web=1&amp;e=iJHRfv</t>
  </si>
  <si>
    <t>Según la Resolución orgánica 6289 DE 2011 de la CGR, el término establecido para la rendición corresponderá al décimo (10º) día hábil del mes inmediatamente siguiente del trimestre a rendir. Por tanto, para el reporte del mes de marzo en el aplicativo SIRECI, el Ministerio del Interior tiene plazo hasta el 16 de abril de 2026.</t>
  </si>
  <si>
    <t xml:space="preserve">
El presente indicador medirá  las modificaciones del Plan Anual de Adquisiciones que revisa la Subdirección de Gestión Contractual las cuales deben coincidir con la cantidad de modificaciones adelantadas por la Entidad, lo anterior con el fin de garantizar que el Plan Anual de Adquisiciones tenga coherencia con la contratación de la entidad. La tendencia del presente indicador es mantenimiento. 
</t>
  </si>
  <si>
    <t xml:space="preserve">Modificaciones al Plan Anual de Adquisiciones revisadas por la Subdirección de Gestión Contractual </t>
  </si>
  <si>
    <t>(Número de modificaciones revisadas/modificaciones adelantadas)*100</t>
  </si>
  <si>
    <t xml:space="preserve">Constancia de verificación por la Subdirección </t>
  </si>
  <si>
    <t xml:space="preserve">Correos electronicos de trazabilidad de verificación </t>
  </si>
  <si>
    <t>Previo a la publicación de las diferentes versiones del Plan Anual de Adquisiciones, la Subdirección de Gestión Contractual realizó durante los meses de enero a marzo de 2026, la revisión de 6 modificaciones al PAA (V1 a V6).</t>
  </si>
  <si>
    <t>https://mininteriorgovco.sharepoint.com/:f:/r/sites/EvidenciasOAP/Documentos%20compartidos/Evidencias%20Indicadores%20de%20Proceso%202026/08.%20Gesti%C3%B3n%20de%20Bienes%20y%20Servicios/I%20Trimestre/Ind064?csf=1&amp;web=1&amp;e=epjCFi</t>
  </si>
  <si>
    <t>Para el avance cuantitativo, se ingresa la fórmula de cálculo indicada pero al parecer la celda está mal formulada para la unidad de medida</t>
  </si>
  <si>
    <t xml:space="preserve">Mediante este indicador se identificará la cantidad de capacitaciones que realizó la Subdirección de Gestión Contractual a los supervisores del Ministerio del Interior, con el objetivo de mantener el rango y aportar al fortalecimiento de la supervisión. La tendencia de este indicador es incremental. 
</t>
  </si>
  <si>
    <t xml:space="preserve">Capacitaciones adelantadas a los Supervisores por la Subdirección de Gestión Contractual </t>
  </si>
  <si>
    <t>Sumatoria del número de capacitaciones realizadas a los supervisores de los contratos y/o convenios</t>
  </si>
  <si>
    <t>Lista de asistencia a capacitaciones</t>
  </si>
  <si>
    <t>Lista de asistencia de capacitaciones</t>
  </si>
  <si>
    <t>Durante los meses de enero a marzo de 2026, la Subdirección de Gestión Contractual realizó una (1) capacitación en temas relacionados con el seguimiento a la ejecución y liquidación de contratos/convenios.</t>
  </si>
  <si>
    <t>https://mininteriorgovco.sharepoint.com/:f:/r/sites/EvidenciasOAP/Documentos%20compartidos/Evidencias%20Indicadores%20de%20Proceso%202026/08.%20Gesti%C3%B3n%20de%20Bienes%20y%20Servicios/I%20Trimestre/Ind065?csf=1&amp;web=1&amp;e=CsDQQm</t>
  </si>
  <si>
    <t xml:space="preserve">
Verificar que los contratos y/o convenios suscritos tengan coherencia del Plan Anual de Adquisiones (PAA) con el objetivo de cumplir con el prinicipio de planeación y mantener la misma cantidad de procesos publicados y verificados con el PAA. La tendencia del presente indicador es de mantenimiento
</t>
  </si>
  <si>
    <t xml:space="preserve">Contratos y/o convenios publicados por la Subdirección de Gestión Contractual  en la plataforma establecida por  "Colombia Compra Eficiente" </t>
  </si>
  <si>
    <t>(Sumatoria de contratos y/o convenios revisados / Sumatoria de contratos y/o convenios publicados)*100</t>
  </si>
  <si>
    <t>Plataforma establecida por "Colombia Compra Eficiente"</t>
  </si>
  <si>
    <t xml:space="preserve">Base de datos de contratación de la Subdirección de Gestión Contractual con relacion de link de publicación en la plataforma </t>
  </si>
  <si>
    <t>Previa la publicación de cada uno de los procesos de contratación, la subdirección de gestión contractual realizó la verificación de la coherencia de los 1542 procesos de contratación celebrados en el primer trimestre de 2026 con el PAA. En enero se suscribieron 1541 contratos y en marzo se celebró 1 contrato, para un total de 1542.</t>
  </si>
  <si>
    <t>https://mininteriorgovco.sharepoint.com/:f:/r/sites/EvidenciasOAP/Documentos%20compartidos/Evidencias%20Indicadores%20de%20Proceso%202026/08.%20Gesti%C3%B3n%20de%20Bienes%20y%20Servicios/I%20Trimestre/Ind066?csf=1&amp;web=1&amp;e=17a4rG</t>
  </si>
  <si>
    <t>Representar a la Nación - Ministerio del Interior en los procesos judiciales y extrajudiciales en los que haga parte y asesorar en la expedición de actos administrativos y emisión de conceptos que sean de su competencia, para la salvaguarda de sus intereses.</t>
  </si>
  <si>
    <t>juan.duran@mininterior.gov.co.</t>
  </si>
  <si>
    <t>Ejercer la representación judicial en los procesos en los que  el Ministerio del Interior sea convocado.</t>
  </si>
  <si>
    <t>Audiencias judiciales atendidas en los procesos en los que el Ministerio del Interior sea convocado.</t>
  </si>
  <si>
    <t xml:space="preserve">(Número de audiencias atendidas/número de audiencias judiciales programadas)*100								</t>
  </si>
  <si>
    <t>Base de datos de registro y control de audiencias judiciales</t>
  </si>
  <si>
    <t>Atender las conciliaciones extrajudiciales convocadas por la Procuraduría General de la Nación</t>
  </si>
  <si>
    <t xml:space="preserve">Conciliaciones extrajudiciales atendidas								</t>
  </si>
  <si>
    <t xml:space="preserve">(número de conciliaciones extrajudiciales atendidas/número de conciliaciones extrajudiciales convocadas por la Procuraduría General de la Nación)*100							</t>
  </si>
  <si>
    <t>Base de datos registro y control de conciliaciones extrajudiciales</t>
  </si>
  <si>
    <t>Realizar el estudio jurídico y administrativo de las solicitudes de pago de sentencias, conciliaciones y laudos arbitrales.</t>
  </si>
  <si>
    <t xml:space="preserve">Expedientes de solicitudes de pago de sentencias revisados									</t>
  </si>
  <si>
    <t xml:space="preserve">(Número de expedientes con verificación de requisitos/número de expedientes asignados)*100								</t>
  </si>
  <si>
    <t>Base de datos de pagos de sentencias</t>
  </si>
  <si>
    <t>Durante el primer trimestre se recibieron 8 solicitudes de pago de las cuales se realizó verificación de cumplimiento de requisitos a 7 expedientes.</t>
  </si>
  <si>
    <t>https://mininteriorgovco.sharepoint.com/:f:/r/sites/EvidenciasOAP/Documentos%20compartidos/Evidencias%20Indicadores%20de%20Proceso%202026/09.%20Gesti%C3%B3n%20Jur%C3%ADdica/I%20Trimestre/Ind069?csf=1&amp;web=1&amp;e=MmrmFL</t>
  </si>
  <si>
    <t xml:space="preserve">Garantizar el nivel de gestión frente a los proyectos de actos administrativos que le sean requeridos a la Dirección Jurídica para elaboración y revisión.									</t>
  </si>
  <si>
    <t>Proyectos de actos administrativos gestionados en el marco de las funciones a cargo de la Dirección Jurídica.</t>
  </si>
  <si>
    <t>(Número de  proyectos de actos administrativos elaborados y revisados / Total de proyectos de actos administrativos requeridos)*100</t>
  </si>
  <si>
    <t>Matriz de asignación y atención de proyectos de actos administrativos requeridos a la Dirección Jurídica</t>
  </si>
  <si>
    <t>La Dirección Jurídica elaboró 139 actos administrativos de los 137 solicitados durante el primer trimestre de 2026. La diferencia entre los actos administrativos elaborados y recibidos, corresponde a 2 solicitudes que fueron recibidas  el 31 de diciembre de 2025.</t>
  </si>
  <si>
    <t>https://mininteriorgovco.sharepoint.com/:f:/r/sites/EvidenciasOAP/Documentos%20compartidos/Evidencias%20Indicadores%20de%20Proceso%202026/09.%20Gesti%C3%B3n%20Jur%C3%ADdica/I%20Trimestre/Ind070?csf=1&amp;web=1&amp;e=QBTDUk</t>
  </si>
  <si>
    <t>Brindar respuesta a los informes que le sean requeridos a la Dirección Jurídica en el marco de sus funciones.</t>
  </si>
  <si>
    <t>Informes enviados a los clientes internos y externos conforme a las funciones de la Dirección Jurídica</t>
  </si>
  <si>
    <t>(Número de informes enviados a los clientes internos y externos / Total de informes solicitados por los clientes internos y externos )*100</t>
  </si>
  <si>
    <t>Reporte sistema Control Doc</t>
  </si>
  <si>
    <t xml:space="preserve">100%
</t>
  </si>
  <si>
    <t>Durante el primer trimestre la Dirección Jurídica envió 11 informes a clientes externos de los 11 que fueron solicitados en el periodo objeto de reporte.</t>
  </si>
  <si>
    <t>https://mininteriorgovco.sharepoint.com/:f:/r/sites/EvidenciasOAP/Documentos%20compartidos/Evidencias%20Indicadores%20de%20Proceso%202026/09.%20Gesti%C3%B3n%20Jur%C3%ADdica/I%20Trimestre/Ind071?csf=1&amp;web=1&amp;e=GdT28t</t>
  </si>
  <si>
    <t>Brindar atención y asistencia primaria acorde a cada canal de atención (Presencial - direccionamiento de las solicitudes de acuerdo con el portafolio institucional, a la ventanilla de correspondencia. Virtual-manteniendo el portafolio actualizado para ser publicado en la web. Telefónico-direccionando las llamadas de la ciudadanía a la dependencia competente y atendiendo las solicitudes de información general) y hacer seguimiento al ciclo de las peticiones de la ciudadanía o grupos de valor de acuerdo con las disposiciones legales vigentes.</t>
  </si>
  <si>
    <t xml:space="preserve">Este indicador mide los tiempos de respuesta de las PQRSDF mediante la data que arroja el sistema donde se gestionan, acorde con la tipología PQRSDF. Calcula si fue respondido o no, dentro o fuera de los tiempos de ley,asi mismo evalua la gestión frente a la respuesta institucional de todo el ministerio del interior, segregado por dependencias.Su orientación es aumentar.
Nota Aclaratoria: El grupo de Servicio al Ciudadano (OIP) solo se encarga de la medición y la presentación de los datos; las acciones correctivas -de llegarse a necesitarse- están a cargo de cada una de las dependencias de acuerdo con la normatividad vigente en la materia. "									</t>
  </si>
  <si>
    <t xml:space="preserve">PQRSDF ATENDIDAS DENTRO DE LOS TERMINOS DE LEY											</t>
  </si>
  <si>
    <t xml:space="preserve">(Número de PQRSDF respondidas dentro de tiempo / Total de PQRSDF recibidas en el periodo de tiempo)*100									</t>
  </si>
  <si>
    <t xml:space="preserve">Sistemas de información donde se gestionen las PQRSDF									</t>
  </si>
  <si>
    <t xml:space="preserve">Reporte donde se evidencia los tiempos de respuesta y gestión de las PQRSDF extraido del Sistema de Gestión de Archivos electronicos SGDEA, con la  respectiva formulación que evidencie el porcentaje (%) obtenido.									</t>
  </si>
  <si>
    <t>El indicador de oportunidad en la respuesta de PQRSDF se calcula mediante la fórmula: (Número de PQRSDF respondidas dentro de tiempo / Total de PQRSDF recibidas en el periodo) × 100. Para el primer trimestre de 2026, el cálculo se realizó con 9.191 PQRSDF respondidas dentro de los términos establecidos, de un total de 21.884 PQRSDF recibidas, lo que da como resultado: (9.191 / 21.884) × 100 = 42%.
Este resultado evidencia un cumplimiento del 42%, el cual supera la meta institucional establecida para el periodo,</t>
  </si>
  <si>
    <t>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t>
  </si>
  <si>
    <t>El bajo desempeño en el indicador de oportunidad en la respuesta de PQRSDF se explica principalmente por la alta demanda sostenida de solicitudes (21.884), que genera presión sobre la capacidad operativa institucional. A esto se suma una capacidad limitada frente al volumen de trabajo, así como la dependencia de procesos manuales que afectan la eficiencia y los tiempos de respuesta.
Adicionalmente, se evidencian diferencias de desempeño entre dependencias, debilidades en el seguimiento oportuno de los casos, inconsistencias en la clasificación de las PQRSDF y limitaciones en la articulación interinstitucional. También se identifican rezagos acumulados de periodos anteriores, lo que incrementa la carga operativa del periodo actual y afecta el cumplimiento de los términos legales.</t>
  </si>
  <si>
    <t>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t>
  </si>
  <si>
    <t xml:space="preserve">Gestionar el cumplimiento de las directrices de Gobierno Digital, integrando principios de transparencia, accesibilidad y colaboración. Su medición permite verificar el avance y la consistencia de la entidad en la implementación de la Política de Gobierno Digital. El indicador está orientado a mantener, asegurando la continuidad y estabilidad de las acciones gestionadas en cada periodo.									</t>
  </si>
  <si>
    <t xml:space="preserve">Acciones de políticas de Gobierno Digital gestionadas									</t>
  </si>
  <si>
    <t xml:space="preserve">(Solicitudes de publicación en la sede electrónica atendidas / Solicitudes de publicación en la sede electrónica recibidas)*100									</t>
  </si>
  <si>
    <t>Solicitudes de cargue de la Sede Electrónica.</t>
  </si>
  <si>
    <t>Informe solicitudes sede electrónica atendidas</t>
  </si>
  <si>
    <t>El Grupo de Sistemas de la OIP, en cumplimiento de la Política de Gobierno Digital, realiza la actualización permanente del contenido de la sede electrónica del Ministerio del Interior. En este sentido, durante el primer trimestre reportó el indicador con base en la relación de 125 solicitudes publicadas en la sede electrónica, sobre el total de solicitudes recibidas, multiplicado por cien.</t>
  </si>
  <si>
    <t>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t>
  </si>
  <si>
    <t>Garantizar y mantener en óptimas condiciones de funcionamiento la infraestructura tecnológica del Ministerio, incluyendo hardware, software, red LAN, seguridad informática, procesamiento, almacenamiento y bases de datos. Es importante medirlo porque permite asegurar la continuidad operativa, minimizar fallas y garantizar la disponibilidad de los servicios tecnológicos. El indicador está orientado a mantener, garantizando la estabilidad y desempeño adecuado de la infraestructura.</t>
  </si>
  <si>
    <t>Índice de capacidad en la prestación de servicios</t>
  </si>
  <si>
    <t>(Solicitudes de servicio de soporte técnico resueltas / Servicios de servicio técnico recibidas) * 100</t>
  </si>
  <si>
    <t>Solicitudes de servicio de soporte técnico resueltas.</t>
  </si>
  <si>
    <t>Reportes Mesa de Ayuda</t>
  </si>
  <si>
    <t>Durante el primer trimestre de 2026 se recibieron 2.528 solicitudes de soporte técnico, las cuales fueron atendidas y cerradas en su totalidad, alcanzando un cumplimiento del 100% en el indicador.
La gestión incluyó soporte a usuarios y a la infraestructura tecnológica (servidores y bases de datos). La distribución mensual evidenció una mayor concentración en febrero (1.391 solicitudes), seguido de enero (671) y marzo (466), manteniéndose la capacidad de respuesta frente al volumen total de requerimientos.</t>
  </si>
  <si>
    <t>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t>
  </si>
  <si>
    <t>Asegurar la continuidad de los servicios de conectividad y colocación del Ministerio. Es importante medirlo porque permite garantizar la disponibilidad de los servicios tecnológicos, evitar interrupciones y asegurar la operación institucional. El indicador está orientado a mantener, asegurando niveles óptimos y estables de servicio.</t>
  </si>
  <si>
    <t>Servicios de Conectividad y Colocación contratados en el Ministerio del Interior.</t>
  </si>
  <si>
    <t xml:space="preserve">(Número de servicio de conectividad y colocación contratados/Número de servicio de conectividad y colocación requerido)*100									</t>
  </si>
  <si>
    <t>Contratos vigentes de Conectividad y Colocación.</t>
  </si>
  <si>
    <t>Contratos de servicio tecnológico</t>
  </si>
  <si>
    <t>Dado que se garantizó la disponibilidad del servicio de conectividad y soporte mediante contratos vigentes, se asegura la atención de la totalidad de los requerimientos recibidos durante el periodo, lo que permite inferir un cumplimiento del 100% del indicador, en la medida en que las solicitudes fueron atendidas conforme a la capacidad operativa.</t>
  </si>
  <si>
    <t>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t>
  </si>
  <si>
    <t xml:space="preserve">Identificar y mitigar los riesgos de seguridad informática, como virus, troyanos, gusanos y demás tipos de malware reportados por Kaspersky Endpoint Security en los equipos de usuario final del Ministerio del Interior. Es importante medirlo porque permite evaluar la capacidad de respuesta frente a amenazas y garantizar la protección de la información institucional. El indicador está orientado a mantener, asegurando un nivel estable y continuo de gestión y control de los incidentes de malware.									</t>
  </si>
  <si>
    <t>Cantidad de incidentes de seguridad gestionados</t>
  </si>
  <si>
    <t xml:space="preserve">(Número de amenazas de seguridad controladas / Número de amenazas de seguridad identificadas por la herramienta)*100									</t>
  </si>
  <si>
    <t xml:space="preserve">Reporte de seguridad del antivirus Kaspersky									</t>
  </si>
  <si>
    <t>Reporte de seguridad del antivirus Kaspersky</t>
  </si>
  <si>
    <t>Durante el primer trimestre de 2026, el Grupo de Sistemas de la OIP, mediante la herramienta antivirus Kaspersky, identificó un total de 95 amenazas de seguridad en los equipos informáticos de los usuarios finales. De estas, se logró aplicar control efectivo sobre el 95% de las amenazas detectadas, evidenciando la mitigación de la mayoría de los eventos de seguridad identificados durante el periodo evaluado.
De acuerdo con la fórmula del indicador (Número de amenazas de seguridad controladas / Número de amenazas de seguridad identificadas por la herramienta) * 100, el resultado alcanzado fue del 95%, lo que refleja un alto nivel de efectividad en la gestión de amenazas,</t>
  </si>
  <si>
    <t>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t>
  </si>
  <si>
    <t xml:space="preserve">Administrar eficiente y eficazmente la información producida y/o recibida en el marco de las funciones del Ministerio del Interior para asegurar la oportuna toma de decisiones, gestión de la administración y facilitar el acceso a la información de las partes interesadas. </t>
  </si>
  <si>
    <t>Hacer seguimiento a la implementación de los procesos, instrumentos y técnicas archivísticas en el Ministerio del interior, el número debe aumentar durante la vigencia.</t>
  </si>
  <si>
    <t xml:space="preserve">Instrumentos archivísticos implementados en el Ministerio </t>
  </si>
  <si>
    <t>Sumatoria de instrumentos archivísticos implementados</t>
  </si>
  <si>
    <t>Información estadística consolidada por el Grupo de Conservación Documenta del Ministerio</t>
  </si>
  <si>
    <t>Documentos de procesos, instrumentos y técnicas archivísticas implementadas.</t>
  </si>
  <si>
    <t>Durante el trimestre se adelantaron acciones orientadas a la implementación de instrumentos archivísticos en el Ministerio del Interior, en el marco del fortalecimiento de la gestión documental. Como resultado, se elaboraron e implementaron dos instrumentos archivísticos, aprobados el 30 de enero de 2026 en el Comité correspondiente. Así mismo, se realizó seguimiento a dichos instrumentos archivísticos. Estos avances contribuyen al cumplimiento del indicador y al fortalecimiento de la gestión documental en la entidad.</t>
  </si>
  <si>
    <t>Hacer seguimiento a las transferencias documentales realizadas por las dependencias del Ministerio, conforme al plan del grupo de Conservación Documental durante la vigencia.</t>
  </si>
  <si>
    <t xml:space="preserve">Documentos transferidos del archivo de gestión al archivo central </t>
  </si>
  <si>
    <t>(sumatoria de transferencias verificadas / sumatoria de transferencias recibidas)*100</t>
  </si>
  <si>
    <t>Reporte de cumplimiento del plan de transferencias documentales</t>
  </si>
  <si>
    <t>Actividad programada para el cuarto trimestre de 2026</t>
  </si>
  <si>
    <t>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t>
  </si>
  <si>
    <t>jaime.garcian@mininterior.gov.co</t>
  </si>
  <si>
    <t>Porcentaje de procesos y/o actuaciones disciplinarias adelantadas, que permite saber si el área disciplinaria está respondiendo al volumen de casos que recibe, garantizando la transparencia, eficiencia y mejora continua; este indicador es de mantenimiento</t>
  </si>
  <si>
    <t>Quejas, Informes o Expedientes Disciplinarios tramitados</t>
  </si>
  <si>
    <t>(Número de quejas o informes tramitados / Número de quejas o informes recibidos) *100</t>
  </si>
  <si>
    <t>Cuadro de Procesos</t>
  </si>
  <si>
    <t>Cuadro de Procesos en formato excel - Nota Aclaratoria: Por la reserva consagrada en la Ley 2952-2019 no se remite</t>
  </si>
  <si>
    <t>Se adelantaron 71 procesos de 71 allegados, discriminados así: En el mes de enero se tramitaron 16 procesos y/o actuaciones disciplinarias de 16 procesos recibidos En el mes de febrero se tramitaron 22 proceso y/o actuación disciplinaria y se recibieron 22 proceso. En marzo se tramitaron 33 procesos de 33 procesos recibidos.</t>
  </si>
  <si>
    <t xml:space="preserve">Carpetas físicas ubicadas en la Oficina de Control Disciplinario Interno, lo anterior porque esta información es de reverva, pues contiene información confidencial </t>
  </si>
  <si>
    <t>Realizar capacitaciones en asuntos disciplinarios a los funcionarios y contratisas del Ministerio del Interior, de manera presencial y/o virtual,  con el propósito de promover el cumplimiento del marco normativo, la transparencia institucional y la prevención de faltas disciplinarias en el ejercicio de sus funciones; este indicador se proyecta para incrementar.</t>
  </si>
  <si>
    <t>Capacitaciones presenciales o virtuales realizadas</t>
  </si>
  <si>
    <t>Sumatoria de capacitaciones de sensibilización realizadas</t>
  </si>
  <si>
    <t>Capacitaciones en Asuntos Disciplinarios realizadas</t>
  </si>
  <si>
    <t>Formato Lista de Asistentes</t>
  </si>
  <si>
    <r>
      <t xml:space="preserve">Se realizó una capacitación de 4 programadas para el año, cumpliento 1 trimestralmente. El tema de esta capacitación fue: </t>
    </r>
    <r>
      <rPr>
        <i/>
        <sz val="10"/>
        <color rgb="FF000000"/>
        <rFont val="Arial"/>
        <family val="2"/>
      </rPr>
      <t>Generalidades del Derechos Discipllinario</t>
    </r>
  </si>
  <si>
    <t>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t>
  </si>
  <si>
    <t>Ind081</t>
  </si>
  <si>
    <t xml:space="preserve">Publicar piezas gráficas en el correo institucional, para difundir de manera clara, accesible y periódica información clave sobre asuntos disciplinarios, con el fin de sensibilizar, informar y fortalecer la cultura de la legalidad, la ética y el cumplimiento normativo entre los funcionarios del Ministerio del Interior; este indicador se proyecta para incrementar.								</t>
  </si>
  <si>
    <t>Material publicitario diseñado y enviado</t>
  </si>
  <si>
    <t xml:space="preserve">Sumatoria de piezas gráficas publicadas									</t>
  </si>
  <si>
    <t>Piezas gráficas</t>
  </si>
  <si>
    <t>Se publicaron cuatro piezas gráficas en el correo institucional.</t>
  </si>
  <si>
    <t>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t>
  </si>
  <si>
    <t>Ind082</t>
  </si>
  <si>
    <t xml:space="preserve">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t>
  </si>
  <si>
    <t>stella.canon@mininterior.gov.co</t>
  </si>
  <si>
    <t xml:space="preserve">Evalúa la oportunidad en el cumplimiento de las actividades aprobadas en el Plan Anual de Auditorías Independientes por el Comite de Coordinación de Control Interno,  con el objetivo de mantener el cumplimineto de lo dispuesto en la Nortavividad aplicable al Ministrio del Interior   </t>
  </si>
  <si>
    <t>Actividades Cumplidas Oportunamente del Plan Anual de Auditorías Independientes</t>
  </si>
  <si>
    <t>(Número de actividades del Plan Anual de Auditorías Independientes ejecutadas oportunamente / Número de  actividades del Plan Anual de Auditorías Independientes programadas) * 100</t>
  </si>
  <si>
    <t>Plan Anual de Auditorias Independientes</t>
  </si>
  <si>
    <t>Plan Anual de Auditorías con Seguimiento Trimestral</t>
  </si>
  <si>
    <t>Durante el primer trimestre de la vigencia 2026, se ejecuto a satisfaccion en el 100% de las activdades programadas, asi: 3 auditorias independientes (Una con informe final y dos en proceso con informe prelimimar) , 23 informes de ley y/o normativos, 10 informes de seguimineto y  la participación en 14  comites institucionales.</t>
  </si>
  <si>
    <t>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t>
  </si>
  <si>
    <t>No se reportaron dificultades para la realización de las actividades programadas</t>
  </si>
  <si>
    <t>Ind083</t>
  </si>
  <si>
    <t>Evalua las acciones  de mejora y actividades cumplidas en el Plan de Mejoramiento Institucional con el fin de medir la pertinencia y efectividad de las acciones formuladas, aumentado la efectividad en la gestión de desempeño institucional.</t>
  </si>
  <si>
    <t>Plan Anual de Auditorías con seguimiento trimestral</t>
  </si>
  <si>
    <t>(No de hallazgos cumplidos con efectividad en el trimestre (Numerador) / No total de hallazgos cumplidos en el trimestre (Denominador)) * 100</t>
  </si>
  <si>
    <t>Plan de Mejoramiento Institucional</t>
  </si>
  <si>
    <t>Informe de Seguimiento al Plan de Mejoramiento Institucional</t>
  </si>
  <si>
    <t>55,55%</t>
  </si>
  <si>
    <t>Con corte al 31 de diciembre de 2025, se valido la efectivicad en el cumplimiento de las acciones formuladas en el Plan de Mejoramiento, en total se cerraron sin recurrencia 35 hallazgos de un total  63 hallazgos cerrados, con una efectividade del 55.55%.  Nota: se toma como base del reporte el reporte al 4to trimestre del 2025.</t>
  </si>
  <si>
    <t>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t>
  </si>
  <si>
    <t>INFORME DE AVANCE INDICADORES DE PROCESO VIGENCIA 2025</t>
  </si>
  <si>
    <t>Nivel del Proceso</t>
  </si>
  <si>
    <t>Nombre del proceso</t>
  </si>
  <si>
    <t>Dependencia que aporta al proceso</t>
  </si>
  <si>
    <t>% Participación dependencia al proceso</t>
  </si>
  <si>
    <t>% Participación indicador frente al proceso</t>
  </si>
  <si>
    <t>Meta trimestre I</t>
  </si>
  <si>
    <t>Meta trimestre II</t>
  </si>
  <si>
    <t>Meta trimestre III</t>
  </si>
  <si>
    <t>Meta trimestre IV</t>
  </si>
  <si>
    <t>Meta Total Año</t>
  </si>
  <si>
    <t>Reporte
I Trimestre</t>
  </si>
  <si>
    <t>Reporte
II Trimestre</t>
  </si>
  <si>
    <t>Reporte
III Trimestre</t>
  </si>
  <si>
    <t>Reporte
IV Trimestre</t>
  </si>
  <si>
    <t>Reporte Total Año</t>
  </si>
  <si>
    <t>Avance % indicador trimestre</t>
  </si>
  <si>
    <t>TOTAL % AÑO</t>
  </si>
  <si>
    <t>Avance % indicador trimestre con ponderación frente al proceso</t>
  </si>
  <si>
    <t>TOTAL % AÑO
 con ponderación frente al proceso</t>
  </si>
  <si>
    <t>Avance Cualitativo Trimestral</t>
  </si>
  <si>
    <t>Cumple meta trimestral</t>
  </si>
  <si>
    <t>Enlace de evidencia</t>
  </si>
  <si>
    <t>Evidencia</t>
  </si>
  <si>
    <t xml:space="preserve">Cumple meta trimestral. </t>
  </si>
  <si>
    <t>Cuenta con las evidencias y estas son coherente con lo establecido en el indicador de proceso</t>
  </si>
  <si>
    <t xml:space="preserve">Cuenta con las evidencias y estas son coherente con lo establecido en el indicador de proceso </t>
  </si>
  <si>
    <t>No cumple meta trimestral</t>
  </si>
  <si>
    <t xml:space="preserve">Aunque no tiene meta proyecta para el I Trimestre, presenta avance en la medición del indicador de proceso </t>
  </si>
  <si>
    <t xml:space="preserve">Aunque no tiene meta proyectada para trimestre presenta avance y cuenta con las evidencias, estas son coherente con lo establecido en el indicador de proceso </t>
  </si>
  <si>
    <t>Reporta cumplimiento parcial, acorde con el indicador.</t>
  </si>
  <si>
    <t xml:space="preserve">Pese a no cumplir con la meta, cuenta con las evidencias y estas son coherente con lo establecido en el indicador de proceso </t>
  </si>
  <si>
    <t>Etiquetas de fila</t>
  </si>
  <si>
    <t xml:space="preserve">Cuenta de TIPO DE INDICADOR </t>
  </si>
  <si>
    <t>Total general</t>
  </si>
  <si>
    <t>Etiquetas de columna</t>
  </si>
  <si>
    <t>Cuenta de Observación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</si>
</sst>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_-;\-* #,##0_-;_-* &quot;-&quot;_-;_-@_-"/>
    <numFmt numFmtId="165" formatCode="_-* #,##0.00_-;\-* #,##0.00_-;_-* &quot;-&quot;??_-;_-@_-"/>
    <numFmt numFmtId="166" formatCode="0.0%"/>
    <numFmt numFmtId="167" formatCode="_-&quot;XDR&quot;* #,##0.00_-;\-&quot;XDR&quot;* #,##0.00_-;_-&quot;XDR&quot;* &quot;-&quot;??_-;_-@_-"/>
  </numFmts>
  <fonts count="72">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1"/>
      <color theme="1"/>
      <name val="Calibri"/>
      <family val="2"/>
    </font>
    <font>
      <sz val="11"/>
      <name val="Calibri"/>
      <family val="2"/>
      <scheme val="minor"/>
    </font>
    <font>
      <sz val="11"/>
      <color rgb="FF000000"/>
      <name val="Calibri"/>
      <family val="2"/>
      <scheme val="minor"/>
    </font>
    <font>
      <u/>
      <sz val="12"/>
      <color theme="10"/>
      <name val="Calibri"/>
      <family val="2"/>
      <scheme val="minor"/>
    </font>
    <font>
      <sz val="11"/>
      <color theme="1"/>
      <name val="Arial"/>
      <family val="2"/>
    </font>
    <font>
      <sz val="11"/>
      <color theme="1" tint="0.249977111117893"/>
      <name val="Century Gothic"/>
      <family val="2"/>
    </font>
    <font>
      <sz val="9"/>
      <color theme="1" tint="0.249977111117893"/>
      <name val="Calibri"/>
      <family val="2"/>
      <scheme val="minor"/>
    </font>
    <font>
      <b/>
      <sz val="20"/>
      <color theme="0"/>
      <name val="Calibri"/>
      <family val="2"/>
    </font>
    <font>
      <sz val="11"/>
      <color theme="1"/>
      <name val="Calibri Light"/>
      <family val="2"/>
      <scheme val="major"/>
    </font>
    <font>
      <sz val="12"/>
      <color theme="1"/>
      <name val="Calibri Light"/>
      <family val="2"/>
      <scheme val="major"/>
    </font>
    <font>
      <b/>
      <sz val="12"/>
      <color theme="1"/>
      <name val="Calibri Light"/>
      <family val="2"/>
      <scheme val="major"/>
    </font>
    <font>
      <sz val="12"/>
      <name val="Calibri Light"/>
      <family val="2"/>
      <scheme val="major"/>
    </font>
    <font>
      <b/>
      <sz val="14"/>
      <color theme="1"/>
      <name val="Calibri Light"/>
      <family val="2"/>
      <scheme val="major"/>
    </font>
    <font>
      <u/>
      <sz val="11"/>
      <color theme="10"/>
      <name val="Calibri"/>
      <family val="2"/>
      <scheme val="minor"/>
    </font>
    <font>
      <sz val="11"/>
      <name val="Calibri"/>
      <family val="2"/>
    </font>
    <font>
      <b/>
      <sz val="9"/>
      <color rgb="FF000000"/>
      <name val="Tahoma"/>
      <family val="2"/>
    </font>
    <font>
      <sz val="9"/>
      <color rgb="FF000000"/>
      <name val="Tahoma"/>
      <family val="2"/>
    </font>
    <font>
      <sz val="8"/>
      <name val="Calibri"/>
      <family val="2"/>
      <scheme val="minor"/>
    </font>
    <font>
      <b/>
      <sz val="11"/>
      <color theme="1"/>
      <name val="Arial Narrow"/>
      <family val="2"/>
    </font>
    <font>
      <sz val="11"/>
      <color theme="1"/>
      <name val="Arial Narrow"/>
      <family val="2"/>
    </font>
    <font>
      <sz val="9"/>
      <color theme="1"/>
      <name val="Arial Narrow"/>
      <family val="2"/>
    </font>
    <font>
      <sz val="9"/>
      <name val="Arial Narrow"/>
      <family val="2"/>
    </font>
    <font>
      <sz val="8"/>
      <color theme="1"/>
      <name val="Calibri"/>
      <family val="2"/>
      <scheme val="minor"/>
    </font>
    <font>
      <b/>
      <sz val="12"/>
      <color theme="0"/>
      <name val="Calibri"/>
      <family val="2"/>
      <scheme val="minor"/>
    </font>
    <font>
      <b/>
      <sz val="12"/>
      <color theme="3"/>
      <name val="Lato"/>
      <family val="2"/>
    </font>
    <font>
      <b/>
      <sz val="16"/>
      <color theme="0"/>
      <name val="Calibri"/>
      <family val="2"/>
      <scheme val="minor"/>
    </font>
    <font>
      <b/>
      <sz val="12"/>
      <color theme="0" tint="-4.9989318521683403E-2"/>
      <name val="Calibri"/>
      <family val="2"/>
      <scheme val="minor"/>
    </font>
    <font>
      <b/>
      <sz val="9"/>
      <name val="Calibri"/>
      <family val="2"/>
      <scheme val="minor"/>
    </font>
    <font>
      <b/>
      <sz val="12"/>
      <name val="Calibri"/>
      <family val="2"/>
      <scheme val="minor"/>
    </font>
    <font>
      <sz val="9"/>
      <color indexed="81"/>
      <name val="Tahoma"/>
      <family val="2"/>
    </font>
    <font>
      <b/>
      <sz val="12"/>
      <color theme="0"/>
      <name val="Calibri "/>
    </font>
    <font>
      <sz val="12"/>
      <color theme="0"/>
      <name val="Calibri "/>
    </font>
    <font>
      <b/>
      <sz val="11"/>
      <color theme="1"/>
      <name val="Arial"/>
      <family val="2"/>
    </font>
    <font>
      <b/>
      <sz val="11"/>
      <color theme="0"/>
      <name val="Calibri "/>
    </font>
    <font>
      <b/>
      <sz val="11"/>
      <name val="Calibri "/>
    </font>
    <font>
      <b/>
      <sz val="11"/>
      <name val="Calibri"/>
      <family val="2"/>
    </font>
    <font>
      <sz val="10"/>
      <color theme="1"/>
      <name val="Arial"/>
      <family val="2"/>
    </font>
    <font>
      <sz val="10"/>
      <name val="Arial"/>
      <family val="2"/>
    </font>
    <font>
      <sz val="11"/>
      <name val="Arial"/>
      <family val="2"/>
    </font>
    <font>
      <b/>
      <sz val="12"/>
      <name val="Calibri"/>
      <family val="2"/>
    </font>
    <font>
      <b/>
      <sz val="11"/>
      <color theme="1" tint="0.249977111117893"/>
      <name val="Century Gothic"/>
      <family val="2"/>
    </font>
    <font>
      <b/>
      <sz val="9"/>
      <color theme="1" tint="0.249977111117893"/>
      <name val="Century Gothic"/>
      <family val="2"/>
    </font>
    <font>
      <b/>
      <sz val="18"/>
      <color theme="0"/>
      <name val="Calibri"/>
      <family val="2"/>
      <scheme val="minor"/>
    </font>
    <font>
      <sz val="10"/>
      <color rgb="FF000000"/>
      <name val="Arial"/>
      <family val="2"/>
    </font>
    <font>
      <b/>
      <sz val="10"/>
      <name val="Arial"/>
      <family val="2"/>
    </font>
    <font>
      <sz val="9"/>
      <name val="Arial"/>
      <family val="2"/>
    </font>
    <font>
      <u/>
      <sz val="10"/>
      <name val="Arial"/>
      <family val="2"/>
    </font>
    <font>
      <sz val="8"/>
      <name val="Arial"/>
      <family val="2"/>
    </font>
    <font>
      <b/>
      <sz val="8"/>
      <name val="Arial"/>
      <family val="2"/>
    </font>
    <font>
      <b/>
      <sz val="11"/>
      <name val="Arial"/>
      <family val="2"/>
    </font>
    <font>
      <b/>
      <sz val="11"/>
      <name val="Calibri"/>
      <family val="2"/>
      <scheme val="minor"/>
    </font>
    <font>
      <b/>
      <u/>
      <sz val="11"/>
      <name val="Arial"/>
      <family val="2"/>
    </font>
    <font>
      <u/>
      <sz val="11"/>
      <name val="Calibri"/>
      <family val="2"/>
      <scheme val="minor"/>
    </font>
    <font>
      <sz val="9"/>
      <name val="Calibri"/>
      <family val="2"/>
      <scheme val="minor"/>
    </font>
    <font>
      <sz val="8"/>
      <name val="Calibri"/>
      <family val="2"/>
    </font>
    <font>
      <u/>
      <sz val="11"/>
      <name val="Arial"/>
      <family val="2"/>
    </font>
    <font>
      <sz val="11"/>
      <color rgb="FF000000"/>
      <name val="Arial"/>
      <family val="2"/>
    </font>
    <font>
      <sz val="9"/>
      <color rgb="FF000000"/>
      <name val="Arial"/>
      <family val="2"/>
    </font>
    <font>
      <sz val="11"/>
      <color rgb="FF242424"/>
      <name val="Aptos Narrow"/>
      <family val="2"/>
    </font>
    <font>
      <u/>
      <sz val="11"/>
      <color rgb="FF0563C1"/>
      <name val="Calibri"/>
      <family val="2"/>
    </font>
    <font>
      <sz val="8"/>
      <color rgb="FF000000"/>
      <name val="Arial"/>
      <family val="2"/>
    </font>
    <font>
      <sz val="11"/>
      <color rgb="FF000000"/>
      <name val="Calibri"/>
      <family val="2"/>
    </font>
    <font>
      <i/>
      <sz val="10"/>
      <color rgb="FF000000"/>
      <name val="Arial"/>
      <family val="2"/>
    </font>
    <font>
      <u/>
      <sz val="12"/>
      <color rgb="FF0000FF"/>
      <name val="Aptos"/>
      <family val="2"/>
    </font>
    <font>
      <sz val="11"/>
      <color rgb="FFFF0000"/>
      <name val="Calibri"/>
      <family val="2"/>
      <scheme val="minor"/>
    </font>
    <font>
      <sz val="12"/>
      <name val="Calibri"/>
      <family val="2"/>
      <scheme val="minor"/>
    </font>
    <font>
      <sz val="11"/>
      <color rgb="FF00B050"/>
      <name val="Calibri"/>
      <family val="2"/>
      <scheme val="minor"/>
    </font>
    <font>
      <sz val="11"/>
      <color rgb="FFC00000"/>
      <name val="Calibri"/>
      <family val="2"/>
      <scheme val="minor"/>
    </font>
  </fonts>
  <fills count="3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0.14999847407452621"/>
        <bgColor rgb="FFBFBFBF"/>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59999389629810485"/>
        <bgColor theme="0"/>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rgb="FFC00000"/>
        <bgColor indexed="64"/>
      </patternFill>
    </fill>
    <fill>
      <patternFill patternType="solid">
        <fgColor theme="2" tint="-0.499984740745262"/>
        <bgColor indexed="64"/>
      </patternFill>
    </fill>
    <fill>
      <patternFill patternType="solid">
        <fgColor rgb="FF0070C0"/>
        <bgColor indexed="64"/>
      </patternFill>
    </fill>
    <fill>
      <patternFill patternType="solid">
        <fgColor rgb="FF92D050"/>
        <bgColor indexed="64"/>
      </patternFill>
    </fill>
    <fill>
      <patternFill patternType="solid">
        <fgColor rgb="FFC00000"/>
        <bgColor theme="0"/>
      </patternFill>
    </fill>
    <fill>
      <patternFill patternType="solid">
        <fgColor rgb="FF5B9BD4"/>
        <bgColor indexed="64"/>
      </patternFill>
    </fill>
    <fill>
      <patternFill patternType="solid">
        <fgColor rgb="FF4472C4"/>
        <bgColor indexed="64"/>
      </patternFill>
    </fill>
    <fill>
      <patternFill patternType="solid">
        <fgColor rgb="FFC00000"/>
        <bgColor theme="8"/>
      </patternFill>
    </fill>
    <fill>
      <patternFill patternType="solid">
        <fgColor theme="0"/>
        <bgColor theme="8"/>
      </patternFill>
    </fill>
    <fill>
      <patternFill patternType="solid">
        <fgColor rgb="FFFFFFFF"/>
        <bgColor rgb="FF000000"/>
      </patternFill>
    </fill>
    <fill>
      <patternFill patternType="solid">
        <fgColor theme="0"/>
        <bgColor theme="0"/>
      </patternFill>
    </fill>
    <fill>
      <patternFill patternType="solid">
        <fgColor theme="5"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s>
  <borders count="5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style="thin">
        <color auto="1"/>
      </right>
      <top style="thin">
        <color auto="1"/>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auto="1"/>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auto="1"/>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auto="1"/>
      </top>
      <bottom/>
      <diagonal/>
    </border>
    <border>
      <left/>
      <right style="medium">
        <color indexed="64"/>
      </right>
      <top style="thin">
        <color auto="1"/>
      </top>
      <bottom/>
      <diagonal/>
    </border>
    <border>
      <left/>
      <right/>
      <top/>
      <bottom style="thin">
        <color auto="1"/>
      </bottom>
      <diagonal/>
    </border>
    <border>
      <left/>
      <right style="medium">
        <color indexed="64"/>
      </right>
      <top/>
      <bottom style="thin">
        <color auto="1"/>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diagonal/>
    </border>
    <border>
      <left/>
      <right style="thin">
        <color auto="1"/>
      </right>
      <top style="medium">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theme="1" tint="0.499984740745262"/>
      </right>
      <top style="thin">
        <color theme="0"/>
      </top>
      <bottom/>
      <diagonal/>
    </border>
    <border>
      <left/>
      <right style="thin">
        <color theme="1" tint="0.499984740745262"/>
      </right>
      <top/>
      <bottom style="thin">
        <color auto="1"/>
      </bottom>
      <diagonal/>
    </border>
  </borders>
  <cellStyleXfs count="15">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7" fillId="0" borderId="0" applyNumberFormat="0" applyFill="0" applyBorder="0" applyAlignment="0" applyProtection="0"/>
    <xf numFmtId="9" fontId="8" fillId="0" borderId="0" applyFont="0" applyFill="0" applyBorder="0" applyAlignment="0" applyProtection="0"/>
    <xf numFmtId="0" fontId="8" fillId="0" borderId="0"/>
    <xf numFmtId="167" fontId="1" fillId="0" borderId="0" applyFont="0" applyFill="0" applyBorder="0" applyAlignment="0" applyProtection="0"/>
    <xf numFmtId="0" fontId="8" fillId="0" borderId="0"/>
    <xf numFmtId="0" fontId="8" fillId="0" borderId="0"/>
    <xf numFmtId="0" fontId="6" fillId="0" borderId="0"/>
    <xf numFmtId="165" fontId="1" fillId="0" borderId="0" applyFont="0" applyFill="0" applyBorder="0" applyAlignment="0" applyProtection="0"/>
    <xf numFmtId="164" fontId="3" fillId="0" borderId="0" applyFont="0" applyFill="0" applyBorder="0" applyAlignment="0" applyProtection="0"/>
    <xf numFmtId="0" fontId="17" fillId="0" borderId="0" applyNumberFormat="0" applyFill="0" applyBorder="0" applyAlignment="0" applyProtection="0"/>
  </cellStyleXfs>
  <cellXfs count="586">
    <xf numFmtId="0" fontId="0" fillId="0" borderId="0" xfId="0"/>
    <xf numFmtId="0" fontId="48" fillId="26" borderId="1" xfId="2" applyFont="1" applyFill="1" applyBorder="1" applyAlignment="1">
      <alignment horizontal="center" vertical="center"/>
    </xf>
    <xf numFmtId="0" fontId="9" fillId="2" borderId="0" xfId="2" applyFont="1" applyFill="1" applyProtection="1">
      <protection locked="0"/>
    </xf>
    <xf numFmtId="0" fontId="9" fillId="2" borderId="0" xfId="2" applyFont="1" applyFill="1" applyAlignment="1" applyProtection="1">
      <alignment wrapText="1"/>
      <protection locked="0"/>
    </xf>
    <xf numFmtId="0" fontId="8" fillId="0" borderId="0" xfId="7"/>
    <xf numFmtId="0" fontId="12" fillId="0" borderId="4" xfId="0" applyFont="1" applyBorder="1" applyAlignment="1">
      <alignment vertical="center" wrapText="1"/>
    </xf>
    <xf numFmtId="10" fontId="12" fillId="0" borderId="4" xfId="0" applyNumberFormat="1" applyFont="1" applyBorder="1" applyAlignment="1">
      <alignment horizontal="center" vertical="center"/>
    </xf>
    <xf numFmtId="0" fontId="14"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13" fillId="0" borderId="0" xfId="0" applyFont="1" applyAlignment="1">
      <alignment horizontal="center" vertical="center" wrapText="1"/>
    </xf>
    <xf numFmtId="166" fontId="0" fillId="0" borderId="0" xfId="1" applyNumberFormat="1" applyFont="1"/>
    <xf numFmtId="0" fontId="0" fillId="0" borderId="0" xfId="0" applyAlignment="1">
      <alignment wrapText="1"/>
    </xf>
    <xf numFmtId="166" fontId="4" fillId="0" borderId="13" xfId="0" applyNumberFormat="1" applyFont="1" applyBorder="1" applyAlignment="1">
      <alignment horizontal="center" vertical="center"/>
    </xf>
    <xf numFmtId="0" fontId="10" fillId="2" borderId="0" xfId="2" applyFont="1" applyFill="1" applyAlignment="1" applyProtection="1">
      <alignment vertical="center" wrapText="1"/>
      <protection locked="0"/>
    </xf>
    <xf numFmtId="0" fontId="22" fillId="0" borderId="13" xfId="0" applyFont="1" applyBorder="1" applyAlignment="1">
      <alignment horizontal="center" vertical="center" wrapText="1"/>
    </xf>
    <xf numFmtId="166" fontId="22" fillId="0" borderId="13" xfId="0" applyNumberFormat="1" applyFont="1" applyBorder="1" applyAlignment="1">
      <alignment horizontal="center" vertical="center" wrapText="1"/>
    </xf>
    <xf numFmtId="0" fontId="23" fillId="11" borderId="12" xfId="0" applyFont="1" applyFill="1" applyBorder="1" applyAlignment="1">
      <alignment wrapText="1"/>
    </xf>
    <xf numFmtId="0" fontId="22" fillId="12" borderId="13" xfId="0" applyFont="1" applyFill="1" applyBorder="1" applyAlignment="1">
      <alignment horizontal="center" vertical="center" wrapText="1"/>
    </xf>
    <xf numFmtId="0" fontId="23" fillId="12" borderId="12" xfId="0" applyFont="1" applyFill="1" applyBorder="1" applyAlignment="1">
      <alignment wrapText="1"/>
    </xf>
    <xf numFmtId="0" fontId="22" fillId="6" borderId="13" xfId="0" applyFont="1" applyFill="1" applyBorder="1" applyAlignment="1">
      <alignment horizontal="center" vertical="center" wrapText="1"/>
    </xf>
    <xf numFmtId="0" fontId="23" fillId="6" borderId="12" xfId="0" applyFont="1" applyFill="1" applyBorder="1" applyAlignment="1">
      <alignment vertical="center" wrapText="1"/>
    </xf>
    <xf numFmtId="0" fontId="24" fillId="3" borderId="12" xfId="0" applyFont="1" applyFill="1" applyBorder="1" applyAlignment="1">
      <alignment horizontal="left" vertical="center" wrapText="1"/>
    </xf>
    <xf numFmtId="0" fontId="24" fillId="3" borderId="7" xfId="0" applyFont="1" applyFill="1" applyBorder="1" applyAlignment="1">
      <alignment horizontal="left" vertical="center" wrapText="1"/>
    </xf>
    <xf numFmtId="0" fontId="24" fillId="8" borderId="12" xfId="0" applyFont="1" applyFill="1" applyBorder="1" applyAlignment="1">
      <alignment horizontal="left" wrapText="1"/>
    </xf>
    <xf numFmtId="0" fontId="24" fillId="8" borderId="12" xfId="0" applyFont="1" applyFill="1" applyBorder="1" applyAlignment="1">
      <alignment horizontal="left" vertical="center" wrapText="1"/>
    </xf>
    <xf numFmtId="0" fontId="25" fillId="8" borderId="12" xfId="0" applyFont="1" applyFill="1" applyBorder="1" applyAlignment="1">
      <alignment horizontal="left" wrapText="1"/>
    </xf>
    <xf numFmtId="0" fontId="25" fillId="13" borderId="12" xfId="0" applyFont="1" applyFill="1" applyBorder="1" applyAlignment="1">
      <alignment horizontal="left" wrapText="1"/>
    </xf>
    <xf numFmtId="0" fontId="22" fillId="13" borderId="13" xfId="0" applyFont="1" applyFill="1" applyBorder="1" applyAlignment="1">
      <alignment horizontal="left" vertical="center" wrapText="1"/>
    </xf>
    <xf numFmtId="0" fontId="22" fillId="14" borderId="13" xfId="0" applyFont="1" applyFill="1" applyBorder="1" applyAlignment="1">
      <alignment horizontal="left" vertical="center" wrapText="1"/>
    </xf>
    <xf numFmtId="0" fontId="25" fillId="14" borderId="12" xfId="0" applyFont="1" applyFill="1" applyBorder="1" applyAlignment="1">
      <alignment horizontal="left" wrapText="1"/>
    </xf>
    <xf numFmtId="9" fontId="23" fillId="11" borderId="13" xfId="1" applyFont="1" applyFill="1" applyBorder="1" applyAlignment="1">
      <alignment vertical="center" wrapText="1"/>
    </xf>
    <xf numFmtId="166" fontId="23" fillId="11" borderId="13" xfId="1" applyNumberFormat="1" applyFont="1" applyFill="1" applyBorder="1" applyAlignment="1">
      <alignment vertical="center" wrapText="1"/>
    </xf>
    <xf numFmtId="9" fontId="23" fillId="12" borderId="13" xfId="0" applyNumberFormat="1" applyFont="1" applyFill="1" applyBorder="1" applyAlignment="1">
      <alignment vertical="center" wrapText="1"/>
    </xf>
    <xf numFmtId="166" fontId="23" fillId="12" borderId="13" xfId="0" applyNumberFormat="1" applyFont="1" applyFill="1" applyBorder="1" applyAlignment="1">
      <alignment vertical="center" wrapText="1"/>
    </xf>
    <xf numFmtId="9" fontId="23" fillId="12" borderId="13" xfId="0" applyNumberFormat="1" applyFont="1" applyFill="1" applyBorder="1" applyAlignment="1">
      <alignment horizontal="right" vertical="center" wrapText="1"/>
    </xf>
    <xf numFmtId="9" fontId="23" fillId="6" borderId="13" xfId="0" applyNumberFormat="1" applyFont="1" applyFill="1" applyBorder="1" applyAlignment="1">
      <alignment vertical="center" wrapText="1"/>
    </xf>
    <xf numFmtId="166" fontId="23" fillId="6" borderId="13" xfId="0" applyNumberFormat="1" applyFont="1" applyFill="1" applyBorder="1" applyAlignment="1">
      <alignment vertical="center" wrapText="1"/>
    </xf>
    <xf numFmtId="9" fontId="23" fillId="6" borderId="13" xfId="0" applyNumberFormat="1" applyFont="1" applyFill="1" applyBorder="1" applyAlignment="1">
      <alignment horizontal="right" vertical="center" wrapText="1"/>
    </xf>
    <xf numFmtId="9" fontId="23" fillId="3" borderId="13" xfId="1" applyFont="1" applyFill="1" applyBorder="1" applyAlignment="1">
      <alignment wrapText="1"/>
    </xf>
    <xf numFmtId="166" fontId="23" fillId="3" borderId="15" xfId="1" applyNumberFormat="1" applyFont="1" applyFill="1" applyBorder="1" applyAlignment="1">
      <alignment wrapText="1"/>
    </xf>
    <xf numFmtId="166" fontId="23" fillId="3" borderId="19" xfId="1" applyNumberFormat="1" applyFont="1" applyFill="1" applyBorder="1" applyAlignment="1">
      <alignment wrapText="1"/>
    </xf>
    <xf numFmtId="9" fontId="23" fillId="3" borderId="15" xfId="1" applyFont="1" applyFill="1" applyBorder="1" applyAlignment="1">
      <alignment wrapText="1"/>
    </xf>
    <xf numFmtId="166" fontId="0" fillId="8" borderId="13" xfId="1" applyNumberFormat="1" applyFont="1" applyFill="1" applyBorder="1" applyAlignment="1">
      <alignment wrapText="1"/>
    </xf>
    <xf numFmtId="166" fontId="0" fillId="8" borderId="15" xfId="1" applyNumberFormat="1" applyFont="1" applyFill="1" applyBorder="1" applyAlignment="1">
      <alignment wrapText="1"/>
    </xf>
    <xf numFmtId="166" fontId="0" fillId="8" borderId="19" xfId="1" applyNumberFormat="1" applyFont="1" applyFill="1" applyBorder="1" applyAlignment="1">
      <alignment wrapText="1"/>
    </xf>
    <xf numFmtId="9" fontId="0" fillId="8" borderId="13" xfId="1" applyFont="1" applyFill="1" applyBorder="1" applyAlignment="1">
      <alignment wrapText="1"/>
    </xf>
    <xf numFmtId="166" fontId="0" fillId="8" borderId="2" xfId="1" applyNumberFormat="1" applyFont="1" applyFill="1" applyBorder="1" applyAlignment="1">
      <alignment wrapText="1"/>
    </xf>
    <xf numFmtId="9" fontId="0" fillId="13" borderId="13" xfId="1" applyFont="1" applyFill="1" applyBorder="1" applyAlignment="1">
      <alignment wrapText="1"/>
    </xf>
    <xf numFmtId="166" fontId="0" fillId="13" borderId="13" xfId="1" applyNumberFormat="1" applyFont="1" applyFill="1" applyBorder="1" applyAlignment="1">
      <alignment wrapText="1"/>
    </xf>
    <xf numFmtId="9" fontId="0" fillId="13" borderId="13" xfId="1" applyFont="1" applyFill="1" applyBorder="1" applyAlignment="1">
      <alignment horizontal="right" wrapText="1"/>
    </xf>
    <xf numFmtId="9" fontId="0" fillId="14" borderId="13" xfId="1" applyFont="1" applyFill="1" applyBorder="1" applyAlignment="1">
      <alignment wrapText="1"/>
    </xf>
    <xf numFmtId="166" fontId="0" fillId="14" borderId="13" xfId="1" applyNumberFormat="1" applyFont="1" applyFill="1" applyBorder="1" applyAlignment="1">
      <alignment wrapText="1"/>
    </xf>
    <xf numFmtId="9" fontId="0" fillId="14" borderId="13" xfId="1" applyFont="1" applyFill="1" applyBorder="1" applyAlignment="1">
      <alignment horizontal="right" wrapText="1"/>
    </xf>
    <xf numFmtId="0" fontId="0" fillId="0" borderId="13" xfId="0" applyBorder="1"/>
    <xf numFmtId="0" fontId="0" fillId="10" borderId="13" xfId="0" applyFill="1" applyBorder="1"/>
    <xf numFmtId="0" fontId="0" fillId="0" borderId="21" xfId="0" applyBorder="1"/>
    <xf numFmtId="0" fontId="2" fillId="0" borderId="14" xfId="0" applyFont="1" applyBorder="1" applyAlignment="1">
      <alignment horizontal="center" vertical="center" wrapText="1"/>
    </xf>
    <xf numFmtId="0" fontId="2" fillId="0" borderId="9" xfId="0" applyFont="1" applyBorder="1" applyAlignment="1">
      <alignment horizontal="center" vertical="center" wrapText="1"/>
    </xf>
    <xf numFmtId="0" fontId="0" fillId="0" borderId="18" xfId="0" applyBorder="1"/>
    <xf numFmtId="0" fontId="0" fillId="10" borderId="21" xfId="0" applyFill="1" applyBorder="1"/>
    <xf numFmtId="0" fontId="0" fillId="0" borderId="23" xfId="0" applyBorder="1"/>
    <xf numFmtId="0" fontId="0" fillId="0" borderId="22" xfId="0" applyBorder="1" applyAlignment="1">
      <alignment horizontal="center" vertical="center"/>
    </xf>
    <xf numFmtId="9" fontId="0" fillId="0" borderId="18" xfId="1" applyFont="1" applyBorder="1"/>
    <xf numFmtId="9" fontId="0" fillId="0" borderId="13" xfId="1" applyFont="1" applyBorder="1"/>
    <xf numFmtId="9" fontId="0" fillId="0" borderId="21" xfId="1" applyFont="1" applyBorder="1"/>
    <xf numFmtId="9" fontId="0" fillId="0" borderId="23" xfId="1" applyFont="1" applyBorder="1"/>
    <xf numFmtId="9" fontId="26" fillId="2" borderId="0" xfId="0" applyNumberFormat="1" applyFont="1" applyFill="1" applyAlignment="1">
      <alignment horizontal="center" vertical="center"/>
    </xf>
    <xf numFmtId="0" fontId="28" fillId="2" borderId="0" xfId="2" applyFont="1" applyFill="1" applyAlignment="1" applyProtection="1">
      <alignment horizontal="center" vertical="center" wrapText="1"/>
      <protection locked="0"/>
    </xf>
    <xf numFmtId="0" fontId="27" fillId="16" borderId="28" xfId="2" applyFont="1" applyFill="1" applyBorder="1" applyAlignment="1" applyProtection="1">
      <alignment horizontal="center" vertical="center" wrapText="1"/>
      <protection locked="0"/>
    </xf>
    <xf numFmtId="0" fontId="10" fillId="2" borderId="13" xfId="2" applyFont="1" applyFill="1" applyBorder="1" applyAlignment="1" applyProtection="1">
      <alignment horizontal="center" vertical="center" wrapText="1"/>
      <protection locked="0"/>
    </xf>
    <xf numFmtId="0" fontId="31" fillId="5" borderId="10" xfId="2" applyFont="1" applyFill="1" applyBorder="1" applyAlignment="1" applyProtection="1">
      <alignment horizontal="left" vertical="center" wrapText="1"/>
      <protection locked="0"/>
    </xf>
    <xf numFmtId="0" fontId="31" fillId="5" borderId="36" xfId="2" applyFont="1" applyFill="1" applyBorder="1" applyAlignment="1" applyProtection="1">
      <alignment horizontal="left" vertical="center" wrapText="1"/>
      <protection locked="0"/>
    </xf>
    <xf numFmtId="0" fontId="31" fillId="5" borderId="37" xfId="2" applyFont="1" applyFill="1" applyBorder="1" applyAlignment="1" applyProtection="1">
      <alignment horizontal="left" vertical="center" wrapText="1"/>
      <protection locked="0"/>
    </xf>
    <xf numFmtId="0" fontId="31" fillId="5" borderId="38" xfId="2" applyFont="1" applyFill="1" applyBorder="1" applyAlignment="1" applyProtection="1">
      <alignment horizontal="left" vertical="center" wrapText="1"/>
      <protection locked="0"/>
    </xf>
    <xf numFmtId="0" fontId="10" fillId="2" borderId="40" xfId="2" applyFont="1" applyFill="1" applyBorder="1" applyAlignment="1" applyProtection="1">
      <alignment vertical="center" wrapText="1"/>
      <protection locked="0"/>
    </xf>
    <xf numFmtId="0" fontId="10" fillId="2" borderId="41" xfId="2" applyFont="1" applyFill="1" applyBorder="1" applyAlignment="1" applyProtection="1">
      <alignment vertical="center" wrapText="1"/>
      <protection locked="0"/>
    </xf>
    <xf numFmtId="0" fontId="10" fillId="2" borderId="42" xfId="2" applyFont="1" applyFill="1" applyBorder="1" applyAlignment="1" applyProtection="1">
      <alignment vertical="center" wrapText="1"/>
      <protection locked="0"/>
    </xf>
    <xf numFmtId="0" fontId="10" fillId="2" borderId="43" xfId="2" applyFont="1" applyFill="1" applyBorder="1" applyAlignment="1" applyProtection="1">
      <alignment vertical="center" wrapText="1"/>
      <protection locked="0"/>
    </xf>
    <xf numFmtId="0" fontId="36" fillId="20" borderId="47" xfId="0" applyFont="1" applyFill="1" applyBorder="1" applyAlignment="1">
      <alignment horizontal="center" vertical="center" wrapText="1"/>
    </xf>
    <xf numFmtId="0" fontId="8" fillId="10" borderId="48" xfId="0" applyFont="1" applyFill="1" applyBorder="1" applyAlignment="1">
      <alignment horizontal="center" vertical="center" wrapText="1"/>
    </xf>
    <xf numFmtId="0" fontId="8" fillId="0" borderId="49" xfId="0" applyFont="1" applyBorder="1" applyAlignment="1">
      <alignment horizontal="center" vertical="center" wrapText="1"/>
    </xf>
    <xf numFmtId="0" fontId="8" fillId="14" borderId="48" xfId="0" applyFont="1" applyFill="1" applyBorder="1" applyAlignment="1">
      <alignment horizontal="center" vertical="center" wrapText="1"/>
    </xf>
    <xf numFmtId="0" fontId="8" fillId="9" borderId="48" xfId="0" applyFont="1" applyFill="1" applyBorder="1" applyAlignment="1">
      <alignment horizontal="center" vertical="center" wrapText="1"/>
    </xf>
    <xf numFmtId="0" fontId="8" fillId="21" borderId="48" xfId="0" applyFont="1" applyFill="1" applyBorder="1" applyAlignment="1">
      <alignment horizontal="center" vertical="center" wrapText="1"/>
    </xf>
    <xf numFmtId="0" fontId="8" fillId="18" borderId="48" xfId="0" applyFont="1" applyFill="1" applyBorder="1" applyAlignment="1">
      <alignment horizontal="center" vertical="center" wrapText="1"/>
    </xf>
    <xf numFmtId="10" fontId="38" fillId="23" borderId="31" xfId="0" applyNumberFormat="1" applyFont="1" applyFill="1" applyBorder="1" applyAlignment="1">
      <alignment horizontal="center" vertical="center" wrapText="1"/>
    </xf>
    <xf numFmtId="10" fontId="37" fillId="22" borderId="45" xfId="0" applyNumberFormat="1" applyFont="1" applyFill="1" applyBorder="1" applyAlignment="1">
      <alignment horizontal="center" vertical="center" wrapText="1"/>
    </xf>
    <xf numFmtId="0" fontId="13" fillId="0" borderId="6" xfId="0" applyFont="1" applyBorder="1" applyAlignment="1">
      <alignment horizontal="left" vertical="center" wrapText="1"/>
    </xf>
    <xf numFmtId="0" fontId="12" fillId="0" borderId="13" xfId="0" applyFont="1" applyBorder="1" applyAlignment="1">
      <alignment vertical="center" wrapText="1"/>
    </xf>
    <xf numFmtId="0" fontId="16" fillId="4" borderId="13" xfId="0" applyFont="1" applyFill="1" applyBorder="1" applyAlignment="1">
      <alignment horizontal="center" vertical="center" wrapText="1"/>
    </xf>
    <xf numFmtId="9" fontId="5" fillId="0" borderId="0" xfId="1" applyFont="1" applyAlignment="1"/>
    <xf numFmtId="0" fontId="5" fillId="0" borderId="13" xfId="2" applyFont="1" applyBorder="1" applyAlignment="1">
      <alignment horizontal="center" vertical="center"/>
    </xf>
    <xf numFmtId="0" fontId="42" fillId="0" borderId="0" xfId="7" applyFont="1"/>
    <xf numFmtId="9" fontId="42" fillId="0" borderId="0" xfId="1" applyFont="1"/>
    <xf numFmtId="9" fontId="5" fillId="0" borderId="0" xfId="6" applyFont="1" applyAlignment="1"/>
    <xf numFmtId="13" fontId="42" fillId="0" borderId="0" xfId="1" applyNumberFormat="1" applyFont="1"/>
    <xf numFmtId="10" fontId="39" fillId="0" borderId="13" xfId="7" applyNumberFormat="1" applyFont="1" applyBorder="1" applyAlignment="1">
      <alignment horizontal="center" vertical="center" wrapText="1"/>
    </xf>
    <xf numFmtId="0" fontId="42" fillId="0" borderId="13" xfId="7" applyFont="1" applyBorder="1"/>
    <xf numFmtId="0" fontId="44" fillId="2" borderId="0" xfId="2" applyFont="1" applyFill="1" applyAlignment="1" applyProtection="1">
      <alignment horizontal="center" vertical="center"/>
      <protection locked="0"/>
    </xf>
    <xf numFmtId="0" fontId="44" fillId="2" borderId="28" xfId="2" applyFont="1" applyFill="1" applyBorder="1" applyProtection="1">
      <protection locked="0"/>
    </xf>
    <xf numFmtId="0" fontId="44" fillId="2" borderId="29" xfId="2" applyFont="1" applyFill="1" applyBorder="1" applyProtection="1">
      <protection locked="0"/>
    </xf>
    <xf numFmtId="0" fontId="45" fillId="2" borderId="29" xfId="2" applyFont="1" applyFill="1" applyBorder="1" applyProtection="1">
      <protection locked="0"/>
    </xf>
    <xf numFmtId="0" fontId="44" fillId="2" borderId="29" xfId="2" applyFont="1" applyFill="1" applyBorder="1" applyAlignment="1" applyProtection="1">
      <alignment wrapText="1"/>
      <protection locked="0"/>
    </xf>
    <xf numFmtId="0" fontId="44" fillId="2" borderId="30" xfId="2" applyFont="1" applyFill="1" applyBorder="1" applyProtection="1">
      <protection locked="0"/>
    </xf>
    <xf numFmtId="0" fontId="2" fillId="0" borderId="0" xfId="0" applyFont="1"/>
    <xf numFmtId="9" fontId="48" fillId="0" borderId="1" xfId="3" applyFont="1" applyFill="1" applyBorder="1" applyAlignment="1" applyProtection="1">
      <alignment horizontal="center" vertical="center" wrapText="1"/>
    </xf>
    <xf numFmtId="1" fontId="48" fillId="2" borderId="1" xfId="3" applyNumberFormat="1" applyFont="1" applyFill="1" applyBorder="1" applyAlignment="1" applyProtection="1">
      <alignment horizontal="center" vertical="center" wrapText="1"/>
    </xf>
    <xf numFmtId="0" fontId="48" fillId="0" borderId="1" xfId="0" applyFont="1" applyBorder="1" applyAlignment="1" applyProtection="1">
      <alignment horizontal="center" vertical="center" wrapText="1"/>
      <protection locked="0"/>
    </xf>
    <xf numFmtId="9" fontId="48" fillId="0" borderId="1" xfId="1" applyFont="1" applyFill="1" applyBorder="1" applyAlignment="1" applyProtection="1">
      <alignment horizontal="center" vertical="center" wrapText="1"/>
      <protection locked="0"/>
    </xf>
    <xf numFmtId="9" fontId="48" fillId="0" borderId="1" xfId="1" applyFont="1" applyFill="1" applyBorder="1" applyAlignment="1">
      <alignment horizontal="center" vertical="center" wrapText="1"/>
    </xf>
    <xf numFmtId="1" fontId="48" fillId="2" borderId="1" xfId="0" applyNumberFormat="1" applyFont="1" applyFill="1" applyBorder="1" applyAlignment="1">
      <alignment horizontal="center" vertical="center" wrapText="1"/>
    </xf>
    <xf numFmtId="0" fontId="39" fillId="27" borderId="1" xfId="7" applyFont="1" applyFill="1" applyBorder="1" applyAlignment="1">
      <alignment horizontal="center" vertical="center" wrapText="1"/>
    </xf>
    <xf numFmtId="9" fontId="39" fillId="27" borderId="1" xfId="1" applyFont="1" applyFill="1" applyBorder="1" applyAlignment="1">
      <alignment horizontal="center" vertical="center" wrapText="1"/>
    </xf>
    <xf numFmtId="9" fontId="39" fillId="27" borderId="1" xfId="6" applyFont="1" applyFill="1" applyBorder="1" applyAlignment="1">
      <alignment horizontal="center" vertical="center" wrapText="1"/>
    </xf>
    <xf numFmtId="0" fontId="43" fillId="27" borderId="1" xfId="7" applyFont="1" applyFill="1" applyBorder="1" applyAlignment="1">
      <alignment horizontal="center" vertical="center" wrapText="1"/>
    </xf>
    <xf numFmtId="0" fontId="5" fillId="0" borderId="2" xfId="2" applyFont="1" applyBorder="1" applyAlignment="1">
      <alignment horizontal="center" vertical="center"/>
    </xf>
    <xf numFmtId="0" fontId="39" fillId="0" borderId="2" xfId="7" applyFont="1" applyBorder="1" applyAlignment="1">
      <alignment horizontal="center" vertical="center" wrapText="1"/>
    </xf>
    <xf numFmtId="0" fontId="18" fillId="0" borderId="2" xfId="7" applyFont="1" applyBorder="1" applyAlignment="1">
      <alignment horizontal="center" vertical="center" wrapText="1"/>
    </xf>
    <xf numFmtId="9" fontId="18" fillId="0" borderId="2" xfId="1" applyFont="1" applyFill="1" applyBorder="1" applyAlignment="1">
      <alignment horizontal="center" vertical="center" wrapText="1"/>
    </xf>
    <xf numFmtId="9" fontId="18" fillId="7" borderId="2" xfId="1" applyFont="1" applyFill="1" applyBorder="1" applyAlignment="1">
      <alignment horizontal="center" vertical="center" wrapText="1"/>
    </xf>
    <xf numFmtId="9" fontId="18" fillId="0" borderId="2" xfId="6" applyFont="1" applyFill="1" applyBorder="1" applyAlignment="1">
      <alignment horizontal="center" vertical="center" wrapText="1"/>
    </xf>
    <xf numFmtId="10" fontId="39" fillId="0" borderId="2" xfId="7" applyNumberFormat="1" applyFont="1" applyBorder="1" applyAlignment="1">
      <alignment horizontal="center" vertical="center" wrapText="1"/>
    </xf>
    <xf numFmtId="0" fontId="49" fillId="0" borderId="0" xfId="7" applyFont="1"/>
    <xf numFmtId="9" fontId="18" fillId="7" borderId="2" xfId="6" applyFont="1" applyFill="1" applyBorder="1" applyAlignment="1">
      <alignment horizontal="center" vertical="center" wrapText="1"/>
    </xf>
    <xf numFmtId="9" fontId="41" fillId="2" borderId="1" xfId="3" applyFont="1" applyFill="1" applyBorder="1" applyAlignment="1" applyProtection="1">
      <alignment horizontal="center" vertical="center" wrapText="1"/>
    </xf>
    <xf numFmtId="9" fontId="41" fillId="0" borderId="1" xfId="3" applyFont="1" applyFill="1" applyBorder="1" applyAlignment="1" applyProtection="1">
      <alignment horizontal="center" vertical="center" wrapText="1"/>
    </xf>
    <xf numFmtId="1" fontId="41" fillId="2" borderId="1" xfId="3" applyNumberFormat="1" applyFont="1" applyFill="1" applyBorder="1" applyAlignment="1" applyProtection="1">
      <alignment horizontal="center" vertical="center" wrapText="1"/>
    </xf>
    <xf numFmtId="0" fontId="41" fillId="2" borderId="1" xfId="0" applyFont="1" applyFill="1" applyBorder="1" applyAlignment="1">
      <alignment horizontal="justify" vertical="center" wrapText="1"/>
    </xf>
    <xf numFmtId="1" fontId="41" fillId="2" borderId="1" xfId="0" applyNumberFormat="1" applyFont="1" applyFill="1" applyBorder="1" applyAlignment="1">
      <alignment horizontal="center" vertical="center" wrapText="1"/>
    </xf>
    <xf numFmtId="9" fontId="41" fillId="0" borderId="1" xfId="0" applyNumberFormat="1" applyFont="1" applyBorder="1" applyAlignment="1" applyProtection="1">
      <alignment horizontal="center" vertical="center" wrapText="1"/>
      <protection locked="0"/>
    </xf>
    <xf numFmtId="0" fontId="41" fillId="2" borderId="1" xfId="2" applyFont="1" applyFill="1" applyBorder="1" applyAlignment="1">
      <alignment horizontal="justify" vertical="center" wrapText="1"/>
    </xf>
    <xf numFmtId="9" fontId="42" fillId="0" borderId="1" xfId="2" applyNumberFormat="1" applyFont="1" applyBorder="1" applyAlignment="1">
      <alignment horizontal="center" vertical="center"/>
    </xf>
    <xf numFmtId="0" fontId="41" fillId="0" borderId="1" xfId="0" applyFont="1" applyBorder="1" applyAlignment="1" applyProtection="1">
      <alignment horizontal="center" vertical="center" wrapText="1"/>
      <protection locked="0"/>
    </xf>
    <xf numFmtId="9" fontId="41" fillId="0" borderId="1" xfId="1" applyFont="1" applyFill="1" applyBorder="1" applyAlignment="1" applyProtection="1">
      <alignment horizontal="center" vertical="center" wrapText="1"/>
      <protection locked="0"/>
    </xf>
    <xf numFmtId="0" fontId="41" fillId="0" borderId="1" xfId="2" applyFont="1" applyBorder="1" applyAlignment="1">
      <alignment horizontal="justify" vertical="center" wrapText="1"/>
    </xf>
    <xf numFmtId="9" fontId="41" fillId="0" borderId="1" xfId="1" applyFont="1" applyFill="1" applyBorder="1" applyAlignment="1">
      <alignment horizontal="center" vertical="center" wrapText="1"/>
    </xf>
    <xf numFmtId="9" fontId="18" fillId="0" borderId="2" xfId="12" applyNumberFormat="1" applyFont="1" applyBorder="1" applyAlignment="1">
      <alignment horizontal="center" vertical="center" wrapText="1"/>
    </xf>
    <xf numFmtId="9" fontId="18" fillId="0" borderId="2" xfId="1" applyFont="1" applyBorder="1" applyAlignment="1">
      <alignment horizontal="center" vertical="center" wrapText="1"/>
    </xf>
    <xf numFmtId="1" fontId="18" fillId="0" borderId="2" xfId="1" applyNumberFormat="1" applyFont="1" applyBorder="1" applyAlignment="1">
      <alignment horizontal="center" vertical="center" wrapText="1"/>
    </xf>
    <xf numFmtId="9" fontId="41" fillId="0" borderId="2" xfId="1" applyFont="1" applyFill="1" applyBorder="1" applyAlignment="1">
      <alignment horizontal="justify" vertical="center" wrapText="1"/>
    </xf>
    <xf numFmtId="9" fontId="50" fillId="0" borderId="3" xfId="14" applyNumberFormat="1" applyFont="1" applyFill="1" applyBorder="1" applyAlignment="1">
      <alignment horizontal="justify" vertical="center" wrapText="1"/>
    </xf>
    <xf numFmtId="9" fontId="5" fillId="0" borderId="0" xfId="6" applyFont="1"/>
    <xf numFmtId="0" fontId="8" fillId="0" borderId="27" xfId="0" applyFont="1" applyBorder="1" applyAlignment="1">
      <alignment vertical="center" wrapText="1"/>
    </xf>
    <xf numFmtId="0" fontId="8" fillId="0" borderId="30" xfId="0" applyFont="1" applyBorder="1" applyAlignment="1">
      <alignment vertical="center" wrapText="1"/>
    </xf>
    <xf numFmtId="1" fontId="41" fillId="0" borderId="1" xfId="0" applyNumberFormat="1" applyFont="1" applyBorder="1" applyAlignment="1" applyProtection="1">
      <alignment horizontal="center" vertical="center" wrapText="1"/>
      <protection locked="0"/>
    </xf>
    <xf numFmtId="1" fontId="48" fillId="0" borderId="1" xfId="1" applyNumberFormat="1" applyFont="1" applyFill="1" applyBorder="1" applyAlignment="1">
      <alignment horizontal="center" vertical="center"/>
    </xf>
    <xf numFmtId="9" fontId="41" fillId="2" borderId="1" xfId="0" applyNumberFormat="1" applyFont="1" applyFill="1" applyBorder="1" applyAlignment="1" applyProtection="1">
      <alignment horizontal="center" vertical="center" wrapText="1"/>
      <protection locked="0"/>
    </xf>
    <xf numFmtId="1" fontId="41" fillId="0" borderId="1" xfId="1" applyNumberFormat="1" applyFont="1" applyFill="1" applyBorder="1" applyAlignment="1">
      <alignment horizontal="center" vertical="center"/>
    </xf>
    <xf numFmtId="9" fontId="48" fillId="0" borderId="50" xfId="3" applyFont="1" applyFill="1" applyBorder="1" applyAlignment="1" applyProtection="1">
      <alignment horizontal="center" vertical="center" wrapText="1"/>
    </xf>
    <xf numFmtId="0" fontId="42" fillId="9" borderId="0" xfId="7" applyFont="1" applyFill="1"/>
    <xf numFmtId="0" fontId="43" fillId="9" borderId="1" xfId="7" applyFont="1" applyFill="1" applyBorder="1" applyAlignment="1">
      <alignment horizontal="center" vertical="center" wrapText="1"/>
    </xf>
    <xf numFmtId="9" fontId="41" fillId="9" borderId="13" xfId="1" applyFont="1" applyFill="1" applyBorder="1" applyAlignment="1">
      <alignment horizontal="justify" vertical="center" wrapText="1"/>
    </xf>
    <xf numFmtId="0" fontId="41" fillId="9" borderId="1" xfId="7" applyFont="1" applyFill="1" applyBorder="1" applyAlignment="1">
      <alignment horizontal="justify" vertical="center" wrapText="1"/>
    </xf>
    <xf numFmtId="0" fontId="42" fillId="9" borderId="0" xfId="7" applyFont="1" applyFill="1" applyAlignment="1">
      <alignment horizontal="center" vertical="center"/>
    </xf>
    <xf numFmtId="9" fontId="43" fillId="9" borderId="1" xfId="6" applyFont="1" applyFill="1" applyBorder="1" applyAlignment="1">
      <alignment horizontal="center" vertical="center" wrapText="1"/>
    </xf>
    <xf numFmtId="9" fontId="41" fillId="9" borderId="1" xfId="1" applyFont="1" applyFill="1" applyBorder="1" applyAlignment="1">
      <alignment horizontal="justify" vertical="center" wrapText="1"/>
    </xf>
    <xf numFmtId="9" fontId="47" fillId="9" borderId="1" xfId="1" applyFont="1" applyFill="1" applyBorder="1" applyAlignment="1">
      <alignment horizontal="justify" vertical="center" wrapText="1"/>
    </xf>
    <xf numFmtId="9" fontId="40" fillId="9" borderId="1" xfId="1" applyFont="1" applyFill="1" applyBorder="1" applyAlignment="1">
      <alignment horizontal="justify" vertical="center" wrapText="1"/>
    </xf>
    <xf numFmtId="0" fontId="41" fillId="2" borderId="1" xfId="2" applyFont="1" applyFill="1" applyBorder="1" applyAlignment="1">
      <alignment horizontal="center" vertical="center" wrapText="1"/>
    </xf>
    <xf numFmtId="0" fontId="41" fillId="0" borderId="1" xfId="2" applyFont="1" applyBorder="1" applyAlignment="1">
      <alignment horizontal="center" vertical="center" wrapText="1"/>
    </xf>
    <xf numFmtId="9" fontId="41" fillId="0" borderId="1" xfId="2" applyNumberFormat="1" applyFont="1" applyBorder="1" applyAlignment="1">
      <alignment horizontal="center" vertical="center" wrapText="1"/>
    </xf>
    <xf numFmtId="14" fontId="41" fillId="2" borderId="1" xfId="1" applyNumberFormat="1" applyFont="1" applyFill="1" applyBorder="1" applyAlignment="1">
      <alignment horizontal="center" vertical="center" wrapText="1"/>
    </xf>
    <xf numFmtId="9" fontId="41" fillId="0" borderId="1" xfId="1" applyFont="1" applyFill="1" applyBorder="1" applyAlignment="1">
      <alignment horizontal="center" vertical="center"/>
    </xf>
    <xf numFmtId="9" fontId="41" fillId="0" borderId="1" xfId="0" applyNumberFormat="1" applyFont="1" applyBorder="1" applyAlignment="1">
      <alignment horizontal="center" vertical="center" wrapText="1"/>
    </xf>
    <xf numFmtId="0" fontId="42" fillId="2" borderId="0" xfId="2" applyFont="1" applyFill="1"/>
    <xf numFmtId="0" fontId="42" fillId="2" borderId="0" xfId="2" applyFont="1" applyFill="1" applyAlignment="1">
      <alignment horizontal="center" vertical="center" wrapText="1"/>
    </xf>
    <xf numFmtId="0" fontId="5" fillId="2" borderId="0" xfId="2" applyFont="1" applyFill="1"/>
    <xf numFmtId="0" fontId="51" fillId="26" borderId="1" xfId="2" applyFont="1" applyFill="1" applyBorder="1"/>
    <xf numFmtId="0" fontId="52" fillId="26" borderId="1" xfId="2" applyFont="1" applyFill="1" applyBorder="1" applyAlignment="1">
      <alignment vertical="center" wrapText="1"/>
    </xf>
    <xf numFmtId="0" fontId="52" fillId="26" borderId="1" xfId="2" applyFont="1" applyFill="1" applyBorder="1" applyAlignment="1" applyProtection="1">
      <alignment horizontal="center" vertical="center" wrapText="1"/>
      <protection locked="0"/>
    </xf>
    <xf numFmtId="0" fontId="52" fillId="26" borderId="1" xfId="2" applyFont="1" applyFill="1" applyBorder="1" applyAlignment="1" applyProtection="1">
      <alignment vertical="center" wrapText="1"/>
      <protection locked="0"/>
    </xf>
    <xf numFmtId="0" fontId="52" fillId="26" borderId="1" xfId="2" applyFont="1" applyFill="1" applyBorder="1" applyAlignment="1" applyProtection="1">
      <alignment horizontal="left" vertical="center" wrapText="1"/>
      <protection locked="0"/>
    </xf>
    <xf numFmtId="0" fontId="52" fillId="26" borderId="1" xfId="2" applyFont="1" applyFill="1" applyBorder="1" applyAlignment="1">
      <alignment horizontal="center" vertical="center" wrapText="1"/>
    </xf>
    <xf numFmtId="9" fontId="53" fillId="28" borderId="1" xfId="1" applyFont="1" applyFill="1" applyBorder="1" applyAlignment="1">
      <alignment horizontal="center" vertical="center"/>
    </xf>
    <xf numFmtId="9" fontId="42" fillId="28" borderId="50" xfId="1" applyFont="1" applyFill="1" applyBorder="1" applyAlignment="1">
      <alignment horizontal="center" vertical="center"/>
    </xf>
    <xf numFmtId="0" fontId="53" fillId="26" borderId="1" xfId="2" applyFont="1" applyFill="1" applyBorder="1" applyAlignment="1">
      <alignment horizontal="center" vertical="center"/>
    </xf>
    <xf numFmtId="0" fontId="53" fillId="26" borderId="1" xfId="2" applyFont="1" applyFill="1" applyBorder="1" applyAlignment="1">
      <alignment horizontal="center" vertical="center" wrapText="1"/>
    </xf>
    <xf numFmtId="0" fontId="53" fillId="26" borderId="17" xfId="2" applyFont="1" applyFill="1" applyBorder="1" applyAlignment="1">
      <alignment horizontal="center" vertical="center" wrapText="1"/>
    </xf>
    <xf numFmtId="0" fontId="53" fillId="26" borderId="17" xfId="2" applyFont="1" applyFill="1" applyBorder="1" applyAlignment="1" applyProtection="1">
      <alignment horizontal="center" vertical="center" wrapText="1"/>
      <protection locked="0"/>
    </xf>
    <xf numFmtId="0" fontId="53" fillId="28" borderId="17" xfId="0" applyFont="1" applyFill="1" applyBorder="1" applyAlignment="1">
      <alignment horizontal="center" vertical="center" textRotation="180" wrapText="1"/>
    </xf>
    <xf numFmtId="0" fontId="53" fillId="28" borderId="17" xfId="0" applyFont="1" applyFill="1" applyBorder="1" applyAlignment="1">
      <alignment horizontal="center" vertical="center" wrapText="1"/>
    </xf>
    <xf numFmtId="9" fontId="53" fillId="28" borderId="17" xfId="1" applyFont="1" applyFill="1" applyBorder="1" applyAlignment="1">
      <alignment horizontal="center" vertical="center"/>
    </xf>
    <xf numFmtId="9" fontId="53" fillId="28" borderId="54" xfId="1" applyFont="1" applyFill="1" applyBorder="1" applyAlignment="1">
      <alignment horizontal="center" vertical="center"/>
    </xf>
    <xf numFmtId="0" fontId="54" fillId="2" borderId="0" xfId="2" applyFont="1" applyFill="1" applyAlignment="1">
      <alignment horizontal="center"/>
    </xf>
    <xf numFmtId="0" fontId="55" fillId="26" borderId="1" xfId="2" applyFont="1" applyFill="1" applyBorder="1" applyAlignment="1">
      <alignment horizontal="center" vertical="center"/>
    </xf>
    <xf numFmtId="0" fontId="41" fillId="2" borderId="50" xfId="2" applyFont="1" applyFill="1" applyBorder="1" applyAlignment="1">
      <alignment horizontal="center" vertical="center" wrapText="1"/>
    </xf>
    <xf numFmtId="166" fontId="41" fillId="2" borderId="1" xfId="3" applyNumberFormat="1" applyFont="1" applyFill="1" applyBorder="1" applyAlignment="1">
      <alignment horizontal="center" vertical="center" wrapText="1"/>
    </xf>
    <xf numFmtId="9" fontId="41" fillId="2" borderId="1" xfId="2" applyNumberFormat="1" applyFont="1" applyFill="1" applyBorder="1" applyAlignment="1">
      <alignment horizontal="center" vertical="center" wrapText="1"/>
    </xf>
    <xf numFmtId="0" fontId="56" fillId="2" borderId="1" xfId="14" applyFont="1" applyFill="1" applyBorder="1" applyAlignment="1">
      <alignment horizontal="left" vertical="center" wrapText="1"/>
    </xf>
    <xf numFmtId="0" fontId="42" fillId="0" borderId="13" xfId="2" applyFont="1" applyBorder="1" applyAlignment="1" applyProtection="1">
      <alignment horizontal="center" vertical="center"/>
      <protection locked="0"/>
    </xf>
    <xf numFmtId="0" fontId="41" fillId="24" borderId="13" xfId="0" applyFont="1" applyFill="1" applyBorder="1" applyAlignment="1" applyProtection="1">
      <alignment vertical="center" wrapText="1"/>
      <protection locked="0"/>
    </xf>
    <xf numFmtId="0" fontId="42" fillId="24" borderId="13" xfId="0" applyFont="1" applyFill="1" applyBorder="1" applyAlignment="1" applyProtection="1">
      <alignment vertical="center" wrapText="1"/>
      <protection locked="0"/>
    </xf>
    <xf numFmtId="0" fontId="49" fillId="24" borderId="13" xfId="0" applyFont="1" applyFill="1" applyBorder="1" applyAlignment="1" applyProtection="1">
      <alignment vertical="center" wrapText="1"/>
      <protection locked="0"/>
    </xf>
    <xf numFmtId="0" fontId="49" fillId="24" borderId="13" xfId="0" applyFont="1" applyFill="1" applyBorder="1" applyAlignment="1">
      <alignment vertical="center" wrapText="1"/>
    </xf>
    <xf numFmtId="0" fontId="41" fillId="2" borderId="0" xfId="2" applyFont="1" applyFill="1" applyAlignment="1">
      <alignment horizontal="left" vertical="center" wrapText="1"/>
    </xf>
    <xf numFmtId="1" fontId="41" fillId="2" borderId="0" xfId="2" applyNumberFormat="1" applyFont="1" applyFill="1" applyAlignment="1">
      <alignment horizontal="left" vertical="center"/>
    </xf>
    <xf numFmtId="9" fontId="42" fillId="2" borderId="0" xfId="1" applyFont="1" applyFill="1" applyBorder="1" applyAlignment="1">
      <alignment horizontal="center" vertical="center"/>
    </xf>
    <xf numFmtId="0" fontId="5" fillId="2" borderId="0" xfId="2" applyFont="1" applyFill="1" applyAlignment="1">
      <alignment horizontal="center" vertical="center"/>
    </xf>
    <xf numFmtId="0" fontId="50" fillId="0" borderId="50" xfId="2" applyFont="1" applyBorder="1" applyAlignment="1">
      <alignment horizontal="center" vertical="center" wrapText="1"/>
    </xf>
    <xf numFmtId="166" fontId="41" fillId="0" borderId="1" xfId="3" applyNumberFormat="1" applyFont="1" applyFill="1" applyBorder="1" applyAlignment="1">
      <alignment horizontal="center" vertical="center" wrapText="1"/>
    </xf>
    <xf numFmtId="0" fontId="49" fillId="0" borderId="1" xfId="2" applyFont="1" applyBorder="1" applyAlignment="1">
      <alignment horizontal="justify" vertical="center" wrapText="1"/>
    </xf>
    <xf numFmtId="166" fontId="41" fillId="0" borderId="1" xfId="2" applyNumberFormat="1" applyFont="1" applyBorder="1" applyAlignment="1">
      <alignment horizontal="center" vertical="center" wrapText="1"/>
    </xf>
    <xf numFmtId="0" fontId="41" fillId="0" borderId="3" xfId="2" applyFont="1" applyBorder="1" applyAlignment="1">
      <alignment horizontal="left" vertical="center" wrapText="1"/>
    </xf>
    <xf numFmtId="9" fontId="42" fillId="2" borderId="55" xfId="1" applyFont="1" applyFill="1" applyBorder="1" applyAlignment="1">
      <alignment horizontal="center" vertical="center"/>
    </xf>
    <xf numFmtId="0" fontId="41" fillId="0" borderId="50" xfId="2" applyFont="1" applyBorder="1" applyAlignment="1">
      <alignment horizontal="center" vertical="center" wrapText="1"/>
    </xf>
    <xf numFmtId="0" fontId="41" fillId="0" borderId="1" xfId="1" applyNumberFormat="1" applyFont="1" applyFill="1" applyBorder="1" applyAlignment="1">
      <alignment horizontal="center" vertical="center"/>
    </xf>
    <xf numFmtId="0" fontId="48" fillId="0" borderId="1" xfId="1" applyNumberFormat="1" applyFont="1" applyFill="1" applyBorder="1" applyAlignment="1">
      <alignment horizontal="center" vertical="center"/>
    </xf>
    <xf numFmtId="9" fontId="42" fillId="0" borderId="1" xfId="1" applyFont="1" applyFill="1" applyBorder="1" applyAlignment="1">
      <alignment horizontal="center" vertical="center"/>
    </xf>
    <xf numFmtId="1" fontId="42" fillId="0" borderId="1" xfId="2" applyNumberFormat="1" applyFont="1" applyBorder="1" applyAlignment="1">
      <alignment horizontal="center" vertical="center"/>
    </xf>
    <xf numFmtId="0" fontId="41" fillId="0" borderId="1" xfId="2" applyFont="1" applyBorder="1" applyAlignment="1">
      <alignment horizontal="left" vertical="center" wrapText="1"/>
    </xf>
    <xf numFmtId="0" fontId="41" fillId="0" borderId="1" xfId="2" applyFont="1" applyBorder="1" applyAlignment="1">
      <alignment horizontal="left" vertical="center"/>
    </xf>
    <xf numFmtId="0" fontId="50" fillId="0" borderId="1" xfId="14" applyFont="1" applyFill="1" applyBorder="1" applyAlignment="1">
      <alignment horizontal="left" vertical="center" wrapText="1"/>
    </xf>
    <xf numFmtId="1" fontId="41" fillId="0" borderId="1" xfId="2" applyNumberFormat="1" applyFont="1" applyBorder="1" applyAlignment="1">
      <alignment horizontal="left" vertical="center"/>
    </xf>
    <xf numFmtId="0" fontId="56" fillId="0" borderId="1" xfId="14" applyFont="1" applyBorder="1" applyAlignment="1">
      <alignment horizontal="left" vertical="center" wrapText="1"/>
    </xf>
    <xf numFmtId="0" fontId="56" fillId="0" borderId="1" xfId="14" applyFont="1" applyFill="1" applyBorder="1" applyAlignment="1">
      <alignment horizontal="left" vertical="center" wrapText="1"/>
    </xf>
    <xf numFmtId="0" fontId="58" fillId="0" borderId="1" xfId="0" applyFont="1" applyBorder="1" applyAlignment="1">
      <alignment wrapText="1"/>
    </xf>
    <xf numFmtId="0" fontId="42" fillId="0" borderId="1" xfId="0" applyFont="1" applyBorder="1"/>
    <xf numFmtId="14" fontId="41" fillId="0" borderId="1" xfId="2" applyNumberFormat="1" applyFont="1" applyBorder="1" applyAlignment="1">
      <alignment horizontal="center" vertical="center" wrapText="1"/>
    </xf>
    <xf numFmtId="0" fontId="42" fillId="0" borderId="1" xfId="2" applyFont="1" applyBorder="1" applyAlignment="1">
      <alignment horizontal="center" vertical="center"/>
    </xf>
    <xf numFmtId="1" fontId="41" fillId="0" borderId="1" xfId="2" applyNumberFormat="1" applyFont="1" applyBorder="1" applyAlignment="1">
      <alignment horizontal="center" vertical="center"/>
    </xf>
    <xf numFmtId="14" fontId="41" fillId="0" borderId="1" xfId="1" applyNumberFormat="1" applyFont="1" applyFill="1" applyBorder="1" applyAlignment="1">
      <alignment horizontal="center" vertical="center" wrapText="1"/>
    </xf>
    <xf numFmtId="1" fontId="48" fillId="0" borderId="1" xfId="2" applyNumberFormat="1" applyFont="1" applyBorder="1" applyAlignment="1">
      <alignment horizontal="center" vertical="center"/>
    </xf>
    <xf numFmtId="0" fontId="42" fillId="0" borderId="1" xfId="0" applyFont="1" applyBorder="1" applyAlignment="1" applyProtection="1">
      <alignment horizontal="center" vertical="center"/>
      <protection locked="0"/>
    </xf>
    <xf numFmtId="1" fontId="42" fillId="0" borderId="1" xfId="2" applyNumberFormat="1" applyFont="1" applyBorder="1" applyAlignment="1" applyProtection="1">
      <alignment horizontal="center" vertical="center"/>
      <protection locked="0"/>
    </xf>
    <xf numFmtId="0" fontId="41" fillId="0" borderId="1" xfId="0" applyFont="1" applyBorder="1" applyAlignment="1" applyProtection="1">
      <alignment horizontal="left" vertical="center" wrapText="1"/>
      <protection locked="0"/>
    </xf>
    <xf numFmtId="0" fontId="56" fillId="0" borderId="1" xfId="14" applyFont="1" applyBorder="1" applyAlignment="1" applyProtection="1">
      <alignment horizontal="left" vertical="center" wrapText="1"/>
      <protection locked="0"/>
    </xf>
    <xf numFmtId="0" fontId="57" fillId="2" borderId="13" xfId="2" applyFont="1" applyFill="1" applyBorder="1" applyAlignment="1" applyProtection="1">
      <alignment vertical="center" wrapText="1"/>
      <protection locked="0"/>
    </xf>
    <xf numFmtId="0" fontId="57" fillId="2" borderId="16" xfId="2" applyFont="1" applyFill="1" applyBorder="1" applyAlignment="1" applyProtection="1">
      <alignment vertical="center" wrapText="1"/>
      <protection locked="0"/>
    </xf>
    <xf numFmtId="1" fontId="41" fillId="2" borderId="1" xfId="2" applyNumberFormat="1" applyFont="1" applyFill="1" applyBorder="1" applyAlignment="1">
      <alignment horizontal="center" vertical="center"/>
    </xf>
    <xf numFmtId="1" fontId="48" fillId="2" borderId="1" xfId="2" applyNumberFormat="1" applyFont="1" applyFill="1" applyBorder="1" applyAlignment="1">
      <alignment horizontal="center" vertical="center"/>
    </xf>
    <xf numFmtId="1" fontId="41" fillId="0" borderId="1" xfId="2" applyNumberFormat="1" applyFont="1" applyBorder="1" applyAlignment="1">
      <alignment horizontal="center" vertical="center" wrapText="1"/>
    </xf>
    <xf numFmtId="0" fontId="42" fillId="0" borderId="1" xfId="0" applyFont="1" applyBorder="1" applyAlignment="1">
      <alignment horizontal="center" vertical="center"/>
    </xf>
    <xf numFmtId="9" fontId="41" fillId="2" borderId="1" xfId="1" applyFont="1" applyFill="1" applyBorder="1" applyAlignment="1">
      <alignment horizontal="center" vertical="center"/>
    </xf>
    <xf numFmtId="9" fontId="48" fillId="0" borderId="1" xfId="1" applyFont="1" applyBorder="1" applyAlignment="1">
      <alignment horizontal="center" vertical="center"/>
    </xf>
    <xf numFmtId="0" fontId="41" fillId="0" borderId="1" xfId="0" applyFont="1" applyBorder="1" applyAlignment="1">
      <alignment horizontal="justify" vertical="center" wrapText="1"/>
    </xf>
    <xf numFmtId="14" fontId="41" fillId="2" borderId="1" xfId="2" applyNumberFormat="1" applyFont="1" applyFill="1" applyBorder="1" applyAlignment="1">
      <alignment horizontal="center" vertical="center" wrapText="1"/>
    </xf>
    <xf numFmtId="1" fontId="41" fillId="2" borderId="1" xfId="1" applyNumberFormat="1" applyFont="1" applyFill="1" applyBorder="1" applyAlignment="1">
      <alignment horizontal="center" vertical="center"/>
    </xf>
    <xf numFmtId="1" fontId="42" fillId="0" borderId="1" xfId="1" applyNumberFormat="1" applyFont="1" applyFill="1" applyBorder="1" applyAlignment="1">
      <alignment horizontal="center" vertical="center"/>
    </xf>
    <xf numFmtId="1" fontId="41" fillId="0" borderId="1" xfId="2" applyNumberFormat="1" applyFont="1" applyBorder="1" applyAlignment="1">
      <alignment horizontal="justify" vertical="center"/>
    </xf>
    <xf numFmtId="9" fontId="48" fillId="0" borderId="1" xfId="0" applyNumberFormat="1" applyFont="1" applyBorder="1" applyAlignment="1">
      <alignment horizontal="center" vertical="center" wrapText="1"/>
    </xf>
    <xf numFmtId="0" fontId="56" fillId="2" borderId="1" xfId="14" applyFont="1" applyFill="1" applyBorder="1" applyAlignment="1">
      <alignment horizontal="center" vertical="center" wrapText="1"/>
    </xf>
    <xf numFmtId="0" fontId="41" fillId="24" borderId="1" xfId="0" applyFont="1" applyFill="1" applyBorder="1" applyAlignment="1">
      <alignment horizontal="center" vertical="center" wrapText="1"/>
    </xf>
    <xf numFmtId="0" fontId="41" fillId="24" borderId="1" xfId="0" applyFont="1" applyFill="1" applyBorder="1" applyAlignment="1">
      <alignment horizontal="center" vertical="center"/>
    </xf>
    <xf numFmtId="14" fontId="41" fillId="24" borderId="1" xfId="0" applyNumberFormat="1" applyFont="1" applyFill="1" applyBorder="1" applyAlignment="1">
      <alignment horizontal="center" vertical="center" wrapText="1"/>
    </xf>
    <xf numFmtId="0" fontId="48" fillId="24" borderId="1" xfId="0" applyFont="1" applyFill="1" applyBorder="1" applyAlignment="1">
      <alignment horizontal="center" vertical="center"/>
    </xf>
    <xf numFmtId="9" fontId="41" fillId="24" borderId="1" xfId="0" applyNumberFormat="1" applyFont="1" applyFill="1" applyBorder="1" applyAlignment="1">
      <alignment horizontal="center" vertical="center"/>
    </xf>
    <xf numFmtId="166" fontId="41" fillId="24" borderId="1" xfId="0" applyNumberFormat="1" applyFont="1" applyFill="1" applyBorder="1" applyAlignment="1">
      <alignment horizontal="center" vertical="center" wrapText="1"/>
    </xf>
    <xf numFmtId="0" fontId="56" fillId="24" borderId="1" xfId="14" applyFont="1" applyFill="1" applyBorder="1" applyAlignment="1">
      <alignment horizontal="center" vertical="center" wrapText="1"/>
    </xf>
    <xf numFmtId="0" fontId="41" fillId="24" borderId="1" xfId="0" applyFont="1" applyFill="1" applyBorder="1" applyAlignment="1">
      <alignment horizontal="justify" vertical="center" wrapText="1"/>
    </xf>
    <xf numFmtId="9" fontId="48" fillId="24" borderId="1" xfId="0" applyNumberFormat="1" applyFont="1" applyFill="1" applyBorder="1" applyAlignment="1">
      <alignment horizontal="center" vertical="center"/>
    </xf>
    <xf numFmtId="9" fontId="41" fillId="24" borderId="1" xfId="0" applyNumberFormat="1" applyFont="1" applyFill="1" applyBorder="1" applyAlignment="1">
      <alignment horizontal="center" vertical="center" wrapText="1"/>
    </xf>
    <xf numFmtId="9" fontId="42" fillId="0" borderId="1" xfId="0" applyNumberFormat="1" applyFont="1" applyBorder="1" applyAlignment="1">
      <alignment horizontal="center" vertical="center"/>
    </xf>
    <xf numFmtId="0" fontId="5" fillId="2" borderId="0" xfId="2" applyFont="1" applyFill="1" applyAlignment="1">
      <alignment wrapText="1"/>
    </xf>
    <xf numFmtId="1" fontId="41" fillId="0" borderId="1" xfId="0" applyNumberFormat="1" applyFont="1" applyBorder="1" applyAlignment="1">
      <alignment horizontal="center" vertical="center" wrapText="1"/>
    </xf>
    <xf numFmtId="1" fontId="41" fillId="24" borderId="1" xfId="0" applyNumberFormat="1" applyFont="1" applyFill="1" applyBorder="1" applyAlignment="1">
      <alignment horizontal="center" vertical="center"/>
    </xf>
    <xf numFmtId="1" fontId="48" fillId="24" borderId="1" xfId="0" applyNumberFormat="1" applyFont="1" applyFill="1" applyBorder="1" applyAlignment="1">
      <alignment horizontal="center" vertical="center"/>
    </xf>
    <xf numFmtId="10" fontId="41" fillId="2" borderId="1" xfId="2" applyNumberFormat="1" applyFont="1" applyFill="1" applyBorder="1" applyAlignment="1">
      <alignment horizontal="center" vertical="center" wrapText="1"/>
    </xf>
    <xf numFmtId="10" fontId="18" fillId="24" borderId="1" xfId="0" applyNumberFormat="1"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1" xfId="0" applyFont="1" applyFill="1" applyBorder="1" applyAlignment="1">
      <alignment horizontal="center" vertical="center"/>
    </xf>
    <xf numFmtId="14" fontId="41" fillId="2" borderId="1" xfId="0" applyNumberFormat="1" applyFont="1" applyFill="1" applyBorder="1" applyAlignment="1">
      <alignment horizontal="center" vertical="center" wrapText="1"/>
    </xf>
    <xf numFmtId="0" fontId="48" fillId="2" borderId="1" xfId="0" applyFont="1" applyFill="1" applyBorder="1" applyAlignment="1">
      <alignment horizontal="center" vertical="center"/>
    </xf>
    <xf numFmtId="0" fontId="42" fillId="2" borderId="1" xfId="0" applyFont="1" applyFill="1" applyBorder="1" applyAlignment="1">
      <alignment horizontal="center" vertical="center"/>
    </xf>
    <xf numFmtId="0" fontId="42" fillId="2" borderId="1" xfId="0" applyFont="1" applyFill="1" applyBorder="1"/>
    <xf numFmtId="0" fontId="42" fillId="2" borderId="1" xfId="0" applyFont="1" applyFill="1" applyBorder="1" applyAlignment="1">
      <alignment wrapText="1"/>
    </xf>
    <xf numFmtId="9" fontId="41" fillId="2" borderId="1" xfId="0" applyNumberFormat="1" applyFont="1" applyFill="1" applyBorder="1" applyAlignment="1">
      <alignment horizontal="center" vertical="center"/>
    </xf>
    <xf numFmtId="9" fontId="48" fillId="2" borderId="1" xfId="0" applyNumberFormat="1" applyFont="1" applyFill="1" applyBorder="1" applyAlignment="1">
      <alignment horizontal="center" vertical="center"/>
    </xf>
    <xf numFmtId="1" fontId="41" fillId="2" borderId="1" xfId="0" applyNumberFormat="1" applyFont="1" applyFill="1" applyBorder="1" applyAlignment="1">
      <alignment horizontal="center" vertical="center"/>
    </xf>
    <xf numFmtId="1" fontId="48" fillId="2" borderId="1" xfId="0" applyNumberFormat="1" applyFont="1" applyFill="1" applyBorder="1" applyAlignment="1">
      <alignment horizontal="center" vertical="center"/>
    </xf>
    <xf numFmtId="9" fontId="41" fillId="2" borderId="1" xfId="3" applyFont="1" applyFill="1" applyBorder="1" applyAlignment="1">
      <alignment horizontal="center" vertical="center" wrapText="1"/>
    </xf>
    <xf numFmtId="9" fontId="48" fillId="2" borderId="1" xfId="3" applyFont="1" applyFill="1" applyBorder="1" applyAlignment="1" applyProtection="1">
      <alignment horizontal="center" vertical="center" wrapText="1"/>
    </xf>
    <xf numFmtId="9" fontId="48" fillId="0" borderId="1" xfId="1" applyFont="1" applyFill="1" applyBorder="1" applyAlignment="1">
      <alignment horizontal="center" vertical="center"/>
    </xf>
    <xf numFmtId="0" fontId="56" fillId="0" borderId="1" xfId="14" applyFont="1" applyBorder="1" applyAlignment="1">
      <alignment horizontal="center" vertical="center" wrapText="1"/>
    </xf>
    <xf numFmtId="9" fontId="41" fillId="25" borderId="1" xfId="1" applyFont="1" applyFill="1" applyBorder="1" applyAlignment="1">
      <alignment horizontal="justify" vertical="center" wrapText="1"/>
    </xf>
    <xf numFmtId="1" fontId="48" fillId="2" borderId="1" xfId="1" applyNumberFormat="1" applyFont="1" applyFill="1" applyBorder="1" applyAlignment="1">
      <alignment horizontal="center" vertical="center"/>
    </xf>
    <xf numFmtId="0" fontId="56" fillId="0" borderId="1" xfId="14" applyFont="1" applyFill="1" applyBorder="1" applyAlignment="1">
      <alignment horizontal="center" vertical="center" wrapText="1"/>
    </xf>
    <xf numFmtId="10" fontId="41" fillId="2" borderId="1" xfId="0" applyNumberFormat="1" applyFont="1" applyFill="1" applyBorder="1" applyAlignment="1">
      <alignment horizontal="center" vertical="center" wrapText="1"/>
    </xf>
    <xf numFmtId="9" fontId="48" fillId="0" borderId="1" xfId="2" applyNumberFormat="1" applyFont="1" applyBorder="1" applyAlignment="1">
      <alignment horizontal="center" vertical="center" wrapText="1"/>
    </xf>
    <xf numFmtId="9" fontId="41" fillId="0" borderId="1" xfId="0" applyNumberFormat="1" applyFont="1" applyBorder="1" applyAlignment="1">
      <alignment horizontal="center" vertical="center"/>
    </xf>
    <xf numFmtId="9" fontId="41" fillId="0" borderId="1" xfId="2" applyNumberFormat="1" applyFont="1" applyBorder="1" applyAlignment="1">
      <alignment horizontal="center" vertical="center"/>
    </xf>
    <xf numFmtId="9" fontId="41" fillId="2" borderId="1" xfId="2" applyNumberFormat="1" applyFont="1" applyFill="1" applyBorder="1" applyAlignment="1">
      <alignment horizontal="center" vertical="center"/>
    </xf>
    <xf numFmtId="9" fontId="48" fillId="0" borderId="1" xfId="2" applyNumberFormat="1" applyFont="1" applyBorder="1" applyAlignment="1">
      <alignment horizontal="center" vertical="center"/>
    </xf>
    <xf numFmtId="166" fontId="41" fillId="2" borderId="1" xfId="2" applyNumberFormat="1" applyFont="1" applyFill="1" applyBorder="1" applyAlignment="1">
      <alignment horizontal="center" vertical="center" wrapText="1"/>
    </xf>
    <xf numFmtId="1" fontId="41" fillId="0" borderId="1" xfId="1" applyNumberFormat="1" applyFont="1" applyBorder="1" applyAlignment="1" applyProtection="1">
      <alignment horizontal="center" vertical="center" wrapText="1"/>
      <protection locked="0"/>
    </xf>
    <xf numFmtId="1" fontId="41" fillId="0" borderId="1" xfId="1" applyNumberFormat="1" applyFont="1" applyFill="1" applyBorder="1" applyAlignment="1" applyProtection="1">
      <alignment horizontal="center" vertical="center" wrapText="1"/>
      <protection locked="0"/>
    </xf>
    <xf numFmtId="9" fontId="42" fillId="0" borderId="1" xfId="1" applyFont="1" applyFill="1" applyBorder="1" applyAlignment="1" applyProtection="1">
      <alignment horizontal="center" vertical="center"/>
      <protection locked="0"/>
    </xf>
    <xf numFmtId="9" fontId="41" fillId="2" borderId="1" xfId="0" applyNumberFormat="1" applyFont="1" applyFill="1" applyBorder="1" applyAlignment="1">
      <alignment horizontal="center" vertical="center" wrapText="1"/>
    </xf>
    <xf numFmtId="14" fontId="41" fillId="0" borderId="1" xfId="2" applyNumberFormat="1" applyFont="1" applyBorder="1" applyAlignment="1">
      <alignment horizontal="center" vertical="center"/>
    </xf>
    <xf numFmtId="9" fontId="42" fillId="24" borderId="1" xfId="0" applyNumberFormat="1" applyFont="1" applyFill="1" applyBorder="1" applyAlignment="1">
      <alignment horizontal="center" vertical="center"/>
    </xf>
    <xf numFmtId="1" fontId="48" fillId="0" borderId="50" xfId="2" applyNumberFormat="1" applyFont="1" applyBorder="1" applyAlignment="1">
      <alignment horizontal="center" vertical="center"/>
    </xf>
    <xf numFmtId="0" fontId="5" fillId="2" borderId="0" xfId="2" applyFont="1" applyFill="1" applyAlignment="1">
      <alignment horizontal="center" vertical="center" wrapText="1"/>
    </xf>
    <xf numFmtId="0" fontId="5" fillId="2" borderId="0" xfId="2" applyFont="1" applyFill="1" applyAlignment="1">
      <alignment horizontal="left" vertical="center" wrapText="1"/>
    </xf>
    <xf numFmtId="0" fontId="5" fillId="2" borderId="0" xfId="2" applyFont="1" applyFill="1" applyAlignment="1">
      <alignment horizontal="left" wrapText="1"/>
    </xf>
    <xf numFmtId="0" fontId="5" fillId="2" borderId="0" xfId="2" applyFont="1" applyFill="1" applyAlignment="1">
      <alignment horizontal="center" wrapText="1"/>
    </xf>
    <xf numFmtId="0" fontId="5" fillId="2" borderId="0" xfId="2" applyFont="1" applyFill="1" applyAlignment="1">
      <alignment horizontal="center"/>
    </xf>
    <xf numFmtId="0" fontId="5" fillId="2" borderId="0" xfId="2" applyFont="1" applyFill="1" applyAlignment="1">
      <alignment vertical="center"/>
    </xf>
    <xf numFmtId="0" fontId="5" fillId="2" borderId="0" xfId="2" applyFont="1" applyFill="1" applyAlignment="1">
      <alignment horizontal="left" vertical="center"/>
    </xf>
    <xf numFmtId="9" fontId="5" fillId="2" borderId="0" xfId="1" applyFont="1" applyFill="1"/>
    <xf numFmtId="9" fontId="42" fillId="0" borderId="13" xfId="1" applyFont="1" applyFill="1" applyBorder="1" applyAlignment="1" applyProtection="1">
      <alignment horizontal="center" vertical="center"/>
      <protection locked="0"/>
    </xf>
    <xf numFmtId="0" fontId="41" fillId="24" borderId="13" xfId="0" applyFont="1" applyFill="1" applyBorder="1" applyAlignment="1">
      <alignment horizontal="justify" vertical="center" wrapText="1"/>
    </xf>
    <xf numFmtId="0" fontId="57" fillId="24" borderId="13" xfId="0" applyFont="1" applyFill="1" applyBorder="1" applyAlignment="1">
      <alignment horizontal="justify" vertical="center" wrapText="1"/>
    </xf>
    <xf numFmtId="0" fontId="57" fillId="24" borderId="2" xfId="0" applyFont="1" applyFill="1" applyBorder="1" applyAlignment="1">
      <alignment horizontal="justify" vertical="center" wrapText="1"/>
    </xf>
    <xf numFmtId="0" fontId="57" fillId="24" borderId="0" xfId="0" applyFont="1" applyFill="1" applyAlignment="1">
      <alignment horizontal="justify" vertical="center" wrapText="1"/>
    </xf>
    <xf numFmtId="9" fontId="41" fillId="0" borderId="1" xfId="1" applyFont="1" applyFill="1" applyBorder="1" applyAlignment="1">
      <alignment horizontal="justify" vertical="center" wrapText="1"/>
    </xf>
    <xf numFmtId="9" fontId="41" fillId="0" borderId="1" xfId="1" applyFont="1" applyFill="1" applyBorder="1" applyAlignment="1">
      <alignment horizontal="justify" vertical="center"/>
    </xf>
    <xf numFmtId="9" fontId="41" fillId="0" borderId="1" xfId="0" applyNumberFormat="1" applyFont="1" applyBorder="1" applyAlignment="1">
      <alignment horizontal="justify" vertical="center" wrapText="1"/>
    </xf>
    <xf numFmtId="9" fontId="41" fillId="2" borderId="1" xfId="3" applyFont="1" applyFill="1" applyBorder="1" applyAlignment="1" applyProtection="1">
      <alignment horizontal="justify" vertical="center" wrapText="1"/>
    </xf>
    <xf numFmtId="1" fontId="41" fillId="2" borderId="1" xfId="3" applyNumberFormat="1" applyFont="1" applyFill="1" applyBorder="1" applyAlignment="1" applyProtection="1">
      <alignment horizontal="justify" vertical="center" wrapText="1"/>
    </xf>
    <xf numFmtId="0" fontId="41" fillId="0" borderId="1" xfId="0" applyFont="1" applyBorder="1" applyAlignment="1" applyProtection="1">
      <alignment horizontal="justify" vertical="center" wrapText="1"/>
      <protection locked="0"/>
    </xf>
    <xf numFmtId="1" fontId="41" fillId="0" borderId="1" xfId="2" applyNumberFormat="1" applyFont="1" applyBorder="1" applyAlignment="1">
      <alignment horizontal="justify" vertical="center" wrapText="1"/>
    </xf>
    <xf numFmtId="9" fontId="41" fillId="0" borderId="1" xfId="1" applyFont="1" applyBorder="1" applyAlignment="1">
      <alignment horizontal="justify" vertical="center" wrapText="1"/>
    </xf>
    <xf numFmtId="9" fontId="41" fillId="24" borderId="1" xfId="0" applyNumberFormat="1" applyFont="1" applyFill="1" applyBorder="1" applyAlignment="1">
      <alignment horizontal="justify" vertical="center" wrapText="1"/>
    </xf>
    <xf numFmtId="1" fontId="41" fillId="24" borderId="1" xfId="0" applyNumberFormat="1" applyFont="1" applyFill="1" applyBorder="1" applyAlignment="1">
      <alignment horizontal="justify" vertical="center" wrapText="1"/>
    </xf>
    <xf numFmtId="0" fontId="41" fillId="2" borderId="1" xfId="0" applyFont="1" applyFill="1" applyBorder="1" applyAlignment="1">
      <alignment horizontal="justify" vertical="center"/>
    </xf>
    <xf numFmtId="9" fontId="48" fillId="2" borderId="1" xfId="3" applyFont="1" applyFill="1" applyBorder="1" applyAlignment="1" applyProtection="1">
      <alignment horizontal="justify" vertical="center" wrapText="1"/>
    </xf>
    <xf numFmtId="9" fontId="48" fillId="9" borderId="1" xfId="3" applyFont="1" applyFill="1" applyBorder="1" applyAlignment="1" applyProtection="1">
      <alignment horizontal="justify" vertical="center" wrapText="1"/>
    </xf>
    <xf numFmtId="1" fontId="41" fillId="2" borderId="1" xfId="0" applyNumberFormat="1" applyFont="1" applyFill="1" applyBorder="1" applyAlignment="1">
      <alignment horizontal="justify" vertical="center" wrapText="1"/>
    </xf>
    <xf numFmtId="1" fontId="41" fillId="2" borderId="1" xfId="1" applyNumberFormat="1" applyFont="1" applyFill="1" applyBorder="1" applyAlignment="1">
      <alignment horizontal="justify" vertical="center"/>
    </xf>
    <xf numFmtId="9" fontId="41" fillId="0" borderId="1" xfId="2" applyNumberFormat="1" applyFont="1" applyBorder="1" applyAlignment="1">
      <alignment horizontal="justify" vertical="center" wrapText="1"/>
    </xf>
    <xf numFmtId="9" fontId="41" fillId="0" borderId="1" xfId="0" applyNumberFormat="1" applyFont="1" applyBorder="1" applyAlignment="1">
      <alignment horizontal="justify" vertical="center"/>
    </xf>
    <xf numFmtId="1" fontId="41" fillId="0" borderId="1" xfId="1" applyNumberFormat="1" applyFont="1" applyFill="1" applyBorder="1" applyAlignment="1">
      <alignment horizontal="justify" vertical="center" wrapText="1"/>
    </xf>
    <xf numFmtId="1" fontId="41" fillId="0" borderId="1" xfId="1" applyNumberFormat="1" applyFont="1" applyFill="1" applyBorder="1" applyAlignment="1">
      <alignment horizontal="justify" vertical="center"/>
    </xf>
    <xf numFmtId="9" fontId="41" fillId="0" borderId="1" xfId="0" applyNumberFormat="1" applyFont="1" applyBorder="1" applyAlignment="1" applyProtection="1">
      <alignment horizontal="justify" vertical="center" wrapText="1"/>
      <protection locked="0"/>
    </xf>
    <xf numFmtId="9" fontId="41" fillId="2" borderId="1" xfId="0" applyNumberFormat="1" applyFont="1" applyFill="1" applyBorder="1" applyAlignment="1" applyProtection="1">
      <alignment horizontal="justify" vertical="center" wrapText="1"/>
      <protection locked="0"/>
    </xf>
    <xf numFmtId="9" fontId="48" fillId="0" borderId="1" xfId="1" applyFont="1" applyFill="1" applyBorder="1" applyAlignment="1">
      <alignment horizontal="justify" vertical="center"/>
    </xf>
    <xf numFmtId="9" fontId="41" fillId="0" borderId="1" xfId="1" applyFont="1" applyFill="1" applyBorder="1" applyAlignment="1" applyProtection="1">
      <alignment horizontal="justify" vertical="center" wrapText="1"/>
      <protection locked="0"/>
    </xf>
    <xf numFmtId="1" fontId="41" fillId="0" borderId="17" xfId="2" applyNumberFormat="1" applyFont="1" applyBorder="1" applyAlignment="1">
      <alignment horizontal="justify" vertical="center"/>
    </xf>
    <xf numFmtId="1" fontId="41" fillId="0" borderId="53" xfId="2" applyNumberFormat="1" applyFont="1" applyBorder="1" applyAlignment="1">
      <alignment horizontal="justify" vertical="center"/>
    </xf>
    <xf numFmtId="9" fontId="41" fillId="0" borderId="3" xfId="1" applyFont="1" applyFill="1" applyBorder="1" applyAlignment="1">
      <alignment horizontal="justify" vertical="center" wrapText="1"/>
    </xf>
    <xf numFmtId="0" fontId="60" fillId="0" borderId="1" xfId="0" applyFont="1" applyBorder="1" applyAlignment="1">
      <alignment horizontal="center" vertical="center"/>
    </xf>
    <xf numFmtId="9" fontId="60" fillId="0" borderId="1" xfId="0" applyNumberFormat="1" applyFont="1" applyBorder="1" applyAlignment="1">
      <alignment horizontal="center" vertical="center"/>
    </xf>
    <xf numFmtId="0" fontId="47" fillId="24" borderId="1" xfId="0" applyFont="1" applyFill="1" applyBorder="1" applyAlignment="1">
      <alignment wrapText="1"/>
    </xf>
    <xf numFmtId="1" fontId="41" fillId="0" borderId="1" xfId="0" applyNumberFormat="1" applyFont="1" applyBorder="1" applyAlignment="1">
      <alignment horizontal="center" vertical="center"/>
    </xf>
    <xf numFmtId="0" fontId="47" fillId="24" borderId="1" xfId="0" applyFont="1" applyFill="1" applyBorder="1" applyAlignment="1">
      <alignment horizontal="center" vertical="center" wrapText="1"/>
    </xf>
    <xf numFmtId="0" fontId="0" fillId="0" borderId="0" xfId="0" applyAlignment="1">
      <alignment horizontal="center" vertical="center"/>
    </xf>
    <xf numFmtId="0" fontId="62" fillId="2" borderId="0" xfId="0" quotePrefix="1" applyFont="1" applyFill="1" applyAlignment="1">
      <alignment horizontal="center" vertical="center"/>
    </xf>
    <xf numFmtId="9" fontId="42" fillId="0" borderId="1" xfId="1" applyFont="1" applyBorder="1" applyAlignment="1">
      <alignment horizontal="center" vertical="center" wrapText="1"/>
    </xf>
    <xf numFmtId="0" fontId="60" fillId="0" borderId="1" xfId="0" applyFont="1" applyBorder="1" applyAlignment="1">
      <alignment wrapText="1"/>
    </xf>
    <xf numFmtId="0" fontId="47" fillId="0" borderId="13" xfId="0" applyFont="1" applyBorder="1" applyAlignment="1">
      <alignment wrapText="1"/>
    </xf>
    <xf numFmtId="9" fontId="61" fillId="24" borderId="13" xfId="0" applyNumberFormat="1" applyFont="1" applyFill="1" applyBorder="1" applyAlignment="1">
      <alignment horizontal="center" vertical="center" wrapText="1"/>
    </xf>
    <xf numFmtId="0" fontId="17" fillId="0" borderId="1" xfId="14" applyFill="1" applyBorder="1" applyAlignment="1">
      <alignment horizontal="left" vertical="center" wrapText="1"/>
    </xf>
    <xf numFmtId="0" fontId="17" fillId="0" borderId="1" xfId="14" applyFill="1" applyBorder="1" applyAlignment="1">
      <alignment vertical="center" wrapText="1"/>
    </xf>
    <xf numFmtId="1" fontId="42" fillId="0" borderId="50" xfId="2" applyNumberFormat="1" applyFont="1" applyBorder="1" applyAlignment="1">
      <alignment horizontal="center" vertical="center"/>
    </xf>
    <xf numFmtId="0" fontId="60" fillId="0" borderId="1" xfId="0" applyFont="1" applyBorder="1" applyAlignment="1" applyProtection="1">
      <alignment vertical="center" wrapText="1"/>
      <protection locked="0"/>
    </xf>
    <xf numFmtId="0" fontId="17" fillId="0" borderId="1" xfId="14" applyBorder="1" applyAlignment="1">
      <alignment vertical="center" wrapText="1"/>
    </xf>
    <xf numFmtId="9" fontId="42" fillId="0" borderId="56" xfId="0" applyNumberFormat="1" applyFont="1" applyBorder="1"/>
    <xf numFmtId="1" fontId="8" fillId="0" borderId="1" xfId="2" applyNumberFormat="1" applyFont="1" applyBorder="1" applyAlignment="1" applyProtection="1">
      <alignment horizontal="center" vertical="center"/>
      <protection locked="0"/>
    </xf>
    <xf numFmtId="9" fontId="8" fillId="0" borderId="1" xfId="1" applyFont="1" applyFill="1" applyBorder="1" applyAlignment="1" applyProtection="1">
      <alignment horizontal="center" vertical="center"/>
      <protection locked="0"/>
    </xf>
    <xf numFmtId="9" fontId="41" fillId="0" borderId="1" xfId="1" applyFont="1" applyBorder="1" applyAlignment="1" applyProtection="1">
      <alignment horizontal="center" vertical="center" wrapText="1"/>
      <protection locked="0"/>
    </xf>
    <xf numFmtId="9" fontId="8" fillId="0" borderId="1" xfId="2" applyNumberFormat="1" applyFont="1" applyBorder="1" applyAlignment="1" applyProtection="1">
      <alignment horizontal="center" vertical="center"/>
      <protection locked="0"/>
    </xf>
    <xf numFmtId="0" fontId="40" fillId="0" borderId="13" xfId="2" applyFont="1" applyBorder="1" applyAlignment="1" applyProtection="1">
      <alignment horizontal="left" vertical="center" wrapText="1"/>
      <protection locked="0"/>
    </xf>
    <xf numFmtId="0" fontId="17" fillId="0" borderId="13" xfId="14" applyBorder="1" applyAlignment="1" applyProtection="1">
      <alignment horizontal="justify" vertical="center" wrapText="1"/>
      <protection locked="0"/>
    </xf>
    <xf numFmtId="9" fontId="60" fillId="24" borderId="1" xfId="0" applyNumberFormat="1" applyFont="1" applyFill="1" applyBorder="1" applyAlignment="1">
      <alignment horizontal="center" vertical="center"/>
    </xf>
    <xf numFmtId="0" fontId="61" fillId="0" borderId="13" xfId="0" applyFont="1" applyBorder="1" applyAlignment="1">
      <alignment wrapText="1"/>
    </xf>
    <xf numFmtId="0" fontId="61" fillId="0" borderId="13" xfId="0" applyFont="1" applyBorder="1" applyAlignment="1">
      <alignment vertical="center" wrapText="1"/>
    </xf>
    <xf numFmtId="0" fontId="60" fillId="0" borderId="1" xfId="0" applyFont="1" applyBorder="1" applyAlignment="1">
      <alignment vertical="center" wrapText="1"/>
    </xf>
    <xf numFmtId="9" fontId="42" fillId="0" borderId="1" xfId="1" applyFont="1" applyFill="1" applyBorder="1" applyAlignment="1">
      <alignment horizontal="center" vertical="center" wrapText="1"/>
    </xf>
    <xf numFmtId="0" fontId="60" fillId="24" borderId="1" xfId="0" applyFont="1" applyFill="1" applyBorder="1" applyAlignment="1">
      <alignment horizontal="center"/>
    </xf>
    <xf numFmtId="9" fontId="8" fillId="0" borderId="3" xfId="1" applyFont="1" applyFill="1" applyBorder="1" applyAlignment="1" applyProtection="1">
      <alignment horizontal="center" vertical="center"/>
      <protection locked="0"/>
    </xf>
    <xf numFmtId="0" fontId="8" fillId="0" borderId="3" xfId="2" applyFont="1" applyBorder="1" applyAlignment="1" applyProtection="1">
      <alignment horizontal="center" vertical="center"/>
      <protection locked="0"/>
    </xf>
    <xf numFmtId="0" fontId="40" fillId="0" borderId="3" xfId="2" applyFont="1" applyBorder="1" applyAlignment="1" applyProtection="1">
      <alignment horizontal="left" vertical="center" wrapText="1"/>
      <protection locked="0"/>
    </xf>
    <xf numFmtId="0" fontId="8" fillId="0" borderId="1" xfId="1" applyNumberFormat="1" applyFont="1" applyFill="1" applyBorder="1" applyAlignment="1" applyProtection="1">
      <alignment horizontal="center" vertical="center"/>
      <protection locked="0"/>
    </xf>
    <xf numFmtId="0" fontId="8" fillId="0" borderId="1" xfId="2" applyFont="1" applyBorder="1" applyAlignment="1" applyProtection="1">
      <alignment horizontal="center" vertical="center"/>
      <protection locked="0"/>
    </xf>
    <xf numFmtId="0" fontId="40" fillId="0" borderId="1" xfId="2" applyFont="1" applyBorder="1" applyAlignment="1" applyProtection="1">
      <alignment horizontal="left" vertical="center" wrapText="1"/>
      <protection locked="0"/>
    </xf>
    <xf numFmtId="0" fontId="0" fillId="0" borderId="0" xfId="0" pivotButton="1"/>
    <xf numFmtId="0" fontId="0" fillId="0" borderId="0" xfId="0" applyAlignment="1">
      <alignment horizontal="left"/>
    </xf>
    <xf numFmtId="0" fontId="0" fillId="18" borderId="0" xfId="0" applyFill="1"/>
    <xf numFmtId="0" fontId="5" fillId="2" borderId="13" xfId="2" applyFont="1" applyFill="1" applyBorder="1" applyAlignment="1">
      <alignment horizontal="center" vertical="center"/>
    </xf>
    <xf numFmtId="9" fontId="53" fillId="29" borderId="13" xfId="1" applyFont="1" applyFill="1" applyBorder="1" applyAlignment="1">
      <alignment horizontal="center" vertical="center"/>
    </xf>
    <xf numFmtId="1" fontId="42" fillId="0" borderId="1" xfId="0" applyNumberFormat="1" applyFont="1" applyBorder="1" applyAlignment="1" applyProtection="1">
      <alignment horizontal="center" vertical="center"/>
      <protection locked="0"/>
    </xf>
    <xf numFmtId="0" fontId="69" fillId="2" borderId="13" xfId="2" applyFont="1" applyFill="1" applyBorder="1" applyAlignment="1">
      <alignment horizontal="center" vertical="center"/>
    </xf>
    <xf numFmtId="0" fontId="68" fillId="2" borderId="13" xfId="2" applyFont="1" applyFill="1" applyBorder="1" applyAlignment="1">
      <alignment horizontal="center" vertical="center"/>
    </xf>
    <xf numFmtId="0" fontId="70" fillId="2" borderId="13" xfId="2" applyFont="1" applyFill="1" applyBorder="1" applyAlignment="1">
      <alignment horizontal="center" vertical="center"/>
    </xf>
    <xf numFmtId="0" fontId="71" fillId="2" borderId="13" xfId="2" applyFont="1" applyFill="1" applyBorder="1" applyAlignment="1">
      <alignment horizontal="center" vertical="center"/>
    </xf>
    <xf numFmtId="0" fontId="60" fillId="24" borderId="1" xfId="0" applyFont="1" applyFill="1" applyBorder="1" applyAlignment="1">
      <alignment horizontal="center" vertical="center"/>
    </xf>
    <xf numFmtId="0" fontId="41" fillId="2" borderId="13" xfId="2" applyFont="1" applyFill="1" applyBorder="1" applyAlignment="1">
      <alignment horizontal="center" vertical="center" wrapText="1"/>
    </xf>
    <xf numFmtId="0" fontId="41" fillId="0" borderId="1" xfId="0" applyFont="1" applyBorder="1" applyAlignment="1">
      <alignment horizontal="center" vertical="center"/>
    </xf>
    <xf numFmtId="0" fontId="0" fillId="2" borderId="0" xfId="0" applyFill="1"/>
    <xf numFmtId="0" fontId="0" fillId="2" borderId="0" xfId="0" applyFill="1" applyAlignment="1">
      <alignment horizontal="left"/>
    </xf>
    <xf numFmtId="0" fontId="0" fillId="29" borderId="0" xfId="0" applyFill="1"/>
    <xf numFmtId="0" fontId="0" fillId="29" borderId="0" xfId="0" applyFill="1" applyAlignment="1">
      <alignment horizontal="left"/>
    </xf>
    <xf numFmtId="0" fontId="0" fillId="2" borderId="0" xfId="0" applyFill="1" applyAlignment="1">
      <alignment horizontal="left" indent="1"/>
    </xf>
    <xf numFmtId="0" fontId="17" fillId="0" borderId="1" xfId="14" applyBorder="1" applyAlignment="1">
      <alignment horizontal="left" vertical="center" wrapText="1"/>
    </xf>
    <xf numFmtId="0" fontId="50" fillId="0" borderId="1" xfId="2" applyFont="1" applyBorder="1" applyAlignment="1">
      <alignment horizontal="left" vertical="center" wrapText="1"/>
    </xf>
    <xf numFmtId="9" fontId="0" fillId="0" borderId="0" xfId="1" applyFont="1"/>
    <xf numFmtId="9" fontId="0" fillId="0" borderId="0" xfId="0" applyNumberFormat="1"/>
    <xf numFmtId="0" fontId="46" fillId="15" borderId="51" xfId="2" applyFont="1" applyFill="1" applyBorder="1" applyAlignment="1" applyProtection="1">
      <alignment horizontal="center" vertical="center"/>
      <protection locked="0"/>
    </xf>
    <xf numFmtId="0" fontId="46" fillId="15" borderId="32" xfId="2" applyFont="1" applyFill="1" applyBorder="1" applyAlignment="1" applyProtection="1">
      <alignment horizontal="center" vertical="center"/>
      <protection locked="0"/>
    </xf>
    <xf numFmtId="0" fontId="46" fillId="15" borderId="52" xfId="2" applyFont="1" applyFill="1" applyBorder="1" applyAlignment="1" applyProtection="1">
      <alignment horizontal="center" vertical="center"/>
      <protection locked="0"/>
    </xf>
    <xf numFmtId="0" fontId="22" fillId="8" borderId="13" xfId="0" applyFont="1" applyFill="1" applyBorder="1" applyAlignment="1">
      <alignment horizontal="center" vertical="center" wrapText="1"/>
    </xf>
    <xf numFmtId="9" fontId="0" fillId="8" borderId="15" xfId="0" applyNumberFormat="1" applyFill="1" applyBorder="1" applyAlignment="1">
      <alignment horizontal="right" vertical="center" wrapText="1"/>
    </xf>
    <xf numFmtId="0" fontId="0" fillId="8" borderId="19" xfId="0" applyFill="1" applyBorder="1" applyAlignment="1">
      <alignment horizontal="right" vertical="center" wrapText="1"/>
    </xf>
    <xf numFmtId="0" fontId="0" fillId="8" borderId="2" xfId="0" applyFill="1" applyBorder="1" applyAlignment="1">
      <alignment horizontal="right" vertical="center" wrapText="1"/>
    </xf>
    <xf numFmtId="0" fontId="0" fillId="0" borderId="14" xfId="0" applyBorder="1" applyAlignment="1">
      <alignment horizontal="center" vertical="center"/>
    </xf>
    <xf numFmtId="0" fontId="0" fillId="0" borderId="20" xfId="0" applyBorder="1" applyAlignment="1">
      <alignment horizontal="center" vertical="center"/>
    </xf>
    <xf numFmtId="0" fontId="0" fillId="0" borderId="22" xfId="0" applyBorder="1" applyAlignment="1">
      <alignment horizontal="center" vertical="center"/>
    </xf>
    <xf numFmtId="0" fontId="0" fillId="0" borderId="1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left" vertical="center"/>
    </xf>
    <xf numFmtId="0" fontId="0" fillId="0" borderId="19" xfId="0" applyBorder="1" applyAlignment="1">
      <alignment horizontal="left" vertical="center"/>
    </xf>
    <xf numFmtId="0" fontId="0" fillId="0" borderId="23" xfId="0" applyBorder="1" applyAlignment="1">
      <alignment horizontal="left" vertical="center"/>
    </xf>
    <xf numFmtId="0" fontId="0" fillId="0" borderId="2" xfId="0" applyBorder="1" applyAlignment="1">
      <alignment horizontal="left" vertical="center"/>
    </xf>
    <xf numFmtId="0" fontId="0" fillId="0" borderId="9" xfId="0" applyBorder="1" applyAlignment="1">
      <alignment horizontal="left" vertical="center"/>
    </xf>
    <xf numFmtId="9" fontId="0" fillId="0" borderId="15" xfId="1" applyFont="1" applyBorder="1" applyAlignment="1">
      <alignment horizontal="right" vertical="center"/>
    </xf>
    <xf numFmtId="9" fontId="0" fillId="0" borderId="2" xfId="1" applyFont="1" applyBorder="1" applyAlignment="1">
      <alignment horizontal="right" vertical="center"/>
    </xf>
    <xf numFmtId="0" fontId="22" fillId="11" borderId="13" xfId="0" applyFont="1" applyFill="1" applyBorder="1" applyAlignment="1">
      <alignment horizontal="center" vertical="center" wrapText="1"/>
    </xf>
    <xf numFmtId="9" fontId="23" fillId="11" borderId="13" xfId="0" applyNumberFormat="1" applyFont="1" applyFill="1" applyBorder="1" applyAlignment="1">
      <alignment horizontal="right" vertical="center" wrapText="1"/>
    </xf>
    <xf numFmtId="0" fontId="23" fillId="11" borderId="13" xfId="0" applyFont="1" applyFill="1" applyBorder="1" applyAlignment="1">
      <alignment horizontal="right" vertical="center" wrapText="1"/>
    </xf>
    <xf numFmtId="0" fontId="22" fillId="3" borderId="13" xfId="0" applyFont="1" applyFill="1" applyBorder="1" applyAlignment="1">
      <alignment horizontal="center" vertical="center" wrapText="1"/>
    </xf>
    <xf numFmtId="9" fontId="23" fillId="3" borderId="15" xfId="1" applyFont="1" applyFill="1" applyBorder="1" applyAlignment="1">
      <alignment horizontal="right" vertical="center" wrapText="1"/>
    </xf>
    <xf numFmtId="9" fontId="23" fillId="3" borderId="19" xfId="1" applyFont="1" applyFill="1" applyBorder="1" applyAlignment="1">
      <alignment horizontal="right" vertical="center" wrapText="1"/>
    </xf>
    <xf numFmtId="0" fontId="11" fillId="19" borderId="44" xfId="7" applyFont="1" applyFill="1" applyBorder="1" applyAlignment="1">
      <alignment horizontal="center" vertical="center"/>
    </xf>
    <xf numFmtId="0" fontId="11" fillId="19" borderId="0" xfId="7" applyFont="1" applyFill="1" applyAlignment="1">
      <alignment horizontal="center" vertical="center"/>
    </xf>
    <xf numFmtId="0" fontId="13" fillId="0" borderId="1" xfId="0" applyFont="1" applyBorder="1" applyAlignment="1">
      <alignment horizontal="left" vertical="center" wrapText="1"/>
    </xf>
    <xf numFmtId="0" fontId="36" fillId="20" borderId="46" xfId="0" applyFont="1" applyFill="1" applyBorder="1" applyAlignment="1">
      <alignment horizontal="center" vertical="center" wrapText="1"/>
    </xf>
    <xf numFmtId="0" fontId="36" fillId="20" borderId="47" xfId="0" applyFont="1" applyFill="1" applyBorder="1" applyAlignment="1">
      <alignment horizontal="center" vertical="center" wrapText="1"/>
    </xf>
    <xf numFmtId="0" fontId="34" fillId="19" borderId="45" xfId="7" applyFont="1" applyFill="1" applyBorder="1" applyAlignment="1">
      <alignment horizontal="center" vertical="center"/>
    </xf>
    <xf numFmtId="0" fontId="13" fillId="0" borderId="4" xfId="0" applyFont="1" applyBorder="1" applyAlignment="1">
      <alignment horizontal="left" vertical="center" wrapText="1"/>
    </xf>
    <xf numFmtId="0" fontId="15" fillId="0" borderId="4" xfId="0" applyFont="1" applyBorder="1"/>
    <xf numFmtId="0" fontId="34" fillId="19" borderId="1" xfId="7" applyFont="1" applyFill="1" applyBorder="1" applyAlignment="1">
      <alignment horizontal="center" vertical="center"/>
    </xf>
    <xf numFmtId="9" fontId="35" fillId="15" borderId="1" xfId="6" applyFont="1" applyFill="1" applyBorder="1" applyAlignment="1">
      <alignment vertical="center"/>
    </xf>
    <xf numFmtId="0" fontId="37" fillId="22" borderId="57" xfId="0" applyFont="1" applyFill="1" applyBorder="1" applyAlignment="1">
      <alignment horizontal="center" vertical="center" wrapText="1"/>
    </xf>
    <xf numFmtId="0" fontId="37" fillId="22" borderId="58" xfId="0" applyFont="1" applyFill="1" applyBorder="1" applyAlignment="1">
      <alignment horizontal="center" vertical="center" wrapText="1"/>
    </xf>
    <xf numFmtId="0" fontId="10" fillId="2" borderId="13" xfId="2" applyFont="1" applyFill="1" applyBorder="1" applyAlignment="1" applyProtection="1">
      <alignment horizontal="left" vertical="center" wrapText="1"/>
      <protection locked="0"/>
    </xf>
    <xf numFmtId="0" fontId="10" fillId="2" borderId="35" xfId="2" applyFont="1" applyFill="1" applyBorder="1" applyAlignment="1" applyProtection="1">
      <alignment horizontal="left" vertical="center" wrapText="1"/>
      <protection locked="0"/>
    </xf>
    <xf numFmtId="0" fontId="10" fillId="2" borderId="13" xfId="2" applyFont="1" applyFill="1" applyBorder="1" applyAlignment="1" applyProtection="1">
      <alignment vertical="center" wrapText="1"/>
      <protection locked="0"/>
    </xf>
    <xf numFmtId="0" fontId="10" fillId="2" borderId="35" xfId="2" applyFont="1" applyFill="1" applyBorder="1" applyAlignment="1" applyProtection="1">
      <alignment vertical="center" wrapText="1"/>
      <protection locked="0"/>
    </xf>
    <xf numFmtId="0" fontId="10" fillId="2" borderId="21" xfId="2" applyFont="1" applyFill="1" applyBorder="1" applyAlignment="1" applyProtection="1">
      <alignment horizontal="left" vertical="center" wrapText="1"/>
      <protection locked="0"/>
    </xf>
    <xf numFmtId="0" fontId="10" fillId="2" borderId="39" xfId="2" applyFont="1" applyFill="1" applyBorder="1" applyAlignment="1" applyProtection="1">
      <alignment horizontal="left" vertical="center" wrapText="1"/>
      <protection locked="0"/>
    </xf>
    <xf numFmtId="0" fontId="29" fillId="15" borderId="24" xfId="2" applyFont="1" applyFill="1" applyBorder="1" applyAlignment="1" applyProtection="1">
      <alignment horizontal="center" vertical="center"/>
      <protection locked="0"/>
    </xf>
    <xf numFmtId="0" fontId="29" fillId="15" borderId="25" xfId="2" applyFont="1" applyFill="1" applyBorder="1" applyAlignment="1" applyProtection="1">
      <alignment horizontal="center" vertical="center"/>
      <protection locked="0"/>
    </xf>
    <xf numFmtId="0" fontId="29" fillId="15" borderId="26" xfId="2" applyFont="1" applyFill="1" applyBorder="1" applyAlignment="1" applyProtection="1">
      <alignment horizontal="center" vertical="center"/>
      <protection locked="0"/>
    </xf>
    <xf numFmtId="0" fontId="32" fillId="2" borderId="32" xfId="2" applyFont="1" applyFill="1" applyBorder="1" applyAlignment="1" applyProtection="1">
      <alignment horizontal="center" vertical="center" wrapText="1"/>
      <protection locked="0"/>
    </xf>
    <xf numFmtId="0" fontId="32" fillId="2" borderId="33" xfId="2" applyFont="1" applyFill="1" applyBorder="1" applyAlignment="1" applyProtection="1">
      <alignment horizontal="center" vertical="center" wrapText="1"/>
      <protection locked="0"/>
    </xf>
    <xf numFmtId="0" fontId="30" fillId="16" borderId="27" xfId="2" applyFont="1" applyFill="1" applyBorder="1" applyAlignment="1" applyProtection="1">
      <alignment horizontal="center" vertical="center" wrapText="1"/>
      <protection locked="0"/>
    </xf>
    <xf numFmtId="0" fontId="30" fillId="16" borderId="28" xfId="2" applyFont="1" applyFill="1" applyBorder="1" applyAlignment="1" applyProtection="1">
      <alignment horizontal="center" vertical="center" wrapText="1"/>
      <protection locked="0"/>
    </xf>
    <xf numFmtId="0" fontId="30" fillId="16" borderId="24" xfId="2" applyFont="1" applyFill="1" applyBorder="1" applyAlignment="1" applyProtection="1">
      <alignment horizontal="center" vertical="center" wrapText="1"/>
      <protection locked="0"/>
    </xf>
    <xf numFmtId="0" fontId="30" fillId="16" borderId="9" xfId="2" applyFont="1" applyFill="1" applyBorder="1" applyAlignment="1" applyProtection="1">
      <alignment horizontal="center" vertical="center" wrapText="1"/>
      <protection locked="0"/>
    </xf>
    <xf numFmtId="0" fontId="30" fillId="16" borderId="34" xfId="2" applyFont="1" applyFill="1" applyBorder="1" applyAlignment="1" applyProtection="1">
      <alignment horizontal="center" vertical="center" wrapText="1"/>
      <protection locked="0"/>
    </xf>
    <xf numFmtId="0" fontId="31" fillId="5" borderId="36" xfId="2" applyFont="1" applyFill="1" applyBorder="1" applyAlignment="1" applyProtection="1">
      <alignment horizontal="left" vertical="center" wrapText="1"/>
      <protection locked="0"/>
    </xf>
    <xf numFmtId="0" fontId="31" fillId="5" borderId="37" xfId="2" applyFont="1" applyFill="1" applyBorder="1" applyAlignment="1" applyProtection="1">
      <alignment horizontal="left" vertical="center" wrapText="1"/>
      <protection locked="0"/>
    </xf>
    <xf numFmtId="0" fontId="31" fillId="5" borderId="20" xfId="2" applyFont="1" applyFill="1" applyBorder="1" applyAlignment="1" applyProtection="1">
      <alignment horizontal="left" vertical="center" wrapText="1"/>
      <protection locked="0"/>
    </xf>
    <xf numFmtId="14" fontId="10" fillId="2" borderId="13" xfId="2" applyNumberFormat="1" applyFont="1" applyFill="1" applyBorder="1" applyAlignment="1" applyProtection="1">
      <alignment horizontal="left" vertical="center" wrapText="1"/>
      <protection locked="0"/>
    </xf>
    <xf numFmtId="14" fontId="10" fillId="2" borderId="35" xfId="2" applyNumberFormat="1" applyFont="1" applyFill="1" applyBorder="1" applyAlignment="1" applyProtection="1">
      <alignment horizontal="left" vertical="center" wrapText="1"/>
      <protection locked="0"/>
    </xf>
    <xf numFmtId="0" fontId="10" fillId="2" borderId="16" xfId="2" applyFont="1" applyFill="1" applyBorder="1" applyAlignment="1" applyProtection="1">
      <alignment horizontal="center" vertical="center" wrapText="1"/>
      <protection locked="0"/>
    </xf>
    <xf numFmtId="0" fontId="10" fillId="2" borderId="11" xfId="2" applyFont="1" applyFill="1" applyBorder="1" applyAlignment="1" applyProtection="1">
      <alignment horizontal="center" vertical="center" wrapText="1"/>
      <protection locked="0"/>
    </xf>
    <xf numFmtId="9" fontId="10" fillId="2" borderId="16" xfId="2" applyNumberFormat="1" applyFont="1" applyFill="1" applyBorder="1" applyAlignment="1" applyProtection="1">
      <alignment horizontal="center" vertical="center" wrapText="1"/>
      <protection locked="0"/>
    </xf>
    <xf numFmtId="0" fontId="10" fillId="2" borderId="8" xfId="2" applyFont="1" applyFill="1" applyBorder="1" applyAlignment="1" applyProtection="1">
      <alignment horizontal="center" vertical="center" wrapText="1"/>
      <protection locked="0"/>
    </xf>
    <xf numFmtId="0" fontId="17" fillId="2" borderId="13" xfId="14" applyFill="1" applyBorder="1" applyAlignment="1" applyProtection="1">
      <alignment horizontal="left" vertical="center" wrapText="1"/>
      <protection locked="0"/>
    </xf>
    <xf numFmtId="0" fontId="17" fillId="2" borderId="35" xfId="14" applyFill="1" applyBorder="1" applyAlignment="1" applyProtection="1">
      <alignment horizontal="left" vertical="center" wrapText="1"/>
      <protection locked="0"/>
    </xf>
    <xf numFmtId="0" fontId="10" fillId="10" borderId="16" xfId="2" applyFont="1" applyFill="1" applyBorder="1" applyAlignment="1" applyProtection="1">
      <alignment horizontal="center" vertical="center" wrapText="1"/>
      <protection locked="0"/>
    </xf>
    <xf numFmtId="0" fontId="10" fillId="10" borderId="11" xfId="2" applyFont="1" applyFill="1" applyBorder="1" applyAlignment="1" applyProtection="1">
      <alignment horizontal="center" vertical="center" wrapText="1"/>
      <protection locked="0"/>
    </xf>
    <xf numFmtId="0" fontId="10" fillId="14" borderId="16" xfId="2" applyFont="1" applyFill="1" applyBorder="1" applyAlignment="1" applyProtection="1">
      <alignment horizontal="center" vertical="center" wrapText="1"/>
      <protection locked="0"/>
    </xf>
    <xf numFmtId="0" fontId="10" fillId="14" borderId="11" xfId="2" applyFont="1" applyFill="1" applyBorder="1" applyAlignment="1" applyProtection="1">
      <alignment horizontal="center" vertical="center" wrapText="1"/>
      <protection locked="0"/>
    </xf>
    <xf numFmtId="0" fontId="10" fillId="9" borderId="16" xfId="2" applyFont="1" applyFill="1" applyBorder="1" applyAlignment="1" applyProtection="1">
      <alignment horizontal="center" vertical="center" wrapText="1"/>
      <protection locked="0"/>
    </xf>
    <xf numFmtId="0" fontId="10" fillId="9" borderId="11" xfId="2" applyFont="1" applyFill="1" applyBorder="1" applyAlignment="1" applyProtection="1">
      <alignment horizontal="center" vertical="center" wrapText="1"/>
      <protection locked="0"/>
    </xf>
    <xf numFmtId="0" fontId="10" fillId="17" borderId="16" xfId="2" applyFont="1" applyFill="1" applyBorder="1" applyAlignment="1" applyProtection="1">
      <alignment horizontal="center" vertical="center" wrapText="1"/>
      <protection locked="0"/>
    </xf>
    <xf numFmtId="0" fontId="10" fillId="17" borderId="11" xfId="2" applyFont="1" applyFill="1" applyBorder="1" applyAlignment="1" applyProtection="1">
      <alignment horizontal="center" vertical="center" wrapText="1"/>
      <protection locked="0"/>
    </xf>
    <xf numFmtId="0" fontId="10" fillId="18" borderId="16" xfId="2" applyFont="1" applyFill="1" applyBorder="1" applyAlignment="1" applyProtection="1">
      <alignment horizontal="center" vertical="center" wrapText="1"/>
      <protection locked="0"/>
    </xf>
    <xf numFmtId="0" fontId="10" fillId="18" borderId="8" xfId="2" applyFont="1" applyFill="1" applyBorder="1" applyAlignment="1" applyProtection="1">
      <alignment horizontal="center" vertical="center" wrapText="1"/>
      <protection locked="0"/>
    </xf>
    <xf numFmtId="0" fontId="10" fillId="2" borderId="13" xfId="2" applyFont="1" applyFill="1" applyBorder="1" applyAlignment="1" applyProtection="1">
      <alignment horizontal="center" vertical="center" wrapText="1"/>
      <protection locked="0"/>
    </xf>
    <xf numFmtId="0" fontId="10" fillId="2" borderId="35" xfId="2" applyFont="1" applyFill="1" applyBorder="1" applyAlignment="1" applyProtection="1">
      <alignment horizontal="center" vertical="center" wrapText="1"/>
      <protection locked="0"/>
    </xf>
    <xf numFmtId="9" fontId="10" fillId="2" borderId="13" xfId="3" applyFont="1" applyFill="1" applyBorder="1" applyAlignment="1" applyProtection="1">
      <alignment horizontal="center" vertical="center" wrapText="1"/>
      <protection locked="0"/>
    </xf>
    <xf numFmtId="9" fontId="10" fillId="2" borderId="35" xfId="3" applyFont="1" applyFill="1" applyBorder="1" applyAlignment="1" applyProtection="1">
      <alignment horizontal="center" vertical="center" wrapText="1"/>
      <protection locked="0"/>
    </xf>
    <xf numFmtId="0" fontId="31" fillId="5" borderId="37" xfId="2" applyFont="1" applyFill="1" applyBorder="1" applyAlignment="1" applyProtection="1">
      <alignment horizontal="left" vertical="top" wrapText="1"/>
      <protection locked="0"/>
    </xf>
    <xf numFmtId="0" fontId="31" fillId="5" borderId="20" xfId="2" applyFont="1" applyFill="1" applyBorder="1" applyAlignment="1" applyProtection="1">
      <alignment horizontal="left" vertical="top" wrapText="1"/>
      <protection locked="0"/>
    </xf>
    <xf numFmtId="0" fontId="31" fillId="5" borderId="10" xfId="2" applyFont="1" applyFill="1" applyBorder="1" applyAlignment="1" applyProtection="1">
      <alignment horizontal="left" vertical="top" wrapText="1"/>
      <protection locked="0"/>
    </xf>
    <xf numFmtId="0" fontId="28" fillId="2" borderId="0" xfId="2" applyFont="1" applyFill="1" applyAlignment="1" applyProtection="1">
      <alignment horizontal="center" vertical="center" wrapText="1"/>
      <protection locked="0"/>
    </xf>
    <xf numFmtId="0" fontId="48" fillId="26" borderId="1" xfId="2" applyFont="1" applyFill="1" applyBorder="1" applyAlignment="1">
      <alignment horizontal="center" vertical="center"/>
    </xf>
    <xf numFmtId="0" fontId="53" fillId="28" borderId="1" xfId="0" applyFont="1" applyFill="1" applyBorder="1" applyAlignment="1">
      <alignment horizontal="center" vertical="center"/>
    </xf>
    <xf numFmtId="0" fontId="53" fillId="6" borderId="1" xfId="0" applyFont="1" applyFill="1" applyBorder="1" applyAlignment="1">
      <alignment horizontal="center" vertical="center"/>
    </xf>
    <xf numFmtId="0" fontId="53" fillId="29" borderId="13" xfId="2" applyFont="1" applyFill="1" applyBorder="1" applyAlignment="1">
      <alignment horizontal="center" vertical="center"/>
    </xf>
    <xf numFmtId="9" fontId="42" fillId="0" borderId="50" xfId="1" applyFont="1" applyFill="1" applyBorder="1" applyAlignment="1">
      <alignment horizontal="center" vertical="center"/>
    </xf>
    <xf numFmtId="0" fontId="42" fillId="2" borderId="50" xfId="0" applyFont="1" applyFill="1" applyBorder="1" applyAlignment="1">
      <alignment wrapText="1"/>
    </xf>
    <xf numFmtId="9" fontId="42" fillId="0" borderId="50" xfId="2" applyNumberFormat="1" applyFont="1" applyBorder="1" applyAlignment="1">
      <alignment horizontal="center" vertical="center"/>
    </xf>
    <xf numFmtId="0" fontId="41" fillId="2" borderId="50" xfId="0" applyFont="1" applyFill="1" applyBorder="1" applyAlignment="1">
      <alignment horizontal="center" vertical="center" wrapText="1"/>
    </xf>
    <xf numFmtId="0" fontId="17" fillId="0" borderId="56" xfId="14" applyBorder="1"/>
    <xf numFmtId="9" fontId="41" fillId="0" borderId="50" xfId="0" applyNumberFormat="1" applyFont="1" applyBorder="1" applyAlignment="1" applyProtection="1">
      <alignment horizontal="center" vertical="center" wrapText="1"/>
      <protection locked="0"/>
    </xf>
    <xf numFmtId="1" fontId="41" fillId="0" borderId="50" xfId="1" applyNumberFormat="1" applyFont="1" applyFill="1" applyBorder="1" applyAlignment="1" applyProtection="1">
      <alignment horizontal="center" vertical="center" wrapText="1"/>
      <protection locked="0"/>
    </xf>
    <xf numFmtId="1" fontId="41" fillId="0" borderId="50" xfId="0" applyNumberFormat="1" applyFont="1" applyBorder="1" applyAlignment="1" applyProtection="1">
      <alignment horizontal="center" vertical="center" wrapText="1"/>
      <protection locked="0"/>
    </xf>
    <xf numFmtId="9" fontId="42" fillId="0" borderId="50" xfId="1" applyFont="1" applyFill="1" applyBorder="1" applyAlignment="1" applyProtection="1">
      <alignment horizontal="center" vertical="center"/>
      <protection locked="0"/>
    </xf>
    <xf numFmtId="1" fontId="42" fillId="0" borderId="50" xfId="2" applyNumberFormat="1" applyFont="1" applyBorder="1" applyAlignment="1" applyProtection="1">
      <alignment horizontal="center" vertical="center"/>
      <protection locked="0"/>
    </xf>
    <xf numFmtId="0" fontId="42" fillId="0" borderId="50" xfId="2" applyFont="1" applyBorder="1" applyAlignment="1">
      <alignment horizontal="center" vertical="center"/>
    </xf>
    <xf numFmtId="9" fontId="8" fillId="0" borderId="50" xfId="1" applyFont="1" applyFill="1" applyBorder="1" applyAlignment="1" applyProtection="1">
      <alignment horizontal="center" vertical="center"/>
      <protection locked="0"/>
    </xf>
    <xf numFmtId="1" fontId="8" fillId="0" borderId="50" xfId="2" applyNumberFormat="1" applyFont="1" applyBorder="1" applyAlignment="1" applyProtection="1">
      <alignment horizontal="center" vertical="center"/>
      <protection locked="0"/>
    </xf>
    <xf numFmtId="9" fontId="8" fillId="0" borderId="50" xfId="2" applyNumberFormat="1" applyFont="1" applyBorder="1" applyAlignment="1" applyProtection="1">
      <alignment horizontal="center" vertical="center"/>
      <protection locked="0"/>
    </xf>
    <xf numFmtId="0" fontId="41" fillId="0" borderId="17" xfId="2" applyFont="1" applyBorder="1" applyAlignment="1">
      <alignment horizontal="left" vertical="center" wrapText="1"/>
    </xf>
    <xf numFmtId="0" fontId="60" fillId="24" borderId="13" xfId="0" applyFont="1" applyFill="1" applyBorder="1" applyAlignment="1">
      <alignment horizontal="center" vertical="center"/>
    </xf>
    <xf numFmtId="0" fontId="47" fillId="24" borderId="13" xfId="0" applyFont="1" applyFill="1" applyBorder="1" applyAlignment="1">
      <alignment wrapText="1"/>
    </xf>
    <xf numFmtId="0" fontId="67" fillId="24" borderId="13" xfId="0" applyFont="1" applyFill="1" applyBorder="1" applyAlignment="1">
      <alignment horizontal="center" vertical="center" wrapText="1"/>
    </xf>
    <xf numFmtId="1" fontId="41" fillId="0" borderId="13" xfId="2" applyNumberFormat="1" applyFont="1" applyBorder="1" applyAlignment="1">
      <alignment horizontal="left" vertical="center"/>
    </xf>
    <xf numFmtId="0" fontId="41" fillId="0" borderId="13" xfId="2" applyFont="1" applyBorder="1" applyAlignment="1">
      <alignment horizontal="left" vertical="center" wrapText="1"/>
    </xf>
    <xf numFmtId="0" fontId="50" fillId="0" borderId="13" xfId="14" applyFont="1" applyBorder="1" applyAlignment="1">
      <alignment horizontal="left" vertical="center" wrapText="1"/>
    </xf>
    <xf numFmtId="9" fontId="42" fillId="2" borderId="13" xfId="1" applyFont="1" applyFill="1" applyBorder="1" applyAlignment="1">
      <alignment horizontal="center" vertical="center"/>
    </xf>
    <xf numFmtId="0" fontId="41" fillId="0" borderId="13" xfId="2" applyFont="1" applyBorder="1" applyAlignment="1">
      <alignment horizontal="justify" vertical="center" wrapText="1"/>
    </xf>
    <xf numFmtId="9" fontId="42" fillId="0" borderId="13" xfId="0" applyNumberFormat="1" applyFont="1" applyBorder="1" applyAlignment="1">
      <alignment horizontal="center" vertical="center"/>
    </xf>
    <xf numFmtId="0" fontId="47" fillId="24" borderId="13" xfId="0" applyFont="1" applyFill="1" applyBorder="1" applyAlignment="1">
      <alignment vertical="center" wrapText="1"/>
    </xf>
    <xf numFmtId="0" fontId="17" fillId="24" borderId="13" xfId="14" applyFill="1" applyBorder="1" applyAlignment="1">
      <alignment horizontal="center" vertical="center" wrapText="1"/>
    </xf>
    <xf numFmtId="1" fontId="42" fillId="0" borderId="13" xfId="2" applyNumberFormat="1" applyFont="1" applyBorder="1" applyAlignment="1">
      <alignment horizontal="center" vertical="center"/>
    </xf>
    <xf numFmtId="0" fontId="17" fillId="0" borderId="13" xfId="14" applyBorder="1" applyAlignment="1">
      <alignment horizontal="center" vertical="center"/>
    </xf>
    <xf numFmtId="0" fontId="47" fillId="24" borderId="13" xfId="0" applyFont="1" applyFill="1" applyBorder="1" applyAlignment="1">
      <alignment horizontal="center" vertical="center" wrapText="1"/>
    </xf>
    <xf numFmtId="0" fontId="42" fillId="2" borderId="13" xfId="0" applyFont="1" applyFill="1" applyBorder="1" applyAlignment="1">
      <alignment horizontal="center" vertical="center"/>
    </xf>
    <xf numFmtId="0" fontId="47" fillId="0" borderId="13" xfId="0" applyFont="1" applyBorder="1" applyAlignment="1">
      <alignment vertical="center" wrapText="1"/>
    </xf>
    <xf numFmtId="0" fontId="17" fillId="0" borderId="13" xfId="14" applyBorder="1" applyAlignment="1">
      <alignment vertical="center" wrapText="1"/>
    </xf>
    <xf numFmtId="0" fontId="41" fillId="2" borderId="13" xfId="2" applyFont="1" applyFill="1" applyBorder="1" applyAlignment="1">
      <alignment horizontal="left" vertical="center" wrapText="1"/>
    </xf>
    <xf numFmtId="1" fontId="56" fillId="2" borderId="13" xfId="14" applyNumberFormat="1" applyFont="1" applyFill="1" applyBorder="1" applyAlignment="1">
      <alignment horizontal="left" vertical="center" wrapText="1"/>
    </xf>
    <xf numFmtId="9" fontId="42" fillId="2" borderId="13" xfId="0" applyNumberFormat="1" applyFont="1" applyFill="1" applyBorder="1" applyAlignment="1">
      <alignment horizontal="center" vertical="center"/>
    </xf>
    <xf numFmtId="1" fontId="17" fillId="2" borderId="13" xfId="14" applyNumberFormat="1" applyFill="1" applyBorder="1" applyAlignment="1">
      <alignment horizontal="left" vertical="center" wrapText="1"/>
    </xf>
    <xf numFmtId="1" fontId="41" fillId="0" borderId="13" xfId="2" applyNumberFormat="1" applyFont="1" applyBorder="1" applyAlignment="1">
      <alignment horizontal="center" vertical="center"/>
    </xf>
    <xf numFmtId="9" fontId="42" fillId="0" borderId="13" xfId="2" applyNumberFormat="1" applyFont="1" applyBorder="1" applyAlignment="1">
      <alignment horizontal="center" vertical="center"/>
    </xf>
    <xf numFmtId="1" fontId="41" fillId="0" borderId="13" xfId="2" applyNumberFormat="1" applyFont="1" applyBorder="1" applyAlignment="1">
      <alignment horizontal="left" vertical="center" wrapText="1"/>
    </xf>
    <xf numFmtId="0" fontId="60" fillId="0" borderId="13" xfId="0" applyFont="1" applyBorder="1" applyAlignment="1">
      <alignment horizontal="left" vertical="center" wrapText="1"/>
    </xf>
    <xf numFmtId="0" fontId="47" fillId="0" borderId="13" xfId="0" applyFont="1" applyBorder="1" applyAlignment="1">
      <alignment horizontal="center" vertical="center" wrapText="1"/>
    </xf>
    <xf numFmtId="0" fontId="60" fillId="0" borderId="13" xfId="0" applyFont="1" applyBorder="1" applyAlignment="1">
      <alignment vertical="center" wrapText="1"/>
    </xf>
    <xf numFmtId="0" fontId="17" fillId="0" borderId="13" xfId="14" applyFill="1" applyBorder="1" applyAlignment="1">
      <alignment vertical="center" wrapText="1"/>
    </xf>
    <xf numFmtId="0" fontId="41" fillId="2" borderId="13" xfId="0" applyFont="1" applyFill="1" applyBorder="1" applyAlignment="1">
      <alignment horizontal="center" vertical="center" wrapText="1"/>
    </xf>
    <xf numFmtId="0" fontId="50" fillId="0" borderId="13" xfId="14" applyFont="1" applyFill="1" applyBorder="1" applyAlignment="1">
      <alignment horizontal="left" vertical="center" wrapText="1"/>
    </xf>
    <xf numFmtId="0" fontId="60" fillId="0" borderId="13" xfId="0" applyFont="1" applyBorder="1" applyAlignment="1">
      <alignment horizontal="center" vertical="center"/>
    </xf>
    <xf numFmtId="0" fontId="42" fillId="0" borderId="13" xfId="0" applyFont="1" applyBorder="1" applyAlignment="1">
      <alignment wrapText="1"/>
    </xf>
    <xf numFmtId="0" fontId="56" fillId="0" borderId="13" xfId="14" applyFont="1" applyFill="1" applyBorder="1" applyAlignment="1">
      <alignment wrapText="1"/>
    </xf>
    <xf numFmtId="0" fontId="59" fillId="0" borderId="13" xfId="14" applyFont="1" applyBorder="1" applyAlignment="1">
      <alignment horizontal="left" vertical="center" wrapText="1"/>
    </xf>
    <xf numFmtId="9" fontId="41" fillId="0" borderId="13" xfId="1" applyFont="1" applyFill="1" applyBorder="1" applyAlignment="1">
      <alignment horizontal="center" vertical="center"/>
    </xf>
    <xf numFmtId="0" fontId="64" fillId="0" borderId="13" xfId="0" applyFont="1" applyBorder="1" applyAlignment="1">
      <alignment horizontal="center" vertical="center" wrapText="1"/>
    </xf>
    <xf numFmtId="0" fontId="49" fillId="0" borderId="13" xfId="0" applyFont="1" applyBorder="1" applyAlignment="1">
      <alignment horizontal="left" vertical="center" wrapText="1"/>
    </xf>
    <xf numFmtId="0" fontId="17" fillId="0" borderId="13" xfId="14" applyFill="1" applyBorder="1" applyAlignment="1">
      <alignment horizontal="center" vertical="center"/>
    </xf>
    <xf numFmtId="0" fontId="59" fillId="0" borderId="13" xfId="14" applyFont="1" applyFill="1" applyBorder="1" applyAlignment="1">
      <alignment horizontal="left" vertical="center" wrapText="1"/>
    </xf>
    <xf numFmtId="0" fontId="61" fillId="0" borderId="13" xfId="0" applyFont="1" applyBorder="1" applyAlignment="1">
      <alignment horizontal="center" vertical="center" wrapText="1"/>
    </xf>
    <xf numFmtId="0" fontId="42" fillId="0" borderId="13" xfId="0" applyFont="1" applyBorder="1" applyAlignment="1">
      <alignment horizontal="center" vertical="center" wrapText="1"/>
    </xf>
    <xf numFmtId="9" fontId="41" fillId="0" borderId="13" xfId="0" applyNumberFormat="1" applyFont="1" applyBorder="1" applyAlignment="1">
      <alignment horizontal="center" vertical="center"/>
    </xf>
    <xf numFmtId="0" fontId="42" fillId="0" borderId="13" xfId="0" applyFont="1" applyBorder="1" applyAlignment="1">
      <alignment horizontal="center" vertical="center"/>
    </xf>
    <xf numFmtId="0" fontId="41" fillId="0" borderId="13" xfId="0" applyFont="1" applyBorder="1" applyAlignment="1">
      <alignment horizontal="justify" vertical="center" wrapText="1"/>
    </xf>
    <xf numFmtId="9" fontId="60" fillId="0" borderId="13" xfId="0" applyNumberFormat="1" applyFont="1" applyBorder="1" applyAlignment="1">
      <alignment horizontal="center" vertical="center"/>
    </xf>
    <xf numFmtId="0" fontId="41" fillId="0" borderId="13" xfId="0" applyFont="1" applyBorder="1" applyAlignment="1">
      <alignment wrapText="1"/>
    </xf>
    <xf numFmtId="0" fontId="47" fillId="0" borderId="13" xfId="0" applyFont="1" applyBorder="1" applyAlignment="1">
      <alignment vertical="center"/>
    </xf>
    <xf numFmtId="0" fontId="41" fillId="0" borderId="13" xfId="0" applyFont="1" applyBorder="1" applyAlignment="1">
      <alignment horizontal="left" vertical="center"/>
    </xf>
    <xf numFmtId="9" fontId="41" fillId="0" borderId="13" xfId="0" applyNumberFormat="1" applyFont="1" applyBorder="1" applyAlignment="1" applyProtection="1">
      <alignment horizontal="center" vertical="center" wrapText="1"/>
      <protection locked="0"/>
    </xf>
    <xf numFmtId="0" fontId="65" fillId="24" borderId="13" xfId="0" applyFont="1" applyFill="1" applyBorder="1" applyAlignment="1">
      <alignment wrapText="1"/>
    </xf>
    <xf numFmtId="1" fontId="41" fillId="0" borderId="13" xfId="1" applyNumberFormat="1" applyFont="1" applyFill="1" applyBorder="1" applyAlignment="1" applyProtection="1">
      <alignment horizontal="center" vertical="center" wrapText="1"/>
      <protection locked="0"/>
    </xf>
    <xf numFmtId="0" fontId="56" fillId="24" borderId="13" xfId="14" applyFont="1" applyFill="1" applyBorder="1" applyAlignment="1" applyProtection="1">
      <alignment vertical="center" wrapText="1"/>
      <protection locked="0"/>
    </xf>
    <xf numFmtId="1" fontId="41" fillId="0" borderId="13" xfId="0" applyNumberFormat="1" applyFont="1" applyBorder="1" applyAlignment="1" applyProtection="1">
      <alignment horizontal="center" vertical="center" wrapText="1"/>
      <protection locked="0"/>
    </xf>
    <xf numFmtId="0" fontId="41" fillId="0" borderId="13" xfId="2" applyFont="1" applyBorder="1" applyAlignment="1" applyProtection="1">
      <alignment horizontal="justify" vertical="center" wrapText="1"/>
      <protection locked="0"/>
    </xf>
    <xf numFmtId="0" fontId="56" fillId="0" borderId="13" xfId="14" applyFont="1" applyBorder="1" applyAlignment="1" applyProtection="1">
      <alignment horizontal="justify" vertical="center" wrapText="1"/>
      <protection locked="0"/>
    </xf>
    <xf numFmtId="1" fontId="41" fillId="0" borderId="13" xfId="1" applyNumberFormat="1" applyFont="1" applyFill="1" applyBorder="1" applyAlignment="1">
      <alignment horizontal="center" vertical="center"/>
    </xf>
    <xf numFmtId="1" fontId="42" fillId="0" borderId="13" xfId="2" applyNumberFormat="1" applyFont="1" applyBorder="1" applyAlignment="1" applyProtection="1">
      <alignment horizontal="center" vertical="center"/>
      <protection locked="0"/>
    </xf>
    <xf numFmtId="0" fontId="60" fillId="24" borderId="13" xfId="0" applyFont="1" applyFill="1" applyBorder="1" applyAlignment="1">
      <alignment horizontal="center"/>
    </xf>
    <xf numFmtId="0" fontId="42" fillId="24" borderId="13" xfId="0" applyFont="1" applyFill="1" applyBorder="1" applyAlignment="1">
      <alignment vertical="center" wrapText="1"/>
    </xf>
    <xf numFmtId="0" fontId="42" fillId="24" borderId="13" xfId="0" applyFont="1" applyFill="1" applyBorder="1" applyAlignment="1">
      <alignment horizontal="left" vertical="center" wrapText="1"/>
    </xf>
    <xf numFmtId="9" fontId="60" fillId="24" borderId="13" xfId="0" applyNumberFormat="1" applyFont="1" applyFill="1" applyBorder="1" applyAlignment="1">
      <alignment horizontal="center" vertical="center"/>
    </xf>
    <xf numFmtId="0" fontId="60" fillId="24" borderId="13" xfId="0" applyFont="1" applyFill="1" applyBorder="1" applyAlignment="1">
      <alignment wrapText="1"/>
    </xf>
    <xf numFmtId="0" fontId="17" fillId="24" borderId="13" xfId="14" applyFill="1" applyBorder="1" applyAlignment="1">
      <alignment wrapText="1"/>
    </xf>
    <xf numFmtId="9" fontId="42" fillId="0" borderId="13" xfId="1" applyFont="1" applyBorder="1" applyAlignment="1">
      <alignment horizontal="center" vertical="center" wrapText="1"/>
    </xf>
    <xf numFmtId="0" fontId="60" fillId="0" borderId="13" xfId="0" applyFont="1" applyBorder="1" applyAlignment="1">
      <alignment wrapText="1"/>
    </xf>
    <xf numFmtId="9" fontId="42" fillId="24" borderId="13" xfId="0" applyNumberFormat="1" applyFont="1" applyFill="1" applyBorder="1" applyAlignment="1">
      <alignment horizontal="center" vertical="center"/>
    </xf>
    <xf numFmtId="0" fontId="17" fillId="0" borderId="13" xfId="14" applyBorder="1" applyAlignment="1">
      <alignment wrapText="1"/>
    </xf>
    <xf numFmtId="0" fontId="41" fillId="24" borderId="13" xfId="0" applyFont="1" applyFill="1" applyBorder="1" applyAlignment="1">
      <alignment vertical="center" wrapText="1"/>
    </xf>
    <xf numFmtId="0" fontId="41" fillId="0" borderId="13" xfId="2" applyFont="1" applyBorder="1" applyAlignment="1">
      <alignment horizontal="left" vertical="center"/>
    </xf>
    <xf numFmtId="0" fontId="41" fillId="0" borderId="13" xfId="0" applyFont="1" applyBorder="1" applyAlignment="1">
      <alignment horizontal="left" vertical="center" wrapText="1"/>
    </xf>
    <xf numFmtId="0" fontId="65" fillId="0" borderId="13" xfId="0" applyFont="1" applyBorder="1" applyAlignment="1">
      <alignment wrapText="1"/>
    </xf>
    <xf numFmtId="9" fontId="8" fillId="0" borderId="13" xfId="1" applyFont="1" applyFill="1" applyBorder="1" applyAlignment="1" applyProtection="1">
      <alignment horizontal="center" vertical="center"/>
      <protection locked="0"/>
    </xf>
    <xf numFmtId="0" fontId="60" fillId="0" borderId="13" xfId="0" applyFont="1" applyBorder="1" applyAlignment="1" applyProtection="1">
      <alignment vertical="center" wrapText="1"/>
      <protection locked="0"/>
    </xf>
    <xf numFmtId="0" fontId="42" fillId="0" borderId="13" xfId="0" applyFont="1" applyBorder="1" applyAlignment="1">
      <alignment vertical="center" wrapText="1"/>
    </xf>
    <xf numFmtId="0" fontId="42" fillId="0" borderId="13" xfId="0" applyFont="1" applyBorder="1" applyAlignment="1">
      <alignment horizontal="left" vertical="center" wrapText="1"/>
    </xf>
    <xf numFmtId="1" fontId="8" fillId="0" borderId="13" xfId="2" applyNumberFormat="1" applyFont="1" applyBorder="1" applyAlignment="1" applyProtection="1">
      <alignment horizontal="center" vertical="center"/>
      <protection locked="0"/>
    </xf>
    <xf numFmtId="0" fontId="17" fillId="0" borderId="13" xfId="14" applyBorder="1" applyAlignment="1" applyProtection="1">
      <alignment vertical="center" wrapText="1"/>
      <protection locked="0"/>
    </xf>
    <xf numFmtId="9" fontId="41" fillId="0" borderId="13" xfId="1" applyFont="1" applyBorder="1" applyAlignment="1" applyProtection="1">
      <alignment horizontal="center" vertical="center" wrapText="1"/>
      <protection locked="0"/>
    </xf>
    <xf numFmtId="0" fontId="50" fillId="0" borderId="55" xfId="14" applyFont="1" applyFill="1" applyBorder="1" applyAlignment="1">
      <alignment horizontal="left" vertical="center" wrapText="1"/>
    </xf>
    <xf numFmtId="0" fontId="50" fillId="0" borderId="50" xfId="14" applyFont="1" applyFill="1" applyBorder="1" applyAlignment="1">
      <alignment horizontal="left" vertical="center" wrapText="1"/>
    </xf>
    <xf numFmtId="0" fontId="56" fillId="0" borderId="50" xfId="14" applyFont="1" applyBorder="1" applyAlignment="1">
      <alignment horizontal="left" vertical="center" wrapText="1"/>
    </xf>
    <xf numFmtId="0" fontId="50" fillId="0" borderId="50" xfId="14" applyFont="1" applyBorder="1" applyAlignment="1">
      <alignment horizontal="left" vertical="center" wrapText="1"/>
    </xf>
    <xf numFmtId="0" fontId="56" fillId="0" borderId="50" xfId="14" applyFont="1" applyBorder="1" applyAlignment="1" applyProtection="1">
      <alignment horizontal="left" vertical="center" wrapText="1"/>
      <protection locked="0"/>
    </xf>
    <xf numFmtId="1" fontId="42" fillId="0" borderId="17" xfId="0" applyNumberFormat="1" applyFont="1" applyBorder="1" applyAlignment="1" applyProtection="1">
      <alignment horizontal="center" vertical="center"/>
      <protection locked="0"/>
    </xf>
    <xf numFmtId="0" fontId="41" fillId="0" borderId="17" xfId="0" applyFont="1" applyBorder="1" applyAlignment="1" applyProtection="1">
      <alignment horizontal="left" vertical="center" wrapText="1"/>
      <protection locked="0"/>
    </xf>
    <xf numFmtId="0" fontId="56" fillId="0" borderId="17" xfId="14" applyFont="1" applyBorder="1" applyAlignment="1" applyProtection="1">
      <alignment horizontal="left" vertical="center" wrapText="1"/>
      <protection locked="0"/>
    </xf>
    <xf numFmtId="1" fontId="41" fillId="0" borderId="17" xfId="2" applyNumberFormat="1" applyFont="1" applyBorder="1" applyAlignment="1">
      <alignment horizontal="left" vertical="center"/>
    </xf>
    <xf numFmtId="0" fontId="56" fillId="0" borderId="54" xfId="14" applyFont="1" applyBorder="1" applyAlignment="1" applyProtection="1">
      <alignment horizontal="left" vertical="center" wrapText="1"/>
      <protection locked="0"/>
    </xf>
    <xf numFmtId="9" fontId="42" fillId="2" borderId="15" xfId="1" applyFont="1" applyFill="1" applyBorder="1" applyAlignment="1">
      <alignment horizontal="center" vertical="center"/>
    </xf>
    <xf numFmtId="1" fontId="42" fillId="0" borderId="13" xfId="0" applyNumberFormat="1" applyFont="1" applyBorder="1" applyAlignment="1" applyProtection="1">
      <alignment horizontal="center" vertical="center"/>
      <protection locked="0"/>
    </xf>
    <xf numFmtId="0" fontId="41" fillId="0" borderId="13" xfId="0" applyFont="1" applyBorder="1" applyAlignment="1" applyProtection="1">
      <alignment horizontal="left" vertical="center" wrapText="1"/>
      <protection locked="0"/>
    </xf>
    <xf numFmtId="0" fontId="17" fillId="24" borderId="13" xfId="14" applyFill="1" applyBorder="1" applyAlignment="1">
      <alignment vertical="center" wrapText="1"/>
    </xf>
    <xf numFmtId="0" fontId="63" fillId="24" borderId="13" xfId="0" applyFont="1" applyFill="1" applyBorder="1" applyAlignment="1">
      <alignment vertical="center" wrapText="1"/>
    </xf>
    <xf numFmtId="1" fontId="42" fillId="0" borderId="13" xfId="1" applyNumberFormat="1" applyFont="1" applyFill="1" applyBorder="1" applyAlignment="1">
      <alignment horizontal="center" vertical="center"/>
    </xf>
    <xf numFmtId="0" fontId="63" fillId="24" borderId="13" xfId="0" applyFont="1" applyFill="1" applyBorder="1" applyAlignment="1">
      <alignment wrapText="1"/>
    </xf>
    <xf numFmtId="0" fontId="47" fillId="24" borderId="13" xfId="0" applyFont="1" applyFill="1" applyBorder="1" applyAlignment="1">
      <alignment horizontal="center" vertical="center"/>
    </xf>
    <xf numFmtId="0" fontId="63" fillId="24" borderId="13" xfId="0" applyFont="1" applyFill="1" applyBorder="1" applyAlignment="1">
      <alignment horizontal="center" vertical="center" wrapText="1"/>
    </xf>
  </cellXfs>
  <cellStyles count="15">
    <cellStyle name="Hipervínculo" xfId="14" builtinId="8"/>
    <cellStyle name="Hipervínculo 2" xfId="5" xr:uid="{00000000-0005-0000-0000-000001000000}"/>
    <cellStyle name="Millares" xfId="12" builtinId="3"/>
    <cellStyle name="Millares [0] 2" xfId="4" xr:uid="{00000000-0005-0000-0000-000003000000}"/>
    <cellStyle name="Millares [0] 2 2" xfId="13" xr:uid="{00000000-0005-0000-0000-000004000000}"/>
    <cellStyle name="Moneda 2" xfId="8" xr:uid="{00000000-0005-0000-0000-000005000000}"/>
    <cellStyle name="Normal" xfId="0" builtinId="0"/>
    <cellStyle name="Normal 13" xfId="10" xr:uid="{00000000-0005-0000-0000-000007000000}"/>
    <cellStyle name="Normal 2" xfId="2" xr:uid="{00000000-0005-0000-0000-000008000000}"/>
    <cellStyle name="Normal 2 2" xfId="7" xr:uid="{00000000-0005-0000-0000-000009000000}"/>
    <cellStyle name="Normal 3" xfId="11" xr:uid="{00000000-0005-0000-0000-00000A000000}"/>
    <cellStyle name="Normal 9" xfId="9" xr:uid="{00000000-0005-0000-0000-00000B000000}"/>
    <cellStyle name="Porcentaje" xfId="1" builtinId="5"/>
    <cellStyle name="Porcentaje 2" xfId="3" xr:uid="{00000000-0005-0000-0000-00000D000000}"/>
    <cellStyle name="Porcentaje 2 2" xfId="6" xr:uid="{00000000-0005-0000-0000-00000E000000}"/>
  </cellStyles>
  <dxfs count="49">
    <dxf>
      <fill>
        <patternFill>
          <bgColor rgb="FFC00000"/>
        </patternFill>
      </fill>
    </dxf>
    <dxf>
      <fill>
        <patternFill>
          <bgColor rgb="FF0070C0"/>
        </patternFill>
      </fill>
    </dxf>
    <dxf>
      <fill>
        <patternFill>
          <bgColor rgb="FF92D050"/>
        </patternFill>
      </fill>
    </dxf>
    <dxf>
      <fill>
        <patternFill>
          <bgColor rgb="FF92D050"/>
        </patternFill>
      </fill>
    </dxf>
    <dxf>
      <fill>
        <patternFill>
          <bgColor rgb="FF0070C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s>
  <tableStyles count="0" defaultTableStyle="TableStyleMedium2" defaultPivotStyle="PivotStyleLight16"/>
  <colors>
    <mruColors>
      <color rgb="FFED7D31"/>
      <color rgb="FF000000"/>
      <color rgb="FFF7CEC1"/>
      <color rgb="FFDA712B"/>
      <color rgb="FFC56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'Tablero de Control'!$B$22:$B$23</c:f>
              <c:strCache>
                <c:ptCount val="2"/>
                <c:pt idx="0">
                  <c:v>Avance Trimestre I</c:v>
                </c:pt>
                <c:pt idx="1">
                  <c:v>Total Trimestre I</c:v>
                </c:pt>
              </c:strCache>
            </c:strRef>
          </c:tx>
          <c:spPr>
            <a:solidFill>
              <a:schemeClr val="accent1"/>
            </a:solidFill>
            <a:ln>
              <a:noFill/>
            </a:ln>
            <a:effectLst/>
          </c:spPr>
          <c:invertIfNegative val="0"/>
          <c:dPt>
            <c:idx val="0"/>
            <c:invertIfNegative val="0"/>
            <c:bubble3D val="0"/>
            <c:spPr>
              <a:solidFill>
                <a:srgbClr val="92D050"/>
              </a:solidFill>
              <a:ln>
                <a:noFill/>
              </a:ln>
              <a:effectLst/>
            </c:spPr>
            <c:extLst>
              <c:ext xmlns:c16="http://schemas.microsoft.com/office/drawing/2014/chart" uri="{C3380CC4-5D6E-409C-BE32-E72D297353CC}">
                <c16:uniqueId val="{0000000A-6532-48C2-B62C-C7B087EAF75A}"/>
              </c:ext>
            </c:extLst>
          </c:dPt>
          <c:dPt>
            <c:idx val="1"/>
            <c:invertIfNegative val="0"/>
            <c:bubble3D val="0"/>
            <c:spPr>
              <a:solidFill>
                <a:srgbClr val="92D050"/>
              </a:solidFill>
              <a:ln>
                <a:noFill/>
              </a:ln>
              <a:effectLst/>
            </c:spPr>
            <c:extLst>
              <c:ext xmlns:c16="http://schemas.microsoft.com/office/drawing/2014/chart" uri="{C3380CC4-5D6E-409C-BE32-E72D297353CC}">
                <c16:uniqueId val="{00000009-6532-48C2-B62C-C7B087EAF75A}"/>
              </c:ext>
            </c:extLst>
          </c:dPt>
          <c:dPt>
            <c:idx val="5"/>
            <c:invertIfNegative val="0"/>
            <c:bubble3D val="0"/>
            <c:spPr>
              <a:solidFill>
                <a:srgbClr val="92D050"/>
              </a:solidFill>
              <a:ln>
                <a:noFill/>
              </a:ln>
              <a:effectLst/>
            </c:spPr>
            <c:extLst>
              <c:ext xmlns:c16="http://schemas.microsoft.com/office/drawing/2014/chart" uri="{C3380CC4-5D6E-409C-BE32-E72D297353CC}">
                <c16:uniqueId val="{00000008-6532-48C2-B62C-C7B087EAF75A}"/>
              </c:ext>
            </c:extLst>
          </c:dPt>
          <c:dPt>
            <c:idx val="6"/>
            <c:invertIfNegative val="0"/>
            <c:bubble3D val="0"/>
            <c:spPr>
              <a:solidFill>
                <a:srgbClr val="92D050"/>
              </a:solidFill>
              <a:ln>
                <a:noFill/>
              </a:ln>
              <a:effectLst/>
            </c:spPr>
            <c:extLst>
              <c:ext xmlns:c16="http://schemas.microsoft.com/office/drawing/2014/chart" uri="{C3380CC4-5D6E-409C-BE32-E72D297353CC}">
                <c16:uniqueId val="{00000007-6532-48C2-B62C-C7B087EAF75A}"/>
              </c:ext>
            </c:extLst>
          </c:dPt>
          <c:dPt>
            <c:idx val="7"/>
            <c:invertIfNegative val="0"/>
            <c:bubble3D val="0"/>
            <c:spPr>
              <a:solidFill>
                <a:srgbClr val="92D050"/>
              </a:solidFill>
              <a:ln>
                <a:noFill/>
              </a:ln>
              <a:effectLst/>
            </c:spPr>
            <c:extLst>
              <c:ext xmlns:c16="http://schemas.microsoft.com/office/drawing/2014/chart" uri="{C3380CC4-5D6E-409C-BE32-E72D297353CC}">
                <c16:uniqueId val="{00000006-6532-48C2-B62C-C7B087EAF75A}"/>
              </c:ext>
            </c:extLst>
          </c:dPt>
          <c:dPt>
            <c:idx val="8"/>
            <c:invertIfNegative val="0"/>
            <c:bubble3D val="0"/>
            <c:spPr>
              <a:solidFill>
                <a:srgbClr val="92D050"/>
              </a:solidFill>
              <a:ln>
                <a:noFill/>
              </a:ln>
              <a:effectLst/>
            </c:spPr>
            <c:extLst>
              <c:ext xmlns:c16="http://schemas.microsoft.com/office/drawing/2014/chart" uri="{C3380CC4-5D6E-409C-BE32-E72D297353CC}">
                <c16:uniqueId val="{00000005-6532-48C2-B62C-C7B087EAF75A}"/>
              </c:ext>
            </c:extLst>
          </c:dPt>
          <c:dPt>
            <c:idx val="10"/>
            <c:invertIfNegative val="0"/>
            <c:bubble3D val="0"/>
            <c:spPr>
              <a:solidFill>
                <a:srgbClr val="92D050"/>
              </a:solidFill>
              <a:ln>
                <a:noFill/>
              </a:ln>
              <a:effectLst/>
            </c:spPr>
            <c:extLst>
              <c:ext xmlns:c16="http://schemas.microsoft.com/office/drawing/2014/chart" uri="{C3380CC4-5D6E-409C-BE32-E72D297353CC}">
                <c16:uniqueId val="{00000004-6532-48C2-B62C-C7B087EAF75A}"/>
              </c:ext>
            </c:extLst>
          </c:dPt>
          <c:dPt>
            <c:idx val="11"/>
            <c:invertIfNegative val="0"/>
            <c:bubble3D val="0"/>
            <c:spPr>
              <a:solidFill>
                <a:srgbClr val="92D050"/>
              </a:solidFill>
              <a:ln>
                <a:noFill/>
              </a:ln>
              <a:effectLst/>
            </c:spPr>
            <c:extLst>
              <c:ext xmlns:c16="http://schemas.microsoft.com/office/drawing/2014/chart" uri="{C3380CC4-5D6E-409C-BE32-E72D297353CC}">
                <c16:uniqueId val="{00000003-6532-48C2-B62C-C7B087EAF75A}"/>
              </c:ext>
            </c:extLst>
          </c:dPt>
          <c:dPt>
            <c:idx val="12"/>
            <c:invertIfNegative val="0"/>
            <c:bubble3D val="0"/>
            <c:spPr>
              <a:solidFill>
                <a:srgbClr val="92D050"/>
              </a:solidFill>
              <a:ln>
                <a:noFill/>
              </a:ln>
              <a:effectLst/>
            </c:spPr>
            <c:extLst>
              <c:ext xmlns:c16="http://schemas.microsoft.com/office/drawing/2014/chart" uri="{C3380CC4-5D6E-409C-BE32-E72D297353CC}">
                <c16:uniqueId val="{00000002-6532-48C2-B62C-C7B087EAF75A}"/>
              </c:ext>
            </c:extLst>
          </c:dPt>
          <c:dPt>
            <c:idx val="13"/>
            <c:invertIfNegative val="0"/>
            <c:bubble3D val="0"/>
            <c:spPr>
              <a:solidFill>
                <a:srgbClr val="92D050"/>
              </a:solidFill>
              <a:ln>
                <a:noFill/>
              </a:ln>
              <a:effectLst/>
            </c:spPr>
            <c:extLst>
              <c:ext xmlns:c16="http://schemas.microsoft.com/office/drawing/2014/chart" uri="{C3380CC4-5D6E-409C-BE32-E72D297353CC}">
                <c16:uniqueId val="{00000001-6532-48C2-B62C-C7B087EAF75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'Tablero de Control'!$A$24:$A$37</c:f>
              <c:strCache>
                <c:ptCount val="14"/>
                <c:pt idx="0">
                  <c:v>PLANEACIÓN, DIRECCIONAMIENTO ESTRATÉGICO Y COMUNICACIONES</c:v>
                </c:pt>
                <c:pt idx="1">
                  <c:v>GESTIÓN DEL CONOCIMIENTO Y LA INNOVACIÓN</c:v>
                </c:pt>
                <c:pt idx="2">
                  <c:v>GESTIÓN DEL TALENTO HUMANO</c:v>
                </c:pt>
                <c:pt idx="3">
                  <c:v>GESTIÓN POLÍTICA Y GOBIERNO</c:v>
                </c:pt>
                <c:pt idx="4">
                  <c:v>GESTIÓN PARA LA PROTECCIÓN DE LOS DERECHOS</c:v>
                </c:pt>
                <c:pt idx="5">
                  <c:v>GESTIÓN ADMINISTRATIVA</c:v>
                </c:pt>
                <c:pt idx="6">
                  <c:v>GESTIÓN FINANCIERA</c:v>
                </c:pt>
                <c:pt idx="7">
                  <c:v>GESTIÓN DOCUMENTAL Y ARCHIVO</c:v>
                </c:pt>
                <c:pt idx="8">
                  <c:v>GESTIÓN DE BIENES Y SERVICIOS</c:v>
                </c:pt>
                <c:pt idx="9">
                  <c:v>GESTIÓN JURÍDICA</c:v>
                </c:pt>
                <c:pt idx="10">
                  <c:v>SERVICIO AL CIUDADANO</c:v>
                </c:pt>
                <c:pt idx="11">
                  <c:v>GESTIÓN TECNOLÓGICA</c:v>
                </c:pt>
                <c:pt idx="12">
                  <c:v>GESTIÓN DE ASUNTOS DISCIPLINARIOS</c:v>
                </c:pt>
                <c:pt idx="13">
                  <c:v>SEGUIMIENTO Y EVALUACIÓN A LA GESTIÓN</c:v>
                </c:pt>
              </c:strCache>
            </c:strRef>
          </c:cat>
          <c:val>
            <c:numRef>
              <c:f>'Tablero de Control'!$B$24:$B$37</c:f>
              <c:numCache>
                <c:formatCode>0.0%</c:formatCode>
                <c:ptCount val="14"/>
                <c:pt idx="0">
                  <c:v>1.0000100000000001</c:v>
                </c:pt>
                <c:pt idx="1">
                  <c:v>1</c:v>
                </c:pt>
                <c:pt idx="2">
                  <c:v>0.98000280000000017</c:v>
                </c:pt>
                <c:pt idx="3">
                  <c:v>0.97900219999999993</c:v>
                </c:pt>
                <c:pt idx="4">
                  <c:v>0.89100135000000025</c:v>
                </c:pt>
                <c:pt idx="5">
                  <c:v>1.0000100000000001</c:v>
                </c:pt>
                <c:pt idx="6">
                  <c:v>1</c:v>
                </c:pt>
                <c:pt idx="7">
                  <c:v>1</c:v>
                </c:pt>
                <c:pt idx="8">
                  <c:v>1.0000100000000001</c:v>
                </c:pt>
                <c:pt idx="9">
                  <c:v>0.97360219999999997</c:v>
                </c:pt>
                <c:pt idx="10">
                  <c:v>1.0000100000000001</c:v>
                </c:pt>
                <c:pt idx="11">
                  <c:v>1</c:v>
                </c:pt>
                <c:pt idx="12">
                  <c:v>0.99999999999999989</c:v>
                </c:pt>
                <c:pt idx="13">
                  <c:v>1</c:v>
                </c:pt>
              </c:numCache>
            </c:numRef>
          </c:val>
          <c:extLst>
            <c:ext xmlns:c16="http://schemas.microsoft.com/office/drawing/2014/chart" uri="{C3380CC4-5D6E-409C-BE32-E72D297353CC}">
              <c16:uniqueId val="{00000000-6532-48C2-B62C-C7B087EAF75A}"/>
            </c:ext>
          </c:extLst>
        </c:ser>
        <c:dLbls>
          <c:showLegendKey val="0"/>
          <c:showVal val="0"/>
          <c:showCatName val="0"/>
          <c:showSerName val="0"/>
          <c:showPercent val="0"/>
          <c:showBubbleSize val="0"/>
        </c:dLbls>
        <c:gapWidth val="182"/>
        <c:axId val="340405103"/>
        <c:axId val="340411343"/>
      </c:barChart>
      <c:catAx>
        <c:axId val="34040510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0411343"/>
        <c:crosses val="autoZero"/>
        <c:auto val="1"/>
        <c:lblAlgn val="ctr"/>
        <c:lblOffset val="100"/>
        <c:noMultiLvlLbl val="0"/>
      </c:catAx>
      <c:valAx>
        <c:axId val="340411343"/>
        <c:scaling>
          <c:orientation val="minMax"/>
        </c:scaling>
        <c:delete val="1"/>
        <c:axPos val="b"/>
        <c:numFmt formatCode="0.0%" sourceLinked="1"/>
        <c:majorTickMark val="none"/>
        <c:minorTickMark val="none"/>
        <c:tickLblPos val="nextTo"/>
        <c:crossAx val="34040510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[24042026 Seguimiento Indicadores de Proceso IQ.xlsx]Tipo!TablaDinámica4</c:name>
    <c:fmtId val="4"/>
  </c:pivotSource>
  <c:chart>
    <c:autoTitleDeleted val="1"/>
    <c:pivotFmts>
      <c:pivotFmt>
        <c:idx val="0"/>
        <c:spPr>
          <a:ln>
            <a:solidFill>
              <a:schemeClr val="accent1">
                <a:lumMod val="50000"/>
              </a:schemeClr>
            </a:solidFill>
          </a:ln>
        </c:spPr>
        <c:marker>
          <c:symbol val="none"/>
        </c:marker>
        <c:dLbl>
          <c:idx val="0"/>
          <c:spPr>
            <a:noFill/>
            <a:ln>
              <a:noFill/>
            </a:ln>
            <a:effectLst>
              <a:softEdge rad="203200"/>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lumMod val="75000"/>
            </a:schemeClr>
          </a:solidFill>
          <a:ln w="25400">
            <a:solidFill>
              <a:schemeClr val="accent1">
                <a:lumMod val="50000"/>
              </a:schemeClr>
            </a:solidFill>
          </a:ln>
          <a:effectLst/>
          <a:sp3d contourW="25400">
            <a:contourClr>
              <a:schemeClr val="accent1">
                <a:lumMod val="50000"/>
              </a:schemeClr>
            </a:contourClr>
          </a:sp3d>
        </c:spPr>
        <c:dLbl>
          <c:idx val="0"/>
          <c:layout>
            <c:manualLayout>
              <c:x val="-0.17776866201762906"/>
              <c:y val="-0.27244965362217877"/>
            </c:manualLayout>
          </c:layout>
          <c:spPr>
            <a:noFill/>
            <a:ln>
              <a:noFill/>
            </a:ln>
            <a:effectLst>
              <a:softEdge rad="203200"/>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5.7162346521145976E-2"/>
                  <c:h val="0.11895841151446114"/>
                </c:manualLayout>
              </c15:layout>
            </c:ext>
          </c:extLst>
        </c:dLbl>
      </c:pivotFmt>
      <c:pivotFmt>
        <c:idx val="2"/>
        <c:spPr>
          <a:solidFill>
            <a:srgbClr val="ED7D31"/>
          </a:solidFill>
          <a:ln w="25400">
            <a:solidFill>
              <a:schemeClr val="accent1">
                <a:lumMod val="50000"/>
              </a:schemeClr>
            </a:solidFill>
          </a:ln>
          <a:effectLst/>
          <a:sp3d contourW="25400">
            <a:contourClr>
              <a:schemeClr val="accent1">
                <a:lumMod val="50000"/>
              </a:schemeClr>
            </a:contourClr>
          </a:sp3d>
        </c:spPr>
        <c:dLbl>
          <c:idx val="0"/>
          <c:spPr>
            <a:noFill/>
            <a:ln>
              <a:noFill/>
            </a:ln>
            <a:effectLst>
              <a:softEdge rad="203200"/>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pivotFmt>
      <c:pivotFmt>
        <c:idx val="3"/>
        <c:spPr>
          <a:solidFill>
            <a:schemeClr val="accent1">
              <a:lumMod val="60000"/>
              <a:lumOff val="40000"/>
            </a:schemeClr>
          </a:solidFill>
          <a:ln w="25400">
            <a:solidFill>
              <a:schemeClr val="accent1">
                <a:lumMod val="50000"/>
              </a:schemeClr>
            </a:solidFill>
          </a:ln>
          <a:effectLst/>
          <a:sp3d contourW="25400">
            <a:contourClr>
              <a:schemeClr val="accent1">
                <a:lumMod val="50000"/>
              </a:schemeClr>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Tipo!$B$3</c:f>
              <c:strCache>
                <c:ptCount val="1"/>
                <c:pt idx="0">
                  <c:v>Total</c:v>
                </c:pt>
              </c:strCache>
            </c:strRef>
          </c:tx>
          <c:spPr>
            <a:ln>
              <a:solidFill>
                <a:schemeClr val="accent1">
                  <a:lumMod val="50000"/>
                </a:schemeClr>
              </a:solidFill>
            </a:ln>
          </c:spPr>
          <c:dPt>
            <c:idx val="0"/>
            <c:bubble3D val="0"/>
            <c:spPr>
              <a:solidFill>
                <a:schemeClr val="accent1">
                  <a:lumMod val="60000"/>
                  <a:lumOff val="40000"/>
                </a:schemeClr>
              </a:solidFill>
              <a:ln w="25400">
                <a:solidFill>
                  <a:schemeClr val="accent1">
                    <a:lumMod val="50000"/>
                  </a:schemeClr>
                </a:solidFill>
              </a:ln>
              <a:effectLst/>
              <a:sp3d contourW="25400">
                <a:contourClr>
                  <a:schemeClr val="accent1">
                    <a:lumMod val="50000"/>
                  </a:schemeClr>
                </a:contourClr>
              </a:sp3d>
            </c:spPr>
            <c:extLst>
              <c:ext xmlns:c16="http://schemas.microsoft.com/office/drawing/2014/chart" uri="{C3380CC4-5D6E-409C-BE32-E72D297353CC}">
                <c16:uniqueId val="{00000004-D160-498E-AE60-B38B9CEBAD6B}"/>
              </c:ext>
            </c:extLst>
          </c:dPt>
          <c:dPt>
            <c:idx val="1"/>
            <c:bubble3D val="0"/>
            <c:spPr>
              <a:solidFill>
                <a:schemeClr val="accent1">
                  <a:lumMod val="75000"/>
                </a:schemeClr>
              </a:solidFill>
              <a:ln w="25400">
                <a:solidFill>
                  <a:schemeClr val="accent1">
                    <a:lumMod val="50000"/>
                  </a:schemeClr>
                </a:solidFill>
              </a:ln>
              <a:effectLst/>
              <a:sp3d contourW="25400">
                <a:contourClr>
                  <a:schemeClr val="accent1">
                    <a:lumMod val="50000"/>
                  </a:schemeClr>
                </a:contourClr>
              </a:sp3d>
            </c:spPr>
            <c:extLst>
              <c:ext xmlns:c16="http://schemas.microsoft.com/office/drawing/2014/chart" uri="{C3380CC4-5D6E-409C-BE32-E72D297353CC}">
                <c16:uniqueId val="{00000005-D160-498E-AE60-B38B9CEBAD6B}"/>
              </c:ext>
            </c:extLst>
          </c:dPt>
          <c:dPt>
            <c:idx val="2"/>
            <c:bubble3D val="0"/>
            <c:spPr>
              <a:solidFill>
                <a:schemeClr val="accent1">
                  <a:lumMod val="75000"/>
                </a:schemeClr>
              </a:solidFill>
              <a:ln w="25400">
                <a:solidFill>
                  <a:schemeClr val="accent1">
                    <a:lumMod val="50000"/>
                  </a:schemeClr>
                </a:solidFill>
              </a:ln>
              <a:effectLst/>
              <a:sp3d contourW="25400">
                <a:contourClr>
                  <a:schemeClr val="accent1">
                    <a:lumMod val="50000"/>
                  </a:schemeClr>
                </a:contourClr>
              </a:sp3d>
            </c:spPr>
            <c:extLst>
              <c:ext xmlns:c16="http://schemas.microsoft.com/office/drawing/2014/chart" uri="{C3380CC4-5D6E-409C-BE32-E72D297353CC}">
                <c16:uniqueId val="{00000002-D160-498E-AE60-B38B9CEBAD6B}"/>
              </c:ext>
            </c:extLst>
          </c:dPt>
          <c:dPt>
            <c:idx val="3"/>
            <c:bubble3D val="0"/>
            <c:spPr>
              <a:solidFill>
                <a:srgbClr val="ED7D31"/>
              </a:solidFill>
              <a:ln w="25400">
                <a:solidFill>
                  <a:schemeClr val="accent1">
                    <a:lumMod val="50000"/>
                  </a:schemeClr>
                </a:solidFill>
              </a:ln>
              <a:effectLst/>
              <a:sp3d contourW="25400">
                <a:contourClr>
                  <a:schemeClr val="accent1">
                    <a:lumMod val="50000"/>
                  </a:schemeClr>
                </a:contourClr>
              </a:sp3d>
            </c:spPr>
            <c:extLst>
              <c:ext xmlns:c16="http://schemas.microsoft.com/office/drawing/2014/chart" uri="{C3380CC4-5D6E-409C-BE32-E72D297353CC}">
                <c16:uniqueId val="{00000003-D160-498E-AE60-B38B9CEBAD6B}"/>
              </c:ext>
            </c:extLst>
          </c:dPt>
          <c:dLbls>
            <c:dLbl>
              <c:idx val="1"/>
              <c:layout>
                <c:manualLayout>
                  <c:x val="-0.17776866201762906"/>
                  <c:y val="-0.27244965362217877"/>
                </c:manualLayout>
              </c:layout>
              <c:spPr>
                <a:noFill/>
                <a:ln>
                  <a:noFill/>
                </a:ln>
                <a:effectLst>
                  <a:softEdge rad="203200"/>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5.7162346521145976E-2"/>
                      <c:h val="0.11895841151446114"/>
                    </c:manualLayout>
                  </c15:layout>
                </c:ext>
                <c:ext xmlns:c16="http://schemas.microsoft.com/office/drawing/2014/chart" uri="{C3380CC4-5D6E-409C-BE32-E72D297353CC}">
                  <c16:uniqueId val="{00000005-D160-498E-AE60-B38B9CEBAD6B}"/>
                </c:ext>
              </c:extLst>
            </c:dLbl>
            <c:dLbl>
              <c:idx val="2"/>
              <c:layout>
                <c:manualLayout>
                  <c:x val="-0.17776866201762906"/>
                  <c:y val="-0.27244965362217877"/>
                </c:manualLayout>
              </c:layout>
              <c:spPr>
                <a:noFill/>
                <a:ln>
                  <a:noFill/>
                </a:ln>
                <a:effectLst>
                  <a:softEdge rad="203200"/>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5.7162346521145976E-2"/>
                      <c:h val="0.11895841151446114"/>
                    </c:manualLayout>
                  </c15:layout>
                </c:ext>
                <c:ext xmlns:c16="http://schemas.microsoft.com/office/drawing/2014/chart" uri="{C3380CC4-5D6E-409C-BE32-E72D297353CC}">
                  <c16:uniqueId val="{00000002-D160-498E-AE60-B38B9CEBAD6B}"/>
                </c:ext>
              </c:extLst>
            </c:dLbl>
            <c:dLbl>
              <c:idx val="3"/>
              <c:spPr>
                <a:noFill/>
                <a:ln>
                  <a:noFill/>
                </a:ln>
                <a:effectLst>
                  <a:softEdge rad="203200"/>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D160-498E-AE60-B38B9CEBAD6B}"/>
                </c:ext>
              </c:extLst>
            </c:dLbl>
            <c:spPr>
              <a:noFill/>
              <a:ln>
                <a:noFill/>
              </a:ln>
              <a:effectLst>
                <a:softEdge rad="203200"/>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Tipo!$A$4:$A$8</c:f>
              <c:strCache>
                <c:ptCount val="4"/>
                <c:pt idx="0">
                  <c:v>Calidad</c:v>
                </c:pt>
                <c:pt idx="1">
                  <c:v>Efectividad</c:v>
                </c:pt>
                <c:pt idx="2">
                  <c:v>Eficacia</c:v>
                </c:pt>
                <c:pt idx="3">
                  <c:v>Eficiencia</c:v>
                </c:pt>
              </c:strCache>
            </c:strRef>
          </c:cat>
          <c:val>
            <c:numRef>
              <c:f>Tipo!$B$4:$B$8</c:f>
              <c:numCache>
                <c:formatCode>General</c:formatCode>
                <c:ptCount val="4"/>
                <c:pt idx="0">
                  <c:v>1</c:v>
                </c:pt>
                <c:pt idx="1">
                  <c:v>6</c:v>
                </c:pt>
                <c:pt idx="2">
                  <c:v>57</c:v>
                </c:pt>
                <c:pt idx="3">
                  <c:v>19</c:v>
                </c:pt>
              </c:numCache>
            </c:numRef>
          </c:val>
          <c:extLst>
            <c:ext xmlns:c16="http://schemas.microsoft.com/office/drawing/2014/chart" uri="{C3380CC4-5D6E-409C-BE32-E72D297353CC}">
              <c16:uniqueId val="{00000000-D160-498E-AE60-B38B9CEBAD6B}"/>
            </c:ext>
          </c:extLst>
        </c:ser>
        <c:dLbls>
          <c:showLegendKey val="0"/>
          <c:showVal val="0"/>
          <c:showCatName val="0"/>
          <c:showSerName val="0"/>
          <c:showPercent val="0"/>
          <c:showBubbleSize val="0"/>
          <c:showLeaderLines val="1"/>
        </c:dLbls>
      </c:pie3DChart>
      <c:spPr>
        <a:noFill/>
        <a:ln>
          <a:noFill/>
        </a:ln>
        <a:effectLst/>
      </c:spPr>
    </c:plotArea>
    <c:legend>
      <c:legendPos val="r"/>
      <c:layout>
        <c:manualLayout>
          <c:xMode val="edge"/>
          <c:yMode val="edge"/>
          <c:x val="0.72137853512617089"/>
          <c:y val="0.32808178630955803"/>
          <c:w val="0.2249633476491654"/>
          <c:h val="0.34310316979608318"/>
        </c:manualLayout>
      </c:layout>
      <c:overlay val="0"/>
      <c:spPr>
        <a:noFill/>
        <a:ln w="3175">
          <a:solidFill>
            <a:srgbClr val="00000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[24042026 Seguimiento Indicadores de Proceso IQ.xlsx]Por área!TablaDinámica5</c:name>
    <c:fmtId val="1"/>
  </c:pivotSource>
  <c:chart>
    <c:autoTitleDeleted val="0"/>
    <c:pivotFmts>
      <c:pivotFmt>
        <c:idx val="0"/>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7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ED7D3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'Por área'!$B$3:$B$4</c:f>
              <c:strCache>
                <c:ptCount val="1"/>
                <c:pt idx="0">
                  <c:v>Calidad</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área'!$A$5:$A$19</c:f>
              <c:strCache>
                <c:ptCount val="14"/>
                <c:pt idx="0">
                  <c:v>GESTIÓN ADMINISTRATIVA</c:v>
                </c:pt>
                <c:pt idx="1">
                  <c:v>GESTIÓN DE ASUNTOS DISCIPLINARIOS</c:v>
                </c:pt>
                <c:pt idx="2">
                  <c:v>GESTIÓN DE BIENES Y SERVICIOS</c:v>
                </c:pt>
                <c:pt idx="3">
                  <c:v>GESTIÓN DEL CONOCIMIENTO Y LA INNOVACIÓN</c:v>
                </c:pt>
                <c:pt idx="4">
                  <c:v>GESTIÓN DEL TALENTO HUMANO</c:v>
                </c:pt>
                <c:pt idx="5">
                  <c:v>GESTIÓN DOCUMENTAL Y ARCHIVO</c:v>
                </c:pt>
                <c:pt idx="6">
                  <c:v>GESTIÓN FINANCIERA</c:v>
                </c:pt>
                <c:pt idx="7">
                  <c:v>GESTIÓN JURÍDICA</c:v>
                </c:pt>
                <c:pt idx="8">
                  <c:v>GESTIÓN PARA LA PROTECCIÓN DE LOS DERECHOS</c:v>
                </c:pt>
                <c:pt idx="9">
                  <c:v>GESTIÓN POLÍTICA Y GOBIERNO</c:v>
                </c:pt>
                <c:pt idx="10">
                  <c:v>GESTIÓN TECNOLÓGICA</c:v>
                </c:pt>
                <c:pt idx="11">
                  <c:v>PLANEACIÓN, DIRECCIONAMIENTO ESTRATÉGICO Y COMUNICACIONES</c:v>
                </c:pt>
                <c:pt idx="12">
                  <c:v>SEGUIMIENTO Y EVALUACIÓN A LA GESTIÓN</c:v>
                </c:pt>
                <c:pt idx="13">
                  <c:v>SERVICIO AL CIUDADANO</c:v>
                </c:pt>
              </c:strCache>
            </c:strRef>
          </c:cat>
          <c:val>
            <c:numRef>
              <c:f>'Por área'!$B$5:$B$19</c:f>
              <c:numCache>
                <c:formatCode>General</c:formatCode>
                <c:ptCount val="14"/>
                <c:pt idx="4">
                  <c:v>1</c:v>
                </c:pt>
              </c:numCache>
            </c:numRef>
          </c:val>
          <c:extLst>
            <c:ext xmlns:c16="http://schemas.microsoft.com/office/drawing/2014/chart" uri="{C3380CC4-5D6E-409C-BE32-E72D297353CC}">
              <c16:uniqueId val="{00000000-F5EA-4B24-8570-A8E6AD230F9D}"/>
            </c:ext>
          </c:extLst>
        </c:ser>
        <c:ser>
          <c:idx val="1"/>
          <c:order val="1"/>
          <c:tx>
            <c:strRef>
              <c:f>'Por área'!$C$3:$C$4</c:f>
              <c:strCache>
                <c:ptCount val="1"/>
                <c:pt idx="0">
                  <c:v>Efectividad</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área'!$A$5:$A$19</c:f>
              <c:strCache>
                <c:ptCount val="14"/>
                <c:pt idx="0">
                  <c:v>GESTIÓN ADMINISTRATIVA</c:v>
                </c:pt>
                <c:pt idx="1">
                  <c:v>GESTIÓN DE ASUNTOS DISCIPLINARIOS</c:v>
                </c:pt>
                <c:pt idx="2">
                  <c:v>GESTIÓN DE BIENES Y SERVICIOS</c:v>
                </c:pt>
                <c:pt idx="3">
                  <c:v>GESTIÓN DEL CONOCIMIENTO Y LA INNOVACIÓN</c:v>
                </c:pt>
                <c:pt idx="4">
                  <c:v>GESTIÓN DEL TALENTO HUMANO</c:v>
                </c:pt>
                <c:pt idx="5">
                  <c:v>GESTIÓN DOCUMENTAL Y ARCHIVO</c:v>
                </c:pt>
                <c:pt idx="6">
                  <c:v>GESTIÓN FINANCIERA</c:v>
                </c:pt>
                <c:pt idx="7">
                  <c:v>GESTIÓN JURÍDICA</c:v>
                </c:pt>
                <c:pt idx="8">
                  <c:v>GESTIÓN PARA LA PROTECCIÓN DE LOS DERECHOS</c:v>
                </c:pt>
                <c:pt idx="9">
                  <c:v>GESTIÓN POLÍTICA Y GOBIERNO</c:v>
                </c:pt>
                <c:pt idx="10">
                  <c:v>GESTIÓN TECNOLÓGICA</c:v>
                </c:pt>
                <c:pt idx="11">
                  <c:v>PLANEACIÓN, DIRECCIONAMIENTO ESTRATÉGICO Y COMUNICACIONES</c:v>
                </c:pt>
                <c:pt idx="12">
                  <c:v>SEGUIMIENTO Y EVALUACIÓN A LA GESTIÓN</c:v>
                </c:pt>
                <c:pt idx="13">
                  <c:v>SERVICIO AL CIUDADANO</c:v>
                </c:pt>
              </c:strCache>
            </c:strRef>
          </c:cat>
          <c:val>
            <c:numRef>
              <c:f>'Por área'!$C$5:$C$19</c:f>
              <c:numCache>
                <c:formatCode>General</c:formatCode>
                <c:ptCount val="14"/>
                <c:pt idx="3">
                  <c:v>1</c:v>
                </c:pt>
                <c:pt idx="5">
                  <c:v>1</c:v>
                </c:pt>
                <c:pt idx="6">
                  <c:v>1</c:v>
                </c:pt>
                <c:pt idx="8">
                  <c:v>1</c:v>
                </c:pt>
                <c:pt idx="9">
                  <c:v>1</c:v>
                </c:pt>
                <c:pt idx="12">
                  <c:v>1</c:v>
                </c:pt>
              </c:numCache>
            </c:numRef>
          </c:val>
          <c:extLst>
            <c:ext xmlns:c16="http://schemas.microsoft.com/office/drawing/2014/chart" uri="{C3380CC4-5D6E-409C-BE32-E72D297353CC}">
              <c16:uniqueId val="{00000001-F5EA-4B24-8570-A8E6AD230F9D}"/>
            </c:ext>
          </c:extLst>
        </c:ser>
        <c:ser>
          <c:idx val="2"/>
          <c:order val="2"/>
          <c:tx>
            <c:strRef>
              <c:f>'Por área'!$D$3:$D$4</c:f>
              <c:strCache>
                <c:ptCount val="1"/>
                <c:pt idx="0">
                  <c:v>Eficacia</c:v>
                </c:pt>
              </c:strCache>
            </c:strRef>
          </c:tx>
          <c:spPr>
            <a:solidFill>
              <a:srgbClr val="0070C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área'!$A$5:$A$19</c:f>
              <c:strCache>
                <c:ptCount val="14"/>
                <c:pt idx="0">
                  <c:v>GESTIÓN ADMINISTRATIVA</c:v>
                </c:pt>
                <c:pt idx="1">
                  <c:v>GESTIÓN DE ASUNTOS DISCIPLINARIOS</c:v>
                </c:pt>
                <c:pt idx="2">
                  <c:v>GESTIÓN DE BIENES Y SERVICIOS</c:v>
                </c:pt>
                <c:pt idx="3">
                  <c:v>GESTIÓN DEL CONOCIMIENTO Y LA INNOVACIÓN</c:v>
                </c:pt>
                <c:pt idx="4">
                  <c:v>GESTIÓN DEL TALENTO HUMANO</c:v>
                </c:pt>
                <c:pt idx="5">
                  <c:v>GESTIÓN DOCUMENTAL Y ARCHIVO</c:v>
                </c:pt>
                <c:pt idx="6">
                  <c:v>GESTIÓN FINANCIERA</c:v>
                </c:pt>
                <c:pt idx="7">
                  <c:v>GESTIÓN JURÍDICA</c:v>
                </c:pt>
                <c:pt idx="8">
                  <c:v>GESTIÓN PARA LA PROTECCIÓN DE LOS DERECHOS</c:v>
                </c:pt>
                <c:pt idx="9">
                  <c:v>GESTIÓN POLÍTICA Y GOBIERNO</c:v>
                </c:pt>
                <c:pt idx="10">
                  <c:v>GESTIÓN TECNOLÓGICA</c:v>
                </c:pt>
                <c:pt idx="11">
                  <c:v>PLANEACIÓN, DIRECCIONAMIENTO ESTRATÉGICO Y COMUNICACIONES</c:v>
                </c:pt>
                <c:pt idx="12">
                  <c:v>SEGUIMIENTO Y EVALUACIÓN A LA GESTIÓN</c:v>
                </c:pt>
                <c:pt idx="13">
                  <c:v>SERVICIO AL CIUDADANO</c:v>
                </c:pt>
              </c:strCache>
            </c:strRef>
          </c:cat>
          <c:val>
            <c:numRef>
              <c:f>'Por área'!$D$5:$D$19</c:f>
              <c:numCache>
                <c:formatCode>General</c:formatCode>
                <c:ptCount val="14"/>
                <c:pt idx="1">
                  <c:v>1</c:v>
                </c:pt>
                <c:pt idx="2">
                  <c:v>2</c:v>
                </c:pt>
                <c:pt idx="4">
                  <c:v>5</c:v>
                </c:pt>
                <c:pt idx="5">
                  <c:v>1</c:v>
                </c:pt>
                <c:pt idx="6">
                  <c:v>1</c:v>
                </c:pt>
                <c:pt idx="7">
                  <c:v>5</c:v>
                </c:pt>
                <c:pt idx="8">
                  <c:v>26</c:v>
                </c:pt>
                <c:pt idx="9">
                  <c:v>6</c:v>
                </c:pt>
                <c:pt idx="10">
                  <c:v>2</c:v>
                </c:pt>
                <c:pt idx="11">
                  <c:v>8</c:v>
                </c:pt>
              </c:numCache>
            </c:numRef>
          </c:val>
          <c:extLst>
            <c:ext xmlns:c16="http://schemas.microsoft.com/office/drawing/2014/chart" uri="{C3380CC4-5D6E-409C-BE32-E72D297353CC}">
              <c16:uniqueId val="{00000002-F5EA-4B24-8570-A8E6AD230F9D}"/>
            </c:ext>
          </c:extLst>
        </c:ser>
        <c:ser>
          <c:idx val="3"/>
          <c:order val="3"/>
          <c:tx>
            <c:strRef>
              <c:f>'Por área'!$E$3:$E$4</c:f>
              <c:strCache>
                <c:ptCount val="1"/>
                <c:pt idx="0">
                  <c:v>Eficiencia</c:v>
                </c:pt>
              </c:strCache>
            </c:strRef>
          </c:tx>
          <c:spPr>
            <a:solidFill>
              <a:srgbClr val="ED7D3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'Por área'!$A$5:$A$19</c:f>
              <c:strCache>
                <c:ptCount val="14"/>
                <c:pt idx="0">
                  <c:v>GESTIÓN ADMINISTRATIVA</c:v>
                </c:pt>
                <c:pt idx="1">
                  <c:v>GESTIÓN DE ASUNTOS DISCIPLINARIOS</c:v>
                </c:pt>
                <c:pt idx="2">
                  <c:v>GESTIÓN DE BIENES Y SERVICIOS</c:v>
                </c:pt>
                <c:pt idx="3">
                  <c:v>GESTIÓN DEL CONOCIMIENTO Y LA INNOVACIÓN</c:v>
                </c:pt>
                <c:pt idx="4">
                  <c:v>GESTIÓN DEL TALENTO HUMANO</c:v>
                </c:pt>
                <c:pt idx="5">
                  <c:v>GESTIÓN DOCUMENTAL Y ARCHIVO</c:v>
                </c:pt>
                <c:pt idx="6">
                  <c:v>GESTIÓN FINANCIERA</c:v>
                </c:pt>
                <c:pt idx="7">
                  <c:v>GESTIÓN JURÍDICA</c:v>
                </c:pt>
                <c:pt idx="8">
                  <c:v>GESTIÓN PARA LA PROTECCIÓN DE LOS DERECHOS</c:v>
                </c:pt>
                <c:pt idx="9">
                  <c:v>GESTIÓN POLÍTICA Y GOBIERNO</c:v>
                </c:pt>
                <c:pt idx="10">
                  <c:v>GESTIÓN TECNOLÓGICA</c:v>
                </c:pt>
                <c:pt idx="11">
                  <c:v>PLANEACIÓN, DIRECCIONAMIENTO ESTRATÉGICO Y COMUNICACIONES</c:v>
                </c:pt>
                <c:pt idx="12">
                  <c:v>SEGUIMIENTO Y EVALUACIÓN A LA GESTIÓN</c:v>
                </c:pt>
                <c:pt idx="13">
                  <c:v>SERVICIO AL CIUDADANO</c:v>
                </c:pt>
              </c:strCache>
            </c:strRef>
          </c:cat>
          <c:val>
            <c:numRef>
              <c:f>'Por área'!$E$5:$E$19</c:f>
              <c:numCache>
                <c:formatCode>General</c:formatCode>
                <c:ptCount val="14"/>
                <c:pt idx="0">
                  <c:v>2</c:v>
                </c:pt>
                <c:pt idx="1">
                  <c:v>2</c:v>
                </c:pt>
                <c:pt idx="2">
                  <c:v>2</c:v>
                </c:pt>
                <c:pt idx="4">
                  <c:v>1</c:v>
                </c:pt>
                <c:pt idx="6">
                  <c:v>1</c:v>
                </c:pt>
                <c:pt idx="8">
                  <c:v>3</c:v>
                </c:pt>
                <c:pt idx="9">
                  <c:v>2</c:v>
                </c:pt>
                <c:pt idx="10">
                  <c:v>2</c:v>
                </c:pt>
                <c:pt idx="11">
                  <c:v>2</c:v>
                </c:pt>
                <c:pt idx="12">
                  <c:v>1</c:v>
                </c:pt>
                <c:pt idx="13">
                  <c:v>1</c:v>
                </c:pt>
              </c:numCache>
            </c:numRef>
          </c:val>
          <c:extLst>
            <c:ext xmlns:c16="http://schemas.microsoft.com/office/drawing/2014/chart" uri="{C3380CC4-5D6E-409C-BE32-E72D297353CC}">
              <c16:uniqueId val="{00000003-F5EA-4B24-8570-A8E6AD230F9D}"/>
            </c:ext>
          </c:extLst>
        </c:ser>
        <c:dLbls>
          <c:showLegendKey val="0"/>
          <c:showVal val="0"/>
          <c:showCatName val="0"/>
          <c:showSerName val="0"/>
          <c:showPercent val="0"/>
          <c:showBubbleSize val="0"/>
        </c:dLbls>
        <c:gapWidth val="219"/>
        <c:overlap val="-27"/>
        <c:axId val="1117854639"/>
        <c:axId val="1117855599"/>
      </c:barChart>
      <c:catAx>
        <c:axId val="1117854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500" b="0" i="0" u="none" strike="noStrike" kern="1200" baseline="0">
                <a:solidFill>
                  <a:schemeClr val="tx1">
                    <a:lumMod val="65000"/>
                    <a:lumOff val="35000"/>
                  </a:schemeClr>
                </a:solidFill>
                <a:latin typeface="+mn-lt"/>
                <a:ea typeface="+mn-ea"/>
                <a:cs typeface="+mn-cs"/>
              </a:defRPr>
            </a:pPr>
            <a:endParaRPr lang="es-CO"/>
          </a:p>
        </c:txPr>
        <c:crossAx val="1117855599"/>
        <c:crosses val="autoZero"/>
        <c:auto val="1"/>
        <c:lblAlgn val="ctr"/>
        <c:lblOffset val="100"/>
        <c:noMultiLvlLbl val="0"/>
      </c:catAx>
      <c:valAx>
        <c:axId val="1117855599"/>
        <c:scaling>
          <c:orientation val="minMax"/>
        </c:scaling>
        <c:delete val="1"/>
        <c:axPos val="l"/>
        <c:numFmt formatCode="General" sourceLinked="1"/>
        <c:majorTickMark val="none"/>
        <c:minorTickMark val="none"/>
        <c:tickLblPos val="nextTo"/>
        <c:crossAx val="111785463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[24042026 Seguimiento Indicadores de Proceso IQ.xlsx]Cumplimiento general!TablaDinámica6</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a:noFill/>
          </a:ln>
          <a:effectLst/>
        </c:spPr>
      </c:pivotFmt>
      <c:pivotFmt>
        <c:idx val="2"/>
        <c:spPr>
          <a:solidFill>
            <a:srgbClr val="00B050"/>
          </a:solidFill>
          <a:ln>
            <a:noFill/>
          </a:ln>
          <a:effectLst/>
        </c:spPr>
      </c:pivotFmt>
      <c:pivotFmt>
        <c:idx val="3"/>
        <c:spPr>
          <a:solidFill>
            <a:srgbClr val="FF0000"/>
          </a:solidFill>
          <a:ln>
            <a:noFill/>
          </a:ln>
          <a:effectLst/>
        </c:spPr>
      </c:pivotFmt>
      <c:pivotFmt>
        <c:idx val="4"/>
        <c:spPr>
          <a:solidFill>
            <a:schemeClr val="bg2">
              <a:lumMod val="90000"/>
            </a:schemeClr>
          </a:solidFill>
          <a:ln>
            <a:noFill/>
          </a:ln>
          <a:effectLst/>
        </c:spPr>
      </c:pivotFmt>
    </c:pivotFmts>
    <c:plotArea>
      <c:layout/>
      <c:barChart>
        <c:barDir val="col"/>
        <c:grouping val="clustered"/>
        <c:varyColors val="0"/>
        <c:ser>
          <c:idx val="0"/>
          <c:order val="0"/>
          <c:tx>
            <c:strRef>
              <c:f>'Cumplimiento general'!$B$3</c:f>
              <c:strCache>
                <c:ptCount val="1"/>
                <c:pt idx="0">
                  <c:v>Total</c:v>
                </c:pt>
              </c:strCache>
            </c:strRef>
          </c:tx>
          <c:spPr>
            <a:solidFill>
              <a:schemeClr val="accent1"/>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2-178E-4F69-8EF5-1D12B99935A2}"/>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5-178E-4F69-8EF5-1D12B99935A2}"/>
              </c:ext>
            </c:extLst>
          </c:dPt>
          <c:dPt>
            <c:idx val="2"/>
            <c:invertIfNegative val="0"/>
            <c:bubble3D val="0"/>
            <c:spPr>
              <a:solidFill>
                <a:srgbClr val="FF0000"/>
              </a:solidFill>
              <a:ln>
                <a:noFill/>
              </a:ln>
              <a:effectLst/>
            </c:spPr>
            <c:extLst>
              <c:ext xmlns:c16="http://schemas.microsoft.com/office/drawing/2014/chart" uri="{C3380CC4-5D6E-409C-BE32-E72D297353CC}">
                <c16:uniqueId val="{00000004-178E-4F69-8EF5-1D12B99935A2}"/>
              </c:ext>
            </c:extLst>
          </c:dPt>
          <c:dPt>
            <c:idx val="3"/>
            <c:invertIfNegative val="0"/>
            <c:bubble3D val="0"/>
            <c:spPr>
              <a:solidFill>
                <a:srgbClr val="00B050"/>
              </a:solidFill>
              <a:ln>
                <a:noFill/>
              </a:ln>
              <a:effectLst/>
            </c:spPr>
            <c:extLst>
              <c:ext xmlns:c16="http://schemas.microsoft.com/office/drawing/2014/chart" uri="{C3380CC4-5D6E-409C-BE32-E72D297353CC}">
                <c16:uniqueId val="{00000007-D5B1-4AD9-A8B7-16DADE24C265}"/>
              </c:ext>
            </c:extLst>
          </c:dPt>
          <c:dPt>
            <c:idx val="4"/>
            <c:invertIfNegative val="0"/>
            <c:bubble3D val="0"/>
            <c:extLst>
              <c:ext xmlns:c16="http://schemas.microsoft.com/office/drawing/2014/chart" uri="{C3380CC4-5D6E-409C-BE32-E72D297353CC}">
                <c16:uniqueId val="{00000003-178E-4F69-8EF5-1D12B99935A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general'!$A$4:$A$8</c:f>
              <c:strCache>
                <c:ptCount val="4"/>
                <c:pt idx="0">
                  <c:v>CUMPLE</c:v>
                </c:pt>
                <c:pt idx="1">
                  <c:v>N/A</c:v>
                </c:pt>
                <c:pt idx="2">
                  <c:v>NO CUMPLE</c:v>
                </c:pt>
                <c:pt idx="3">
                  <c:v>SOBRECUMPLIMIENTO</c:v>
                </c:pt>
              </c:strCache>
            </c:strRef>
          </c:cat>
          <c:val>
            <c:numRef>
              <c:f>'Cumplimiento general'!$B$4:$B$8</c:f>
              <c:numCache>
                <c:formatCode>General</c:formatCode>
                <c:ptCount val="4"/>
                <c:pt idx="0">
                  <c:v>57</c:v>
                </c:pt>
                <c:pt idx="1">
                  <c:v>4</c:v>
                </c:pt>
                <c:pt idx="2">
                  <c:v>7</c:v>
                </c:pt>
                <c:pt idx="3">
                  <c:v>15</c:v>
                </c:pt>
              </c:numCache>
            </c:numRef>
          </c:val>
          <c:extLst>
            <c:ext xmlns:c16="http://schemas.microsoft.com/office/drawing/2014/chart" uri="{C3380CC4-5D6E-409C-BE32-E72D297353CC}">
              <c16:uniqueId val="{00000000-178E-4F69-8EF5-1D12B99935A2}"/>
            </c:ext>
          </c:extLst>
        </c:ser>
        <c:dLbls>
          <c:showLegendKey val="0"/>
          <c:showVal val="0"/>
          <c:showCatName val="0"/>
          <c:showSerName val="0"/>
          <c:showPercent val="0"/>
          <c:showBubbleSize val="0"/>
        </c:dLbls>
        <c:gapWidth val="219"/>
        <c:overlap val="-27"/>
        <c:axId val="1465411391"/>
        <c:axId val="1465408511"/>
      </c:barChart>
      <c:catAx>
        <c:axId val="1465411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65408511"/>
        <c:crosses val="autoZero"/>
        <c:auto val="1"/>
        <c:lblAlgn val="ctr"/>
        <c:lblOffset val="100"/>
        <c:noMultiLvlLbl val="0"/>
      </c:catAx>
      <c:valAx>
        <c:axId val="1465408511"/>
        <c:scaling>
          <c:orientation val="minMax"/>
        </c:scaling>
        <c:delete val="1"/>
        <c:axPos val="l"/>
        <c:numFmt formatCode="General" sourceLinked="1"/>
        <c:majorTickMark val="none"/>
        <c:minorTickMark val="none"/>
        <c:tickLblPos val="nextTo"/>
        <c:crossAx val="1465411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[24042026 Seguimiento Indicadores de Proceso IQ.xlsx]Cumplimiento por proceso!TablaDinámica7</c:name>
    <c:fmtId val="2"/>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'Cumplimiento por proceso'!$B$3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'Cumplimiento por proceso'!$A$4:$A$8</c:f>
              <c:multiLvlStrCache>
                <c:ptCount val="3"/>
                <c:lvl>
                  <c:pt idx="0">
                    <c:v>GESTIÓN JURÍDICA</c:v>
                  </c:pt>
                  <c:pt idx="1">
                    <c:v>GESTIÓN PARA LA PROTECCIÓN DE LOS DERECHOS</c:v>
                  </c:pt>
                  <c:pt idx="2">
                    <c:v>GESTIÓN POLÍTICA Y GOBIERNO</c:v>
                  </c:pt>
                </c:lvl>
                <c:lvl>
                  <c:pt idx="0">
                    <c:v>NO CUMPLE</c:v>
                  </c:pt>
                </c:lvl>
              </c:multiLvlStrCache>
            </c:multiLvlStrRef>
          </c:cat>
          <c:val>
            <c:numRef>
              <c:f>'Cumplimiento por proceso'!$B$4:$B$8</c:f>
              <c:numCache>
                <c:formatCode>General</c:formatCode>
                <c:ptCount val="3"/>
                <c:pt idx="0">
                  <c:v>1</c:v>
                </c:pt>
                <c:pt idx="1">
                  <c:v>5</c:v>
                </c:pt>
                <c:pt idx="2">
                  <c:v>1</c:v>
                </c:pt>
              </c:numCache>
            </c:numRef>
          </c:val>
          <c:extLst>
            <c:ext xmlns:c16="http://schemas.microsoft.com/office/drawing/2014/chart" uri="{C3380CC4-5D6E-409C-BE32-E72D297353CC}">
              <c16:uniqueId val="{00000000-BE2E-4828-93D6-C8FC47AF74D0}"/>
            </c:ext>
          </c:extLst>
        </c:ser>
        <c:dLbls>
          <c:showLegendKey val="0"/>
          <c:showVal val="0"/>
          <c:showCatName val="0"/>
          <c:showSerName val="0"/>
          <c:showPercent val="0"/>
          <c:showBubbleSize val="0"/>
        </c:dLbls>
        <c:gapWidth val="219"/>
        <c:overlap val="-27"/>
        <c:axId val="1611534495"/>
        <c:axId val="1611533535"/>
      </c:barChart>
      <c:catAx>
        <c:axId val="1611534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11533535"/>
        <c:crosses val="autoZero"/>
        <c:auto val="1"/>
        <c:lblAlgn val="ctr"/>
        <c:lblOffset val="100"/>
        <c:noMultiLvlLbl val="0"/>
      </c:catAx>
      <c:valAx>
        <c:axId val="1611533535"/>
        <c:scaling>
          <c:orientation val="minMax"/>
        </c:scaling>
        <c:delete val="1"/>
        <c:axPos val="l"/>
        <c:numFmt formatCode="General" sourceLinked="1"/>
        <c:majorTickMark val="none"/>
        <c:minorTickMark val="none"/>
        <c:tickLblPos val="nextTo"/>
        <c:crossAx val="1611534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0</xdr:rowOff>
    </xdr:from>
    <xdr:to>
      <xdr:col>11</xdr:col>
      <xdr:colOff>581025</xdr:colOff>
      <xdr:row>2</xdr:row>
      <xdr:rowOff>781050</xdr:rowOff>
    </xdr:to>
    <xdr:grpSp>
      <xdr:nvGrpSpPr>
        <xdr:cNvPr id="24" name="Group 4">
          <a:extLst>
            <a:ext uri="{FF2B5EF4-FFF2-40B4-BE49-F238E27FC236}">
              <a16:creationId xmlns:a16="http://schemas.microsoft.com/office/drawing/2014/main" id="{0B6529C0-4690-440F-942A-649F04047E8F}"/>
            </a:ext>
            <a:ext uri="{147F2762-F138-4A5C-976F-8EAC2B608ADB}">
              <a16:predDERef xmlns:a16="http://schemas.microsoft.com/office/drawing/2014/main" pred="{DF5E9A2F-133F-6334-3A0B-D772DD71D0A3}"/>
            </a:ext>
          </a:extLst>
        </xdr:cNvPr>
        <xdr:cNvGrpSpPr>
          <a:grpSpLocks/>
        </xdr:cNvGrpSpPr>
      </xdr:nvGrpSpPr>
      <xdr:grpSpPr bwMode="auto">
        <a:xfrm>
          <a:off x="19050" y="0"/>
          <a:ext cx="10454607" cy="1441116"/>
          <a:chOff x="-11" y="0"/>
          <a:chExt cx="1406" cy="135"/>
        </a:xfrm>
      </xdr:grpSpPr>
      <xdr:sp macro="" textlink="">
        <xdr:nvSpPr>
          <xdr:cNvPr id="25" name="1 CuadroTexto">
            <a:extLst>
              <a:ext uri="{FF2B5EF4-FFF2-40B4-BE49-F238E27FC236}">
                <a16:creationId xmlns:a16="http://schemas.microsoft.com/office/drawing/2014/main" id="{F66496EE-DD32-472D-8C2F-13300A7C7741}"/>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26" name="3 CuadroTexto">
            <a:extLst>
              <a:ext uri="{FF2B5EF4-FFF2-40B4-BE49-F238E27FC236}">
                <a16:creationId xmlns:a16="http://schemas.microsoft.com/office/drawing/2014/main" id="{FFA65F58-8FC3-42B8-974C-A6709C5D2A1B}"/>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p>
        </xdr:txBody>
      </xdr:sp>
      <xdr:sp macro="" textlink="">
        <xdr:nvSpPr>
          <xdr:cNvPr id="27" name="7 CuadroTexto">
            <a:extLst>
              <a:ext uri="{FF2B5EF4-FFF2-40B4-BE49-F238E27FC236}">
                <a16:creationId xmlns:a16="http://schemas.microsoft.com/office/drawing/2014/main" id="{8A3F77AB-5BCE-4275-935D-F2DDE458F6A5}"/>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p>
        </xdr:txBody>
      </xdr:sp>
      <xdr:sp macro="" textlink="">
        <xdr:nvSpPr>
          <xdr:cNvPr id="28" name="8 CuadroTexto">
            <a:extLst>
              <a:ext uri="{FF2B5EF4-FFF2-40B4-BE49-F238E27FC236}">
                <a16:creationId xmlns:a16="http://schemas.microsoft.com/office/drawing/2014/main" id="{F00E59ED-F869-4B09-B7B4-1FB2C296EE69}"/>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4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200" b="1" i="0" strike="noStrike" baseline="0">
                <a:solidFill>
                  <a:sysClr val="windowText" lastClr="000000"/>
                </a:solidFill>
                <a:effectLst/>
                <a:latin typeface="Arial" panose="020B0604020202020204" pitchFamily="34" charset="0"/>
                <a:ea typeface="+mn-ea"/>
                <a:cs typeface="Arial" panose="020B0604020202020204" pitchFamily="34" charset="0"/>
              </a:rPr>
              <a:t>PLANEACIÓN, DIRECCIONAMIENTO ESTRATÉGICO Y COMUNICACIONES</a:t>
            </a:r>
          </a:p>
          <a:p>
            <a:pPr algn="ctr" rtl="0">
              <a:defRPr sz="1000"/>
            </a:pP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29" name="10 CuadroTexto">
            <a:extLst>
              <a:ext uri="{FF2B5EF4-FFF2-40B4-BE49-F238E27FC236}">
                <a16:creationId xmlns:a16="http://schemas.microsoft.com/office/drawing/2014/main" id="{79219EEF-F91F-4253-871E-6226C65ED9AB}"/>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r>
              <a:rPr lang="es-ES" sz="1200" b="1" i="0">
                <a:effectLst/>
                <a:latin typeface="Arial" panose="020B0604020202020204" pitchFamily="34" charset="0"/>
                <a:ea typeface="+mn-ea"/>
                <a:cs typeface="Arial" panose="020B0604020202020204" pitchFamily="34" charset="0"/>
              </a:rPr>
              <a:t>FICHAS</a:t>
            </a:r>
            <a:r>
              <a:rPr lang="es-ES" sz="1200" b="1" i="0" baseline="0">
                <a:effectLst/>
                <a:latin typeface="Arial" panose="020B0604020202020204" pitchFamily="34" charset="0"/>
                <a:ea typeface="+mn-ea"/>
                <a:cs typeface="Arial" panose="020B0604020202020204" pitchFamily="34" charset="0"/>
              </a:rPr>
              <a:t> TÉCNICAS, AVANCE Y TABLERO DE CONTROL DE INDICADORES DE PROCESO</a:t>
            </a:r>
          </a:p>
          <a:p>
            <a:pPr algn="ctr" rtl="0"/>
            <a:r>
              <a:rPr lang="es-ES" sz="1200" b="1" i="0" baseline="0">
                <a:effectLst/>
                <a:latin typeface="Arial" panose="020B0604020202020204" pitchFamily="34" charset="0"/>
                <a:ea typeface="+mn-ea"/>
                <a:cs typeface="Arial" panose="020B0604020202020204" pitchFamily="34" charset="0"/>
              </a:rPr>
              <a:t>ANEXO 2</a:t>
            </a:r>
            <a:endParaRPr lang="es-CO" sz="1800">
              <a:effectLst/>
              <a:latin typeface="Arial" panose="020B0604020202020204" pitchFamily="34" charset="0"/>
              <a:cs typeface="Arial" panose="020B0604020202020204" pitchFamily="34" charset="0"/>
            </a:endParaRPr>
          </a:p>
        </xdr:txBody>
      </xdr:sp>
      <xdr:sp macro="" textlink="">
        <xdr:nvSpPr>
          <xdr:cNvPr id="30" name="12 CuadroTexto">
            <a:extLst>
              <a:ext uri="{FF2B5EF4-FFF2-40B4-BE49-F238E27FC236}">
                <a16:creationId xmlns:a16="http://schemas.microsoft.com/office/drawing/2014/main" id="{6A883B0B-C0D9-4ABB-83E6-CBFF7C3D74C6}"/>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1" name="13 CuadroTexto">
            <a:extLst>
              <a:ext uri="{FF2B5EF4-FFF2-40B4-BE49-F238E27FC236}">
                <a16:creationId xmlns:a16="http://schemas.microsoft.com/office/drawing/2014/main" id="{00A18CB4-0552-4B67-B246-B0162AD65AA3}"/>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2" name="14 CuadroTexto">
            <a:extLst>
              <a:ext uri="{FF2B5EF4-FFF2-40B4-BE49-F238E27FC236}">
                <a16:creationId xmlns:a16="http://schemas.microsoft.com/office/drawing/2014/main" id="{1003E903-FE0C-4825-8F40-B7BEB886CB9F}"/>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FECHA VIGENCIA</a:t>
            </a:r>
          </a:p>
        </xdr:txBody>
      </xdr:sp>
      <xdr:sp macro="" textlink="">
        <xdr:nvSpPr>
          <xdr:cNvPr id="33" name="12 CuadroTexto">
            <a:extLst>
              <a:ext uri="{FF2B5EF4-FFF2-40B4-BE49-F238E27FC236}">
                <a16:creationId xmlns:a16="http://schemas.microsoft.com/office/drawing/2014/main" id="{457943AD-32D7-483C-B164-6EFE585F0DF6}"/>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07</a:t>
            </a:r>
          </a:p>
        </xdr:txBody>
      </xdr:sp>
      <xdr:sp macro="" textlink="">
        <xdr:nvSpPr>
          <xdr:cNvPr id="34" name="13 CuadroTexto">
            <a:extLst>
              <a:ext uri="{FF2B5EF4-FFF2-40B4-BE49-F238E27FC236}">
                <a16:creationId xmlns:a16="http://schemas.microsoft.com/office/drawing/2014/main" id="{CF9BE77F-FE5F-4DEA-A2E8-632285A40258}"/>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1 de 3</a:t>
            </a:r>
          </a:p>
        </xdr:txBody>
      </xdr:sp>
      <xdr:sp macro="" textlink="">
        <xdr:nvSpPr>
          <xdr:cNvPr id="35" name="14 CuadroTexto">
            <a:extLst>
              <a:ext uri="{FF2B5EF4-FFF2-40B4-BE49-F238E27FC236}">
                <a16:creationId xmlns:a16="http://schemas.microsoft.com/office/drawing/2014/main" id="{66C31617-0499-44FA-A78C-6FD986A09F6C}"/>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eaLnBrk="1" fontAlgn="auto" latinLnBrk="0" hangingPunct="1"/>
            <a:r>
              <a:rPr lang="es-ES" sz="1200" b="1" i="0" strike="noStrike">
                <a:solidFill>
                  <a:srgbClr val="000000"/>
                </a:solidFill>
                <a:latin typeface="Arial" panose="020B0604020202020204" pitchFamily="34" charset="0"/>
                <a:ea typeface="+mn-ea"/>
                <a:cs typeface="Arial" panose="020B0604020202020204" pitchFamily="34" charset="0"/>
              </a:rPr>
              <a:t>06/11/2025</a:t>
            </a:r>
            <a:endParaRPr lang="es-CO" sz="1200">
              <a:effectLst/>
            </a:endParaRPr>
          </a:p>
        </xdr:txBody>
      </xdr:sp>
    </xdr:grpSp>
    <xdr:clientData/>
  </xdr:twoCellAnchor>
  <xdr:twoCellAnchor>
    <xdr:from>
      <xdr:col>0</xdr:col>
      <xdr:colOff>352425</xdr:colOff>
      <xdr:row>0</xdr:row>
      <xdr:rowOff>219075</xdr:rowOff>
    </xdr:from>
    <xdr:to>
      <xdr:col>1</xdr:col>
      <xdr:colOff>361950</xdr:colOff>
      <xdr:row>2</xdr:row>
      <xdr:rowOff>457200</xdr:rowOff>
    </xdr:to>
    <xdr:pic>
      <xdr:nvPicPr>
        <xdr:cNvPr id="36" name="Imagen 81">
          <a:extLst>
            <a:ext uri="{FF2B5EF4-FFF2-40B4-BE49-F238E27FC236}">
              <a16:creationId xmlns:a16="http://schemas.microsoft.com/office/drawing/2014/main" id="{28AED3E0-8D6A-48FE-ACA3-FB238EE873A2}"/>
            </a:ext>
            <a:ext uri="{147F2762-F138-4A5C-976F-8EAC2B608ADB}">
              <a16:predDERef xmlns:a16="http://schemas.microsoft.com/office/drawing/2014/main" pred="{0B6529C0-4690-440F-942A-649F04047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 y="219075"/>
          <a:ext cx="9334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24</xdr:col>
      <xdr:colOff>1257300</xdr:colOff>
      <xdr:row>1</xdr:row>
      <xdr:rowOff>419100</xdr:rowOff>
    </xdr:to>
    <xdr:grpSp>
      <xdr:nvGrpSpPr>
        <xdr:cNvPr id="17" name="Group 4">
          <a:extLst>
            <a:ext uri="{FF2B5EF4-FFF2-40B4-BE49-F238E27FC236}">
              <a16:creationId xmlns:a16="http://schemas.microsoft.com/office/drawing/2014/main" id="{5B08291D-FCD9-5AD4-65E7-835E4A7B0548}"/>
            </a:ext>
          </a:extLst>
        </xdr:cNvPr>
        <xdr:cNvGrpSpPr>
          <a:grpSpLocks/>
        </xdr:cNvGrpSpPr>
      </xdr:nvGrpSpPr>
      <xdr:grpSpPr bwMode="auto">
        <a:xfrm>
          <a:off x="9525" y="0"/>
          <a:ext cx="21170900" cy="366713"/>
          <a:chOff x="-11" y="0"/>
          <a:chExt cx="1406" cy="135"/>
        </a:xfrm>
      </xdr:grpSpPr>
      <xdr:sp macro="" textlink="">
        <xdr:nvSpPr>
          <xdr:cNvPr id="19" name="1 CuadroTexto">
            <a:extLst>
              <a:ext uri="{FF2B5EF4-FFF2-40B4-BE49-F238E27FC236}">
                <a16:creationId xmlns:a16="http://schemas.microsoft.com/office/drawing/2014/main" id="{17F06502-EC49-D93E-4FB4-336F70D0D5C1}"/>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20" name="3 CuadroTexto">
            <a:extLst>
              <a:ext uri="{FF2B5EF4-FFF2-40B4-BE49-F238E27FC236}">
                <a16:creationId xmlns:a16="http://schemas.microsoft.com/office/drawing/2014/main" id="{EDAFF814-1570-05A2-36DD-2FFEA444BABC}"/>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endParaRPr lang="es-ES" sz="1400" b="1" i="0" strike="noStrike">
              <a:solidFill>
                <a:srgbClr val="000000"/>
              </a:solidFill>
              <a:latin typeface="Arial" panose="020B0604020202020204" pitchFamily="34" charset="0"/>
              <a:cs typeface="Arial" panose="020B0604020202020204" pitchFamily="34" charset="0"/>
            </a:endParaRPr>
          </a:p>
          <a:p>
            <a:pPr algn="ctr" rtl="0">
              <a:defRPr sz="1000"/>
            </a:pPr>
            <a:r>
              <a:rPr lang="es-ES" sz="1400" b="1" i="0" strike="noStrike">
                <a:solidFill>
                  <a:srgbClr val="000000"/>
                </a:solidFill>
                <a:latin typeface="Arial" panose="020B0604020202020204" pitchFamily="34" charset="0"/>
                <a:cs typeface="Arial" panose="020B0604020202020204" pitchFamily="34" charset="0"/>
              </a:rPr>
              <a:t>PROCESO</a:t>
            </a:r>
          </a:p>
        </xdr:txBody>
      </xdr:sp>
      <xdr:sp macro="" textlink="">
        <xdr:nvSpPr>
          <xdr:cNvPr id="21" name="7 CuadroTexto">
            <a:extLst>
              <a:ext uri="{FF2B5EF4-FFF2-40B4-BE49-F238E27FC236}">
                <a16:creationId xmlns:a16="http://schemas.microsoft.com/office/drawing/2014/main" id="{E7AD35C9-27DB-4B7E-FAF6-4FAAB8B37ACB}"/>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endParaRPr lang="es-ES" sz="1400" b="1" i="0" strike="noStrike">
              <a:solidFill>
                <a:srgbClr val="000000"/>
              </a:solidFill>
              <a:latin typeface="Arial" panose="020B0604020202020204" pitchFamily="34" charset="0"/>
              <a:cs typeface="Arial" panose="020B0604020202020204" pitchFamily="34" charset="0"/>
            </a:endParaRPr>
          </a:p>
          <a:p>
            <a:pPr algn="ctr" rtl="0">
              <a:defRPr sz="1000"/>
            </a:pPr>
            <a:r>
              <a:rPr lang="es-ES" sz="1400" b="1" i="0" strike="noStrike">
                <a:solidFill>
                  <a:srgbClr val="000000"/>
                </a:solidFill>
                <a:latin typeface="Arial" panose="020B0604020202020204" pitchFamily="34" charset="0"/>
                <a:cs typeface="Arial" panose="020B0604020202020204" pitchFamily="34" charset="0"/>
              </a:rPr>
              <a:t>FORMATO</a:t>
            </a:r>
          </a:p>
        </xdr:txBody>
      </xdr:sp>
      <xdr:sp macro="" textlink="">
        <xdr:nvSpPr>
          <xdr:cNvPr id="22" name="8 CuadroTexto">
            <a:extLst>
              <a:ext uri="{FF2B5EF4-FFF2-40B4-BE49-F238E27FC236}">
                <a16:creationId xmlns:a16="http://schemas.microsoft.com/office/drawing/2014/main" id="{E3E21394-F836-53C3-9200-9B8AC74D2BD4}"/>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endParaRPr lang="es-CO" sz="1600" b="1" i="0" strike="noStrike" baseline="0">
              <a:solidFill>
                <a:sysClr val="windowText" lastClr="000000"/>
              </a:solidFill>
              <a:effectLst/>
              <a:latin typeface="Arial" panose="020B0604020202020204" pitchFamily="34" charset="0"/>
              <a:ea typeface="+mn-ea"/>
              <a:cs typeface="Arial" panose="020B0604020202020204" pitchFamily="34" charset="0"/>
            </a:endParaRPr>
          </a:p>
          <a:p>
            <a:pPr algn="ctr" rtl="0">
              <a:defRPr sz="1000"/>
            </a:pPr>
            <a:r>
              <a:rPr lang="es-CO" sz="16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400" b="1" i="0" strike="noStrike" baseline="0">
                <a:solidFill>
                  <a:sysClr val="windowText" lastClr="000000"/>
                </a:solidFill>
                <a:effectLst/>
                <a:latin typeface="Arial" panose="020B0604020202020204" pitchFamily="34" charset="0"/>
                <a:ea typeface="+mn-ea"/>
                <a:cs typeface="Arial" panose="020B0604020202020204" pitchFamily="34" charset="0"/>
              </a:rPr>
              <a:t>PLANEACIÓN, DIRECCIONAMIENTO ESTRATÉGICO Y COMUNICACIONES</a:t>
            </a:r>
          </a:p>
          <a:p>
            <a:pPr algn="ctr" rtl="0">
              <a:defRPr sz="1000"/>
            </a:pPr>
            <a:endParaRPr lang="es-ES" sz="2000" b="1" i="0" strike="noStrike">
              <a:solidFill>
                <a:srgbClr val="000000"/>
              </a:solidFill>
              <a:latin typeface="Arial" panose="020B0604020202020204" pitchFamily="34" charset="0"/>
              <a:cs typeface="Arial" panose="020B0604020202020204" pitchFamily="34" charset="0"/>
            </a:endParaRPr>
          </a:p>
        </xdr:txBody>
      </xdr:sp>
      <xdr:sp macro="" textlink="">
        <xdr:nvSpPr>
          <xdr:cNvPr id="23" name="10 CuadroTexto">
            <a:extLst>
              <a:ext uri="{FF2B5EF4-FFF2-40B4-BE49-F238E27FC236}">
                <a16:creationId xmlns:a16="http://schemas.microsoft.com/office/drawing/2014/main" id="{01847948-542C-2631-7663-7C02BC8DC87E}"/>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r>
              <a:rPr lang="es-ES" sz="1400" b="1" i="0">
                <a:effectLst/>
                <a:latin typeface="Arial" panose="020B0604020202020204" pitchFamily="34" charset="0"/>
                <a:ea typeface="+mn-ea"/>
                <a:cs typeface="Arial" panose="020B0604020202020204" pitchFamily="34" charset="0"/>
              </a:rPr>
              <a:t>FICHAS</a:t>
            </a:r>
            <a:r>
              <a:rPr lang="es-ES" sz="1400" b="1" i="0" baseline="0">
                <a:effectLst/>
                <a:latin typeface="Arial" panose="020B0604020202020204" pitchFamily="34" charset="0"/>
                <a:ea typeface="+mn-ea"/>
                <a:cs typeface="Arial" panose="020B0604020202020204" pitchFamily="34" charset="0"/>
              </a:rPr>
              <a:t> TÉCNICAS, AVANCE Y TABLERO DE CONTROL DE INDICADORES DE PROCESO</a:t>
            </a:r>
            <a:endParaRPr lang="es-CO" sz="2000">
              <a:effectLst/>
              <a:latin typeface="Arial" panose="020B0604020202020204" pitchFamily="34" charset="0"/>
              <a:cs typeface="Arial" panose="020B0604020202020204" pitchFamily="34" charset="0"/>
            </a:endParaRPr>
          </a:p>
        </xdr:txBody>
      </xdr:sp>
      <xdr:sp macro="" textlink="">
        <xdr:nvSpPr>
          <xdr:cNvPr id="24" name="12 CuadroTexto">
            <a:extLst>
              <a:ext uri="{FF2B5EF4-FFF2-40B4-BE49-F238E27FC236}">
                <a16:creationId xmlns:a16="http://schemas.microsoft.com/office/drawing/2014/main" id="{74278609-6C51-8E9B-0E4D-EE3471ED3F57}"/>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25" name="13 CuadroTexto">
            <a:extLst>
              <a:ext uri="{FF2B5EF4-FFF2-40B4-BE49-F238E27FC236}">
                <a16:creationId xmlns:a16="http://schemas.microsoft.com/office/drawing/2014/main" id="{AB31FAE0-DC75-D640-F739-483261A8371A}"/>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26" name="14 CuadroTexto">
            <a:extLst>
              <a:ext uri="{FF2B5EF4-FFF2-40B4-BE49-F238E27FC236}">
                <a16:creationId xmlns:a16="http://schemas.microsoft.com/office/drawing/2014/main" id="{497AC232-683C-79A9-42D3-9C52EDC145A8}"/>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FECHA VIGENCIA</a:t>
            </a:r>
          </a:p>
        </xdr:txBody>
      </xdr:sp>
      <xdr:sp macro="" textlink="">
        <xdr:nvSpPr>
          <xdr:cNvPr id="27" name="12 CuadroTexto">
            <a:extLst>
              <a:ext uri="{FF2B5EF4-FFF2-40B4-BE49-F238E27FC236}">
                <a16:creationId xmlns:a16="http://schemas.microsoft.com/office/drawing/2014/main" id="{1FC9E999-A9D6-C43F-5C53-92158AA91C94}"/>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rgbClr val="000000"/>
                </a:solidFill>
                <a:latin typeface="Arial" panose="020B0604020202020204" pitchFamily="34" charset="0"/>
                <a:cs typeface="Arial" panose="020B0604020202020204" pitchFamily="34" charset="0"/>
              </a:rPr>
              <a:t>07</a:t>
            </a:r>
          </a:p>
        </xdr:txBody>
      </xdr:sp>
      <xdr:sp macro="" textlink="">
        <xdr:nvSpPr>
          <xdr:cNvPr id="28" name="13 CuadroTexto">
            <a:extLst>
              <a:ext uri="{FF2B5EF4-FFF2-40B4-BE49-F238E27FC236}">
                <a16:creationId xmlns:a16="http://schemas.microsoft.com/office/drawing/2014/main" id="{FC61EFFD-D4EB-91BF-AB01-37AD23B8F341}"/>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2 de 3</a:t>
            </a:r>
          </a:p>
        </xdr:txBody>
      </xdr:sp>
      <xdr:sp macro="" textlink="">
        <xdr:nvSpPr>
          <xdr:cNvPr id="29" name="14 CuadroTexto">
            <a:extLst>
              <a:ext uri="{FF2B5EF4-FFF2-40B4-BE49-F238E27FC236}">
                <a16:creationId xmlns:a16="http://schemas.microsoft.com/office/drawing/2014/main" id="{FBF8900D-4C61-894A-8A16-5D9BFA9D4953}"/>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600" b="1" i="0" strike="noStrike">
                <a:solidFill>
                  <a:sysClr val="windowText" lastClr="000000"/>
                </a:solidFill>
                <a:latin typeface="Arial" panose="020B0604020202020204" pitchFamily="34" charset="0"/>
                <a:cs typeface="Arial" panose="020B0604020202020204" pitchFamily="34" charset="0"/>
              </a:rPr>
              <a:t>06/11/2025</a:t>
            </a:r>
          </a:p>
        </xdr:txBody>
      </xdr:sp>
    </xdr:grpSp>
    <xdr:clientData/>
  </xdr:twoCellAnchor>
  <xdr:twoCellAnchor>
    <xdr:from>
      <xdr:col>1</xdr:col>
      <xdr:colOff>714375</xdr:colOff>
      <xdr:row>0</xdr:row>
      <xdr:rowOff>95250</xdr:rowOff>
    </xdr:from>
    <xdr:to>
      <xdr:col>2</xdr:col>
      <xdr:colOff>1009650</xdr:colOff>
      <xdr:row>1</xdr:row>
      <xdr:rowOff>209550</xdr:rowOff>
    </xdr:to>
    <xdr:pic>
      <xdr:nvPicPr>
        <xdr:cNvPr id="2" name="Imagen 81">
          <a:extLst>
            <a:ext uri="{FF2B5EF4-FFF2-40B4-BE49-F238E27FC236}">
              <a16:creationId xmlns:a16="http://schemas.microsoft.com/office/drawing/2014/main" id="{C621EC72-BBCE-44D3-9766-6D9A75232A9C}"/>
            </a:ext>
            <a:ext uri="{147F2762-F138-4A5C-976F-8EAC2B608ADB}">
              <a16:predDERef xmlns:a16="http://schemas.microsoft.com/office/drawing/2014/main" pred="{5B08291D-FCD9-5AD4-65E7-835E4A7B0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95250"/>
          <a:ext cx="1371600" cy="138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3028950</xdr:colOff>
      <xdr:row>5</xdr:row>
      <xdr:rowOff>19050</xdr:rowOff>
    </xdr:to>
    <xdr:grpSp>
      <xdr:nvGrpSpPr>
        <xdr:cNvPr id="14" name="Group 4">
          <a:extLst>
            <a:ext uri="{FF2B5EF4-FFF2-40B4-BE49-F238E27FC236}">
              <a16:creationId xmlns:a16="http://schemas.microsoft.com/office/drawing/2014/main" id="{4CC7F508-B349-112E-E6C9-3B59B2BC7036}"/>
            </a:ext>
          </a:extLst>
        </xdr:cNvPr>
        <xdr:cNvGrpSpPr>
          <a:grpSpLocks/>
        </xdr:cNvGrpSpPr>
      </xdr:nvGrpSpPr>
      <xdr:grpSpPr bwMode="auto">
        <a:xfrm>
          <a:off x="0" y="0"/>
          <a:ext cx="16353367" cy="1225550"/>
          <a:chOff x="-11" y="0"/>
          <a:chExt cx="1406" cy="135"/>
        </a:xfrm>
      </xdr:grpSpPr>
      <xdr:sp macro="" textlink="">
        <xdr:nvSpPr>
          <xdr:cNvPr id="15" name="1 CuadroTexto">
            <a:extLst>
              <a:ext uri="{FF2B5EF4-FFF2-40B4-BE49-F238E27FC236}">
                <a16:creationId xmlns:a16="http://schemas.microsoft.com/office/drawing/2014/main" id="{3A526931-76AB-AAD2-1702-E86E21C8CE98}"/>
              </a:ext>
            </a:extLst>
          </xdr:cNvPr>
          <xdr:cNvSpPr txBox="1">
            <a:spLocks noChangeArrowheads="1"/>
          </xdr:cNvSpPr>
        </xdr:nvSpPr>
        <xdr:spPr bwMode="auto">
          <a:xfrm>
            <a:off x="-11" y="0"/>
            <a:ext cx="285" cy="13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7" name="3 CuadroTexto">
            <a:extLst>
              <a:ext uri="{FF2B5EF4-FFF2-40B4-BE49-F238E27FC236}">
                <a16:creationId xmlns:a16="http://schemas.microsoft.com/office/drawing/2014/main" id="{0B215D7D-8DBB-DA06-E5D2-5AEE73EEBDC6}"/>
              </a:ext>
            </a:extLst>
          </xdr:cNvPr>
          <xdr:cNvSpPr txBox="1">
            <a:spLocks noChangeArrowheads="1"/>
          </xdr:cNvSpPr>
        </xdr:nvSpPr>
        <xdr:spPr bwMode="auto">
          <a:xfrm>
            <a:off x="274" y="0"/>
            <a:ext cx="156"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p>
        </xdr:txBody>
      </xdr:sp>
      <xdr:sp macro="" textlink="">
        <xdr:nvSpPr>
          <xdr:cNvPr id="19" name="7 CuadroTexto">
            <a:extLst>
              <a:ext uri="{FF2B5EF4-FFF2-40B4-BE49-F238E27FC236}">
                <a16:creationId xmlns:a16="http://schemas.microsoft.com/office/drawing/2014/main" id="{E355977A-049B-C3F8-982A-E1DBEF53FBF4}"/>
              </a:ext>
            </a:extLst>
          </xdr:cNvPr>
          <xdr:cNvSpPr txBox="1">
            <a:spLocks noChangeArrowheads="1"/>
          </xdr:cNvSpPr>
        </xdr:nvSpPr>
        <xdr:spPr bwMode="auto">
          <a:xfrm>
            <a:off x="274" y="73"/>
            <a:ext cx="156" cy="62"/>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p>
        </xdr:txBody>
      </xdr:sp>
      <xdr:sp macro="" textlink="">
        <xdr:nvSpPr>
          <xdr:cNvPr id="31" name="8 CuadroTexto">
            <a:extLst>
              <a:ext uri="{FF2B5EF4-FFF2-40B4-BE49-F238E27FC236}">
                <a16:creationId xmlns:a16="http://schemas.microsoft.com/office/drawing/2014/main" id="{53F39DC3-39B3-97F5-1A4B-F43344032D59}"/>
              </a:ext>
            </a:extLst>
          </xdr:cNvPr>
          <xdr:cNvSpPr txBox="1">
            <a:spLocks noChangeArrowheads="1"/>
          </xdr:cNvSpPr>
        </xdr:nvSpPr>
        <xdr:spPr bwMode="auto">
          <a:xfrm>
            <a:off x="430" y="0"/>
            <a:ext cx="547" cy="73"/>
          </a:xfrm>
          <a:prstGeom prst="rect">
            <a:avLst/>
          </a:prstGeom>
          <a:noFill/>
          <a:ln w="9525">
            <a:solidFill>
              <a:srgbClr val="000000"/>
            </a:solidFill>
            <a:miter lim="800000"/>
            <a:headEnd/>
            <a:tailEnd/>
          </a:ln>
        </xdr:spPr>
        <xdr:txBody>
          <a:bodyPr vertOverflow="clip" wrap="square" lIns="90000" tIns="216000" rIns="90000" bIns="46800" anchor="t" upright="1"/>
          <a:lstStyle/>
          <a:p>
            <a:pPr algn="ctr" rtl="0">
              <a:defRPr sz="1000"/>
            </a:pPr>
            <a:r>
              <a:rPr lang="es-CO" sz="1400" b="1" i="0" strike="noStrike" baseline="0">
                <a:solidFill>
                  <a:sysClr val="windowText" lastClr="000000"/>
                </a:solidFill>
                <a:effectLst/>
                <a:latin typeface="Arial" panose="020B0604020202020204" pitchFamily="34" charset="0"/>
                <a:ea typeface="+mn-ea"/>
                <a:cs typeface="Arial" panose="020B0604020202020204" pitchFamily="34" charset="0"/>
              </a:rPr>
              <a:t> </a:t>
            </a:r>
            <a:r>
              <a:rPr lang="es-CO" sz="1200" b="1" i="0" strike="noStrike" baseline="0">
                <a:solidFill>
                  <a:sysClr val="windowText" lastClr="000000"/>
                </a:solidFill>
                <a:effectLst/>
                <a:latin typeface="Arial" panose="020B0604020202020204" pitchFamily="34" charset="0"/>
                <a:ea typeface="+mn-ea"/>
                <a:cs typeface="Arial" panose="020B0604020202020204" pitchFamily="34" charset="0"/>
              </a:rPr>
              <a:t>PLANEACIÓN, DIRECCIONAMIENTO ESTRATÉGICO Y COMUNICACIONES</a:t>
            </a:r>
          </a:p>
          <a:p>
            <a:pPr algn="ctr" rtl="0">
              <a:defRPr sz="1000"/>
            </a:pPr>
            <a:endParaRPr lang="es-ES" sz="1800" b="1" i="0" strike="noStrike">
              <a:solidFill>
                <a:srgbClr val="000000"/>
              </a:solidFill>
              <a:latin typeface="Arial" panose="020B0604020202020204" pitchFamily="34" charset="0"/>
              <a:cs typeface="Arial" panose="020B0604020202020204" pitchFamily="34" charset="0"/>
            </a:endParaRPr>
          </a:p>
        </xdr:txBody>
      </xdr:sp>
      <xdr:sp macro="" textlink="">
        <xdr:nvSpPr>
          <xdr:cNvPr id="32" name="10 CuadroTexto">
            <a:extLst>
              <a:ext uri="{FF2B5EF4-FFF2-40B4-BE49-F238E27FC236}">
                <a16:creationId xmlns:a16="http://schemas.microsoft.com/office/drawing/2014/main" id="{E12D0E42-34F5-5673-16C9-0E6FEAF6FA78}"/>
              </a:ext>
            </a:extLst>
          </xdr:cNvPr>
          <xdr:cNvSpPr txBox="1">
            <a:spLocks noChangeArrowheads="1"/>
          </xdr:cNvSpPr>
        </xdr:nvSpPr>
        <xdr:spPr bwMode="auto">
          <a:xfrm>
            <a:off x="430" y="73"/>
            <a:ext cx="547" cy="62"/>
          </a:xfrm>
          <a:prstGeom prst="rect">
            <a:avLst/>
          </a:prstGeom>
          <a:noFill/>
          <a:ln w="9525">
            <a:solidFill>
              <a:srgbClr val="000000"/>
            </a:solidFill>
            <a:miter lim="800000"/>
            <a:headEnd/>
            <a:tailEnd/>
          </a:ln>
        </xdr:spPr>
        <xdr:txBody>
          <a:bodyPr vertOverflow="clip" wrap="square" lIns="0" tIns="180000" rIns="0" bIns="46800" anchor="ctr" upright="1"/>
          <a:lstStyle/>
          <a:p>
            <a:pPr algn="ctr" rtl="0"/>
            <a:r>
              <a:rPr lang="es-ES" sz="1200" b="1" i="0">
                <a:effectLst/>
                <a:latin typeface="Arial" panose="020B0604020202020204" pitchFamily="34" charset="0"/>
                <a:ea typeface="+mn-ea"/>
                <a:cs typeface="Arial" panose="020B0604020202020204" pitchFamily="34" charset="0"/>
              </a:rPr>
              <a:t>FICHAS</a:t>
            </a:r>
            <a:r>
              <a:rPr lang="es-ES" sz="1200" b="1" i="0" baseline="0">
                <a:effectLst/>
                <a:latin typeface="Arial" panose="020B0604020202020204" pitchFamily="34" charset="0"/>
                <a:ea typeface="+mn-ea"/>
                <a:cs typeface="Arial" panose="020B0604020202020204" pitchFamily="34" charset="0"/>
              </a:rPr>
              <a:t> TÉCNICAS, AVANCE Y TABLERO DE CONTROL DE INDICADORES DE PROCESO</a:t>
            </a:r>
            <a:endParaRPr lang="es-CO" sz="1800">
              <a:effectLst/>
              <a:latin typeface="Arial" panose="020B0604020202020204" pitchFamily="34" charset="0"/>
              <a:cs typeface="Arial" panose="020B0604020202020204" pitchFamily="34" charset="0"/>
            </a:endParaRPr>
          </a:p>
        </xdr:txBody>
      </xdr:sp>
      <xdr:sp macro="" textlink="">
        <xdr:nvSpPr>
          <xdr:cNvPr id="33" name="12 CuadroTexto">
            <a:extLst>
              <a:ext uri="{FF2B5EF4-FFF2-40B4-BE49-F238E27FC236}">
                <a16:creationId xmlns:a16="http://schemas.microsoft.com/office/drawing/2014/main" id="{5CD8403C-D608-B8E6-2F1C-957F32B5F760}"/>
              </a:ext>
            </a:extLst>
          </xdr:cNvPr>
          <xdr:cNvSpPr txBox="1">
            <a:spLocks noChangeArrowheads="1"/>
          </xdr:cNvSpPr>
        </xdr:nvSpPr>
        <xdr:spPr bwMode="auto">
          <a:xfrm>
            <a:off x="977" y="0"/>
            <a:ext cx="223"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34" name="13 CuadroTexto">
            <a:extLst>
              <a:ext uri="{FF2B5EF4-FFF2-40B4-BE49-F238E27FC236}">
                <a16:creationId xmlns:a16="http://schemas.microsoft.com/office/drawing/2014/main" id="{6FD7602A-C642-1D9C-D8AB-C4ECF8829594}"/>
              </a:ext>
            </a:extLst>
          </xdr:cNvPr>
          <xdr:cNvSpPr txBox="1">
            <a:spLocks noChangeArrowheads="1"/>
          </xdr:cNvSpPr>
        </xdr:nvSpPr>
        <xdr:spPr bwMode="auto">
          <a:xfrm>
            <a:off x="977" y="47"/>
            <a:ext cx="223"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35" name="14 CuadroTexto">
            <a:extLst>
              <a:ext uri="{FF2B5EF4-FFF2-40B4-BE49-F238E27FC236}">
                <a16:creationId xmlns:a16="http://schemas.microsoft.com/office/drawing/2014/main" id="{C31162C6-A7AB-13F7-6BA6-EC25AA7B88EE}"/>
              </a:ext>
            </a:extLst>
          </xdr:cNvPr>
          <xdr:cNvSpPr txBox="1">
            <a:spLocks noChangeArrowheads="1"/>
          </xdr:cNvSpPr>
        </xdr:nvSpPr>
        <xdr:spPr bwMode="auto">
          <a:xfrm>
            <a:off x="977" y="92"/>
            <a:ext cx="223" cy="4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FECHA VIGENCIA</a:t>
            </a:r>
          </a:p>
        </xdr:txBody>
      </xdr:sp>
      <xdr:sp macro="" textlink="">
        <xdr:nvSpPr>
          <xdr:cNvPr id="36" name="12 CuadroTexto">
            <a:extLst>
              <a:ext uri="{FF2B5EF4-FFF2-40B4-BE49-F238E27FC236}">
                <a16:creationId xmlns:a16="http://schemas.microsoft.com/office/drawing/2014/main" id="{3F9CCD31-28EA-D3B4-DC2F-AB7BCACF1525}"/>
              </a:ext>
            </a:extLst>
          </xdr:cNvPr>
          <xdr:cNvSpPr txBox="1">
            <a:spLocks noChangeArrowheads="1"/>
          </xdr:cNvSpPr>
        </xdr:nvSpPr>
        <xdr:spPr bwMode="auto">
          <a:xfrm>
            <a:off x="1200" y="0"/>
            <a:ext cx="195" cy="47"/>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400" b="1" i="0" strike="noStrike">
                <a:solidFill>
                  <a:srgbClr val="000000"/>
                </a:solidFill>
                <a:latin typeface="Arial" panose="020B0604020202020204" pitchFamily="34" charset="0"/>
                <a:cs typeface="Arial" panose="020B0604020202020204" pitchFamily="34" charset="0"/>
              </a:rPr>
              <a:t>07</a:t>
            </a:r>
          </a:p>
        </xdr:txBody>
      </xdr:sp>
      <xdr:sp macro="" textlink="">
        <xdr:nvSpPr>
          <xdr:cNvPr id="37" name="13 CuadroTexto">
            <a:extLst>
              <a:ext uri="{FF2B5EF4-FFF2-40B4-BE49-F238E27FC236}">
                <a16:creationId xmlns:a16="http://schemas.microsoft.com/office/drawing/2014/main" id="{D7FA7EA4-0B38-5ADD-F684-3C2AB7742CF1}"/>
              </a:ext>
            </a:extLst>
          </xdr:cNvPr>
          <xdr:cNvSpPr txBox="1">
            <a:spLocks noChangeArrowheads="1"/>
          </xdr:cNvSpPr>
        </xdr:nvSpPr>
        <xdr:spPr bwMode="auto">
          <a:xfrm>
            <a:off x="1200" y="47"/>
            <a:ext cx="195" cy="45"/>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200" b="1" i="0" strike="noStrike">
                <a:solidFill>
                  <a:srgbClr val="000000"/>
                </a:solidFill>
                <a:latin typeface="Arial" panose="020B0604020202020204" pitchFamily="34" charset="0"/>
                <a:cs typeface="Arial" panose="020B0604020202020204" pitchFamily="34" charset="0"/>
              </a:rPr>
              <a:t>3 de 3</a:t>
            </a:r>
          </a:p>
        </xdr:txBody>
      </xdr:sp>
      <xdr:sp macro="" textlink="">
        <xdr:nvSpPr>
          <xdr:cNvPr id="38" name="14 CuadroTexto">
            <a:extLst>
              <a:ext uri="{FF2B5EF4-FFF2-40B4-BE49-F238E27FC236}">
                <a16:creationId xmlns:a16="http://schemas.microsoft.com/office/drawing/2014/main" id="{7AB03FA0-A756-A901-C0AD-4D694F2E4095}"/>
              </a:ext>
            </a:extLst>
          </xdr:cNvPr>
          <xdr:cNvSpPr txBox="1">
            <a:spLocks noChangeArrowheads="1"/>
          </xdr:cNvSpPr>
        </xdr:nvSpPr>
        <xdr:spPr bwMode="auto">
          <a:xfrm>
            <a:off x="1200" y="92"/>
            <a:ext cx="195" cy="43"/>
          </a:xfrm>
          <a:prstGeom prst="rect">
            <a:avLst/>
          </a:prstGeom>
          <a:noFill/>
          <a:ln w="9525">
            <a:solidFill>
              <a:srgbClr val="000000"/>
            </a:solidFill>
            <a:miter lim="800000"/>
            <a:headEnd/>
            <a:tailEnd/>
          </a:ln>
        </xdr:spPr>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s-CO" sz="1200" b="1" i="0" strike="noStrike">
                <a:solidFill>
                  <a:srgbClr val="000000"/>
                </a:solidFill>
                <a:latin typeface="Arial" panose="020B0604020202020204" pitchFamily="34" charset="0"/>
                <a:ea typeface="+mn-ea"/>
                <a:cs typeface="Arial" panose="020B0604020202020204" pitchFamily="34" charset="0"/>
              </a:rPr>
              <a:t>06/11/2025</a:t>
            </a:r>
          </a:p>
          <a:p>
            <a:pPr algn="ctr" rtl="0">
              <a:defRPr sz="1000"/>
            </a:pPr>
            <a:endParaRPr lang="es-ES" sz="1400" b="1" i="0" strike="noStrike">
              <a:solidFill>
                <a:sysClr val="windowText" lastClr="000000"/>
              </a:solidFill>
              <a:latin typeface="Arial" panose="020B0604020202020204" pitchFamily="34" charset="0"/>
              <a:cs typeface="Arial" panose="020B0604020202020204" pitchFamily="34" charset="0"/>
            </a:endParaRPr>
          </a:p>
        </xdr:txBody>
      </xdr:sp>
    </xdr:grpSp>
    <xdr:clientData/>
  </xdr:twoCellAnchor>
  <xdr:twoCellAnchor>
    <xdr:from>
      <xdr:col>0</xdr:col>
      <xdr:colOff>704850</xdr:colOff>
      <xdr:row>0</xdr:row>
      <xdr:rowOff>114300</xdr:rowOff>
    </xdr:from>
    <xdr:to>
      <xdr:col>0</xdr:col>
      <xdr:colOff>1504950</xdr:colOff>
      <xdr:row>4</xdr:row>
      <xdr:rowOff>276225</xdr:rowOff>
    </xdr:to>
    <xdr:pic>
      <xdr:nvPicPr>
        <xdr:cNvPr id="39" name="Imagen 81">
          <a:extLst>
            <a:ext uri="{FF2B5EF4-FFF2-40B4-BE49-F238E27FC236}">
              <a16:creationId xmlns:a16="http://schemas.microsoft.com/office/drawing/2014/main" id="{ECA68DBC-71DF-4596-B022-FB1A675AEC5E}"/>
            </a:ext>
            <a:ext uri="{147F2762-F138-4A5C-976F-8EAC2B608ADB}">
              <a16:predDERef xmlns:a16="http://schemas.microsoft.com/office/drawing/2014/main" pred="{4CC7F508-B349-112E-E6C9-3B59B2BC7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114300"/>
          <a:ext cx="8001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42</xdr:row>
      <xdr:rowOff>176530</xdr:rowOff>
    </xdr:from>
    <xdr:to>
      <xdr:col>1</xdr:col>
      <xdr:colOff>2451100</xdr:colOff>
      <xdr:row>64</xdr:row>
      <xdr:rowOff>38100</xdr:rowOff>
    </xdr:to>
    <xdr:graphicFrame macro="">
      <xdr:nvGraphicFramePr>
        <xdr:cNvPr id="4" name="Gráfico 3">
          <a:extLst>
            <a:ext uri="{FF2B5EF4-FFF2-40B4-BE49-F238E27FC236}">
              <a16:creationId xmlns:a16="http://schemas.microsoft.com/office/drawing/2014/main" id="{F7690F08-363E-4A7C-E219-3834291347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645160</xdr:colOff>
      <xdr:row>2</xdr:row>
      <xdr:rowOff>8890</xdr:rowOff>
    </xdr:from>
    <xdr:to>
      <xdr:col>12</xdr:col>
      <xdr:colOff>342900</xdr:colOff>
      <xdr:row>18</xdr:row>
      <xdr:rowOff>101600</xdr:rowOff>
    </xdr:to>
    <xdr:graphicFrame macro="">
      <xdr:nvGraphicFramePr>
        <xdr:cNvPr id="3" name="Gráfico 2">
          <a:extLst>
            <a:ext uri="{FF2B5EF4-FFF2-40B4-BE49-F238E27FC236}">
              <a16:creationId xmlns:a16="http://schemas.microsoft.com/office/drawing/2014/main" id="{206E1E54-3DA3-4B70-2CA7-60CD216614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289560</xdr:colOff>
      <xdr:row>1</xdr:row>
      <xdr:rowOff>176530</xdr:rowOff>
    </xdr:from>
    <xdr:to>
      <xdr:col>20</xdr:col>
      <xdr:colOff>358140</xdr:colOff>
      <xdr:row>21</xdr:row>
      <xdr:rowOff>60960</xdr:rowOff>
    </xdr:to>
    <xdr:graphicFrame macro="">
      <xdr:nvGraphicFramePr>
        <xdr:cNvPr id="2" name="Gráfico 1">
          <a:extLst>
            <a:ext uri="{FF2B5EF4-FFF2-40B4-BE49-F238E27FC236}">
              <a16:creationId xmlns:a16="http://schemas.microsoft.com/office/drawing/2014/main" id="{2A5C9ED4-A8FF-6294-858F-1C5631ED2E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27940</xdr:colOff>
      <xdr:row>2</xdr:row>
      <xdr:rowOff>105410</xdr:rowOff>
    </xdr:from>
    <xdr:to>
      <xdr:col>11</xdr:col>
      <xdr:colOff>502920</xdr:colOff>
      <xdr:row>17</xdr:row>
      <xdr:rowOff>175260</xdr:rowOff>
    </xdr:to>
    <xdr:graphicFrame macro="">
      <xdr:nvGraphicFramePr>
        <xdr:cNvPr id="2" name="Gráfico 1">
          <a:extLst>
            <a:ext uri="{FF2B5EF4-FFF2-40B4-BE49-F238E27FC236}">
              <a16:creationId xmlns:a16="http://schemas.microsoft.com/office/drawing/2014/main" id="{D60B2CE8-9EA4-C171-6DE5-B66BD70541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436880</xdr:colOff>
      <xdr:row>1</xdr:row>
      <xdr:rowOff>24130</xdr:rowOff>
    </xdr:from>
    <xdr:to>
      <xdr:col>10</xdr:col>
      <xdr:colOff>107950</xdr:colOff>
      <xdr:row>17</xdr:row>
      <xdr:rowOff>93980</xdr:rowOff>
    </xdr:to>
    <xdr:graphicFrame macro="">
      <xdr:nvGraphicFramePr>
        <xdr:cNvPr id="3" name="Gráfico 2">
          <a:extLst>
            <a:ext uri="{FF2B5EF4-FFF2-40B4-BE49-F238E27FC236}">
              <a16:creationId xmlns:a16="http://schemas.microsoft.com/office/drawing/2014/main" id="{EA71A050-77E1-C7A3-C92E-001DF6FED3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 refreshedDate="46134.319166203706" createdVersion="8" refreshedVersion="8" minRefreshableVersion="3" recordCount="83" xr:uid="{4D5BEBD0-A344-45C4-8089-5E8766A68FCE}">
  <cacheSource type="worksheet">
    <worksheetSource ref="A3:AI86" sheet="Bateria indicadores proceso"/>
  </cacheSource>
  <cacheFields count="35">
    <cacheField name="INDICADOR" numFmtId="0">
      <sharedItems/>
    </cacheField>
    <cacheField name="NIVEL DEL PROCESO" numFmtId="0">
      <sharedItems/>
    </cacheField>
    <cacheField name="NOMBRE DEL PROCESO" numFmtId="0">
      <sharedItems/>
    </cacheField>
    <cacheField name="% PARTICIPACIÓN DEPENDENCIA AL PROCESO" numFmtId="0">
      <sharedItems containsSemiMixedTypes="0" containsString="0" containsNumber="1" minValue="0.06" maxValue="1"/>
    </cacheField>
    <cacheField name="OBJETIVO DEL PROCESO" numFmtId="0">
      <sharedItems longText="1"/>
    </cacheField>
    <cacheField name="% PARTICIPACIÓN INDICADOR AL PROCESO" numFmtId="0">
      <sharedItems containsSemiMixedTypes="0" containsString="0" containsNumber="1" minValue="0.02" maxValue="1"/>
    </cacheField>
    <cacheField name="DEPENDENCIA RESPONSABLE " numFmtId="0">
      <sharedItems/>
    </cacheField>
    <cacheField name="CARGO" numFmtId="0">
      <sharedItems/>
    </cacheField>
    <cacheField name="CORREO ELECTRÓNICO" numFmtId="0">
      <sharedItems/>
    </cacheField>
    <cacheField name="TIPO DE INDICADOR " numFmtId="0">
      <sharedItems count="4">
        <s v="Eficacia"/>
        <s v="Eficiencia"/>
        <s v="Efectividad"/>
        <s v="Calidad"/>
      </sharedItems>
    </cacheField>
    <cacheField name="DESCRIPCIÓN DEL INDICADOR" numFmtId="0">
      <sharedItems longText="1"/>
    </cacheField>
    <cacheField name="NOMBRE DEL INDICADOR " numFmtId="0">
      <sharedItems longText="1"/>
    </cacheField>
    <cacheField name="FÓRMULA DE CÁLCULO" numFmtId="0">
      <sharedItems longText="1"/>
    </cacheField>
    <cacheField name="ORIENTACIÓN DEL INDICADOR " numFmtId="0">
      <sharedItems/>
    </cacheField>
    <cacheField name="TIPO ACUMULACIÓN" numFmtId="0">
      <sharedItems/>
    </cacheField>
    <cacheField name="UNIDAD DE MEDIDA" numFmtId="0">
      <sharedItems/>
    </cacheField>
    <cacheField name="SERIE DISPONIBLE " numFmtId="0">
      <sharedItems containsMixedTypes="1" containsNumber="1" containsInteger="1" minValue="2019" maxValue="2026"/>
    </cacheField>
    <cacheField name="LÍNEA BASE" numFmtId="0">
      <sharedItems containsMixedTypes="1" containsNumber="1" minValue="0.37" maxValue="3500"/>
    </cacheField>
    <cacheField name="FECHA DE LÍNEA BASE" numFmtId="0">
      <sharedItems containsDate="1" containsMixedTypes="1" minDate="2023-12-31T00:00:00" maxDate="2026-01-01T00:00:00"/>
    </cacheField>
    <cacheField name="I TRIM" numFmtId="0">
      <sharedItems containsSemiMixedTypes="0" containsString="0" containsNumber="1" minValue="0" maxValue="2300"/>
    </cacheField>
    <cacheField name="II TRIM" numFmtId="0">
      <sharedItems containsSemiMixedTypes="0" containsString="0" containsNumber="1" minValue="0" maxValue="2400"/>
    </cacheField>
    <cacheField name="III TRIM" numFmtId="0">
      <sharedItems containsSemiMixedTypes="0" containsString="0" containsNumber="1" minValue="0" maxValue="2500"/>
    </cacheField>
    <cacheField name="IV TRIM" numFmtId="0">
      <sharedItems containsSemiMixedTypes="0" containsString="0" containsNumber="1" minValue="0" maxValue="2600"/>
    </cacheField>
    <cacheField name="TOTAL AÑO " numFmtId="0">
      <sharedItems containsSemiMixedTypes="0" containsString="0" containsNumber="1" minValue="0.2" maxValue="9800"/>
    </cacheField>
    <cacheField name="Fuente (s) de información " numFmtId="0">
      <sharedItems longText="1"/>
    </cacheField>
    <cacheField name="Evidencias" numFmtId="0">
      <sharedItems longText="1"/>
    </cacheField>
    <cacheField name="Periodicidad de medición  " numFmtId="0">
      <sharedItems/>
    </cacheField>
    <cacheField name="I Trimestre" numFmtId="0">
      <sharedItems containsBlank="1" containsMixedTypes="1" containsNumber="1" minValue="0" maxValue="18960"/>
    </cacheField>
    <cacheField name="II Trimestre" numFmtId="0">
      <sharedItems containsString="0" containsBlank="1" containsNumber="1" containsInteger="1" minValue="0" maxValue="100"/>
    </cacheField>
    <cacheField name="III Trimestre" numFmtId="0">
      <sharedItems containsBlank="1" containsMixedTypes="1" containsNumber="1" containsInteger="1" minValue="100" maxValue="100" longText="1"/>
    </cacheField>
    <cacheField name="IV Trimestre" numFmtId="0">
      <sharedItems containsBlank="1" containsMixedTypes="1" containsNumber="1" containsInteger="1" minValue="100" maxValue="100"/>
    </cacheField>
    <cacheField name="Total Año" numFmtId="0">
      <sharedItems containsBlank="1" containsMixedTypes="1" containsNumber="1" minValue="0" maxValue="18960"/>
    </cacheField>
    <cacheField name="Resultado Alcanzado I Trimestre" numFmtId="0">
      <sharedItems containsBlank="1" longText="1"/>
    </cacheField>
    <cacheField name="Enlace de Evidencia I Trimestre" numFmtId="0">
      <sharedItems containsBlank="1" longText="1"/>
    </cacheField>
    <cacheField name="DIFICULTADES I Trimestr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 refreshedDate="46134.326720949073" createdVersion="8" refreshedVersion="8" minRefreshableVersion="3" recordCount="83" xr:uid="{93023320-AAC7-45DA-8C86-DB12A34F1220}">
  <cacheSource type="worksheet">
    <worksheetSource ref="A3:AR86" sheet="Bateria indicadores proceso"/>
  </cacheSource>
  <cacheFields count="44">
    <cacheField name="INDICADOR" numFmtId="0">
      <sharedItems/>
    </cacheField>
    <cacheField name="NIVEL DEL PROCESO" numFmtId="0">
      <sharedItems/>
    </cacheField>
    <cacheField name="NOMBRE DEL PROCESO" numFmtId="0">
      <sharedItems count="14">
        <s v="PLANEACIÓN, DIRECCIONAMIENTO ESTRATÉGICO Y COMUNICACIONES"/>
        <s v="GESTIÓN DEL CONOCIMIENTO Y LA INNOVACIÓN"/>
        <s v="GESTIÓN DEL TALENTO HUMANO"/>
        <s v="GESTIÓN POLÍTICA Y GOBIERNO"/>
        <s v="GESTIÓN PARA LA PROTECCIÓN DE LOS DERECHOS"/>
        <s v="GESTIÓN ADMINISTRATIVA"/>
        <s v="GESTIÓN FINANCIERA"/>
        <s v="GESTIÓN DE BIENES Y SERVICIOS"/>
        <s v="GESTIÓN JURÍDICA"/>
        <s v="SERVICIO AL CIUDADANO"/>
        <s v="GESTIÓN TECNOLÓGICA"/>
        <s v="GESTIÓN DOCUMENTAL Y ARCHIVO"/>
        <s v="GESTIÓN DE ASUNTOS DISCIPLINARIOS"/>
        <s v="SEGUIMIENTO Y EVALUACIÓN A LA GESTIÓN"/>
      </sharedItems>
    </cacheField>
    <cacheField name="% PARTICIPACIÓN DEPENDENCIA AL PROCESO" numFmtId="0">
      <sharedItems containsSemiMixedTypes="0" containsString="0" containsNumber="1" minValue="0.06" maxValue="1"/>
    </cacheField>
    <cacheField name="OBJETIVO DEL PROCESO" numFmtId="0">
      <sharedItems longText="1"/>
    </cacheField>
    <cacheField name="% PARTICIPACIÓN INDICADOR AL PROCESO" numFmtId="0">
      <sharedItems containsSemiMixedTypes="0" containsString="0" containsNumber="1" minValue="0.02" maxValue="1"/>
    </cacheField>
    <cacheField name="DEPENDENCIA RESPONSABLE " numFmtId="0">
      <sharedItems/>
    </cacheField>
    <cacheField name="CARGO" numFmtId="0">
      <sharedItems/>
    </cacheField>
    <cacheField name="CORREO ELECTRÓNICO" numFmtId="0">
      <sharedItems/>
    </cacheField>
    <cacheField name="TIPO DE INDICADOR " numFmtId="0">
      <sharedItems count="4">
        <s v="Eficacia"/>
        <s v="Eficiencia"/>
        <s v="Efectividad"/>
        <s v="Calidad"/>
      </sharedItems>
    </cacheField>
    <cacheField name="DESCRIPCIÓN DEL INDICADOR" numFmtId="0">
      <sharedItems longText="1"/>
    </cacheField>
    <cacheField name="NOMBRE DEL INDICADOR " numFmtId="0">
      <sharedItems longText="1"/>
    </cacheField>
    <cacheField name="FÓRMULA DE CÁLCULO" numFmtId="0">
      <sharedItems longText="1"/>
    </cacheField>
    <cacheField name="ORIENTACIÓN DEL INDICADOR " numFmtId="0">
      <sharedItems/>
    </cacheField>
    <cacheField name="TIPO ACUMULACIÓN" numFmtId="0">
      <sharedItems/>
    </cacheField>
    <cacheField name="UNIDAD DE MEDIDA" numFmtId="0">
      <sharedItems/>
    </cacheField>
    <cacheField name="SERIE DISPONIBLE " numFmtId="0">
      <sharedItems containsMixedTypes="1" containsNumber="1" containsInteger="1" minValue="2019" maxValue="2026"/>
    </cacheField>
    <cacheField name="LÍNEA BASE" numFmtId="0">
      <sharedItems containsMixedTypes="1" containsNumber="1" minValue="0.37" maxValue="3500"/>
    </cacheField>
    <cacheField name="FECHA DE LÍNEA BASE" numFmtId="0">
      <sharedItems containsDate="1" containsMixedTypes="1" minDate="2023-12-31T00:00:00" maxDate="2026-01-01T00:00:00"/>
    </cacheField>
    <cacheField name="I TRIM" numFmtId="0">
      <sharedItems containsSemiMixedTypes="0" containsString="0" containsNumber="1" minValue="0" maxValue="2300"/>
    </cacheField>
    <cacheField name="II TRIM" numFmtId="0">
      <sharedItems containsSemiMixedTypes="0" containsString="0" containsNumber="1" minValue="0" maxValue="2400"/>
    </cacheField>
    <cacheField name="III TRIM" numFmtId="0">
      <sharedItems containsSemiMixedTypes="0" containsString="0" containsNumber="1" minValue="0" maxValue="2500"/>
    </cacheField>
    <cacheField name="IV TRIM" numFmtId="0">
      <sharedItems containsSemiMixedTypes="0" containsString="0" containsNumber="1" minValue="0" maxValue="2600"/>
    </cacheField>
    <cacheField name="TOTAL AÑO " numFmtId="0">
      <sharedItems containsSemiMixedTypes="0" containsString="0" containsNumber="1" minValue="0.2" maxValue="9800"/>
    </cacheField>
    <cacheField name="Fuente (s) de información " numFmtId="0">
      <sharedItems longText="1"/>
    </cacheField>
    <cacheField name="Evidencias" numFmtId="0">
      <sharedItems longText="1"/>
    </cacheField>
    <cacheField name="Periodicidad de medición  " numFmtId="0">
      <sharedItems/>
    </cacheField>
    <cacheField name="I Trimestre" numFmtId="0">
      <sharedItems containsBlank="1" containsMixedTypes="1" containsNumber="1" minValue="0" maxValue="18960"/>
    </cacheField>
    <cacheField name="II Trimestre" numFmtId="0">
      <sharedItems containsString="0" containsBlank="1" containsNumber="1" containsInteger="1" minValue="0" maxValue="100"/>
    </cacheField>
    <cacheField name="III Trimestre" numFmtId="0">
      <sharedItems containsBlank="1" containsMixedTypes="1" containsNumber="1" containsInteger="1" minValue="100" maxValue="100" longText="1"/>
    </cacheField>
    <cacheField name="IV Trimestre" numFmtId="0">
      <sharedItems containsBlank="1" containsMixedTypes="1" containsNumber="1" containsInteger="1" minValue="100" maxValue="100"/>
    </cacheField>
    <cacheField name="Total Año" numFmtId="0">
      <sharedItems containsBlank="1" containsMixedTypes="1" containsNumber="1" minValue="0" maxValue="18960"/>
    </cacheField>
    <cacheField name="Resultado Alcanzado I Trimestre" numFmtId="0">
      <sharedItems containsBlank="1" longText="1"/>
    </cacheField>
    <cacheField name="Enlace de Evidencia I Trimestre" numFmtId="0">
      <sharedItems containsBlank="1" longText="1"/>
    </cacheField>
    <cacheField name="DIFICULTADES I Trimestre" numFmtId="0">
      <sharedItems containsBlank="1" longText="1"/>
    </cacheField>
    <cacheField name="Resultado Alcanzado II Trimestre" numFmtId="0">
      <sharedItems containsNonDate="0" containsString="0" containsBlank="1"/>
    </cacheField>
    <cacheField name="Enlace de Evidencia II Trimestre" numFmtId="0">
      <sharedItems containsNonDate="0" containsString="0" containsBlank="1"/>
    </cacheField>
    <cacheField name="DIFICULTADES II Trimestre" numFmtId="0">
      <sharedItems containsNonDate="0" containsString="0" containsBlank="1"/>
    </cacheField>
    <cacheField name="Resultado Alcanzado III Trimestre" numFmtId="0">
      <sharedItems containsNonDate="0" containsString="0" containsBlank="1"/>
    </cacheField>
    <cacheField name="Enlace de Evidencia III Trimestre" numFmtId="0">
      <sharedItems containsNonDate="0" containsString="0" containsBlank="1"/>
    </cacheField>
    <cacheField name="DIFICULTADES III Trimestre" numFmtId="0">
      <sharedItems containsNonDate="0" containsString="0" containsBlank="1"/>
    </cacheField>
    <cacheField name="Resultado Alcanzado IV Trimestre" numFmtId="0">
      <sharedItems containsNonDate="0" containsString="0" containsBlank="1"/>
    </cacheField>
    <cacheField name="Enlace de Evidencia IV Trimestre" numFmtId="0">
      <sharedItems containsNonDate="0" containsString="0" containsBlank="1"/>
    </cacheField>
    <cacheField name="DIFICULTADES IV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 refreshedDate="46135.646222916665" createdVersion="8" refreshedVersion="8" minRefreshableVersion="3" recordCount="83" xr:uid="{4ABC2D40-AED2-4CED-AE4F-C3C83CD0C0BA}">
  <cacheSource type="worksheet">
    <worksheetSource ref="A3:AV86" sheet="Bateria indicadores proceso"/>
  </cacheSource>
  <cacheFields count="48">
    <cacheField name="INDICADOR" numFmtId="0">
      <sharedItems/>
    </cacheField>
    <cacheField name="NIVEL DEL PROCESO" numFmtId="0">
      <sharedItems/>
    </cacheField>
    <cacheField name="NOMBRE DEL PROCESO" numFmtId="0">
      <sharedItems count="14">
        <s v="PLANEACIÓN, DIRECCIONAMIENTO ESTRATÉGICO Y COMUNICACIONES"/>
        <s v="GESTIÓN DEL CONOCIMIENTO Y LA INNOVACIÓN"/>
        <s v="GESTIÓN DEL TALENTO HUMANO"/>
        <s v="GESTIÓN POLÍTICA Y GOBIERNO"/>
        <s v="GESTIÓN PARA LA PROTECCIÓN DE LOS DERECHOS"/>
        <s v="GESTIÓN ADMINISTRATIVA"/>
        <s v="GESTIÓN FINANCIERA"/>
        <s v="GESTIÓN DE BIENES Y SERVICIOS"/>
        <s v="GESTIÓN JURÍDICA"/>
        <s v="SERVICIO AL CIUDADANO"/>
        <s v="GESTIÓN TECNOLÓGICA"/>
        <s v="GESTIÓN DOCUMENTAL Y ARCHIVO"/>
        <s v="GESTIÓN DE ASUNTOS DISCIPLINARIOS"/>
        <s v="SEGUIMIENTO Y EVALUACIÓN A LA GESTIÓN"/>
      </sharedItems>
    </cacheField>
    <cacheField name="% PARTICIPACIÓN DEPENDENCIA AL PROCESO" numFmtId="0">
      <sharedItems containsSemiMixedTypes="0" containsString="0" containsNumber="1" minValue="0.06" maxValue="1"/>
    </cacheField>
    <cacheField name="OBJETIVO DEL PROCESO" numFmtId="0">
      <sharedItems longText="1"/>
    </cacheField>
    <cacheField name="% PARTICIPACIÓN INDICADOR AL PROCESO" numFmtId="0">
      <sharedItems containsSemiMixedTypes="0" containsString="0" containsNumber="1" minValue="0.02" maxValue="1"/>
    </cacheField>
    <cacheField name="DEPENDENCIA RESPONSABLE " numFmtId="0">
      <sharedItems/>
    </cacheField>
    <cacheField name="CARGO" numFmtId="0">
      <sharedItems/>
    </cacheField>
    <cacheField name="CORREO ELECTRÓNICO" numFmtId="0">
      <sharedItems/>
    </cacheField>
    <cacheField name="TIPO DE INDICADOR " numFmtId="0">
      <sharedItems/>
    </cacheField>
    <cacheField name="DESCRIPCIÓN DEL INDICADOR" numFmtId="0">
      <sharedItems longText="1"/>
    </cacheField>
    <cacheField name="NOMBRE DEL INDICADOR " numFmtId="0">
      <sharedItems longText="1"/>
    </cacheField>
    <cacheField name="FÓRMULA DE CÁLCULO" numFmtId="0">
      <sharedItems longText="1"/>
    </cacheField>
    <cacheField name="ORIENTACIÓN DEL INDICADOR " numFmtId="0">
      <sharedItems/>
    </cacheField>
    <cacheField name="TIPO ACUMULACIÓN" numFmtId="0">
      <sharedItems/>
    </cacheField>
    <cacheField name="UNIDAD DE MEDIDA" numFmtId="0">
      <sharedItems/>
    </cacheField>
    <cacheField name="SERIE DISPONIBLE " numFmtId="0">
      <sharedItems containsMixedTypes="1" containsNumber="1" containsInteger="1" minValue="2019" maxValue="2026"/>
    </cacheField>
    <cacheField name="LÍNEA BASE" numFmtId="0">
      <sharedItems containsMixedTypes="1" containsNumber="1" minValue="0.37" maxValue="3500"/>
    </cacheField>
    <cacheField name="FECHA DE LÍNEA BASE" numFmtId="0">
      <sharedItems containsDate="1" containsMixedTypes="1" minDate="2023-12-31T00:00:00" maxDate="2026-01-01T00:00:00"/>
    </cacheField>
    <cacheField name="I TRIM" numFmtId="0">
      <sharedItems containsSemiMixedTypes="0" containsString="0" containsNumber="1" minValue="0" maxValue="2300"/>
    </cacheField>
    <cacheField name="II TRIM" numFmtId="0">
      <sharedItems containsSemiMixedTypes="0" containsString="0" containsNumber="1" minValue="0" maxValue="2400"/>
    </cacheField>
    <cacheField name="III TRIM" numFmtId="0">
      <sharedItems containsSemiMixedTypes="0" containsString="0" containsNumber="1" minValue="0" maxValue="2500"/>
    </cacheField>
    <cacheField name="IV TRIM" numFmtId="0">
      <sharedItems containsSemiMixedTypes="0" containsString="0" containsNumber="1" minValue="0" maxValue="2600"/>
    </cacheField>
    <cacheField name="TOTAL AÑO " numFmtId="0">
      <sharedItems containsSemiMixedTypes="0" containsString="0" containsNumber="1" minValue="0.2" maxValue="9800"/>
    </cacheField>
    <cacheField name="Fuente (s) de información " numFmtId="0">
      <sharedItems longText="1"/>
    </cacheField>
    <cacheField name="Evidencias" numFmtId="0">
      <sharedItems longText="1"/>
    </cacheField>
    <cacheField name="Periodicidad de medición  " numFmtId="0">
      <sharedItems/>
    </cacheField>
    <cacheField name="I Trimestre" numFmtId="0">
      <sharedItems containsBlank="1" containsMixedTypes="1" containsNumber="1" minValue="0" maxValue="18960"/>
    </cacheField>
    <cacheField name="II Trimestre" numFmtId="0">
      <sharedItems containsString="0" containsBlank="1" containsNumber="1" containsInteger="1" minValue="0" maxValue="100"/>
    </cacheField>
    <cacheField name="III Trimestre" numFmtId="0">
      <sharedItems containsBlank="1" containsMixedTypes="1" containsNumber="1" containsInteger="1" minValue="100" maxValue="100" longText="1"/>
    </cacheField>
    <cacheField name="IV Trimestre" numFmtId="0">
      <sharedItems containsBlank="1" containsMixedTypes="1" containsNumber="1" containsInteger="1" minValue="100" maxValue="100"/>
    </cacheField>
    <cacheField name="Total Año" numFmtId="0">
      <sharedItems containsBlank="1" containsMixedTypes="1" containsNumber="1" minValue="0" maxValue="18960"/>
    </cacheField>
    <cacheField name="Resultado Alcanzado I Trimestre" numFmtId="0">
      <sharedItems containsBlank="1" longText="1"/>
    </cacheField>
    <cacheField name="Enlace de Evidencia I Trimestre" numFmtId="0">
      <sharedItems containsBlank="1" longText="1"/>
    </cacheField>
    <cacheField name="DIFICULTADES I Trimestre" numFmtId="0">
      <sharedItems containsBlank="1" longText="1"/>
    </cacheField>
    <cacheField name="Resultado Alcanzado II Trimestre" numFmtId="0">
      <sharedItems containsNonDate="0" containsString="0" containsBlank="1"/>
    </cacheField>
    <cacheField name="Enlace de Evidencia II Trimestre" numFmtId="0">
      <sharedItems containsNonDate="0" containsString="0" containsBlank="1"/>
    </cacheField>
    <cacheField name="DIFICULTADES II Trimestre" numFmtId="0">
      <sharedItems containsNonDate="0" containsString="0" containsBlank="1"/>
    </cacheField>
    <cacheField name="Resultado Alcanzado III Trimestre" numFmtId="0">
      <sharedItems containsNonDate="0" containsString="0" containsBlank="1"/>
    </cacheField>
    <cacheField name="Enlace de Evidencia III Trimestre" numFmtId="0">
      <sharedItems containsNonDate="0" containsString="0" containsBlank="1"/>
    </cacheField>
    <cacheField name="DIFICULTADES III Trimestre" numFmtId="0">
      <sharedItems containsNonDate="0" containsString="0" containsBlank="1"/>
    </cacheField>
    <cacheField name="Resultado Alcanzado IV Trimestre" numFmtId="0">
      <sharedItems containsNonDate="0" containsString="0" containsBlank="1"/>
    </cacheField>
    <cacheField name="Enlace de Evidencia IV Trimestre" numFmtId="0">
      <sharedItems containsNonDate="0" containsString="0" containsBlank="1"/>
    </cacheField>
    <cacheField name="DIFICULTADES IV Trimestre" numFmtId="0">
      <sharedItems containsNonDate="0" containsString="0" containsBlank="1"/>
    </cacheField>
    <cacheField name="Avance Trimestre" numFmtId="9">
      <sharedItems containsMixedTypes="1" containsNumber="1" minValue="0" maxValue="1.0000100000000001"/>
    </cacheField>
    <cacheField name="Avance Año" numFmtId="9">
      <sharedItems containsMixedTypes="1" containsNumber="1" minValue="0" maxValue="1.0000100000000001"/>
    </cacheField>
    <cacheField name="Cumplimiento" numFmtId="0">
      <sharedItems/>
    </cacheField>
    <cacheField name="Observación" numFmtId="0">
      <sharedItems containsBlank="1" count="9">
        <s v="CUMPLE"/>
        <s v="SOBRECUMPLIMIENTO"/>
        <s v="NO CUMPLE"/>
        <s v="N/A"/>
        <s v="NO REPORTA" u="1"/>
        <s v="PENDIENTE" u="1"/>
        <m u="1"/>
        <s v="Pendiente vanesa" u="1"/>
        <s v="Pendien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s v="Ind001"/>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Oficina Asesora de Planeación"/>
    <s v="Jefe de Oficina "/>
    <s v="sergio.arciniegas@mininterior.gov.co"/>
    <x v="0"/>
    <s v="El objetivo de este indicador es mantener el porcentaje de seguimientos efectuados a las metas y compromisos establecidos en la planeación estratégica 2026 (PES y PEIA), así como en el Plan Nacional de Desarrollo (PND), con el fin de monitorear el avance y generar alertas para el cumplimiento de los objetivos del Ministerio del Interior."/>
    <s v="Seguimientos realizados a las metas y compromisos del Ministerio del Interior"/>
    <s v="(Número de seguimientos realizados/Número de seguimientos programados)*100%"/>
    <s v="Mantener"/>
    <s v="Stock"/>
    <s v="Porcentaje"/>
    <n v="2022"/>
    <n v="1"/>
    <d v="2025-12-31T00:00:00"/>
    <n v="1"/>
    <n v="1"/>
    <n v="1"/>
    <n v="1"/>
    <n v="1"/>
    <s v="Plan Estratégico Institucional y de Acción (PEIA) 2026, Plan Estratégico Sectorial (PES) 2026, Plataforma SINERGIA"/>
    <s v="Matriz consolidada seguimiento PEIA, Matriz consolidada seguimiento PES, y matriz de seguimiento indicadores de SINERGIA."/>
    <s v="Trimestral"/>
    <n v="1"/>
    <m/>
    <m/>
    <m/>
    <n v="1"/>
    <s v="Durante el 1 trimestre 2026 se realizaron 5 reportes de seguimientos a las metas y compromisos del ministerio del Interior de la siguiente manera: _x000a_Enero: (2) Seguimiento del Plan Estrategico Institucional de Acción IV trimestre 2025_x000a_Seguimiento indicadores PND con corte a diciembre 2025_x000a_Febrero: (1) Seguimiento indicadores PND con corte a enero 2026_x000a_Marzo: (2)Seguimiento del Plan Estrategico  Sectorial IV trimestre 2025_x000a_Seguimiento indicadores PND con corte a febrero 2026"/>
    <s v="https://mininteriorgovco.sharepoint.com/sites/EvidenciasOAP/Documentos%20compartidos/Forms/AllItems.aspx?e=5%3A382b047030da47f590193772abf273ad&amp;sharingv2=true&amp;fromShare=true&amp;at=9&amp;CT=1775664169952&amp;OR=OWA%2DNT%2DMail&amp;CID=dd76b428%2D92f4%2Db229%2Dbf5f%2D1a2ad4ac9aa1&amp;clickParams=eyJYLUFwcE5hbWUiOiJNaWNyb3NvZnQgT3V0bG9vayBXZWIgQXBwIiwiWC1BcHBWZXJzaW9uIjoiMjAyNjAzMjAwMDIuMTkiLCJPUyI6IldpbmRvd3MgMTEifQ%3D%3D&amp;cidOR=Client&amp;FolderCTID=0x01200071BA4BEEC5A4884E88FD3CFB2470F298&amp;id=%2Fsites%2FEvidenciasOAP%2FDocumentos%20compartidos%2FEvidencias%20Indicadores%20de%20Proceso%202026%2F01%2E%20Planeaci%C3%B3n%2C%20Direccionamiento%20Estrat%C3%A9gico%20y%20Comunicaciones%2FI%20Trimestre%2FOficina%20Asesora%20de%20Planeaci%C3%B3n%2FInd001"/>
    <s v="N.A"/>
  </r>
  <r>
    <s v="Ind002"/>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x v="1"/>
    <s v="Acompañar a las dependencias del Ministerio del Interior en el proceso eficiente de la viabilización de proyectos de inversión y/o programas misionales de funcionamiento, buscando con ello el cumplimiento de los requisitos técnicos, financieros y normativos para su ejecución. El tipo de orientación de este indicador es mantener."/>
    <s v="Proyectos de inversión  y/o programas misionales de funcionamiento viabilizados por la Oficina Asesora de Planeación."/>
    <s v="(Número  de viabilidades expedidas por OAP  / Numero de  viabilidades solicitadas a la OAP)*100%_x0009_"/>
    <s v="Mantener"/>
    <s v="Stock"/>
    <s v="Porcentaje"/>
    <s v="No aplica"/>
    <s v="No aplica"/>
    <s v="No aplica"/>
    <n v="1"/>
    <n v="1"/>
    <n v="1"/>
    <n v="1"/>
    <n v="1"/>
    <s v="Solicitudes de viabilizacion de proyectos de inversión y/o programas misionales de funcionamiento  requeridas por las diferentes dependencias del Ministerio del Interior."/>
    <s v="Copias de las viabilidades expedidas a las dependencias del Ministerio del Interior, viabilizando los proyectos de inversión y/o programas misionales de funcionamientro._x0009__x0009__x0009__x0009__x0009__x0009__x0009__x0009__x0009_"/>
    <s v="Mensual"/>
    <n v="1"/>
    <m/>
    <m/>
    <m/>
    <n v="1"/>
    <s v="Se realizaron en total 53 solicitudes de viabilidad por parte de las diferentes dependencias del Ministerio del Interior, para lo cual la Oficina Asesora de Planeación expidió en su totalidad las 53 viabilidades._x000a__x000a_Por proyectos de Inversión se realizaron 34 viabilidades y por funcionamiento se realizaron 19 viabilidades, para un total de 53."/>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2%2FViabilidades&amp;sortField=LinkFilename&amp;isAscending=true&amp;viewid=f06b705c%2D1d5c%2D4fc5%2Db2b2%2D6247424e1781&amp;csf=1&amp;CID=d1c9e9c2%2D95ee%2D4350%2Db09b%2Daa80aa236813&amp;FolderCTID=0x01200071BA4BEEC5A4884E88FD3CFB2470F298"/>
    <s v="No se presentaron dificultades para realizar las actividades. "/>
  </r>
  <r>
    <s v="Ind003"/>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x v="1"/>
    <s v="Memorandos elaborados y enviados mensualmente a las dependencias del Ministerio del Interior, informando sobre la ejecución presupuestal, lo que permite asegurar un seguimiento oportuno y sistemático del uso de los recursos públicos, facilita la toma de decisiones informadas, promueve la transparencia en la gestión institucional y contribuye al cumplimiento de metas financieras y programáticas del Ministerio. El tipo de orientación de este indicador es mantener."/>
    <s v="Seguimiento a la gestión presupuestal del Ministerio del Interior."/>
    <s v="Sumatoria de  memorando elaborados y enviados mensualmente a las dependencias del Ministerio del Interior, informando sobre el estado de la ejecución presupuestal."/>
    <s v="Incrementar"/>
    <s v="Acumulado"/>
    <s v="Número"/>
    <s v="No aplica"/>
    <s v="No aplica"/>
    <s v="No aplica"/>
    <n v="40"/>
    <n v="60"/>
    <n v="60"/>
    <n v="60"/>
    <n v="220"/>
    <s v="Sistema Integrado de Información Finanaciera - SIIF"/>
    <s v=" Copia de los memorando elaborados y enviados mensualmente a las dependencias del Ministerio del Interior, informando sobre el estado de la ejecución presupuestal"/>
    <s v="Mensual"/>
    <n v="40"/>
    <m/>
    <m/>
    <m/>
    <n v="40"/>
    <s v="Se compartió en el link de transparencia del Ministerio del Interior el avance de la ejecución presupuestal del mes de Enero y el mes de Febrero de la vigencia 2026."/>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3&amp;viewid=f06b705c%2D1d5c%2D4fc5%2Db2b2%2D6247424e1781&amp;csf=1&amp;CID=6d7ad8d4%2Dfd0a%2D4779%2Dbdb0%2Db061440b2f24&amp;FolderCTID=0x01200071BA4BEEC5A4884E88FD3CFB2470F298"/>
    <s v="Debido al alto volumen de actividades del GPG y la elaboración del anteproyecto de presupuesto 2027, no se enviaron los memorandos directamente a las dependencias de la ejecución prespuestal de los meses enero y febrero, sino que se realizó el cargue al link de transparencia del Ministerio del Interior con la información consolidada mesualmente. "/>
  </r>
  <r>
    <s v="Ind004"/>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6"/>
    <s v="Oficina Asesora de Planeación"/>
    <s v="Jefe de Oficina "/>
    <s v="sergio.arciniegas@mininterior.gov.co"/>
    <x v="0"/>
    <s v="Acompañar a las dependencias del Ministerio del Interior en el proceso eficiente de las solicitudes de los  trámites presupuestales, este indicador es importante porque permite asegurar que los procesos presupuestales se realicen de manera oportuna, coherente y ajustada a la normatividad vigente. El tipo de orientación de este indicador es mantener."/>
    <s v="Trámites presupuestales gestionados "/>
    <s v="(Trámites presupuestales gestionados / trámites presupuestales solicitados)*100%"/>
    <s v="Mantener"/>
    <s v="Stock"/>
    <s v="Porcentaje"/>
    <s v="No aplica"/>
    <s v="No aplica"/>
    <s v="No aplica"/>
    <n v="1"/>
    <n v="1"/>
    <n v="1"/>
    <n v="1"/>
    <n v="1"/>
    <s v="Trámites presupuestales solicitados"/>
    <s v="Documentos: &quot;Radicados en el aplicativo SITPRES del Ministerio de Hacienda y Crédito Público; y/o resoluciones"/>
    <s v="Trimestral"/>
    <n v="1"/>
    <m/>
    <m/>
    <m/>
    <n v="1"/>
    <s v="Por parte de la Oficina Asesora de Planeación y el Grupo de Porgrmación y Gestión presupuestal se gestionaron todos los tramites presupuestales solicitados."/>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4&amp;viewid=f06b705c%2D1d5c%2D4fc5%2Db2b2%2D6247424e1781&amp;csf=1&amp;CID=6d7ad8d4%2Dfd0a%2D4779%2Dbdb0%2Db061440b2f24&amp;FolderCTID=0x01200071BA4BEEC5A4884E88FD3CFB2470F298"/>
    <s v="No se presentaron dificultades para realizar las actividades. "/>
  </r>
  <r>
    <s v="Ind005"/>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x v="0"/>
    <s v="Este indicador mide la actualización de los documentos que se encuentran en el Sistema Integral de Gestión Institucional,  mediante una relación entre los documentos actualizados y documentos solcitados, cuyo resultado se expresa en porcentaje, con el fin de evaluar el nivel de cumplimiento de la actividad e identificar los puntos criticos para el analisis de la toma de decisiones; su orientación es mantener"/>
    <s v="Sistema de Gestión Actualizado"/>
    <s v="(Número de documentos por proceso actualizados/Número de documentos por proceso solicitados para actualización)*100"/>
    <s v="Mantener"/>
    <s v="Stock"/>
    <s v="Porcentaje"/>
    <n v="2023"/>
    <n v="1"/>
    <d v="2025-12-31T00:00:00"/>
    <n v="1"/>
    <n v="1"/>
    <n v="1"/>
    <n v="1"/>
    <n v="1"/>
    <s v="Sistema Integrado de Gestión Institucional "/>
    <s v="Listado de Documentos Actualizados en la vigencia"/>
    <s v="Trimestral"/>
    <m/>
    <m/>
    <m/>
    <m/>
    <m/>
    <m/>
    <m/>
    <m/>
  </r>
  <r>
    <s v="Ind006"/>
    <s v="ESTRATÉGICO"/>
    <s v="PLANEACIÓN, DIRECCIONAMIENTO ESTRATÉGICO Y COMUNICACIONES"/>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x v="0"/>
    <s v="Este indicador mide el nivel de cumplimiento de las metas definidas de los Indicadores de la Red de Proceso durante cada trimestre, mediante la relación entre los indicadores que cumplieron la meta establecida para dicho periodo y la totalidad de los indicadores vigente en el Ministerio del Interior, cuyo resultado  evalua el desempeño y el avance de la Red de Proceso de la entidad. con el fin de identificar los puntos criticos y la buena toma de decisiones."/>
    <s v="Nivel de Cumplimiento de Indicadores de Proceso Trimestralmente"/>
    <s v="(Total indicadores de proceso que cumplen con la meta por trimestre/ Total de indicadores de proceso por trimestre) * 100"/>
    <s v="Incrementar"/>
    <s v="Flujo"/>
    <s v="Porcentaje"/>
    <n v="2025"/>
    <n v="0.8"/>
    <d v="2025-12-31T00:00:00"/>
    <n v="0.8"/>
    <n v="0.8"/>
    <n v="0.8"/>
    <n v="0.8"/>
    <n v="0.8"/>
    <s v="Seguimiento a los Indicadores de la Red de Procesos"/>
    <s v="FICHAS TÉCNICAS, AVANCE Y TABLERO DE CONTROL DE INDICADORES DE PROCESO"/>
    <s v="Trimestral"/>
    <m/>
    <m/>
    <m/>
    <m/>
    <m/>
    <m/>
    <m/>
    <m/>
  </r>
  <r>
    <s v="Ind007"/>
    <s v="ESTRATÉGICO"/>
    <s v="PLANEACIÓN, DIRECCIONAMIENTO ESTRATÉGICO Y COMUNICACIONES"/>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Grupo de Coordinación del Gabinete del Ministerio del Interior"/>
    <s v="Coordinador"/>
    <s v="mariana.gomez@mininterior.gov.co_x0009__x0009__x0009__x0009__x0009__x0009__x0009__x0009__x0009_"/>
    <x v="0"/>
    <s v="Mide el cumplimiento del cronograma de actividades de cooperación internacional lideradas por el Grupo Coordinador de Gabinete, con el propósito de verificar la ejecución oportuna de las acciones programadas. El indicador busca mantener un adecuado nivel de cumplimiento._x0009__x0009__x0009__x0009__x0009__x0009__x0009__x0009_"/>
    <s v="Actividades de cooperación internacional ejecutadas conforme al cronograma programado_x0009__x0009__x0009__x0009__x0009__x0009__x0009_"/>
    <s v="No. De actividades de cooperación realizadas / No.  De actividades de cooperación programadas * 100_x0009__x0009__x0009__x0009__x0009__x0009__x0009__x0009__x0009_"/>
    <s v="Mantener"/>
    <s v="Stock"/>
    <s v="Porcentaje"/>
    <n v="2026"/>
    <s v="No aplica"/>
    <s v="No aplica"/>
    <n v="1"/>
    <n v="1"/>
    <n v="1"/>
    <n v="1"/>
    <n v="1"/>
    <s v="Cronograma de cooperación internacional y matriz interna de seguimiento a ejecución de actividades"/>
    <s v="Cronograma de cooperación internacional, matriz interna de seguimiento a ejecución de actividades"/>
    <s v="Trimestral"/>
    <n v="1"/>
    <m/>
    <m/>
    <m/>
    <n v="1"/>
    <s v="Durante el primer trimestre de 2026, el Despacho del Ministro del Interior, a través del Grupo de Coordinación de Gabinete, ejecutó 16 actividades de cooperación internacional conforme al cronograma programado. Estas incluyeron cinco (5) acciones de gestión directa con actores estratégicos, entre ellas el avance en la suscripción de memorandos de entendimiento con HWPL, la Embajada de China y CEPAL, así como la exploración de líneas de cooperación con la Embajada de Australia y la OEI.Adicionalmente, se participó en diez (10) espacios interinstitucionales y mesas de trabajo con entidades como Cancillería, APC Colombia y organismos internacionales, que permitieron fortalecer la articulación institucional e identificar oportunidades de cooperación. Finalmente, se desarrolló una (1) actividad orientada a la actualización del procedimiento interno de cooperación internacional, actualmente en proceso de validación por parte de la Oficina de Planeación."/>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
    <s v="No aplica"/>
  </r>
  <r>
    <s v="Ind008"/>
    <s v="ESTRATÉGICO"/>
    <s v="PLANEACIÓN, DIRECCIONAMIENTO ESTRATÉGICO Y COMUNICACIONES"/>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de Información Pública del Interior"/>
    <s v="Jefe de Oficina "/>
    <s v="yitcy.becerra@mininterior.gov.co"/>
    <x v="0"/>
    <s v="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_x0009__x0009_"/>
    <s v="_x0009_Comunicados de prensa, entrevistas y ruedas de prensa gestionados de acuerdo con las necesidades de comunicación interna y externa de la entidad. _x0009__x0009__x0009__x0009__x0009__x0009__x0009_"/>
    <s v="(Número de comunicados de prensa, entrevistas y rueda de prensa gestionados / Número de comunicados, entrevistas y ruedas de prensa solicitadas)*100 "/>
    <s v="Mantener"/>
    <s v="Stock"/>
    <s v="Porcentaje"/>
    <n v="2024"/>
    <n v="1"/>
    <d v="2025-12-31T00:00:00"/>
    <n v="1"/>
    <n v="1"/>
    <n v="1"/>
    <n v="1"/>
    <n v="1"/>
    <s v="Documento Tráfico de Comunicaciones mensual, 2026. _x0009__x0009__x0009__x0009__x0009__x0009__x0009__x0009__x0009_"/>
    <s v="Documento, screenshoot o audios que den cuenta de los comunicados de prensa, entrevistas y ruedas de prensa. "/>
    <s v="Trimestral"/>
    <n v="1"/>
    <m/>
    <m/>
    <m/>
    <n v="1"/>
    <s v="Durante el primer trimestre, se gestionaron un total de 65 actividades de prensa, distribuidas en 46 comunicados de prensa, 9 entrevistas en medios y 10 ruedas de prensa y declaraciones oficiales. Estas acciones hicieron parte del total de 400 solicitudes recibidas y gestionadas durante el periodo._x000a__x000a_Con base en la fórmula del indicador, el resultado alcanzado fue del 100% de cumplimiento, obtenido a partir de la atención de la totalidad de las 400 solicitudes gestionadas, evidenciando la capacidad de respuesta oportuna y efectiva."/>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
    <s v="N/A"/>
  </r>
  <r>
    <s v="Ind009"/>
    <s v="ESTRATÉGICO"/>
    <s v="PLANEACIÓN, DIRECCIONAMIENTO ESTRATÉGICO Y COMUNICACIONES"/>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x v="0"/>
    <s v="_x0009_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
    <s v=" _x0009__x0009_Piezas Gráficas, animaciones y publicaciones en redes sociales elaboradas y publicadas en los medios pertinentes. _x0009__x0009__x0009__x0009__x0009__x0009__x0009_"/>
    <s v="(Número de piezas gráficas, animaciones y publicaciones en redes sociales gestionados / Número de piezas gráficas, animaciones y publicaciones en redes sociales solicitados)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s v="Trimestral"/>
    <n v="1"/>
    <m/>
    <m/>
    <m/>
    <m/>
    <s v="Durante el primer trimestre, la gestión de diseño y comunicación digital atendió solicitudes para campañas internas y externas, así como la producción de contenidos para redes sociales institucionales._x000a__x000a_En total, se gestionaron 1.683 piezas gráficas, animaciones y publicaciones, distribuidas entre 139 solicitudes externas, 219 internas y 1.325 publicaciones en redes sociales, durante los meses de enero, febrero y marzo._x000a__x000a_Con base en la fórmula del indicador, se alcanzó un cumplimiento del 100%, al atender la totalidad de las solicitudes recibidas en el periodo evaluado."/>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
    <s v="N/A"/>
  </r>
  <r>
    <s v="Ind010"/>
    <s v="ESTRATÉGICO"/>
    <s v="PLANEACIÓN, DIRECCIONAMIENTO ESTRATÉGICO Y COMUNICACIONES"/>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x v="0"/>
    <s v="Realizar y producir material audiovisual y fotográfico como apoyo a las comunicaciones internas y externas para envío a medios de comunicación y emisión a través de los canales digitales del Ministerio del Interior. Es importante su medición porque así se pued valorar cómo se está comunicando interna y externamente a través de material audiovisual y fotográfico. Su orientación es de mantener."/>
    <s v="Piezas audiovisuales y de imagen gestionados de acuerdo con las necesidades de comunicación interna y externa de la entidad. _x0009__x0009__x0009__x0009__x0009__x0009__x0009__x0009__x0009_"/>
    <s v="(Número de piezas audiovisuales y de imagen gestionados / Número de piezas audiovisuales y de imagen solicitadas)*100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_x0009__x0009__x0009__x0009__x0009__x0009__x0009__x0009__x0009_"/>
    <s v="Trimestral"/>
    <n v="1"/>
    <m/>
    <m/>
    <m/>
    <n v="1"/>
    <s v="Durante el primer trimestre se alcanzó un cumplimiento del 100%, resultado que se obtiene al dividir el número de piezas audiovisuales e imágenes efectivamente gestionadas entre las solicitadas y multiplicar el resultado por cien. Este resultado corresponde a la suma de las solicitudes recibidas y atendidas durante los meses de enero, febrero y marzo, evidenciando una atención completa y oportuna a los requerimientos del periodo. Lo anterior refleja eficiencia en la producción de contenidos y permitió fortalecer la difusión de información institucional, garantizando una comunicación constante con la ciudadanía, especialmente en el contexto de la coyuntura electoral y las acciones adelantadas por la entidad."/>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
    <s v="N/A"/>
  </r>
  <r>
    <s v="Ind011"/>
    <s v="ESTRATÉGICO"/>
    <s v="GESTIÓN DEL CONOCIMIENTO Y LA INNOVACIÓN"/>
    <n v="1"/>
    <s v="Consolidar la Gestión del Conocimiento e Innovación, mediante el desarrollo de instrumentos, herramientas y acciones con el objetivo de mitigar la fuga de capital_x000a_intelectual y mejorar la prestación de los servicios del Ministerio del Interior."/>
    <n v="1"/>
    <s v="Oficina Asesora de Planeación"/>
    <s v="Jefe de Oficina "/>
    <s v="sergio.arciniegas@mininterior.gov.co"/>
    <x v="2"/>
    <s v="Desarrollas estrategias de difusión y marketing disruptivas y de alto impacto para dar a conocer la Red de Gestión del Conocimiento y la Innovación, es importante medirlo porque los resultados obtenidos permiten verficar el dominio del tema de Gestión del Conocimiento y la Innovación en la Entidad,  el tipo de Orientación del Indicador es Incrementar dado que asi se afianza la Cultura de la Gestión del Conocimiento y la Innovación. "/>
    <s v="Red de gestión del conocimiento y la innovación implementada en el Ministerio del Interior"/>
    <s v="Sumatoria de la evaluación de satisfacción de número de personas que conocen la Red de Gestión del Conocimiento y la Innovación."/>
    <s v="Incrementar"/>
    <s v="Acumulado"/>
    <s v="Número"/>
    <s v="No aplica"/>
    <s v="No aplica"/>
    <s v="No aplica"/>
    <n v="100"/>
    <n v="100"/>
    <n v="100"/>
    <n v="100"/>
    <n v="400"/>
    <s v="Evaluación de satisfacción aplicadas"/>
    <s v="Consolidado de las evaluaciones de satisfacción aplicadas"/>
    <s v="Trimestral"/>
    <n v="1"/>
    <m/>
    <m/>
    <m/>
    <n v="1"/>
    <s v="Durante el primer trimestre del 2026 se desarrollo una ( 1 ) estrategia de difusión y marketing disruptiva y de alto impacto para dar a conocer la Red de Gestión del Conocimiento y la Innovación, arrojando sumatoria de la evaluación de satisfacción a 101 personas."/>
    <s v="https://mininteriorgovco.sharepoint.com/sites/EvidenciasOAP/Documentos%20compartidos/Forms/AllItems.aspx?csf=1&amp;web=1&amp;e=vzXt44&amp;CT=1775491068056&amp;OR=OWA%2DNT%2DMail&amp;CID=b5d20e91%2Db169%2D224e%2D0b63%2Df83a938ba3b5&amp;clickParams=eyJYLUFwcE5hbWUiOiJNaWNyb3NvZnQgT3V0bG9vayBXZWIgQXBwIiwiWC1BcHBWZXJzaW9uIjoiMjAyNjAzMDYwMDEuMDUiLCJPUyI6IldpbmRvd3MgMTAifQ%3D%3D&amp;cidOR=Client&amp;FolderCTID=0x01200071BA4BEEC5A4884E88FD3CFB2470F298&amp;id=%2Fsites%2FEvidenciasOAP%2FDocumentos%20compartidos%2FEvidencias%20Indicadores%20de%20Proceso%202026%2F02%2E%20Gesti%C3%B3n%20del%20Conocimiento%20e%20Innovaci%C3%B3n%2FInd011"/>
    <m/>
  </r>
  <r>
    <s v="Ind012"/>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lan Institucional de Capacitación, de acuerdo con la normatividad vigente. Es importante medirlo porque hace parte de los planes estratégicos e institucionales del Ministerio del Interior, y en materia de gestión y desempeño institucional orientan el desarrollo de la entidad.  La orientación del indicador es incrementar."/>
    <s v="Plan Institucional de Capacitación PIC ejecutado en el Ministerio del Interior"/>
    <s v="Sumatoria de actividades realizadas para el diseño, aprobación y ejecución del Plan Institucional de Capacitación"/>
    <s v="Incrementar"/>
    <s v="Acumulado"/>
    <s v="Número"/>
    <n v="2024"/>
    <n v="28"/>
    <d v="2025-12-31T00:00:00"/>
    <n v="7"/>
    <n v="11"/>
    <n v="8"/>
    <n v="5"/>
    <n v="31"/>
    <s v="Plan Institucional de Capacitación publicado"/>
    <s v="Convocatorias, listas de asistencia y/o registra fotográfico"/>
    <s v="Trimestral"/>
    <n v="7"/>
    <m/>
    <m/>
    <m/>
    <m/>
    <s v="En el primer trimestre de la vigencia 2026, y de acuerdo al Plan Institucional de Capacitación, se realizaron 7 actividades, así:_x000a_*Enero: 1.  Eficiencia Personal_x000a_Febrero: 2. Derecho Disciplinario. 3. Prevención del daño antijurídico. Marzo. 4. Controldoc. 5. Trabajo en equipo. 6. Inducción. 7. Comunicación_x000a_"/>
    <s v="https://mininteriorgovco.sharepoint.com/:f:/r/sites/EvidenciasOAP/Documentos%20compartidos/Evidencias%20Indicadores%20de%20Proceso%202026/03.%20Gesti%C3%B3n%20del%20Talento%20Humano/I%20Trimestre/Ind012?csf=1&amp;web=1&amp;e=xMykwh"/>
    <s v="N.A"/>
  </r>
  <r>
    <s v="Ind013"/>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rograma de bienestar laboral, teniendo en cuenta la normatividad vigente.  Es importante medirlo porque hace parte de los planes estratégicos e institucionales del Ministerio del Interior, y en materia de gestión y desempeño institucional orientan el desarrollo de la entidad.  La orientación del indicador es incrementar."/>
    <s v="Programa insititucional de Bienestar Social ejecutado "/>
    <s v="Sumatoria de actividades realizadas para el diseño, aprobación y ejecución del programa de bienestar social"/>
    <s v="Incrementar"/>
    <s v="Acumulado"/>
    <s v="Número"/>
    <n v="2024"/>
    <n v="16"/>
    <d v="2025-12-31T00:00:00"/>
    <n v="4"/>
    <n v="8"/>
    <n v="4"/>
    <n v="5"/>
    <n v="21"/>
    <s v="Plan de Bienestar publicado"/>
    <s v="Convocatorias, listas de asistencia, registro fotográfico y/o piezas publicitarias"/>
    <s v="Trimestral"/>
    <n v="4"/>
    <m/>
    <m/>
    <m/>
    <m/>
    <s v="En el primer trimestre de la vigencia 2026, y de acuerdo al Plan de Bienestar, se realizaron 4 actividades, así:_x000a_*Febrero: 1. Asesoría especializada para prepensionados dirigida por Colpensiones y 2 Caminata Ecológica._x000a_*Marzo: 3. Conmemoración día internacional de la mujer y 4. celebración día del hombre."/>
    <s v="https://mininteriorgovco.sharepoint.com/:f:/r/sites/EvidenciasOAP/Documentos%20compartidos/Evidencias%20Indicadores%20de%20Proceso%202026/03.%20Gesti%C3%B3n%20del%20Talento%20Humano/I%20Trimestre/Ind013?csf=1&amp;web=1&amp;e=nw8mwt"/>
    <s v="N.A"/>
  </r>
  <r>
    <s v="Ind014"/>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lan Institucional de Incentivos con base en las normas vigentes. Es importante medirlo porque hace parte de los planes estratégicos e institucionales del Ministerio del Interior, y en materia de gestión y desempeño institucional orientan el desarrollo de la entidad.  La orientación del indicador es incrementar. "/>
    <s v="Plan Institucional de Incentivos ejecutado"/>
    <s v="Sumatoria de actividades realizadas para el diseño, aprobación y ejecución del Plan Institucional de Incentivos"/>
    <s v="Incrementar"/>
    <s v="Acumulado"/>
    <s v="Número"/>
    <n v="2024"/>
    <n v="5"/>
    <d v="2025-12-31T00:00:00"/>
    <n v="3"/>
    <n v="1"/>
    <n v="1"/>
    <n v="0"/>
    <n v="5"/>
    <s v="Plan Institucional de Inventivos Publicados"/>
    <s v="Listas de asistencia, piezas publicitarias y/o resolución"/>
    <s v="Trimestral"/>
    <n v="3"/>
    <m/>
    <m/>
    <m/>
    <m/>
    <s v="En el primer trimestre de la vigencia 2026, se realizaron las siguientes acciones: _x000a_1. Aprobación del Plan en el Comité Institucional de Gestión y desempeño. 2. Publicación del Plan de Incentivos. 3. Solicitud de aprobación de ajuste del Plan de Incentivos"/>
    <s v="https://mininteriorgovco.sharepoint.com/:f:/r/sites/EvidenciasOAP/Documentos%20compartidos/Evidencias%20Indicadores%20de%20Proceso%202026/03.%20Gesti%C3%B3n%20del%20Talento%20Humano/I%20Trimestre/Ind014?csf=1&amp;web=1&amp;e=sTASjB"/>
    <s v="N.A"/>
  </r>
  <r>
    <s v="Ind015"/>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Ejecutar actividades de promoción y prevención en temas de seguridad y salud en el trabajo con apoyo de la ARL. Es importante medirlo porque hace parte del rendimiento del sistema.  La orientación del indicador es incrementar "/>
    <s v="Actividades realizadas con apoyo de la ARL"/>
    <s v="Sumatoria de las actividades realizadas  programadas con apoyo de la ARL "/>
    <s v="Incrementar"/>
    <s v="Acumulado"/>
    <s v="Número"/>
    <n v="2024"/>
    <n v="24"/>
    <d v="2025-12-31T00:00:00"/>
    <n v="4"/>
    <n v="7"/>
    <n v="7"/>
    <n v="6"/>
    <n v="24"/>
    <s v="PVE (programa de vigilaciona epidemiologica)  "/>
    <s v="LIstas de asistencia, piezas publicitarias"/>
    <s v="Trimestral"/>
    <n v="5"/>
    <m/>
    <m/>
    <m/>
    <m/>
    <s v="Para el primer trimestre, se desarrollaron las siguientes actividades: _x000a_Febrero (1): Escuela de ergonomia: regresan las escuelas de ergonomia_x000a_Marzo: (4) Escuela de ergonomia: MANEJO DE DOLOR POR EPICONDILITIS Y ADORMECIMIENTO EN MANOS, MOVILIDAD Y ALIVIO PARA CODOS, MUÑECAS Y DEDOS_x000a_RELAJA Y REVITALIZA TUS PIES, MEJORA TU MOVILIDAD: FORTALECIMIENTO EN HOMBRO Y MANEJO DE DOLOR EN CUELLO"/>
    <s v="https://mininteriorgovco.sharepoint.com/:f:/r/sites/EvidenciasOAP/Documentos%20compartidos/Evidencias%20Indicadores%20de%20Proceso%202026/03.%20Gesti%C3%B3n%20del%20Talento%20Humano/I%20Trimestre/Ind015?csf=1&amp;web=1&amp;e=Rh3Yhq"/>
    <s v="N.A"/>
  </r>
  <r>
    <s v="Ind016"/>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campañas de apropiación del Código de Integridad (valores institucionales).  Es importante medirlo porque hace parte de los planes estratégicos e institucionales del Ministerio del Interior, y en materia de gestión y desempeño institucional orientan el desarrollo de la entidad.  La orientación del indicador es incrementar."/>
    <s v="Campañas de apropiación de valores implementadas"/>
    <s v="Sumatoria  de campañas realizadas"/>
    <s v="Incrementar"/>
    <s v="Acumulado"/>
    <s v="Número"/>
    <n v="2024"/>
    <n v="3"/>
    <d v="2025-12-31T00:00:00"/>
    <n v="1"/>
    <n v="1"/>
    <n v="1"/>
    <n v="1"/>
    <n v="4"/>
    <s v="Política de Integridad"/>
    <s v="Listas de asistencia y/o piezas publicitarias"/>
    <s v="Trimestral"/>
    <n v="1"/>
    <m/>
    <m/>
    <m/>
    <m/>
    <s v="En el primer trimestre se publicaron los resultados del test de integridad y se inicio la campaña de expectativa para escoger el valor"/>
    <s v="https://mininteriorgovco.sharepoint.com/:f:/r/sites/EvidenciasOAP/Documentos%20compartidos/Evidencias%20Indicadores%20de%20Proceso%202026/03.%20Gesti%C3%B3n%20del%20Talento%20Humano/I%20Trimestre/Ind016?csf=1&amp;web=1&amp;e=FKtQgG"/>
    <s v="N.A"/>
  </r>
  <r>
    <s v="Ind017"/>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1"/>
    <s v="jecutar actividades de promoción y prevención en temas de seguridad y salud en el trabajo autogestionadas. Es importante medirlo porque hace parte del rendimiento del sistema. La orientación del indicador es incrementar. "/>
    <s v="Actividades de promoción y prevención en temas de seguridad y salud en el trabajo auto gestionadas"/>
    <s v="Sumatoria de actividades de promoción y prevención en temas de seguridad y salud en el trabajo autogestionada"/>
    <s v="Incrementar"/>
    <s v="Acumulado"/>
    <s v="Número"/>
    <n v="2024"/>
    <n v="22"/>
    <d v="2025-12-31T00:00:00"/>
    <n v="3"/>
    <n v="4"/>
    <n v="14"/>
    <n v="3"/>
    <n v="24"/>
    <s v="Información propia del Sistema de Seguridad y Salud en el Trabajo"/>
    <s v="Listas de asistencia y/o piezas publicitarias"/>
    <s v="Trimestral"/>
    <n v="4"/>
    <m/>
    <m/>
    <m/>
    <m/>
    <s v="Para el primer trimestre, se realizaron las siguientes acrividades: _x000a_Febrero (3): Jornada antiestres, jorada de conacion de sangre, Jornada de Vacunacion._x000a_Marzo (1): Jornada de cuidado Visual_x000a_"/>
    <s v="https://mininteriorgovco.sharepoint.com/:f:/r/sites/EvidenciasOAP/Documentos%20compartidos/Evidencias%20Indicadores%20de%20Proceso%202026/03.%20Gesti%C3%B3n%20del%20Talento%20Humano/I%20Trimestre/Ind017?csf=1&amp;web=1&amp;e=WqFbyE"/>
    <s v="N.A"/>
  </r>
  <r>
    <s v="Ind018"/>
    <s v="ESTRATÉGICO"/>
    <s v="GESTIÓN DEL TALENTO HUMANO"/>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3"/>
    <s v="_x000a_Ejecutar actividades de promoción y prevención en temas de seguridad y salud en el trabajo autogestionadas. Es importante medirlo por normatividad y cumplimineto de la Institución, su orientación es mantener"/>
    <s v="Mantenimiento de la certificación de la norma técnica ISO 45001 2008: 2008  para el sistema de Gestión de la Seguridad y Salud en el trabajo ( SGS-ST)"/>
    <s v="Certificado emitido por la entidad Certificadora en la Norma Técnica para el Sistema de gestión de la seguridad y salud en el trabajo "/>
    <s v="Incrementar"/>
    <s v="Flujo"/>
    <s v="Número"/>
    <n v="2025"/>
    <n v="1"/>
    <d v="2025-12-31T00:00:00"/>
    <n v="0"/>
    <n v="0"/>
    <n v="0"/>
    <n v="1"/>
    <n v="1"/>
    <s v="Auditoria del Sistema de gestión de la seguridad y salud en el trabajo "/>
    <s v="Certificado emitido por la entidad Certificadora en la Norma Técnica para el Sistema de gestión de la seguridad y salud en el trabajo "/>
    <s v="Anual"/>
    <n v="0"/>
    <m/>
    <m/>
    <m/>
    <m/>
    <s v="Meta no programada para este trimestre"/>
    <m/>
    <s v="N.A"/>
  </r>
  <r>
    <s v="Ind019"/>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0"/>
    <s v="Generar documentos de análisis, acción y seguimiento estratégico para los proyectos priorizados por el Ministerio del Interior y el Gobierno Nacional, con el fin de contar con los insumos necesarios para su discusión y trámite ante el Congreso de la República, para este indicador la tendencia es incremental_x000a_"/>
    <s v="Documentos de información relacionadas con el trámite de los proyectos de ley elaborados por la Dirección de Asuntos Legislativos "/>
    <s v="Sumatoria de documentos de información relacionadas con el trámite de los proyectos de ley elaborados"/>
    <s v="Incrementar"/>
    <s v="Acumulado"/>
    <s v="Número"/>
    <n v="2024"/>
    <n v="70"/>
    <d v="2025-12-31T00:00:00"/>
    <n v="10"/>
    <n v="15"/>
    <n v="15"/>
    <n v="13"/>
    <n v="53"/>
    <s v="Sumatoria de documentos de información relacionadas con el trámite de los proyectos de ley elaborados"/>
    <s v="Fichas técnicas y Agendas Legislativas Semanales"/>
    <s v="Trimestral"/>
    <n v="10"/>
    <m/>
    <m/>
    <m/>
    <n v="10"/>
    <s v="Durante el periodo se elaboraron 9  documentos relacionados con el trámite de Proyectos del Ley y Actos Legislativos, entre los cuales se destacan  fichas bulletes, documentos necesarios para la planeación, seguimiento e impulso de la agenda legislativa de interés o autoría del Gobierno Nacional en trámite en el Congreso de la Republica._x000a_Enero: 1_x000a_Febrero: 8_x000a_Marzo: 1"/>
    <s v="https://mininteriorgovco.sharepoint.com/:f:/r/sites/EvidenciasOAP/Documentos%20compartidos/Evidencias%20Indicadores%20de%20Proceso%202026/04.%20Gesti%C3%B3n%20Pol%C3%ADtica%20y%20Gobierno/Direcci%C3%B3n%20de%20Asuntos%20Legislativos/I%20Trimestre/Ind019?csf=1&amp;web=1&amp;e=U2hPg2"/>
    <m/>
  </r>
  <r>
    <s v="Ind020"/>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1"/>
    <s v="La Dirección de Asuntos Legislativos es la encargada de atender los cuestionarios de los debates de control político remitidos por el Congreso de la República. Para ello, debe acudir a las diferentes áreas del Ministerio con el fin de obtener los insumos necesarios para su adecuada atención. La orientación de este indicador es de mantenimiento."/>
    <s v="Solicitud de insumos a las áreas competentes del Ministerio del Interior para atender los cuestionarios de control político, remitidos por el Congreso de la República "/>
    <s v="(Número de insumos solicitados a las áreas / número de cuestionario de debate de control político allegados) * 100"/>
    <s v="Mantener"/>
    <s v="Stock"/>
    <s v="Porcentaje"/>
    <n v="2024"/>
    <n v="1"/>
    <d v="2025-12-31T00:00:00"/>
    <n v="1"/>
    <n v="1"/>
    <n v="1"/>
    <n v="1"/>
    <n v="1"/>
    <s v="Matriz de seguimiento a debates de control político "/>
    <s v="Matriz de seguimiento a debates de control político "/>
    <s v="Trimestral"/>
    <n v="1"/>
    <m/>
    <m/>
    <m/>
    <n v="1"/>
    <s v="Debido al receso legislativos no se realizaron debates. _x000a_Este es un indicador a demanda, para el período no hubo solicitudes de insumos para debates de control"/>
    <m/>
    <m/>
  </r>
  <r>
    <s v="Ind021"/>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0"/>
    <s v="En el marco de las funciones de la Dirección de Asuntos Legislativos, como coordinadora de la agenda legislativa de interés o de autoría del Gobierno Nacional, se llevan a cabo reuniones con los enlaces legislativos de las entidades gubernamentales, con el fin de establecer estrategias para los proyectos priorizados por cada una de las carteras, la orientación del indicador es incremental."/>
    <s v="Reuniones realizadas con el fin establecer estrategias para los  proyectos priorizados del  Gobierno Nacional "/>
    <s v="Sumatoria  de reuniones  con los enlaces legislativos del Gobierno Nacional realizadas"/>
    <s v="Incrementar"/>
    <s v="Acumulado"/>
    <s v="Número"/>
    <n v="2024"/>
    <n v="23"/>
    <d v="2025-12-31T00:00:00"/>
    <n v="6"/>
    <n v="5"/>
    <n v="7"/>
    <n v="5"/>
    <n v="23"/>
    <s v="Archivo de listas de asistencia a las reuniones "/>
    <s v=" Listas de asistencia a las reuniones"/>
    <s v="Trimestral"/>
    <n v="6"/>
    <m/>
    <m/>
    <m/>
    <n v="6"/>
    <s v="Durante el período se adelantaron 6 reuniones de articulación interinstitucional, con el fin de fortalecer la coordinación y las capacidades técnicas de los enlaces legislativos del Gobierno nacional._x000a__x000a_Febrero: 3_x000a_Marzo: 3"/>
    <s v="https://mininteriorgovco.sharepoint.com/:f:/r/sites/EvidenciasOAP/Documentos%20compartidos/Evidencias%20Indicadores%20de%20Proceso%202026/04.%20Gesti%C3%B3n%20Pol%C3%ADtica%20y%20Gobierno/Direcci%C3%B3n%20de%20Asuntos%20Legislativos/I%20Trimestre/Ind021?csf=1&amp;web=1&amp;e=uhmYtG"/>
    <m/>
  </r>
  <r>
    <s v="Ind022"/>
    <s v="MISIONAL"/>
    <s v="GESTIÓN POLÍTICA Y GOBIERNO"/>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0"/>
    <s v="La Subdirección de Gobierno, Gestión Territorial y Lucha contra la Trata (SGT) realiza acompañamiento mediante asistencias técnicas a las Entidades Territoriales para la formulación, implementación y/o seguimiento de los Planes de Acción Territorial (PAT). Este acompañamiento es fundamental porque permite que las Entidades Territoriales formulen, ejecuten y evalúen sus PAT bajo criterios técnicos, normativos y metodológicos unificados, garantizando la alineación con la Estrategia Nacional de Lucha contra la Trata de Personas. La orientación del indicador corresponde a un comportamiento de incremento con tipo de medición acumulado."/>
    <s v="Planes de Acción territorial PAT, realizados con los comités municipales y departamentales de la lucha contra la trata de personas."/>
    <s v="Sumatoria de asistencias técnicas de formulación, implementación y/o seguimientos realizados "/>
    <s v="Incrementar"/>
    <s v="Acumulado"/>
    <s v="Número"/>
    <n v="2024"/>
    <n v="400"/>
    <d v="2025-12-31T00:00:00"/>
    <n v="30"/>
    <n v="150"/>
    <n v="150"/>
    <n v="80"/>
    <n v="410"/>
    <s v="Informes de ejeccución, Actas y listados de asistencia"/>
    <s v="Informes de ejeccución, Actas y listados de asistencia"/>
    <s v="Trimestral"/>
    <n v="30"/>
    <m/>
    <m/>
    <m/>
    <m/>
    <s v="En el primer trimestre de la vigencia  2026 se realizaron asistencias técnicas en 15 departamentos del país. Como parte de un ejercicio de priorización, desde el equipo PAT, se priorizó la construcción de los PAT con los Comités Departamentales y con los Comités de las ciudades capitales de departamento, se llevaron a cabo 30 asistencias."/>
    <s v="https://mininteriorgovco.sharepoint.com/:f:/r/sites/EvidenciasOAP/Documentos%20compartidos/Evidencias%20Indicadores%20de%20Proceso%202026/04.%20Gesti%C3%B3n%20Pol%C3%ADtica%20y%20Gobierno/Subdirecci%C3%B3n%20de%20Gobierno%20y%20Gesti%C3%B3n%20Territorial%20y%20Lucha%20Contra%20la%20Trata/Ind022/PRIMER%20TRIMESTRE?csf=1&amp;web=1&amp;e=KgTumH"/>
    <s v="N/A"/>
  </r>
  <r>
    <s v="Ind023"/>
    <s v="MISIONAL"/>
    <s v="GESTIÓN POLÍTICA Y GOBIERNO"/>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1"/>
    <s v="La Subdirección de Gobierno, Gestión Territorial y Lucha contra la Trata (SGT) participa en el fortalecimiento de la gestión de las corporaciones públicas de elección popular, las instancias de participación ciudadana y las entidades territoriales en la aplicabilidad de los instrumentos de gobernanza, porque esto garantiza que dichas instituciones cuenten con capacidades técnicas, operativas y metodológicas para ejercer de manera efectiva sus funciones constitucionales y legales. Este acompañamiento es fundamental para mejorar la toma de decisiones públicas, promover y fortalecer los mecanismos de control y participación social. La orientación del indicador corresponde a un comportamiento de incremento con tipo de medición acumulado."/>
    <s v="Corporaciones Públicas, instancias de participación ciudadana, entidades territoriales fortalecidas"/>
    <s v="Sumatoria de corporaciones, instancias de participación y entidades territoriales fortalecidas"/>
    <s v="Incrementar"/>
    <s v="Acumulado"/>
    <s v="Número"/>
    <n v="2024"/>
    <n v="250"/>
    <d v="2025-12-31T00:00:00"/>
    <n v="0"/>
    <n v="20"/>
    <n v="20"/>
    <n v="10"/>
    <n v="50"/>
    <s v="Documentos Tecnicos-Actas y Planillas de asistencia"/>
    <s v="Documentos Tecnicos-Actas y Planillas de asistencia"/>
    <s v="Anual"/>
    <n v="0"/>
    <m/>
    <m/>
    <m/>
    <s v="N/A"/>
    <s v="Meta a Cimplir a partir del trimestre 2"/>
    <s v="N/A"/>
    <s v="N/A"/>
  </r>
  <r>
    <s v="Ind024"/>
    <s v="MISIONAL"/>
    <s v="GESTIÓN POLÍTICA Y GOBIERNO"/>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2"/>
    <s v="La Subdirección de Gobierno, Gestión Territorial y Lucha contra la Trata (SGT) realiza articulaciones y asistencias técnicas en el abordaje de la lucha contra el delito de trata de personas, garantizando la aplicabilidad de los protocolos  para identificar, proteger y asistir a las víctimas del delito de trata de personas. La orientación del indicador corresponde a un comportamiento de mantenimiento en el porcentaje (100%) de satisfacción y sirve para mostrar la calidad de las asistencias realizadas, este indicador puede mostrar oportunidades de mejora en la implementación de asistencias técnicas."/>
    <s v="Asistencias tecnicas evaluadas y resueltas satisfactoriamente"/>
    <s v="(Sumatoria de asistencias técnicas evaluadas y resueltas satisfactoriamente / total de asistencias tecnicas realizadas)*100"/>
    <s v="Mantener"/>
    <s v="Stock"/>
    <s v="Porcentaje"/>
    <n v="2024"/>
    <n v="1"/>
    <d v="2025-12-31T00:00:00"/>
    <n v="1"/>
    <n v="1"/>
    <n v="1"/>
    <n v="1"/>
    <n v="1"/>
    <s v="Evaluaciones de las asistencias técnicas realizadas"/>
    <s v="Evaluaciones de las asistencias técnicas realizadas"/>
    <s v="Trimestral"/>
    <n v="1"/>
    <m/>
    <m/>
    <m/>
    <s v="N/A"/>
    <s v="En el primer trimestre de la vigencia 2026, se realizaron 5 asistencias tecnicas sobre el Protocolo para Identificar, Proteger y Asistir a las Víctimas de Trata de Personas en Contextos Migratorios, impactando  en los departamentos de Nariño el comite departamental de Nariño, Comite municipal de la lucha contra la trata de pasto e Ipiales  y en Guainia, el comite departamental del Guainia y el comite municipal de Inirida. "/>
    <s v="https://mininteriorgovco.sharepoint.com/:f:/r/sites/EvidenciasOAP/Documentos%20compartidos/Evidencias%20Indicadores%20de%20Proceso%202026/04.%20Gesti%C3%B3n%20Pol%C3%ADtica%20y%20Gobierno/Subdirecci%C3%B3n%20de%20Gobierno%20y%20Gesti%C3%B3n%20Territorial%20y%20Lucha%20Contra%20la%20Trata/Ind024/Primer%20Trimestre?csf=1&amp;web=1&amp;e=qwF406"/>
    <s v="N/A"/>
  </r>
  <r>
    <s v="Ind025"/>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visitas de asistencia técnica y jurídica a las entidades de segundo nivel (Gobernaciones y Alcaldías delegadas)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asistencia técnica y jurídica a entidades de segundo nivel realizadas"/>
    <s v="Sumatoria de número de visitas de asistencia técnica y jurídica a entidades de segundo nivel realizadas"/>
    <s v="Mantener"/>
    <s v="Acumulado"/>
    <s v="Número"/>
    <n v="2024"/>
    <n v="114"/>
    <d v="2025-12-31T00:00:00"/>
    <n v="20"/>
    <n v="40"/>
    <n v="40"/>
    <n v="20"/>
    <n v="120"/>
    <s v="Actas de las visitas de asistencia técnica y jurídica realizadas por el equipo y reportadas por el enlace del Grupo de Acción Comunal durante el trimestre."/>
    <s v="Actas o informes de visitas"/>
    <s v="Trimestral"/>
    <n v="35"/>
    <m/>
    <m/>
    <m/>
    <n v="35"/>
    <s v="I Trimestre: Se realizaron 35 visitas de asistencias técnicas y jurídicas a los entes territoriales:_x000a_•19 de febrero: 1 Gobernación Chocó_x000a_•19 de febrero: 1 Alcaldía Quibdó_x000a_•20 de febrero: 1 Gobernación Caquetá y Alcaldías delegadas: 1 Solano, 1 Doncello, 1 Cartagena del Chaira, 1 Florencia, 1 Valparaiso, 1 La montañita, 1 Solita, 1 Morelia, 1 Albania._x000a_•23 de febrero: 1 Gobernación Quindío._x000a_•25 de febrero: 1 Gobernación Atlántico, 1 Alcaldía delegada: Barranquilla._x000a_•26 de febrero: 1 Gobernación Nariño_x000a_•27 de febrero: 1 Gobernación del Huila, 1 Alcaldía de Neiva_x000a_29 de Febrero: 1 Gobernación de Cauca, 1 alcaldía de Popayán._x000a_•10 de marzo: 1 Gobernación Casanare._x000a_•11 de marzo: 1 Gobernación Vaupés y alcaldía delegada de 1 Mitú_x000a_•12 de marzo: 1 Gobernación Guaviare_x000a_•13 de marzo: 1 Gobernación Amazonas_x000a_•17 de marzo: 1 Gobernación Santander y alcaldías delegadas 1 Bucaramanga, 1 Floridablanca y 1 Piedecuesta._x000a_•19 de marzo: 1 Gobernación Boyacá_x000a_•20 de marzo: 1 Gobernación La Guajira_x000a_•25 de marzo: 1 Gobernación Vichada y Alcaldías delegadas: 1 Puerto Carreño, 1 Primavera, 1 Cumaribo._x000a_Ene: 0; Feb: 20; Mar: 15"/>
    <s v=" Ind025"/>
    <m/>
  </r>
  <r>
    <s v="Ind026"/>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visitas de inspección, vigilancia y control a las organizaciones de tercer y cuarto grado,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inspección, vigilancia y control a organizaciones de tercer y cuarto grado realizadas_x0009__x0009__x0009__x0009__x0009__x0009__x0009__x0009__x0009_"/>
    <s v="Sumatoria de número de visitas de inspección, vigilancia y control a organizaciones de tercer y cuarto grado realizadas_x0009__x0009__x0009__x0009__x0009__x0009__x0009__x0009__x0009_"/>
    <s v="Mantener"/>
    <s v="Acumulado"/>
    <s v="Número"/>
    <n v="2024"/>
    <n v="43"/>
    <d v="2025-12-31T00:00:00"/>
    <n v="10"/>
    <n v="20"/>
    <n v="10"/>
    <n v="3"/>
    <n v="43"/>
    <s v="Actas de las visitas de IVC realizadas por el equipo y reportadas por el enlace del Grupo de Acción Comunal durante el trimestre."/>
    <s v="Actas o informes de visitas"/>
    <s v="Trimestral"/>
    <n v="9"/>
    <m/>
    <m/>
    <m/>
    <n v="9"/>
    <s v="I Trimestre: Se realizaron 9 visitas de Inspección, Vigilancia y Control a las Federaciones de Acción Comunal:_x000a_19 de febrero: IVC Federación del Caquetá._x000a_20 de febrero: IVC Federación de Chocó._x000a_24 de febrero: IVC Federación de Magdalena_x000a_28 de febrero: IVC Federación de Tolima_x000a_11 de marzo: IVC Federación de Vaupés._x000a_19 de marzo: IVC Federación Meta._x000a_20 de marzo: IVC Federación de La Guajira._x000a_20 de marzo: IVC Federación de Cesar_x000a_26 de marzo: IVC Federación de Vichada._x000a_Ene: 0; Feb: 4; Mar:5"/>
    <s v=" Ind026"/>
    <m/>
  </r>
  <r>
    <s v="Ind027"/>
    <s v="MISIONAL"/>
    <s v="GESTIÓN POLÍTICA Y GOBIERNO"/>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acciones de fortalecimiento de la política pública de participación ciudadana y electoral en su fase de implementación, mediante la divulgacion y socialización en los 32 departamentos del Pais."/>
    <s v="Acciones de fortalecimiento de la política pública de participación ciudadana y electoral - PPPCyE realizadas"/>
    <s v="Sumatoria de acciones de fortalecimiento de la política pública de participación ciudadana y electoral - PPPCyE realizadas"/>
    <s v="Mantener"/>
    <s v="Acumulado"/>
    <s v="Número"/>
    <s v="No aplica"/>
    <s v="No aplica"/>
    <s v="No aplica"/>
    <n v="4"/>
    <n v="12"/>
    <n v="12"/>
    <n v="4"/>
    <n v="32"/>
    <s v="Actas o informes de las acciones realizadas por el equipo y reportadas por el enlace del Grupo de Participación Ciudadana durante el trimestre."/>
    <s v="Actas o informes de visitas"/>
    <s v="Trimestral"/>
    <n v="13"/>
    <m/>
    <m/>
    <m/>
    <n v="13"/>
    <s v="I Trimestre: Se realizaron 13 eventos de fortalecimiento y socialización de La política pública de participación ciudadana y electoral en los siguientes departamentos: 1 Bolívar, 1 Risaralda, 1 Quindío, 1 Caldas, 1 Magdalena, 1 Valle del Cauca, 1 Atlántico, 1 Santander, 1 Tolima, 1 Meta, 1 Sucre, 1 Boyacá, 1 Cauca_x000a_Ene: 5, Feb: 6, Mar: 2"/>
    <s v=" Ind027"/>
    <m/>
  </r>
  <r>
    <s v="Ind028"/>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x v="0"/>
    <s v="El indicador mide la elaboración de documentos técnicos orientados al seguimiento, cumplimiento y fortalecimiento de las obligaciones derivadas de la Sentencia T-025 de 2004 y sus autos de seguimiento, los cuales consolidan, analizan y sistematizan la información necesaria para la toma de decisiones institucionales. Su medición es importante porque permite verificar la disponibilidad, calidad y oportunidad de estos insumos técnicos, asegurando la continuidad y el mantenimiento del cumplimiento de las obligaciones establecidas."/>
    <s v="Documentos técnicos, orientados al seguimiento y cumplimiento de la Sentencia T-025 de 2004 y sus autos de seguimiento, en el marco de las competencias del Grupo de Articulación Interna para la Política de Víctimas, elaborados y entregados."/>
    <s v="(No. de documentos técnicos elaborados y entregados en respuesta a requerimientos recibidos en el marco de la Sentencia T-025 de 2004 / No. total de requerimientos recibidos relacionados con la Sentencia T-025 de 2004) * 100"/>
    <s v="Mantener"/>
    <s v="Capacidad"/>
    <s v="Porcentaje"/>
    <n v="2024"/>
    <n v="1"/>
    <d v="2025-12-31T00:00:00"/>
    <n v="1"/>
    <n v="1"/>
    <n v="1"/>
    <n v="1"/>
    <n v="1"/>
    <s v="Registros institucionales de producción documental, incluidos los repositorios internos, bases de datos y sistemas de gestión documental donde se almacenan los documentos técnicos elaborados en el marco del seguimiento a la Sentencia T-025 de 2004 y sus autos de seguimiento."/>
    <s v="Documentos técnicos elaborados en el marco de la Sentencia T-025 de 2004, que permitan verificar el desarrollo de los análisis, contenidos y productos requeridos para el seguimiento a dicha Sentencia y sus autos de seguimiento."/>
    <s v="Trimestral"/>
    <n v="1"/>
    <m/>
    <m/>
    <m/>
    <n v="1"/>
    <s v="Durante el primer trimestre no se elaboraron documentos técnicos en el marco de la Sentencia T-025 de 2004 y sus autos de seguimiento. No obstante, el Grupo de Articulación Interna para la Política Pública de Víctimas adelantó acciones preparatorias orientadas a la consolidación de insumos técnicos, mediante espacios de articulación y reuniones con las direcciones del Ministerio del Interior y entidades del Sistema Nacional de Atención y Reparación Integral a las Víctimas, con el fin de recopilar, validar y depurar la información necesaria para la posterior elaboración de los reportes."/>
    <s v="Ind028"/>
    <s v="Durante el primer trimestre no se generaron solicitudes de reporte en el marco del seguimiento a la Sentencia T-025 de 2004 y sus autos, razón por la cual no se adelantó la elaboración de los documentos técnicos correspondientes en este periodo."/>
  </r>
  <r>
    <s v="Ind029"/>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x v="1"/>
    <s v="Brindar asistencia técnica oportuna y especializada a las entidades territoriales para fortalecer y mantener sus capacidades institucionales en la planeación, gestión e implementación de la política pública de víctimas. Medir este indicador es importante porque permite verificar el nivel de acompañamiento brindado, asegurar la continuidad del fortalecimiento territorial y orientar acciones de mejora para optimizar los resultados en los procesos operativos y de gestión."/>
    <s v="Asistencias técnicas realizadas a las entidades territoriales para la articulación de la política pública de víctimas."/>
    <s v="Sumatoria de entidades territoriales que reciben asistencia técnica durante el año."/>
    <s v="Incrementar"/>
    <s v="Acumulado"/>
    <s v="Número"/>
    <n v="2024"/>
    <n v="1134"/>
    <d v="2025-12-31T00:00:00"/>
    <n v="99"/>
    <n v="345"/>
    <n v="345"/>
    <n v="345"/>
    <n v="1134"/>
    <s v="Listas de asistencia y registros de participación asociados a las sesiones de asistencia técnica realizadas durante la vigencia, consolidadas en los reportes internos de la entidad."/>
    <s v="Listas de asistencia y registros formales de participación que respalden la ejecución de las sesiones de asistencia técnica"/>
    <s v="Trimestral"/>
    <n v="1041"/>
    <m/>
    <m/>
    <m/>
    <n v="1041"/>
    <s v="Para el primer trimestre se estableció como meta brindar asistencia técnica a 99 entidades territoriales. No obstante, se logró atender a 1041 entidades territoriales en temas relacionados con la planeación, gestión e implementación de la política pública de víctimas, superando la meta prevista._x000a__x000a_Estas asistencias técnicas se desarrollaron a través de cinco (5) jornadas, en las cuales participaron 32 gobernaciones y 1009 alcaldías municipales. Distribuidas en las siguientes fechas:_x000a__x000a_• Una (1) jornada desarrollada el (3/02/2026) Sobre: Aspectos Técnicos del Reporte Unificado del Sistema de Información, Coordinación y Seguimiento Territorial – RUSICST_x000a_• Una (1) jornada desarrollada el (4/02/2026) Sobre: Aspectos Técnicos de RUSICST, Restitución de Tierras y Territorio, Acción Integral contra Minas Antipersona_x000a_• Una (1) jornada desarrollada el (5/02/2026) Sobre: Asistencia técnicas virtuales diligenciamientos RUSICST 2025-2_x000a_• Una (1) jornada desarrollada el (6/02/2026) Sobre: Aspectos Técnicos del Reporte Unificado del Sistema de Información, Coordinación y Seguimiento Territorial – RUSICST; Acciones e Iniciativas de Memoria Histórica_x000a_• Una (1) jornada desarrollada el (18/02/2026) Sobre: Asistencia técnicas virtuales diligenciamientos RUSICST 2025-2_x000a__x000a_Durante las jornadas se abordaron, entre otros, los siguientes temas: diligenciamiento del RUSICST; socialización de la estrategia Tejer Territorio; capacitación en el proceso de Certificación Territorial por parte de la Unidad para las Víctimas; capacitación de la Oficina de Apoyo para la Búsqueda de Personas dadas por Desaparecidas; fortalecimiento de la gestión de cementerios como aporte a la búsqueda de personas dadas por desaparecidas (DDHH – Ministerio del Interior); capacitación en Planes de Acción Integral contra Minas Antipersonal (AICMA); y socialización de la oferta institucional del Ministerio del Interior."/>
    <s v="Ind029"/>
    <s v="Teniendo en cuenta las dinámicas de contratación y los cambios en los equipos de trabajo de las entidades territoriales, se han presentado dificultades para contar oportunamente con la actualización de los datos de contacto de algunos enlaces territoriales responsables de los temas asociados. No obstante, desde el Grupo de Articulación Interna se han adelantado acciones orientadas a garantizar la difusión de las jornadas de capacitación, remitiendo las respectivas invitaciones a las oficinas de las alcaldías correspondientes, con el fin de asegurar la participación de los equipos técnicos vinculados a la implementación de las actividades programadas."/>
  </r>
  <r>
    <s v="Ind030"/>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politica pública de preveción de violaciones a los Derechos a la vida , integridad y seguridad de personas , grupos y comunidades."/>
    <s v="Planes integrales de prevención formulados o actualizados frente a violaciones de Derechos Humanos e infracciones al Derecho Internacional Humanitario"/>
    <s v="Sumatoria de número de Planes Integrales de prevención a las violaciones de Derechos Humanos e infracciones al derecho internacional humanitario  formulados o actualizados"/>
    <s v="Incrementar"/>
    <s v="Acumulado"/>
    <s v="Número"/>
    <n v="2022"/>
    <n v="170"/>
    <d v="2025-12-31T00:00:00"/>
    <n v="20"/>
    <n v="80"/>
    <n v="80"/>
    <n v="40"/>
    <n v="220"/>
    <s v="La herramienta de la cual se obtine la información del indicador es el Plan Estrategico y de acción de cada vigencia."/>
    <s v="Documento Planes Integrales de Protección "/>
    <s v="Trimestral "/>
    <n v="0"/>
    <m/>
    <m/>
    <m/>
    <n v="0"/>
    <s v="La meta del trimestre no se cumple debido a la demora en el inicio del proceso de operación logística y tiquetes; no obstante avanzan las coordinación con los territorios priorizados para la vigencia."/>
    <s v="https://mininteriorgovco.sharepoint.com/:f:/r/sites/EvidenciasOAP/Documentos%20compartidos/Evidencias%20Indicadores%20de%20Proceso%202026/05.%20Gesti%C3%B3n%20para%20la%20Protecci%C3%B3n%20de%20los%20derechos/Direcci%C3%B3n%20de%20Derechos%20Humanos/Ind030?csf=1&amp;web=1&amp;e=kDW1dh"/>
    <s v="Demora en el inicio de los procesos de operación logística y tiquetes_x000a_"/>
  </r>
  <r>
    <s v="Ind031"/>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el Programa Integral de Seguridad y protección para comunidades y Organizaciones en los Territorios "/>
    <s v="Actividades de la Dirección de Derechos Humanos implementadas en el marco del Programa Integral de Seguridad y Protección para Comunidades y Organizaciones en los Territorios._x0009__x0009__x0009__x0009__x0009__x0009__x0009__x0009__x0009_"/>
    <s v="(Número de actividades realizadas en el fortalecimiento e implementación del Programa Integral de Seguridad y Protección para Comunidades y Organizaciones en los Territorios /número de actividades programadas en el fortalecimiento e implementación del Programa Integral de Seguridad y Protección para Comunidades y Organizaciones en los Territorios )*100% "/>
    <s v="Mantener"/>
    <s v="Flujo"/>
    <s v="Porcentaje"/>
    <n v="2022"/>
    <n v="1"/>
    <d v="2025-12-31T00:00:00"/>
    <n v="1"/>
    <n v="1"/>
    <n v="1"/>
    <n v="1"/>
    <n v="1"/>
    <s v="La herramienta de la cual se obtine la información del indicador es el Plan Estrategico y de acción de cada vigencia."/>
    <s v="Informes de Gestión  de implementación del Programa Integral de Seguridad y Protección para Comunidades y Organizaciones en los Territorios., Actas de seguimiento y asistencia técnica."/>
    <s v="Trimestral"/>
    <n v="1"/>
    <m/>
    <m/>
    <m/>
    <n v="1"/>
    <s v="Se cumple el 100% de la meta programada para el trimestre realizándose la formulación del Plan Integral de Prevención  de la Asociación de Campesinos Desplazados al Retorno (ASOCADAR) ubicada en el departamento de Cesar."/>
    <s v="https://mininteriorgovco.sharepoint.com/:f:/r/sites/EvidenciasOAP/Documentos%20compartidos/Evidencias%20Indicadores%20de%20Proceso%202026/05.%20Gesti%C3%B3n%20para%20la%20Protecci%C3%B3n%20de%20los%20derechos/Direcci%C3%B3n%20de%20Derechos%20Humanos/Ind031?csf=1&amp;web=1&amp;e=MBwo9k"/>
    <m/>
  </r>
  <r>
    <s v="Ind032"/>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Apoyar la implementación del Plan de Acción Nacional del programa Integral de Garantias para Lideresas y Defensoras de DDHH, en el marco del auto 737, sentencia T-025"/>
    <s v="Actividades de la Dirección de Derechos Humanos como impulso a la implementación del Plan de Acción Nacional del Programa Integral de Garantías para Lideresas y Defensoras de Derechos Humanos."/>
    <s v="(Número de actividades realizadas para apoyar la implementación del Plan de Acción Nacional del Programa Integral de Garantías para Lideresas y Defensoras de DDHH a cargo de la Dirección de Derechos Humanos /número de actividades programadas para apoyar la implementación del Plan de Acción Nacional del Programa Integral de Garantías para Lideresas y Defensoras de DDHH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Gestión  del Programa Integral de Garantías para Lideresas y Defensoras de Derechos Humanos., Actas de seguimiento."/>
    <s v="Trimestral "/>
    <n v="1"/>
    <m/>
    <m/>
    <m/>
    <n v="1"/>
    <s v="Se cumple el 100% de la meta programada para el trimestre el avance en la implementación del Programa mediante el desarrollo de acciones enfocadas: reunión de los comités de impulso de Meta, Norte de Santander y Tolima  y la actualización de los informes individuales de territorialización en 19 departamentos. "/>
    <s v="https://mininteriorgovco.sharepoint.com/:f:/r/sites/EvidenciasOAP/Documentos%20compartidos/Evidencias%20Indicadores%20de%20Proceso%202026/05.%20Gesti%C3%B3n%20para%20la%20Protecci%C3%B3n%20de%20los%20derechos/Direcci%C3%B3n%20de%20Derechos%20Humanos/Ind032?csf=1&amp;web=1&amp;e=dEcUXe"/>
    <m/>
  </r>
  <r>
    <s v="Ind033"/>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gestión de los cementerios como acción de apoyo al proceso de búsqueda de personas desaparecidas en Colombia."/>
    <s v="Número de cementerios que tienen en sus terrenos inhumados cuerpos o restos humanos de personas no identificadas diagnosticados multidimensionalmente."/>
    <s v="Cementerios que tienen inhumados cuerpos o restos humanos de personas no identificadas diagnosticados multidimensionalmente"/>
    <s v="Incrementar"/>
    <s v="Acumulado"/>
    <s v="Número"/>
    <n v="2022"/>
    <n v="100"/>
    <d v="2025-12-31T00:00:00"/>
    <n v="0"/>
    <n v="30"/>
    <n v="40"/>
    <n v="30"/>
    <n v="100"/>
    <s v="La herramienta de la cual se obtine la información del indicador es el Plan Estrategico y de acción de cada vigencia."/>
    <s v="Informes de Gestión  de implementación - Informe de gestión del proyecto."/>
    <s v="Trimestral"/>
    <n v="4"/>
    <m/>
    <m/>
    <m/>
    <n v="4"/>
    <s v="Aunque no hay meta programada para el trimestre como avance del mes se cuenta con el cuatro diagnósticos multidimensionales de los cementerios de Anapoima y Pandi en Cundinamarca; Soracá y Ramiriquí en Boyacá."/>
    <s v="https://mininteriorgovco.sharepoint.com/:f:/r/sites/EvidenciasOAP/Documentos%20compartidos/Evidencias%20Indicadores%20de%20Proceso%202026/05.%20Gesti%C3%B3n%20para%20la%20Protecci%C3%B3n%20de%20los%20derechos/Direcci%C3%B3n%20de%20Derechos%20Humanos/Ind033?csf=1&amp;web=1&amp;e=999PuF"/>
    <m/>
  </r>
  <r>
    <s v="Ind034"/>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Política de Garantía y Respeto a la labor de defensa de los Derechos Humanos"/>
    <s v="Porcentaje de actividades de fortalecimiento e implementación desarrolladas por la Dirección de Derechos Humanos en el marco de la Política de Garantía y Respeto a la labor de defensa de los Derechos Humanos."/>
    <s v="(Número de actividades realizadas para el fortalecimiento e implementación de la Política de Garantía y Respeto a la labor de defensa de los Derechos Humanos  a cargo de la Dirección de Derechos Humanos /número de actividades programadas para el  fortalecimiento e implementación de la Política de Garantía y Respeto a la labor de defensa de los Derechos Humanos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Avance de la Politica para Fortalecer la Política de Garantía y Respeto a la labor de defensa de los Derechos Humanos"/>
    <s v="Trimestral"/>
    <n v="1"/>
    <m/>
    <m/>
    <m/>
    <n v="1"/>
    <s v="Se cumple el 100% de la meta programada con el avance en la estructuración de los espacios de garantías para la defensa de los derechos humanos y la realización de  2 jornadas territoriales en Santander y Bogotá. Así la realización de sesiones de los subgrupos de las mesas de garantías donde se establecieron rutas de trabajo, analizaron riesgos y se hizo seguimiento a casos y decisiones judiciales."/>
    <s v="https://mininteriorgovco.sharepoint.com/:f:/r/sites/EvidenciasOAP/Documentos%20compartidos/Evidencias%20Indicadores%20de%20Proceso%202026/05.%20Gesti%C3%B3n%20para%20la%20Protecci%C3%B3n%20de%20los%20derechos/Direcci%C3%B3n%20de%20Derechos%20Humanos/Ind034?csf=1&amp;web=1&amp;e=V7pMiU"/>
    <m/>
  </r>
  <r>
    <s v="Ind035"/>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Impulsar la garantía del ejercicio efectivo de los derechos de los integrantes de los sectores sociales LGBTIQ+ en los territorios."/>
    <s v="Planes de autoprotección de organizaciones y colectividades de los sectores sociales LGBTIQ+ formulados en los territorios"/>
    <s v="Sumatoria de número de Planes de autoprotección de organizaciones y colectividades de los sectores sociales LGBTIQ+ en los territorios, formulados "/>
    <s v="Incrementar"/>
    <s v="Acumulado"/>
    <s v="Número"/>
    <n v="2022"/>
    <n v="32"/>
    <d v="2025-12-31T00:00:00"/>
    <n v="3"/>
    <n v="5"/>
    <n v="5"/>
    <n v="3"/>
    <n v="16"/>
    <s v="La herramienta de la cual se obtine la información del indicador es el Plan Estrategico y de acción de cada vigencia."/>
    <s v="Documentos Planes de autoprotección de organizaciones y colectividades de los sectores sociales LGBTIQ+"/>
    <s v="Trimestral "/>
    <n v="0"/>
    <m/>
    <m/>
    <m/>
    <n v="0"/>
    <s v="La meta del trimestre no se cumple, sin embargo  se conformó el equipo encargado de los Planes de Autoprotección y se definió una priorización territorial a partir del trabajo con liderazgos LGBTIQ+ de la Orinoquía y Amazonía."/>
    <s v="https://mininteriorgovco.sharepoint.com/:f:/r/sites/EvidenciasOAP/Documentos%20compartidos/Evidencias%20Indicadores%20de%20Proceso%202026/05.%20Gesti%C3%B3n%20para%20la%20Protecci%C3%B3n%20de%20los%20derechos/Direcci%C3%B3n%20de%20Derechos%20Humanos/Ind035?csf=1&amp;web=1&amp;e=kk2uee"/>
    <s v="Demora en el inicio de los procesos de operación logística y tiquetes_x000a_"/>
  </r>
  <r>
    <s v="Ind036"/>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e implementar la Política de Convivencia, Reconciliación, Tolerancia, y No Estigmatización."/>
    <s v="Porcentaje de actividades a cargo de la Dirección de Derechos Humanos fortalecidas e implementadas en el marco de la Política de Convivencia, Reconciliación, Tolerancia y No Estigmatización."/>
    <s v="(Número de actividades realizadas para el fortalecimiento e implementación de la Política de Convivencia, Reconciliación, Tolerancia, y No Estigmatización a cargo de la Dirección de Derechos Humanos /número de actividades programadas para el fortalecimiento e implementación de la de la Política de Convivencia, Reconciliación, Tolerancia, y No Estigmatización a cargo de la Dirección de Derechos Humanos )*100% "/>
    <s v="Incrementar"/>
    <s v="Acumulado"/>
    <s v="Porcentaje"/>
    <n v="2022"/>
    <n v="1"/>
    <d v="2025-12-31T00:00:00"/>
    <n v="0.05"/>
    <n v="0.25"/>
    <n v="0.35"/>
    <n v="0.35"/>
    <n v="1"/>
    <s v="La herramienta de la cual se obtine la información del indicador es el Plan Estrategico y de acción de cada vigencia."/>
    <s v="Informes de Gestión  de implementación de la  Política de Convivencia, Reconciliación, Tolerancia, y No Estigmatización a cargo de la Dirección de Derechos Humanos, Actas de seguimiento de la Politica."/>
    <s v="Trimestral"/>
    <n v="0.05"/>
    <m/>
    <m/>
    <m/>
    <n v="0.05"/>
    <s v="Se cumple el 100% de la meta programada para el trimestre avanzando en la reactivación del Plan de Acción Nacional de la Política mediante la articulación con entidades nacionales, el seguimiento a compromisos y la creación de mecanismos de reporte y monitoreo para fortalecer su implementación. Asimismo, se realizó el alistamiento institucional para su ejecución territorial, definiendo prioridades y territorios focalizados. "/>
    <s v="https://mininteriorgovco.sharepoint.com/:f:/r/sites/EvidenciasOAP/Documentos%20compartidos/Evidencias%20Indicadores%20de%20Proceso%202026/05.%20Gesti%C3%B3n%20para%20la%20Protecci%C3%B3n%20de%20los%20derechos/Direcci%C3%B3n%20de%20Derechos%20Humanos/Ind036?csf=1&amp;web=1&amp;e=j6YPbi"/>
    <m/>
  </r>
  <r>
    <s v="Ind037"/>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Dirección de Asuntos Indígenas, Rom y Minorías"/>
    <s v="Director"/>
    <s v="roquelina.blanco@mininterior.gov.co"/>
    <x v="0"/>
    <s v="El indicador mide la realización de espacios de diálogo y concertación del orden nacional entre las autoridades de los pueblos indígenas y las entidades del Gobierno Nacional. Lo mide a través del porcentaje de los espacios efectivamente convocados y desarrollados durante el periodo de seguimiento. Su propósito es verificar el nivel de avance en la creación y garantía de escenarios formales para la participación, concertación y coordinación entre los pueblos indígenas y el Gobierno Nacional."/>
    <s v="Espacios de diálogo y concertación de orden nacional realizados entre autoridaes de los Pueblos Indígenas y entidades estatales."/>
    <s v="(Número de espacios de diálogo de orden nacional realizados/Número de espacios de diálogo de orden nacional programados)*100"/>
    <s v="Mantener"/>
    <s v="Flujo"/>
    <s v="Porcentaje"/>
    <n v="2023"/>
    <n v="1"/>
    <d v="2023-12-31T00:00:00"/>
    <n v="1"/>
    <n v="1"/>
    <n v="1"/>
    <n v="1"/>
    <n v="1"/>
    <s v="Cronograma de espacios convocados por la Coordinación de Dialogo"/>
    <s v="Matriz de seguimiento de espacios de diálogo programados"/>
    <s v="Trimestral"/>
    <m/>
    <m/>
    <m/>
    <m/>
    <m/>
    <m/>
    <m/>
    <m/>
  </r>
  <r>
    <s v="Ind038"/>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x v="0"/>
    <s v="El indicador mide el nivel de cumplimiento de las órdenes judiciales emitidas por las altas cortes dirigidas a la entidad. Lo mide mediante la verificación y registro del porcentaje de órdenes atendidas frente al total de órdenes recibidas durante el periodo evaluado. Su propósito es garantizar el acatamiento oportuno y adecuado de los mandatos judiciales, asegurando la responsabilidad institucional y la protección de los derechos asociados a dichas decisiones."/>
    <s v="Órdenes judiciales de las altas cortes cumplidas por la entidad que vinculan a la DAIRM_x0009__x0009__x0009__x0009__x0009__x0009__x0009__x0009__x0009_"/>
    <s v="(Número de órdenes judiciales atendidas/Número total de órdenes judiciales recibidas)*100"/>
    <s v="Mantener"/>
    <s v="Flujo"/>
    <s v="Porcentaje"/>
    <n v="2023"/>
    <n v="1"/>
    <d v="2023-12-31T00:00:00"/>
    <n v="1"/>
    <n v="1"/>
    <n v="1"/>
    <n v="1"/>
    <n v="1"/>
    <s v="Matriz de control de seguimiento del equipo Juridico de la DAI"/>
    <s v="Matriz de control ordenes judiciales "/>
    <s v="Trimestral"/>
    <m/>
    <m/>
    <m/>
    <m/>
    <m/>
    <m/>
    <m/>
    <m/>
  </r>
  <r>
    <s v="Ind039"/>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x v="0"/>
    <s v="El indicador mide el análisis realizado a las solicitudes de registro de asociaciones de autoridades tradicionales y/o cabildos indígenas, así como a sus novedades. Lo mide mediante el porcentaje de las solicitudes  a través de los actos administrativos en firme. Su propósito es verificar el avance y la oportunidad en la gestión en el marco de los registros generados, garantizando la actualización en la información de las autoridades tradicionales indígenas."/>
    <s v="Registro de asociaciones de autoridades tradicionales y/o cabildos indígenas revisadas en cumplimiento de los requisitos establecidos en la DAIRM"/>
    <s v="(Número total de actos administrativos de registro en firme /Número de solicitudes de registro recibidas)×100"/>
    <s v="Mantener"/>
    <s v="Flujo"/>
    <s v="Porcentaje"/>
    <s v="No aplica"/>
    <s v="No aplica"/>
    <s v="No aplica"/>
    <n v="1"/>
    <n v="1"/>
    <n v="1"/>
    <n v="1"/>
    <n v="1"/>
    <s v="Sistema Indigena de Información Colombiano y la matriz de consecutivos de actos administrativos generados."/>
    <s v="Matriz solicitudes realizadas versus actos administrativos en firme"/>
    <s v="Trimestral"/>
    <m/>
    <m/>
    <m/>
    <m/>
    <m/>
    <m/>
    <m/>
    <m/>
  </r>
  <r>
    <s v="Ind040"/>
    <s v="MISIONAL"/>
    <s v="GESTIÓN PARA LA PROTECCIÓN DE LOS DERECHOS"/>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Grupo Enfoque de Género y Diversidad del Ministerio Interior"/>
    <s v="Coordinador"/>
    <s v="dickson.gomez@mininterior.gov.co"/>
    <x v="0"/>
    <s v="Número de entidades territoriales que reciben socialización sobre el proceso de incorporación del enfoque de género, identidad de género, orientación sexual y/o perspectiva interseccional en los instrumentos de planificación territorial, con el propósito de fortalecer sus capacidades para integrar estos enfoques en la planeación pública, impulsar la garantía del derecho a una vida libre de violencias y ampliar los espacios de socialización y apropiación institucional para su implementación efectiva."/>
    <s v="Proceso de incorporación del enfoque de género y diversidad en los instrumentos de planificación territorial, socializado a las entidades territoriales"/>
    <s v="Número de espacios virtuales o presenciales de socialización realizados con entidades territoriales"/>
    <s v="Mantener"/>
    <s v="Stock"/>
    <s v="Número"/>
    <s v="No aplica"/>
    <s v="No aplica"/>
    <s v="No aplica"/>
    <n v="2"/>
    <n v="4"/>
    <n v="3"/>
    <n v="3"/>
    <n v="12"/>
    <s v="Actas de reunión_x0009__x0009__x0009__x0009__x0009__x0009__x0009__x0009__x0009_"/>
    <s v="Actas"/>
    <s v="Trimestral"/>
    <n v="2"/>
    <m/>
    <m/>
    <m/>
    <m/>
    <s v="Durante el primer trimestre de la vigencia, se dio cumplimiento al indicador mediante la realización de dos (2) espacios de socialización. El primero se llevó a cabo en el municipio de San José del Guaviare, en articulación con la Alcaldía municipal, y el segundo en la ciudad de Popayán, en coordinación con la Secretaría Departamental de la Mujer. Estos espacios permitieron avanzar en la divulgación y apropiación de los lineamientos relacionados con la incorporación del enfoque de género en la gestión territorial, fortaleciendo las capacidades institucionales de las entidades participantes, así como promover el intercambio de experiencias y buenas prácticas entre actores territoriales, identificar necesidades específicas de asistencia técnica y generar compromisos para la implementación efectiva del enfoque de género en los instrumentos de planeación y en las acciones orientadas a la convivencia y la seguridad humana."/>
    <s v="https://mininteriorgovco.sharepoint.com/:f:/r/sites/EvidenciasOAP/Documentos%20compartidos/Evidencias%20Indicadores%20de%20Proceso%202026/05.%20Gesti%C3%B3n%20para%20la%20Protecci%C3%B3n%20de%20los%20derechos/Grupo%20enfoque%20de%20g%C3%A9nero%20y%20diversidad/Ind040?csf=1&amp;web=1&amp;e=dFiWfM"/>
    <s v="N/A"/>
  </r>
  <r>
    <s v="Ind041"/>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x v="0"/>
    <s v="Mide el porcentaje de atención y/o gestión a las alertas tempranas emitidas por la Defensoria del Pueblo por parte de la Secretaría Técnica de la Comisión Intersectorial para la Respuesta Rápida a las Alertas Tempranas -CIPRAT de la Dirección de Seguridad, Convivencia Ciudadana y Gobierno, en concordancia con las funciones descritas en el Decreto 2124 de 2017. Es importante medirlo, porque la CIPRAT debe dar atención dentro de los 10 dias habiles establecidos apenas se emite la Alerta Temprana, con el fin de que se articulen las entidades tanto del territorio Nacional como Territorial para formular acciones y/o estrategias que contribuyan a la prevencion, mitigacion  de los riesgos advertidos en los territorios. El indicador debe mantenerse en un 100% de cumplimiento de atención a las Alertas por la normatividad mencionada anteriormente y dado que también la vida y seguridad de la población. "/>
    <s v="Alertas tempranas atendidas por la CIPRAT de conformidad con el Decreto 2124 de 2017"/>
    <s v="(Número de sesiones de articulación para la atención de alertas tempranas / No de alertas tempranas emitidas por la Defensoria del Pueblo)* 100%_x0009__x0009__x0009__x0009__x0009__x0009__x0009__x0009__x0009_"/>
    <s v="Mantener"/>
    <s v="Stock"/>
    <s v="Porcentaje"/>
    <n v="2023"/>
    <n v="1"/>
    <s v="Diciembre de 2025"/>
    <n v="1"/>
    <n v="1"/>
    <n v="1"/>
    <n v="1"/>
    <n v="1"/>
    <s v="Actas de sesiones de seguimiento a las alertas tempranas y  Sistema de Información de seguimiento a la CIPRAT"/>
    <s v="Actas de seguimiento y/o listados de asistencia "/>
    <s v="Trimestral"/>
    <n v="1"/>
    <m/>
    <m/>
    <m/>
    <n v="1"/>
    <s v="Durante el primer trimestre del año,la Dirección de seguridad, Convivencia Ciudadana y Gobierno, a través de la Secretaria Técnica de la CIPRAT, realizó 9 sesiones de articulación para la atención y seguimiento de las 9 alertas tempranas emitidas por la Defensoría del Pueblo detalladas a continuación: Enero (1): AT001-26 Belén de Umbría, Mistrató,Pueblo Rico (Risaralda); Febrero (3): AT002-26 El Roble (Sucre); AT003-26 Montecristo, Norosí, Regidor, Río Viejo (Bolivar);AT004-26 El Doncello, Puerto Rico (Caquetá);  Marzo (5): AT005-26 El Peñol, El Tambo (Nariño); AT006-26 González, Río de Oro (Cesar), Ábrego, Ocaña (Norte de Santander); AT007-26 Cáchira,La Esperanza (Norte de Santander); AT008-26 Cacahual, La Esperanza (Norte de Santander); AT009-26 Algeciras,Campoalegre (Huila)."/>
    <s v="https://mininteriorgovco.sharepoint.com/:f:/r/sites/EvidenciasOAP/Documentos%20compartidos/Evidencias%20Indicadores%20de%20Proceso%202026/05.%20Gesti%C3%B3n%20para%20la%20Protecci%C3%B3n%20de%20los%20derechos/Direcci%C3%B3n%20de%20Seguridad,%20Convivencia%20Ciudadana%20y%20Gobierno/Ind041?csf=1&amp;web=1&amp;e=GuJEQC"/>
    <s v="Durante el primer trimestre No se presentaron dificultades al respecto."/>
  </r>
  <r>
    <s v="Ind042"/>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x v="0"/>
    <s v="Mide el número de entidades territoriales asistidas en temas relacionados con la gestión territorial de la convivencia y seguridad ciudadana (Planes integrales de Seguridad y Convivencia Ciudadana, administración de Fondos de Seguridad Territorial, Socialización de politica pública de seguridad y convivencia, Socialización del Código Nacional de Convivencia Ciudadana), dado que misionalmente la Dirección de Seguridad, Convivencia Ciudadana y Gobierno tiene la competencia de asistir técnicamente a las entidades territoriales,  dada la importancia de  fortalecer los territorios en los temas relacionados con la seguridad y convivencia ciudadana.Para este indicador se programa una meta, pero también se atiende bajo demanda de las entidades territoriales y/o entidades del orden Nacional que las soliciten. La orientación de este indicador es aumentar el número de entidades territoriales asistidas durante la vigencia. _x0009__x0009__x0009__x0009__x0009__x0009__x0009__x0009__x0009__x0009__x0009__x0009__x0009_"/>
    <s v="Asistencias técnicas realizadas a entidades territoriales para fortalecer la gestión territorial de la convivencia y seguridad ciudadana"/>
    <s v="Sumatoria del número de entidades territoriales asistidas en temáticas de gestión territorial."/>
    <s v="Incrementar"/>
    <s v="Acumulado"/>
    <s v="Número"/>
    <n v="2025"/>
    <n v="403"/>
    <d v="2025-09-30T00:00:00"/>
    <n v="50"/>
    <n v="130"/>
    <n v="94"/>
    <n v="30"/>
    <n v="304"/>
    <s v="Actas y/o listados de asistencia generadas por el grupo de gestión territorial de la Dirección de Seguridad, Convivencia Ciudadana y Gobierno"/>
    <s v="Actas y/o listados de asistencia soporte de las asistencias técnicas."/>
    <s v="Trimestral"/>
    <n v="30"/>
    <m/>
    <m/>
    <m/>
    <n v="30"/>
    <s v="Durante el primer trimestre del año, se reportan 30 entidades territoriales participantes en 134 Asistencias técnicas realizadas en fortalecimiento de la gestión territorial de la convivencia y seguridad ciudadana - Planes Integrales de Seguridad y Convivencia Ciudadana PISCC, Fondos de Seguridad Territorial FONSET y FONSECON,Socialización de Código Nacional de Seguridad y Convivencia Ciudadana CNSCC e inspectores de convivencia y paz y socialización de politica pública de convivencia y seguridad humana, por parte del equipo de Gestión Territorial de la Dirección de Seguridad, Convivencia Ciudadana y Gobierno, de la siguiente manera: Febrero: Se realizaron 10 asistencias con participación de 5 entidades territoriales, enlistadas a continuación: 1.Gobernación del departamento del Cauca (PISCC,FONSET,CNSCC,INSPECTORES), 2. Municipio de La Tebaidad  - Quindio y 3.municipio de Circasia - Quindio (PISCC-FONSET), 4.Municipio de Inirida - Guainia (CNSCC, INSPECTORES) y la  5.Gobernación del departamento del Quindío (PISCC- FONSET); Marzo: se realizaron 124 asistencias con participación de 25 entidades territoriales: NORTE DEL CAUCA (12 entidades): Gobernación del departamento del Cauca, Santander de Quilichao - Cauca, Villarica- Cauca, Súarez - Cauca, Padilla - Cauca, Guachené-Cauca, La Maria (Piendamo) -Cauca, Puerto Tejada - Cauca, Buenos Aires - Cauca, Miranda - Cauca, Padilla - Cauca, Caloto - Cauca. SUR DEL CAUCA (11 entidades): La Sierra - Cauca, El Bordo - Cauca, Patía - Cauca, Balboa - Cauca, San Sebastian - Cauca, Santa Rosa - Cauca, Mercaderes- Cauca, Florencia - Cauca, Popayán - Cauca, Sucre - Cauca, Bolivar - Cauca. DEPARTAMENTO DEL VICHADA ( 2 entidades): Municipio de Puerto Carreño - Vichada y Gobernación del departamento del Vichada (PISCC, FONSET, CNSCC, INSPECTORES PPCSH)."/>
    <s v="https://mininteriorgovco.sharepoint.com/:f:/r/sites/EvidenciasOAP/Documentos%20compartidos/Evidencias%20Indicadores%20de%20Proceso%202026/05.%20Gesti%C3%B3n%20para%20la%20Protecci%C3%B3n%20de%20los%20derechos/Direcci%C3%B3n%20de%20Seguridad,%20Convivencia%20Ciudadana%20y%20Gobierno/Ind042?csf=1&amp;web=1&amp;e=cldbRA"/>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contraba en proceso la contratación de operador de tiquetes y operador logistico para la realización de las labores en territorio Nacional."/>
  </r>
  <r>
    <s v="Ind043"/>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Seguridad, Convivencia Ciudadana y Gobierno"/>
    <s v="Director"/>
    <s v="tito.lovo@mininterior.gov.co_x0009__x0009__x0009__x0009__x0009__x0009__x0009__x0009__x0009_"/>
    <x v="0"/>
    <s v="Mide el número de talleres técnicos realizados para el fortalecimiento de las capacidades de las entidades territoriales y la formulación de planes de acción asociados a la mitigación de riesgos en materia de DDHH, afectaciones de la convivencia y seguridad; es importante medirlo para mostrar la gestión realizada en los diferentes territorios complementando el ejercicio que se realiza desde la CIPRAT en la atención de alertas tempranas. Se busca hacer un seguimiento a las estrategias que se aplican en los territorios para la mitigación de riesgos y poder brindar un acompañamiento a las entidades territoriales. El objetivo del indicador es aumentar el número de talleres técnicos realizados para la mitigación de riesgso en los territorios."/>
    <s v="Talleres técnicos realizados para el fortalecimiento de las capacidades de las entidades territoriales para la mitigación de riesgos en materia de DDHH, convivencia y seguridad"/>
    <s v="Sumatoria del número de talleres técnicos para la mitigación de riesgos en materia de DDHH, convivencia y seguridad"/>
    <s v="Incrementar"/>
    <s v="Acumulado"/>
    <s v="Número"/>
    <s v="No aplica"/>
    <s v="No aplica"/>
    <s v="No aplica"/>
    <n v="70"/>
    <n v="120"/>
    <n v="120"/>
    <n v="34"/>
    <n v="344"/>
    <s v="Actas y/o listados de asistencia generadas por el grupo de la Comisión Intersectorial para la Respuesta Rápida a las Alertas Tempranas - CIPRAT de la Dirección de Seguridad, Convivencia Ciudadana y Gobierno"/>
    <s v="Actas y/o listados de asistencias de los talleres tecnicos desarrollados virtuales y/o presenciales"/>
    <s v="Trimestral"/>
    <n v="63"/>
    <n v="30"/>
    <m/>
    <m/>
    <n v="63"/>
    <s v="Durante el primer trimestre del año, la Dirección de Seguridad, Convivencia Ciudadana y Gobierno, reporta la realización de 63 talleres técnicos para la mitigación de los riesgos advertidos en materia de convivencia y seguridad humana."/>
    <s v="https://mininteriorgovco.sharepoint.com/:f:/r/sites/EvidenciasOAP/Documentos%20compartidos/Evidencias%20Indicadores%20de%20Proceso%202026/05.%20Gesti%C3%B3n%20para%20la%20Protecci%C3%B3n%20de%20los%20derechos/Direcci%C3%B3n%20de%20Seguridad,%20Convivencia%20Ciudadana%20y%20Gobierno/Ind043?csf=1&amp;web=1&amp;e=1HJCpq"/>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encontraba en proceso la contratación de operador de tiquetes y operador logistico para la realización de las labores en territorio Nacional."/>
  </r>
  <r>
    <s v="Ind044"/>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x v="0"/>
    <s v="La  Dirección de Asuntos para Comunidades Negras, Afrocolombianas, Raizales y Palenqueras, participa en la aprobación de Condonaciones del Fondo Especial de Créditos Educativos para Comunidades Negras (FECECN)  Administrado por ICETEX, esto es importante medirlo por los beneficios que trae para los jovenes de las Comunidades y garantizar el acceso a la educación superior, y la medición del presente indicador se proyecta con una tendencia de inclementar en cada trimestre "/>
    <s v="Fondo especial de créditos educativos condonables de Comunidades Negras -FECECN, administrado por el ICETEX, en las cuales partipa la Dirección de Asuntos para Comunidades Negras, Afrocolombianas, Raizales y Palenqueras para las condonaciones"/>
    <s v="Sumatoria de participaciones de la  la Dirección de Asuntos para Comunidades Negras, Afrocolombianas, Raizales y Palenqueras en la aprobación de Condonaciones del Fondo Especial de Créditos Educativos para Comunidades Negras (FECECN)  Administrado por ICETEX"/>
    <s v="Incrementar"/>
    <s v="Acumulado"/>
    <s v="Número"/>
    <n v="2024"/>
    <n v="700"/>
    <d v="2025-12-31T00:00:00"/>
    <n v="100"/>
    <n v="250"/>
    <n v="250"/>
    <n v="250"/>
    <n v="850"/>
    <s v="Plan estratégico y de acción 2026"/>
    <s v="Actas de participación Fondo especial de créditos educativos condonables de Comunidades Negras -FECECN, administrado por el ICETEX"/>
    <s v="Trimestral "/>
    <s v="246_x000a_"/>
    <m/>
    <m/>
    <m/>
    <s v="246_x000a_"/>
    <s v="Para el trimestre se adelantaron 246 acciones en el marco de Participar en la aprobación de las condonaciones del fondo especial de créditos educativos condonables de Comunidades Negras -FECECN, administrado por el ICETEX asi;_x000a_Marzo (246) El ICETEX  cito a Comité Técnico Nacional para someter a aprobación la condonacion de  (246) solicitudes  por un valor de CUATRO MIL NOVECIENTOS SESENTA Y CINCO MILLONES CUATROCIENTOS CINCUENTA Y CUATRO MIL QUINIENTOS CINCUENTA Y DOS PESOS CON DIECISIETE CENTAVOS MCTE. ($4.965.454.552,17, las cuales fueron aprobada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
    <m/>
  </r>
  <r>
    <s v="Ind045"/>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x v="0"/>
    <s v="La  Dirección de Asuntos para Comunidades Negras, Afrocolombianas, Raizales y Palenqueras, expide  cerificaciones de Autorreconocimiento como miembro de la  Comunidades Negras, Afrocolombianos, Raizales y Palenqueras y  Exoneración del servicio militar establecido en la sentencia 433 de 2021,  esto es importante medirlo por  los beneficios a las comunidades y que puedan acceder a los programas y oferta institucional del gobierno nacional, y la medición del presente indicador se proyecta con una tendencia de incremental para cada trimestre "/>
    <s v="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
    <s v="Sumatoria de certificaciones de Autorreconocimiento como miembro de la  Comunidades Negras, Afrocolombianos, Raizales y Palenqueras y de Exoneración del servicio militar establecido en la sentencia 433 de 2021"/>
    <s v="Incrementar"/>
    <s v="Acumulado"/>
    <s v="Número"/>
    <n v="2024"/>
    <n v="3500"/>
    <d v="2025-12-31T00:00:00"/>
    <n v="2300"/>
    <n v="2400"/>
    <n v="2500"/>
    <n v="2600"/>
    <n v="9800"/>
    <s v="SISTEMA DE INFORMACIÓN DE ASUNTOS PARA COMUNIDADES NEGRAS, AFROCOLOMBIANAS, RAIZALES Y PALENQUERAS"/>
    <s v="Informe emitido por el SISTEMA DE INFORMACIÓN DE ASUNTOS PARA COMUNIDADES NEGRAS, AFROCOLOMBIANAS, RAIZALES Y PALENQUERAS "/>
    <s v="Trimestral "/>
    <n v="18960"/>
    <m/>
    <m/>
    <m/>
    <n v="18960"/>
    <s v="Para el el primer trimestre se adelantaron 18960 acciones en el marco de Expedir las certificaciones de Autorreconocimiento para:_x000a_1. Autorreconocimiento como miembro de la  Comunidades Negras, Afrocolombianos, Raizales y Palenqueras_x000a_2. Exoneración del servicio militar establecido en la sentencia 433 de 2021, que se presenten ante la Dirección asi;_x000a_Durante el mes de enero se expidieron 5351:_x000a_4634 auto reconocimientos para comunidades negras, afrocolombianas, raizales y palenqueras._x000a_52 certificaciones de exoneración de servicio militar C-433 de 2021._x000a_665 certificacicones de cupos y/o descuentos_x000a_Durante el mes de febrero se expidieron 7644 :_x000a_7056 auto reconocimientos para comunidades negras, afrocolombianas, raizales y palenqueras_x000a_17  certificaciones de exoneración de servicio militar C-433 de 2021._x000a_571 certificaciones de cupos y descuentos._x000a_Durante el mes de marzo se expidieron 5965:_x000a_5483 auto reconocimientos para comunidades negras, afrocolombianas, raizales y palenqueras_x000a_34 certificaciones certificaciones de exoneración de servicio militar C-433 de 2021._x000a_448 certificaciones de cupos y descuento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
    <m/>
  </r>
  <r>
    <s v="Ind046"/>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2"/>
    <s v="Dirección de Asuntos para Comunidades Negras, Afrocolombianas, Raizales y Palenqueras"/>
    <s v="Director"/>
    <s v="amelia.cotes@mininterior.gov.co"/>
    <x v="0"/>
    <s v="La  Dirección de Asuntos para Comunidades Negras, Afrocolombianas, Raizales y Palenqueras, realiza el registros y Actualizaciones Realizadas sobre el Total de Registros y Actualizaciones de Organizaciones de Comunidades Negras, Afrocolombianas, Raizales y Palenqueras, esto es importante medirlo por que  las organizaciones legalmente organizadas puedan acceder a los proyectos de inversión que oferta el gobierno nacional; la medición del presente indicador se proyecta con una tendencia de incremental para cada trimestre. "/>
    <s v="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
    <s v="Sumatoria de Registro, actualización realizadas de los Consejos Comunitarios,  Formas o Expresiones Organizativas, Organizaciones de Base y las demás que cree la Ley, de las Comunidades Negras, Afrocolombianas, Raizales y Palenqueras"/>
    <s v="Incrementar"/>
    <s v="Acumulado"/>
    <s v="Número"/>
    <n v="2024"/>
    <n v="150"/>
    <d v="2025-12-31T00:00:00"/>
    <n v="25"/>
    <n v="45"/>
    <n v="55"/>
    <n v="75"/>
    <n v="200"/>
    <s v="Plan estratégico y de acción 2026"/>
    <s v="Matriz de excel, registros, actualizaciones, informes controldoc"/>
    <s v="Trimestral"/>
    <n v="99"/>
    <m/>
    <m/>
    <m/>
    <n v="99"/>
    <s v="En el trimestre se recibieron y atendieron 99 solicitudes en el proceso de Registro Público Único Nacional y/o actualización de los Consejos Comunitarios, Formas o Expresiones Organizativas, Organizaciones de Base, para un cumplimiento del 100% de la actividad, así:_x000a__x000a_Enero. (11) 1 inscripciones Organizaciones de base, 2 Actualizaciones organizaciones de base, 0 Inscripciones consejos comunitarios, 8 Actualizaciones consejos comunitarios, 0 Inscripciones de formas o expresiones, 0 Actualizaciones de formas o expresiones._x000a_ _x000a_Febrero. (52) 11 Inscripciones Organizaciones de base, 8 Actualizaciones organizaciones de base, 1 Inscripciones consejos comunitarios, 32 Actualizaciones consejos comunitarios, 0 Inscripciones de formas o expresiones, 0 Actualizaciones de formas o expresiones._x000a__x000a_Marzo. (36) 3 Inscripciones Organizaciones de base, 5 Actualizaciones organizaciones de base, 1 Inscripciones consejos comunitarios, 25 Actualizaciones consejos comunitarios, 0 Inscripciones de formas o expresiones, 2 Actualizaciones de formas o expresione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
    <m/>
  </r>
  <r>
    <s v="Ind047"/>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para Comunidades Negras, Afrocolombianas, Raizales y Palenqueras"/>
    <s v="Director"/>
    <s v="amelia.cotes@mininterior.gov.co"/>
    <x v="0"/>
    <s v="Procesos de Consulta Previa Realizados para Medidas Legislativas y Administrativas Afectando a Comunidades Negras, Afrocolombianas, Raizales y Palenqueras, los cuales aumentan en el periodo espeficico, su inportancia se debe a la Consulta Previa es un derecho fundamental (Sent. C-169/01, Convenio 169 OIT). Medir cuántos procesos se realizan permite.Verificar que el Estado está cumpliendo con la protección de los derechos de las comunidades. Evidenciar que las entidades responsables están aplicando las normas y protocolos vigentes."/>
    <s v="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
    <s v="Sumatoria de  procesos de Consulta Previa para la adopción de Medidas Legislativas y Administrativas de Amplio Alcance Susceptibles de Afectar a las Comunidades Negras, Afrocolombianas, Raizales y Palenqueras  (Espacio Nacional de Consulta Previa - ENCP y Sesiones de las Comisiones) realizados "/>
    <s v="Incrementar"/>
    <s v="Acumulado"/>
    <s v="Número"/>
    <n v="2024"/>
    <n v="25"/>
    <d v="2025-12-31T00:00:00"/>
    <n v="5"/>
    <n v="6"/>
    <n v="7"/>
    <n v="8"/>
    <n v="26"/>
    <s v="Plan estratégico y de acción 2026"/>
    <s v="Actas de los procesos de Consulta Previa para la adopción de Medidas Legislativas y Administrativas de Amplio Alcance Susceptibles de Afectar a las Comunidades Negras, Afrocolombianas, Raizales y Palenqueras  (Espacio Nacional de Consulta Previa - ENCP y Sesiones de las Comisiones, informes, listas de asistencia"/>
    <s v="Trimestral"/>
    <n v="5"/>
    <m/>
    <m/>
    <m/>
    <n v="5"/>
    <s v="Para el I trimestre se adelantaron 5 acciones en el marco de Coordinar y realizar los procesos de Consulta Previa para la adopción de Medidas Legislativas y Administrativas de Amplio Alcance Susceptibles de Afectar a las Comunidades Negras, Afrocolombianas, Raizales y Palenqueras con el Espacio Nacional de Consulta Previa – ENCP (Decreto 1372 de 2018); así como la secretaría técnica de la Comisión Consultiva de Alto Nivel (Decreto 1640 de 2020). asi;_x000a_Febrero; (1) Comisión IV del Espacio Nacional de Consulta Previa, en el marco de la Consulta Previa Libre e Informada del Capítulo de las comunidades Negras, Afrocolombianas, Raizales y Palenqueras del Plan Nacional de Cultura 2024-2038, en el marco de la ejecución del contrato 1923 de 2025._x000a_Marzo; (4) (1) Sesión Comisión V del Espacio Nacional de Consulta Previa de Comunidades Negras Afrocolombianas, Raizales y Palenqueras – ENCP, para el desarrollo de un espacio de diálogo de temas relacionados con la misionalidad de la Unidad de Restitución de Tierras – URT. (2) Sesión Comisión Consultiva de Alto Nivel – CCAN, para la participación en el proceso de reglamentación del Decreto Ley 4635 de 2011 (3,4) Sesióne de la Comisión VI del ENCP y la Unidad de Víctimas – UARIV para la consolidación de los preacuerdos y predesacuerdos de la consulta del Decreto Ley 4635 de 2011."/>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
    <m/>
  </r>
  <r>
    <s v="Ind048"/>
    <s v="MISIONAL"/>
    <s v="GESTIÓN PARA LA PROTECCIÓN DE LOS DERECHOS"/>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x v="0"/>
    <s v="Este indicador mide el número de entidades del orden nacional y territorial e instancias de paz que se mantienen articuladas para la implementación de la Política de Paz Total. Es importante porque permite asegurar la coordinación institucional necesaria para ejecutar de manera efectiva las acciones de paz. Su objetivo es mantener el nivel de articulación dentro de un rango que garantice la implementación adecuada de la política."/>
    <s v="Entidades o instancias articuladas para la implementación de acciones asociadas a la Paz"/>
    <s v="Número de  entidades y/o instancias articuladas  para la implementación de acciones asociadas a la Paz  "/>
    <s v="Mantener"/>
    <s v="Stock"/>
    <s v="Número"/>
    <n v="2025"/>
    <n v="12"/>
    <d v="2025-12-31T00:00:00"/>
    <n v="0"/>
    <n v="2"/>
    <n v="5"/>
    <n v="5"/>
    <n v="12"/>
    <s v="Informes de Articulacion de Entidades o Instancias asociadas a la Paz"/>
    <s v="Reportes o Informes de Iniciativas gestionadas, articuladas y/o coordinadas"/>
    <s v="Trimestral"/>
    <n v="0"/>
    <m/>
    <m/>
    <m/>
    <m/>
    <s v="No se reporta avance ya que la meta para el I Trimestre se encuentra en cero (0)"/>
    <s v="No aplica "/>
    <s v="Ninguna"/>
  </r>
  <r>
    <s v="Ind049"/>
    <s v="MISIONAL"/>
    <s v="GESTIÓN PARA LA PROTECCIÓN DE LOS DERECHOS"/>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x v="0"/>
    <s v="Este indicador mide la gestión de la implementación de iniciativas sociales, comunitarias e institucionales del Sector Interior en articulación con entidades del orden nacional, territorial, organismos de cooperación internacional y organizaciones sociales y étnicas. Es importante porque permite fortalecer la acción conjunta para atender necesidades territoriales y poblacionales. Su objetivo es aumentar el nivel de implementación articulada de estas iniciativas."/>
    <s v="Iniciativas del Sector Interior, articuladas con entidades del Orden Nacional, Territorial, Organismos de Cooperación Internacional y Multilaterales y Organizaciones sociales y etnicas."/>
    <s v="Numero de Iniciativas gestionadas, articuladas y/o coordinadas"/>
    <s v="Incrementar"/>
    <s v="Acumulado"/>
    <s v="Número"/>
    <n v="2025"/>
    <n v="17"/>
    <d v="2025-12-31T00:00:00"/>
    <n v="2"/>
    <n v="5"/>
    <n v="5"/>
    <n v="5"/>
    <n v="17"/>
    <s v="Soportes de Articulacion e Implementacion de las Iniciativas sociales y comuntarias asociadas al sector Interior"/>
    <s v="Reportes o Informes de Iniciativas gestionadas, articuladas y/o coordinadas"/>
    <s v="Trimestral"/>
    <n v="2"/>
    <m/>
    <m/>
    <m/>
    <m/>
    <s v="Durante el I trimestre de la vigencia, se avanzó con la gestión e implementación de dos iniciativas en las subregiones PDET: Sierra Nevada y Perijá, en el municipio de La Paz (Cesar), y Sur del Tolima, en el municipio de Ataco (Tolima), en coadyuvancia con el Convenio No. 1638 de 2024 suscrito con la OIM, mediante acciones de planificación, coordinación y seguimiento orientadas a garantizar la pertinencia territorial y sostenibilidad de las intervenciones; estas acciones se enmarcan en los lineamientos del Plan Nacional de Desarrollo 2022–2026 “Colombia, Potencia Mundial de la Vida”, contribuyendo a la consolidación de la paz territorial, el cierre de brechas y el fortalecimiento institucional en territorios priorizados, "/>
    <s v="Ind049"/>
    <s v="Ninguna"/>
  </r>
  <r>
    <s v="Ind050"/>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x v="0"/>
    <s v="Medir la determinación de la procedencia o no de consulta previa mediante el porcentaje de actos administrativos expedidos para la toma de decisiones. Es importante la medición para establecer el volumen de actos administrativos, para la toma de decisiones, relacionadas con el procedimiento de la procedencia o no de la consulta previa. El indicador es de mantener  "/>
    <s v="Porcentaje de actos administrativos expedidos para determinar la procedencia o no de la consulta previa "/>
    <s v="(Número de actos administrativos expedidos para determinar la procedencia o no de la consulta previa / Número de actos administrativos programados para determinar la procedencia o no de la consulta previa ) x 100 _x0009_"/>
    <s v="Mantener"/>
    <s v="Flujo"/>
    <s v="Porcentaje"/>
    <n v="2023"/>
    <n v="1"/>
    <d v="2025-09-30T00:00:00"/>
    <n v="0.9"/>
    <n v="0.9"/>
    <n v="0.9"/>
    <n v="0.9"/>
    <n v="0.9"/>
    <s v="Matriz de actos administrativos 2026 de la Subdirección Ténica"/>
    <s v="Matriz de actos administrativos 2026 de la Subdirección Técnica  "/>
    <s v="Trimestral"/>
    <n v="0.9"/>
    <m/>
    <m/>
    <m/>
    <m/>
    <s v="&quot;En el primer trimestre del año 2026, fueron programados y emitidos 290 actos administrativos de Determinación de Procedencia y Oportuna de la Consulta previa, así: Enero: 88, febrero: 109, marzo: 93_x000a_Por sectores: energía, 122 actos;  sector de infraestructura, 46 actos;  el sector minero, 35 actos; el sector ambiental, 23 actos: el sector de hidrocarburos, 18 actos; el sector de telecomunicaciones, 18 actos;  el grupo de otros sectores sumó 28 actos administrativos, para un total de 290 actos administrativos emitidos.&quot;"/>
    <s v="1. Ind 050. 1er Trimestre"/>
    <m/>
  </r>
  <r>
    <s v="Ind051"/>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x v="0"/>
    <s v="Medir la gestión y coordinación de los procesos consultivos mediante el porcentaje de reuniones atendidas y convocadas en el marco de procesos de consulta previa. Es importante medirlo para el monitoreo y toma de decisiones de la gestión del desarrollo de los procesos consultivos . El indicador es de mantener"/>
    <s v="Porcentaje de reuniones convocadas y atendidas en el marco de procesos de consulta previa "/>
    <s v="SI((Número de reuniones atendidas en el marco de procesos de consulta previa/Número de reunioones convocados en el marco de procesos de consulta previa)&gt;=85%;1;(Número de reuniones atendidas en el marco de procesos de consulta previa/Número de reunioones convocados en el marco de procesos de consulta previa)/85%)"/>
    <s v="Mantener"/>
    <s v="Flujo"/>
    <s v="Porcentaje"/>
    <n v="2023"/>
    <n v="1"/>
    <d v="2025-09-30T00:00:00"/>
    <n v="1"/>
    <n v="1"/>
    <n v="1"/>
    <n v="1"/>
    <n v="1"/>
    <s v="Matriz de reuniones convocadas y atendidas en el marco de la Consulta Previa de la Subdirección de Gestión."/>
    <s v="Matriz de reuniones convocadas y atendidas en el marco de la Consulta Previa de la Subdirección de Gestión "/>
    <s v="Trimestral"/>
    <n v="1"/>
    <m/>
    <m/>
    <m/>
    <m/>
    <s v="Durante el primer trimestre se atendieron 269 reuniones de las 284 reuniones convocadas de consultra previa, cumpliendo con la meta para el trimestre; especificamente por mes las Atendidas: Enero 8, febrero 99, marzo 162 , y las convocadas: Enero: 8, Febrero 102, marzo, 174."/>
    <s v="2.Ind. 051. 1er Trimestre"/>
    <m/>
  </r>
  <r>
    <s v="Ind052"/>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la Autoridad Nacional de Consulta Previa"/>
    <s v="Director"/>
    <s v="dire.alfonso.jimenez@mininterior.gov.co"/>
    <x v="0"/>
    <s v="Medir la estrategias implementadas de los procesos de formación en consulta previa desde la escuela de formación para grupos de interés, a fin de establecer el avance de la sensibilización en materia de consulta previa de los grupos de interés.  Es importante la medición porque mediante la implementacion de estrategias de formación se fortalecen las capacidades y habilidades para grupos de interes en materia de consulta previa. El indicador es de mantener  "/>
    <s v="Porcentaje de estrategias de formación implementadas desde la escuela de formación para grupos de interés."/>
    <s v="(Número de estrategias de formación implementadas desde la escuela de formación para grupos de interés / Número de estrategias de formación programadas a implementar desde la escuela de formación para grupos de interés) x 100"/>
    <s v="Mantener"/>
    <s v="Flujo"/>
    <s v="Porcentaje"/>
    <n v="2025"/>
    <n v="1"/>
    <d v="2025-09-30T00:00:00"/>
    <n v="1"/>
    <n v="1"/>
    <n v="1"/>
    <n v="1"/>
    <n v="1"/>
    <s v="Reporte del número de estrategias de formación implementadas desde la escuela de formación para  grupos de interés _x0009__x0009__x0009__x0009__x0009__x0009__x0009__x0009__x0009_"/>
    <s v="Reporte del número de estrategias de formación implementadas desde la escuela de formación para  grupos de interés _x0009__x0009__x0009__x0009__x0009__x0009__x0009__x0009__x0009_"/>
    <s v="Trimestral"/>
    <n v="1"/>
    <m/>
    <m/>
    <m/>
    <m/>
    <s v="En el marco de la implementación de estrategias desde la Escuela de Formación para grupos de interés en el primer trimestre se adelantaron 4 estrategias así: _x000a_Enero: 2 estrategias 1, se proyecta documento base para la jornada de inducción y reinducción para servidores de la DANCP. 2. estrategias de jornadas de capacitación:  (Se realizó jornada de capacitación a servidores de la Dirección de formalización minera del Ministerio de Minas y Energía. (8 personas)._x000a_Febrero: 1 estrategia de jornada de capacitación: Se adelantaron tres (3) capacitaciones: 1) A la comunidad del Cabildo Menor Indígena Cascaloa (11 personas). 2) Jornada de inducción en el derecho fundamental a la consulta previa dirigida a nuevos servidores de la DANCP (57 personas). 3) Capacitación en consulta previa dirigida a colaboradores de la Alcaldía Municipal de Filadelfia – Caldas y la Personería Municipal (23 personas)._x000a_Marzo: 1  estrategias de jornadas de capacitación: (1. Consejo comunitario PUA ll .(46 personas) 2. Capacitación a la Comunidad Indígena San Rafael (67 personas). 3. Capacitación al Consejo Comunitario Arroyo  (53 personas) 4.Capacitación al Consejo Comunitario de Punta Arena – Cartagena (49 personas). 5.Capacitación al Consejo Comunitario Santa Ana en Barú – Cartagena (36 personas). 6. Capacitación a servidores públicos en Guainía; 7. La comunidad de Punta Canoa – Cartagena) (5 personas), Comunidad de punta canoa  (59 personas); 8. Comision de servicio civil (15 personas) para un total (las 7 capacitaciones) de 315 personas."/>
    <s v="3. Ind.052. 1er Trimestre"/>
    <m/>
  </r>
  <r>
    <s v="Ind053"/>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Religiosos"/>
    <s v="Director"/>
    <s v="richard.gamboa@mininterior.gov.co"/>
    <x v="1"/>
    <s v="Incrementar la cantidad de asistencias técnicas y acompañamientos efectuados por la DAR a las Gobernaciones y Alcaldías, tanto de manera presencial como virtual, en relación con las metodologías y kit de herramientas determinados, permite identificar el grado de cumplimiento en la gestión del proceso de asesoría y asistencia técnica brindado por la DAR a las entidades territoriales, de igual forma facilita evaluar el cumplimiento de la estrategia de relacionamiento Nación - Territorio, garantizar la transferencia de conocimiento y mejorar la gestión en las entidades territoriales. la tendencia de este indicador es incremental."/>
    <s v="Asistencias técnicas realizadas a las entidades territoriales (Gobernaciones y Alcaldías)  de manera presencial y virtual, sobre las metodologías y kit de herramientas realizadas por la Dirección de Asuntos Religiosos "/>
    <s v="Sumatoria del número de asistencias técnicas realizadas a las entidades territoriales (Gobernaciones y Alcaldías) de manera presencial y virtual"/>
    <s v="Incrementar"/>
    <s v="Acumulado"/>
    <s v="Número"/>
    <n v="2023"/>
    <n v="357"/>
    <d v="2025-12-31T00:00:00"/>
    <n v="5"/>
    <n v="25"/>
    <n v="25"/>
    <n v="25"/>
    <n v="80"/>
    <s v="Bitácora de eventos DAR 2026"/>
    <s v="Registros de asistencia técnica y acompañamientos (actas, informes de comisión, Listas de asistencia, reportes de plataformas virtuales y registros fotográficos)."/>
    <s v="Trimestral"/>
    <n v="40"/>
    <m/>
    <m/>
    <m/>
    <m/>
    <s v="Durante el primer (1) trimestre: Se realizaron (40) asistencias técnicas y acompañamientos a las entidades territoriales (Gobernaciones y Alcaldías) de manera presencial y virtual, sobre las metodologías y kit de herramientas proferidas por la Dirección así: Enero (2): 19/01/2026 Valle del Cauca Palmira, 27/01/2026 Antioquia Medellín;  Febrero (19): 03/02/2026 Cundinamarca Soacha, 10/02/2026 Soledad Atlántico, 12/02/2026 Bogotá Bogotá D.C,13/02/2026 Bogotá , 16/02/2026 Bolívar Cicuco,   16/02/2026 Mompós Bolivar, 17/02/2026 Bolívar Cicuco, 18/02/2026 Bolívar Magangué, 19/02/2026 Bolívar Mompós,  Vaupés Mitú, 20/02/2026 Atlántico Barranquilla, 21/02/2026 Atlántico Barranquilla, 22/02/2026 Atlántico Barranquilla, 24/02/2026 Bolívar Turbaco, 25/02/2026 Bolívar Turbaco, 26/02/2026 Bolívar Turbaco,  Tolima San Luis; Marzo (19): 06/03/2026 Meta Villavicencio, 07/03/2026 Bogotá Bogotá, 09/03/2026 Vaupés Mitú, 10/03/2026 Casanare Yopal, 11/03/2026 Sucre San Onofre, 13/03/2026 Cauca Popayán,  Nariño Pasto, 16/03/2026 La Guajira Riohacha,  Nariño Pasto, 17/03/2026 La Guajira Riohacha, 18/03/2026 Antioquia Medellín,  Bolívar Magangué, 19/03/2026 Antioquia Caldas,   Medellín,  Chocó Quibdó,  Tolima Ibagué, 24/03/2026 Antioquia Caldas, 25/03/2026 Huila Neiva."/>
    <s v="https://mininteriorgovco.sharepoint.com/:f:/r/sites/EvidenciasOAP/Documentos%20compartidos/Evidencias%20Indicadores%20de%20Proceso%202026/05.%20Gesti%C3%B3n%20para%20la%20Protecci%C3%B3n%20de%20los%20derechos/Direcci%C3%B3n%20de%20Asuntos%20Religiosos/Ind053?csf=1&amp;web=1&amp;e=CDDh9A"/>
    <s v="Ninguna"/>
  </r>
  <r>
    <s v="Ind054"/>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x v="0"/>
    <s v="Mantener el porcentaje de solicitudes de trámites atendidos de manera efectiva dentro de los tiempos establecidos por el Sistema de Gestión Documental. Es importante, porque permite garantizar la eficiencia y oportunidad en la gestión documental, asegurando la custodia adecuada de los expedientes y el cumplimiento normativo. Además, contribuye a la transparencia y a la satisfacción de los usuarios internos y externos. La tendencia de este indicador es de &quot;Mantener&quot;."/>
    <s v="Trámites del Sistema de gestión documental y custodia de los expedientes realizados  por la Dirección de Asuntos Religiosos "/>
    <s v="((Sumatoria del número de actos administrativos por solicitud de personerías jurídicas especiales y extendidas y otros trámites de las entidades religiosas atendidos y en custodia) / (el número de solicitudes de trámites recibidos en el periodo)) multiplicado por 100"/>
    <s v="Mantener"/>
    <s v="Stock"/>
    <s v="Porcentaje"/>
    <n v="2023"/>
    <n v="1"/>
    <d v="2025-12-31T00:00:00"/>
    <n v="1"/>
    <n v="1"/>
    <n v="1"/>
    <n v="1"/>
    <n v="1"/>
    <s v="Sistema de gestión documental,  tablero de reparto  y registro de custodia de los expedientes"/>
    <s v="Reportes del Sistema de gestión documental,  tablero de reparto  y registro de custodia de los expedientes; clasificadospor trámites así: 2. reforma de estatutos, 3. personería jurídica especial, 4. personería jurídica extendida, 5. dignatarios, y 6. tutelas"/>
    <s v="Trimestral"/>
    <n v="1"/>
    <m/>
    <m/>
    <m/>
    <m/>
    <s v="Durante el primer trimestre: se realizó la actualización del sistema de gestión documental y la custodia de los expedientes de personerías jurídicas de la siguiente manera: enero: reforma de estatutos 5, personería jurídica especial 42, personería jurídica extendida 5, dignatarios 28, tutelas 10 total 90, febrero: reforma de estatutos 13, personería jurídica especial 58, personería jurídica extendida 6, dignatarios 66, tutelas 13, total 156, y marzo: reforma de estatutos 34, personería jurídica especial 94, personería jurídica extendida 3, dignatarios 83, tutelas 20, total 234, Acumulado trimestre: reforma de estatutos 52, personería jurídica especial 194, personería jurídica extendida 14, dignatarios 177, tutelas 43, para un total de 480 trámites atendidos"/>
    <s v="https://mininteriorgovco.sharepoint.com/:f:/r/sites/EvidenciasOAP/Documentos%20compartidos/Evidencias%20Indicadores%20de%20Proceso%202026/05.%20Gesti%C3%B3n%20para%20la%20Protecci%C3%B3n%20de%20los%20derechos/Direcci%C3%B3n%20de%20Asuntos%20Religiosos/Ind054?csf=1&amp;web=1&amp;e=ScFoU5"/>
    <s v="Ninguna"/>
  </r>
  <r>
    <s v="Ind055"/>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x v="2"/>
    <s v="Mantener el porcentaje de expedición de certificados de existencia y representación legal dentro del tiempo establecido por la normativa, es importante porque garantiza la eficiencia y oportunidad en la atención de trámites, lo cual permite asegurar la transparencia, la eficiencia administrativa y la satisfacción de las entidades religiosas."/>
    <s v="Certificados de existencia y representación legal de las entidades religiosas expedidos por la Dirección de Asuntos Religiosos "/>
    <s v="((Número certificaciones de representacion legal  de las entidades religiosas expedidos) /( número de solicitudes de certificación de representacion legal  de las entidades religiosas recibidos)) multiplicado por 100"/>
    <s v="Mantener"/>
    <s v="Stock"/>
    <s v="Porcentaje"/>
    <n v="2019"/>
    <n v="1"/>
    <d v="2025-12-31T00:00:00"/>
    <n v="1"/>
    <n v="1"/>
    <n v="1"/>
    <n v="1"/>
    <n v="1"/>
    <s v="Registro público de entidades religiosas (Plataforma BPM)"/>
    <s v="Reportes del Sistema de gestión documental BPM, tablero de reparto  y registro de custodia de los expedientes; clasificadospor trámites así: 1. Certificados de existencia y representacion legal"/>
    <s v="Trimestral"/>
    <n v="1"/>
    <m/>
    <m/>
    <m/>
    <m/>
    <s v="Durante el primer (1) trimestre se expidieron 5037 certificados de existencia y representación legal así: enero 1495, febrero 1809 y marzo 1733._x000a__x000a_Los certificados de existencia y representación legal se solicitan en el aplicativo: https://arncbpm.mininterior.gov.co/_x000a__x000a_Para facilitar la generación de datos estadísticos de registros administrativos consultar el enlace._x000a__x000a_Enlace reporte Cantidad Solicitudes Certificado_x000a_https://bpmproduccion.mininterior.gov.co/BPM_Mensajes_Crear.aspx?Tu9QX7FiJeYMmKBSEE4Yxo7Oza7oLOoAQwF4WhW4mZQ="/>
    <s v="https://mininteriorgovco.sharepoint.com/:f:/r/sites/EvidenciasOAP/Documentos%20compartidos/Evidencias%20Indicadores%20de%20Proceso%202026/05.%20Gesti%C3%B3n%20para%20la%20Protecci%C3%B3n%20de%20los%20derechos/Direcci%C3%B3n%20de%20Asuntos%20Religiosos/Ind055?csf=1&amp;web=1&amp;e=Iz3kt5"/>
    <s v="Ninguna"/>
  </r>
  <r>
    <s v="Ind056"/>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5"/>
    <s v="Subdirección de Proyectos para la Seguridad y la Convivencia Ciudadana"/>
    <s v="Subdirector "/>
    <s v="tito.lovo@mininterior.gov.co"/>
    <x v="0"/>
    <s v="Mide el número de jornadas integrales realizadas por la Subdirección de Proyectos para la Seguridad y Convivencia Coudadana a entes territoriales y Fuerza Pública, orientadas a socializar la oferta institucional y fortalecer capacidades en formulación, gestión y radicación de proyectos a través del Sistema de Información de Proyectos Institucionales (SIPI). Estas jornadas buscan facilitar la adecuada estructuración de las iniciativas y su tránsito por el proceso de viabilización técnica, financiera y jurídica. El objetivo del indicador es mantener el número de jornadas ejecutadas conforme a la programación establecida para la vigencia 2026._x0009__x0009__x0009__x0009__x0009__x0009__x0009__x0009__x0009_"/>
    <s v="Jornadas integrales de fortalecimiento y socialización de la oferta institucional realizadas a entes territoriales y Fuerza Pública_x0009__x0009__x0009__x0009__x0009__x0009__x0009__x0009__x0009__x0009__x0009__x0009__x0009__x0009__x0009__x0009_"/>
    <s v="Número de jornadas integrales de fortalecimiento y socialización de la oferta institucional realizadas en el periodo._x0009__x0009__x0009__x0009__x0009__x0009__x0009__x0009__x0009_"/>
    <s v="Incrementar"/>
    <s v="Acumulado"/>
    <s v="Número"/>
    <s v="No aplica"/>
    <s v="No aplica"/>
    <s v="No aplica"/>
    <n v="0"/>
    <n v="6"/>
    <n v="0"/>
    <n v="6"/>
    <n v="12"/>
    <s v="Registro consolidado de jornadas de fortalecimiento y socialización administrado por la Subdirección; reportes del Sistema de Información de Proyectos Institucionales (SIPI), cuando aplique."/>
    <s v="Listados de asistencia firmados; informes de ejecución de jornadas; reportes del registro de jornadas en el SIPI (cuando aplique); material de soporte (actas, memorandos de convocatoria y evidencias fotográficas)."/>
    <s v="Semestral"/>
    <s v="N/A"/>
    <m/>
    <m/>
    <m/>
    <m/>
    <s v="La meta esta programada para el II y IV trimestre, por lo anterior no se reporta el avance del indicador"/>
    <m/>
    <s v="N/A"/>
  </r>
  <r>
    <s v="Ind057"/>
    <s v="MISIONAL"/>
    <s v="GESTIÓN PARA LA PROTECCIÓN DE LOS DERECHOS"/>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Subdirección de Proyectos para la Seguridad y la Convivencia Ciudadana"/>
    <s v="Subdirector "/>
    <s v="tito.lovo@mininterior.gov.co"/>
    <x v="1"/>
    <s v="Mide el porcentaje de proyectos evaluados frente al total de proyectos radicados en la Subdirección durante el periodo de referencia, con el fin de determinar el nivel de cumplimiento en la gestión de evaluación técnica. El objetivo del indicador es mantener el resultado dentro del rango meta definido (≥ 90%)."/>
    <s v="Proyectos evaluados frente a proyectos radicados en la Subdirección de Proyectos para la Seguridad y la Convivencia Ciudadana."/>
    <s v="Número de proyectos evaluados / Número de proyectos radicados en la plataforma  * 100_x0009__x0009__x0009__x0009__x0009__x0009__x0009__x0009__x0009_"/>
    <s v="Mantener"/>
    <s v="Stock"/>
    <s v="Porcentaje"/>
    <s v="No aplica"/>
    <s v="No aplica"/>
    <s v="No aplica"/>
    <n v="0"/>
    <n v="0.9"/>
    <n v="0"/>
    <n v="0.9"/>
    <n v="0.9"/>
    <s v="Reporte consolidado del Sistema de Información de Proyectos Institucionales (SIPI) sobre proyectos radicados y evaluados en el periodo."/>
    <s v="Registros del SIPI sobre proyectos radicados y proyectos que se le hallan realizado evaluación._x0009__x0009__x0009__x0009__x0009__x0009__x0009__x0009__x0009_"/>
    <s v="Semestral"/>
    <s v="N/A"/>
    <m/>
    <m/>
    <m/>
    <m/>
    <s v="La meta esta programada para el II y IV trimestre, por lo snterior no se reporta el avance del indicador"/>
    <m/>
    <s v="N/A"/>
  </r>
  <r>
    <s v="Ind058"/>
    <s v="DE APOYO"/>
    <s v="GESTIÓN ADMINISTRATIVA"/>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x v="1"/>
    <s v="Hacer seguimiento a la ejecución del presupuesto asignado para atender las necesidades de funcionamiento del Ministerio del Interior, dicha ejecución debe ir en aumento durante la vigencia."/>
    <s v="Ejecución presupuestal apropiada para el funcionamiento "/>
    <s v="(Total presupuesto ejecutado en el periodo (Comprometido)/Total de presupuesto asignado) * 100"/>
    <s v="Incrementar"/>
    <s v="Flujo"/>
    <s v="Porcentaje"/>
    <n v="2024"/>
    <n v="85"/>
    <d v="2025-12-31T00:00:00"/>
    <n v="0.15"/>
    <n v="0.35"/>
    <n v="0.7"/>
    <n v="0.85"/>
    <n v="0.85"/>
    <s v="Sistema Integrado de Información Financiera SIIF"/>
    <s v="Reporte de ejecución SIIF"/>
    <s v="Trimestral"/>
    <n v="0.56999999999999995"/>
    <m/>
    <m/>
    <m/>
    <n v="0.56999999999999995"/>
    <s v="El porcentaje de ejecución de los recursos de funcionamiento ejecutado, fue superior al establecido en la meta para el primer trimestre, debido a que por la ley de garantías se suscribieron nuevos contratos en el mes de enero de 2026, con el fin de garantizar la atención de las necesidades de funcionamiento en las sedes del Ministerio."/>
    <s v="Ind058"/>
    <s v="La ley de garantías conlleva a que varios contratos se suscriban antes de lo previsto con relación a otras vigencias."/>
  </r>
  <r>
    <s v="Ind059"/>
    <s v="DE APOYO"/>
    <s v="GESTIÓN ADMINISTRATIVA"/>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x v="1"/>
    <s v="Hacer seguimiento a las tomas física realizadas anualmente a los bienes de las 27 dependencias del Ministerio del Interior, con el objeto de conservar el inventario de la entidad, el numero de tomas físicas debe aumentar en durante la vigencia.  "/>
    <s v="Tomas físicas realizadas anualmente a las dependencias del Ministerio del Interior "/>
    <s v="Sumatoria de tomas físicas realizadas por dependencia"/>
    <s v="Incrementar"/>
    <s v="Acumulado"/>
    <s v="Número"/>
    <n v="2024"/>
    <n v="25"/>
    <d v="2025-12-31T00:00:00"/>
    <n v="0"/>
    <n v="10"/>
    <n v="9"/>
    <n v="8"/>
    <n v="27"/>
    <s v="Sumatoria de tomas físicas realizadas por dependencia"/>
    <s v="Formato Informe Toma Física "/>
    <s v="Trimestral"/>
    <n v="0"/>
    <m/>
    <m/>
    <m/>
    <n v="0"/>
    <s v="Actividad programada a parir del segundo trimestre de 2026"/>
    <s v="Ind059"/>
    <s v="N/A"/>
  </r>
  <r>
    <s v="Ind060"/>
    <s v="DE APOYO"/>
    <s v="GESTIÓN FINANCIERA"/>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x v="0"/>
    <s v="Hacer segmento a los pagos realizados con base en las solicitudes y el cumplimiento de requisitos por parte de las dependencias del Ministerio; el porcentaje de pagos debe aumentar durante la vigencia. "/>
    <s v="Pagos realizados de las obligaciones de ministerio del interior"/>
    <s v="(Número de pagos oportunos realizados/Número Total de solicitudes de pagos radicados)*100"/>
    <s v="Incrementar"/>
    <s v="Flujo"/>
    <s v="Porcentaje"/>
    <n v="2024"/>
    <n v="0.8"/>
    <d v="2025-12-31T00:00:00"/>
    <n v="1"/>
    <n v="1"/>
    <n v="1"/>
    <n v="1"/>
    <n v="1"/>
    <s v="Sistema Integrado de Información Financiera SIIF"/>
    <s v="Listado ordenes de pago"/>
    <s v="Trimestral"/>
    <n v="1"/>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s v="N/A"/>
  </r>
  <r>
    <s v="Ind061"/>
    <s v="DE APOYO"/>
    <s v="GESTIÓN FINANCIERA"/>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x v="1"/>
    <s v="Hacer seguimiento a la expedición de CDP y RP solicitados por las dependencias del Ministerio; el porcentaje de CDP y RP expedidas  debe aumentar durante la vigencia. "/>
    <s v="CDP y RP expedidos por el Grupo de Gestión Financiera y Contable del Ministerio"/>
    <s v="(Número de CDP y rp expedidos en el periodo/Número total de CDP y RP solicitados en el periodo)*100"/>
    <s v="Incrementar"/>
    <s v="Flujo"/>
    <s v="Porcentaje"/>
    <n v="2024"/>
    <n v="0.9"/>
    <d v="2025-12-31T00:00:00"/>
    <n v="1"/>
    <n v="1"/>
    <n v="1"/>
    <n v="1"/>
    <n v="1"/>
    <s v="Sistema Integrado de Información Financiera SIIF"/>
    <s v="Consolidado cuentas radicadas y aprobadas"/>
    <s v="Trimestral"/>
    <n v="1"/>
    <n v="1"/>
    <m/>
    <m/>
    <n v="1"/>
    <s v="Durante el I trimestre de la vigencia 2026, se da cumplimiento a la meta del 100% de las solicitudes recibidas en la Subdirección Administrativa y Financiera - Grupo de Gestión Financiera y Contable del Ministerio del interior gestionando 6.240 solicitudes detalladamente así:_x000a_Se expidieron los siguientes CDP:_x000a_Enero: 2.236 por valor de $888.950.972,505,48_x000a_Febrero: 86 por valor de $143.331.978.912,86_x000a_Marzo: 28 por valor de $103.845.392.566,95_x000a_Se expidieron los siguientes RP:_x000a_Enero: 2.088 por valor de $750.632.080.867,83_x000a_Febrero: 806 por valor de $13.453.577.805,00_x000a_Marzo: 996 por valor de $67.312.406.124,00"/>
    <s v="Ind061"/>
    <s v="N/A"/>
  </r>
  <r>
    <s v="Ind062"/>
    <s v="DE APOYO"/>
    <s v="GESTIÓN FINANCIERA"/>
    <n v="1"/>
    <s v="Asegurar la oportunidad y calidad de los registros de las operaciones financieras cumpliendo la normatividad vigente con el fin de generar estados financieros razonables para la toma de decisiones"/>
    <n v="0.34"/>
    <s v="Subdirección Administrativa y Financiera"/>
    <s v="Subdirector "/>
    <s v="diana.olmos@mininterior.gov.co"/>
    <x v="2"/>
    <s v="Hacer seguimiento al porcentaje de cuentas aprobadas en el Ministerio, esto permite evidenciar la gestión de la dependencia; el porcentaje debe aumentar durante la vigencia."/>
    <s v="Cuentas aprobadas por el Grupo de Gestión Financiera y Contable del Ministerio"/>
    <s v="(Número de cuentas aprobadas/ Número total de cuentas radicadas)*100"/>
    <s v="Incrementar"/>
    <s v="Flujo"/>
    <s v="Porcentaje"/>
    <n v="2024"/>
    <n v="1"/>
    <d v="2025-12-31T00:00:00"/>
    <n v="1"/>
    <n v="1"/>
    <n v="1"/>
    <n v="1"/>
    <n v="1"/>
    <s v="Información estadística consolidada por el Grupo de Gestión Financiera y Contable de Ministerio"/>
    <s v="Consolidado cuentas radicadas y aprobadas"/>
    <s v="Trimestral"/>
    <n v="1"/>
    <m/>
    <m/>
    <m/>
    <n v="1"/>
    <s v="Desde la Subdirección Administrativa y Financiera - Grupo de Gestión Financiera y Contable, se recepcionaron 5.397 cuentas para trámite de revisión, aprobación y pago, y de las cuales 4.443 fueron aprobadas y dieron continuidad al trámite de la cadena presupuestal, dando así cumplimiento al 100% de la actividad._x000a_Con el Siguiente detalle correspondiente al primer trimestre de la Vigencia 2026, así:_x000a_Enero: 1173_x000a_Febrero: 2567_x000a_Marzo: 1657_x000a_Presentando una diferencia entre cuentas radicadas y aprobadas de 954, lo que obedece a las devoluciones realizadas._x000a_Por lo anterior desde la Subdirección Administrativa y Financiera - Grupo de Gestión Financiera y Contable, se mantiene el apoyo a los áreas, así como la constante comunicación con los enlaces a fin de disminuir el índice de error, que conlleva a estás devoluciones."/>
    <s v="Ind062"/>
    <s v="N/A"/>
  </r>
  <r>
    <s v="Ind063"/>
    <s v="DE APOYO"/>
    <s v="GESTIÓN DE BIENES Y SERVICIOS"/>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0"/>
    <s v="El presente indicador medirá el cumplimiento de los reportes mensuales que se realiza mensualmente a la Contraloría Genetal de la Republica a través de la plataforma SIRECI, con el fin de verificar que se mantega dentro del rango que indica la Ley; adicionalmente la tendencia de dicho indicador es incremental acumulado. "/>
    <s v="Certificaciones expedidas en el aplicativo Sistema de Rendición Electrónica de la Cuenta e Informes - SIRECI "/>
    <s v="Sumatoria del número de certificaciones de informes reportados en SIRECI"/>
    <s v="Incrementar"/>
    <s v="Acumulado"/>
    <s v="Número"/>
    <n v="2024"/>
    <n v="12"/>
    <d v="2025-12-31T00:00:00"/>
    <n v="3"/>
    <n v="3"/>
    <n v="3"/>
    <n v="3"/>
    <n v="12"/>
    <s v="Sistema de Rendición de la Cuenta e Informes - SIRECI"/>
    <s v="Certificaciones Sistema de Rendición Electrónica de la Cuenta e Informes - SIRECI expedidas"/>
    <s v="Trimestral"/>
    <n v="3"/>
    <m/>
    <m/>
    <m/>
    <n v="3"/>
    <s v="Durante el primer trimestre del año 2026, la Subdirección de Gestión Contractual reportó mensualmente a la Contraloría General de la República, a través de la plataforma SIRECI, los contratos y/o convenios suscritos por el Ministerio del interior, reportes realizados durante los meses de enero, febrero y marzo de 2026."/>
    <s v="https://mininteriorgovco.sharepoint.com/:f:/r/sites/EvidenciasOAP/Documentos%20compartidos/Evidencias%20Indicadores%20de%20Proceso%202026/08.%20Gesti%C3%B3n%20de%20Bienes%20y%20Servicios/I%20Trimestre/Ind.063?csf=1&amp;web=1&amp;e=iJHRfv"/>
    <s v="Según la Resolución orgánica 6289 DE 2011 de la CGR, el término establecido para la rendición corresponderá al décimo (10º) día hábil del mes inmediatamente siguiente del trimestre a rendir. Por tanto, para el reporte del mes de marzo en el aplicativo SIRECI, el Ministerio del Interior tiene plazo hasta el 16 de abril de 2026."/>
  </r>
  <r>
    <s v="Ind064"/>
    <s v="DE APOYO"/>
    <s v="GESTIÓN DE BIENES Y SERVICIOS"/>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1"/>
    <s v="_x000a_El presente indicador medirá  las modificaciones del Plan Anual de Adquisiciones que revisa la Subdirección de Gestión Contractual las cuales deben coincidir con la cantidad de modificaciones adelantadas por la Entidad, lo anterior con el fin de garantizar que el Plan Anual de Adquisiciones tenga coherencia con la contratación de la entidad. La tendencia del presente indicador es mantenimiento. _x000a_"/>
    <s v="Modificaciones al Plan Anual de Adquisiciones revisadas por la Subdirección de Gestión Contractual "/>
    <s v="(Número de modificaciones revisadas/modificaciones adelantadas)*100"/>
    <s v="Mantener"/>
    <s v="Flujo"/>
    <s v="Porcentaje"/>
    <n v="2024"/>
    <n v="1"/>
    <d v="2025-12-31T00:00:00"/>
    <n v="1"/>
    <n v="1"/>
    <n v="1"/>
    <n v="1"/>
    <n v="1"/>
    <s v="Constancia de verificación por la Subdirección "/>
    <s v="Correos electronicos de trazabilidad de verificación "/>
    <s v="Trimestral"/>
    <n v="100"/>
    <n v="100"/>
    <n v="100"/>
    <n v="100"/>
    <n v="100"/>
    <s v="Previo a la publicación de las diferentes versiones del Plan Anual de Adquisiciones, la Subdirección de Gestión Contractual realizó durante los meses de enero a marzo de 2026, la revisión de 6 modificaciones al PAA (V1 a V6)."/>
    <s v="https://mininteriorgovco.sharepoint.com/:f:/r/sites/EvidenciasOAP/Documentos%20compartidos/Evidencias%20Indicadores%20de%20Proceso%202026/08.%20Gesti%C3%B3n%20de%20Bienes%20y%20Servicios/I%20Trimestre/Ind064?csf=1&amp;web=1&amp;e=epjCFi"/>
    <s v="Para el avance cuantitativo, se ingresa la fórmula de cálculo indicada pero al parecer la celda está mal formulada para la unidad de medida"/>
  </r>
  <r>
    <s v="Ind065"/>
    <s v="DE APOYO"/>
    <s v="GESTIÓN DE BIENES Y SERVICIOS"/>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1"/>
    <s v="Mediante este indicador se identificará la cantidad de capacitaciones que realizó la Subdirección de Gestión Contractual a los supervisores del Ministerio del Interior, con el objetivo de mantener el rango y aportar al fortalecimiento de la supervisión. La tendencia de este indicador es incremental. _x000a_"/>
    <s v="Capacitaciones adelantadas a los Supervisores por la Subdirección de Gestión Contractual "/>
    <s v="Sumatoria del número de capacitaciones realizadas a los supervisores de los contratos y/o convenios"/>
    <s v="Incrementar"/>
    <s v="Acumulado"/>
    <s v="Número"/>
    <n v="2024"/>
    <n v="4"/>
    <d v="2025-12-31T00:00:00"/>
    <n v="1"/>
    <n v="1"/>
    <n v="1"/>
    <n v="1"/>
    <n v="4"/>
    <s v="Lista de asistencia a capacitaciones"/>
    <s v="Lista de asistencia de capacitaciones"/>
    <s v="Trimestral"/>
    <n v="1"/>
    <m/>
    <m/>
    <m/>
    <n v="1"/>
    <s v="Durante los meses de enero a marzo de 2026, la Subdirección de Gestión Contractual realizó una (1) capacitación en temas relacionados con el seguimiento a la ejecución y liquidación de contratos/convenios."/>
    <s v="https://mininteriorgovco.sharepoint.com/:f:/r/sites/EvidenciasOAP/Documentos%20compartidos/Evidencias%20Indicadores%20de%20Proceso%202026/08.%20Gesti%C3%B3n%20de%20Bienes%20y%20Servicios/I%20Trimestre/Ind065?csf=1&amp;web=1&amp;e=CsDQQm"/>
    <s v="Para el avance cuantitativo, se ingresa la fórmula de cálculo indicada pero al parecer la celda está mal formulada para la unidad de medida"/>
  </r>
  <r>
    <s v="Ind066"/>
    <s v="DE APOYO"/>
    <s v="GESTIÓN DE BIENES Y SERVICIOS"/>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0"/>
    <s v="_x000a_Verificar que los contratos y/o convenios suscritos tengan coherencia del Plan Anual de Adquisiones (PAA) con el objetivo de cumplir con el prinicipio de planeación y mantener la misma cantidad de procesos publicados y verificados con el PAA. La tendencia del presente indicador es de mantenimiento_x000a_"/>
    <s v="Contratos y/o convenios publicados por la Subdirección de Gestión Contractual  en la plataforma establecida por  &quot;Colombia Compra Eficiente&quot; "/>
    <s v="(Sumatoria de contratos y/o convenios revisados / Sumatoria de contratos y/o convenios publicados)*100"/>
    <s v="Mantener"/>
    <s v="Flujo"/>
    <s v="Porcentaje"/>
    <n v="2024"/>
    <n v="1"/>
    <d v="2025-12-31T00:00:00"/>
    <n v="1"/>
    <n v="1"/>
    <n v="1"/>
    <n v="1"/>
    <n v="1"/>
    <s v="Plataforma establecida por &quot;Colombia Compra Eficiente&quot;"/>
    <s v="Base de datos de contratación de la Subdirección de Gestión Contractual con relacion de link de publicación en la plataforma "/>
    <s v="Trimestral"/>
    <n v="100"/>
    <m/>
    <m/>
    <m/>
    <n v="100"/>
    <s v="Previa la publicación de cada uno de los procesos de contratación, la subdirección de gestión contractual realizó la verificación de la coherencia de los 1542 procesos de contratación celebrados en el primer trimestre de 2026 con el PAA. En enero se suscribieron 1541 contratos y en marzo se celebró 1 contrato, para un total de 1542."/>
    <s v="https://mininteriorgovco.sharepoint.com/:f:/r/sites/EvidenciasOAP/Documentos%20compartidos/Evidencias%20Indicadores%20de%20Proceso%202026/08.%20Gesti%C3%B3n%20de%20Bienes%20y%20Servicios/I%20Trimestre/Ind066?csf=1&amp;web=1&amp;e=17a4rG"/>
    <s v="Para el avance cuantitativo, se ingresa la fórmula de cálculo indicada pero al parecer la celda está mal formulada para la unidad de medida"/>
  </r>
  <r>
    <s v="Ind067"/>
    <s v="DE APOYO"/>
    <s v="GESTIÓN JURÍDICA"/>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Ejercer la representación judicial en los procesos en los que  el Ministerio del Interior sea convocado."/>
    <s v="Audiencias judiciales atendidas en los procesos en los que el Ministerio del Interior sea convocado."/>
    <s v="(Número de audiencias atendidas/número de audiencias judiciales programadas)*100_x0009__x0009__x0009__x0009__x0009__x0009__x0009__x0009_"/>
    <s v="Mantener"/>
    <s v="Acumulado"/>
    <s v="Porcentaje"/>
    <n v="2024"/>
    <n v="1"/>
    <d v="2025-12-31T00:00:00"/>
    <n v="0"/>
    <n v="1"/>
    <n v="0"/>
    <n v="1"/>
    <n v="1"/>
    <s v="Base de datos de registro y control de audiencias judiciales"/>
    <s v="Base de datos de registro y control de audiencias judiciales"/>
    <s v="Semestral"/>
    <s v="N/A"/>
    <m/>
    <m/>
    <m/>
    <s v="N/A"/>
    <s v="N/A"/>
    <s v="N/A"/>
    <m/>
  </r>
  <r>
    <s v="Ind068"/>
    <s v="DE APOYO"/>
    <s v="GESTIÓN JURÍDICA"/>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Atender las conciliaciones extrajudiciales convocadas por la Procuraduría General de la Nación"/>
    <s v="Conciliaciones extrajudiciales atendidas_x0009__x0009__x0009__x0009__x0009__x0009__x0009__x0009_"/>
    <s v="(número de conciliaciones extrajudiciales atendidas/número de conciliaciones extrajudiciales convocadas por la Procuraduría General de la Nación)*100_x0009__x0009__x0009__x0009__x0009__x0009__x0009_"/>
    <s v="Mantener"/>
    <s v="Acumulado"/>
    <s v="Porcentaje"/>
    <n v="2024"/>
    <n v="1"/>
    <d v="2025-12-31T00:00:00"/>
    <n v="0"/>
    <n v="1"/>
    <n v="0"/>
    <n v="1"/>
    <n v="1"/>
    <s v="Base de datos registro y control de conciliaciones extrajudiciales"/>
    <s v="Base de datos registro y control de conciliaciones extrajudiciales"/>
    <s v="Semestral"/>
    <s v="N/A"/>
    <m/>
    <m/>
    <m/>
    <s v="N/A"/>
    <s v="N/A"/>
    <s v="N/A"/>
    <m/>
  </r>
  <r>
    <s v="Ind069"/>
    <s v="DE APOYO"/>
    <s v="GESTIÓN JURÍDICA"/>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Realizar el estudio jurídico y administrativo de las solicitudes de pago de sentencias, conciliaciones y laudos arbitrales."/>
    <s v="Expedientes de solicitudes de pago de sentencias revisados_x0009__x0009__x0009__x0009__x0009__x0009__x0009__x0009__x0009_"/>
    <s v="(Número de expedientes con verificación de requisitos/número de expedientes asignados)*100_x0009__x0009__x0009__x0009__x0009__x0009__x0009__x0009_"/>
    <s v="Mantener"/>
    <s v="Acumulado"/>
    <s v="Porcentaje"/>
    <n v="2024"/>
    <n v="1"/>
    <d v="2025-12-31T00:00:00"/>
    <n v="1"/>
    <n v="1"/>
    <n v="1"/>
    <n v="1"/>
    <n v="1"/>
    <s v="Base de datos de pagos de sentencias"/>
    <s v="Base de datos de pagos de sentencias"/>
    <s v="Trimestral"/>
    <n v="0.88"/>
    <m/>
    <m/>
    <m/>
    <n v="0.88"/>
    <s v="Durante el primer trimestre se recibieron 8 solicitudes de pago de las cuales se realizó verificación de cumplimiento de requisitos a 7 expedientes."/>
    <s v="https://mininteriorgovco.sharepoint.com/:f:/r/sites/EvidenciasOAP/Documentos%20compartidos/Evidencias%20Indicadores%20de%20Proceso%202026/09.%20Gesti%C3%B3n%20Jur%C3%ADdica/I%20Trimestre/Ind069?csf=1&amp;web=1&amp;e=MmrmFL"/>
    <m/>
  </r>
  <r>
    <s v="Ind070"/>
    <s v="DE APOYO"/>
    <s v="GESTIÓN JURÍDICA"/>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Garantizar el nivel de gestión frente a los proyectos de actos administrativos que le sean requeridos a la Dirección Jurídica para elaboración y revisión._x0009__x0009__x0009__x0009__x0009__x0009__x0009__x0009__x0009_"/>
    <s v="Proyectos de actos administrativos gestionados en el marco de las funciones a cargo de la Dirección Jurídica."/>
    <s v="(Número de  proyectos de actos administrativos elaborados y revisados / Total de proyectos de actos administrativos requeridos)*100"/>
    <s v="Mantener"/>
    <s v="Acumulado"/>
    <s v="Porcentaje"/>
    <n v="2024"/>
    <n v="1"/>
    <d v="2025-12-31T00:00:00"/>
    <n v="1"/>
    <n v="1"/>
    <n v="1"/>
    <n v="1"/>
    <n v="1"/>
    <s v="Matriz de asignación y atención de proyectos de actos administrativos requeridos a la Dirección Jurídica"/>
    <s v="Matriz de asignación y atención de proyectos de actos administrativos requeridos a la Dirección Jurídica"/>
    <s v="Trimestral"/>
    <n v="1.01"/>
    <m/>
    <m/>
    <m/>
    <n v="1.01"/>
    <s v="La Dirección Jurídica elaboró 139 actos administrativos de los 137 solicitados durante el primer trimestre de 2026. La diferencia entre los actos administrativos elaborados y recibidos, corresponde a 2 solicitudes que fueron recibidas  el 31 de diciembre de 2025."/>
    <s v="https://mininteriorgovco.sharepoint.com/:f:/r/sites/EvidenciasOAP/Documentos%20compartidos/Evidencias%20Indicadores%20de%20Proceso%202026/09.%20Gesti%C3%B3n%20Jur%C3%ADdica/I%20Trimestre/Ind070?csf=1&amp;web=1&amp;e=QBTDUk"/>
    <m/>
  </r>
  <r>
    <s v="Ind071"/>
    <s v="DE APOYO"/>
    <s v="GESTIÓN JURÍDICA"/>
    <n v="1"/>
    <s v="Representar a la Nación - Ministerio del Interior en los procesos judiciales y extrajudiciales en los que haga parte y asesorar en la expedición de actos administrativos y emisión de conceptos que sean de su competencia, para la salvaguarda de sus intereses."/>
    <n v="0.12"/>
    <s v="Dirección Jurídica"/>
    <s v="Director"/>
    <s v="juan.duran@mininterior.gov.co."/>
    <x v="0"/>
    <s v="Brindar respuesta a los informes que le sean requeridos a la Dirección Jurídica en el marco de sus funciones."/>
    <s v="Informes enviados a los clientes internos y externos conforme a las funciones de la Dirección Jurídica"/>
    <s v="(Número de informes enviados a los clientes internos y externos / Total de informes solicitados por los clientes internos y externos )*100"/>
    <s v="Mantener"/>
    <s v="Acumulado"/>
    <s v="Porcentaje"/>
    <n v="2024"/>
    <n v="1"/>
    <d v="2025-12-31T00:00:00"/>
    <n v="1"/>
    <n v="1"/>
    <n v="1"/>
    <n v="1"/>
    <n v="1"/>
    <s v="Reporte sistema Control Doc"/>
    <s v="Reporte sistema Control Doc"/>
    <s v="Trimestral"/>
    <s v="100%_x000a_"/>
    <m/>
    <m/>
    <m/>
    <n v="1"/>
    <s v="Durante el primer trimestre la Dirección Jurídica envió 11 informes a clientes externos de los 11 que fueron solicitados en el periodo objeto de reporte."/>
    <s v="https://mininteriorgovco.sharepoint.com/:f:/r/sites/EvidenciasOAP/Documentos%20compartidos/Evidencias%20Indicadores%20de%20Proceso%202026/09.%20Gesti%C3%B3n%20Jur%C3%ADdica/I%20Trimestre/Ind071?csf=1&amp;web=1&amp;e=GdT28t"/>
    <m/>
  </r>
  <r>
    <s v="Ind072"/>
    <s v="DE APOYO"/>
    <s v="SERVICIO AL CIUDADANO"/>
    <n v="1"/>
    <s v="Brindar atención y asistencia primaria acorde a cada canal de atención (Presencial - direccionamiento de las solicitudes de acuerdo con el portafolio institucional, a la ventanilla de correspondencia. Virtual-manteniendo el portafolio actualizado para ser publicado en la web. Telefónico-direccionando las llamadas de la ciudadanía a la dependencia competente y atendiendo las solicitudes de información general) y hacer seguimiento al ciclo de las peticiones de la ciudadanía o grupos de valor de acuerdo con las disposiciones legales vigentes."/>
    <n v="1"/>
    <s v="Oficina de Información Pública del Interior"/>
    <s v="Jefe de Oficina "/>
    <s v="yitcy.becerra@mininterior.gov.co"/>
    <x v="1"/>
    <s v="Este indicador mide los tiempos de respuesta de las PQRSDF mediante la data que arroja el sistema donde se gestionan, acorde con la tipología PQRSDF. Calcula si fue respondido o no, dentro o fuera de los tiempos de ley,asi mismo evalua la gestión frente a la respuesta institucional de todo el ministerio del interior, segregado por dependencias.Su orientación es aumentar._x000a_Nota Aclaratoria: El grupo de Servicio al Ciudadano (OIP) solo se encarga de la medición y la presentación de los datos; las acciones correctivas -de llegarse a necesitarse- están a cargo de cada una de las dependencias de acuerdo con la normatividad vigente en la materia. &quot;_x0009__x0009__x0009__x0009__x0009__x0009__x0009__x0009__x0009_"/>
    <s v="PQRSDF ATENDIDAS DENTRO DE LOS TERMINOS DE LEY_x0009__x0009__x0009__x0009__x0009__x0009__x0009__x0009__x0009__x0009__x0009_"/>
    <s v="(Número de PQRSDF respondidas dentro de tiempo / Total de PQRSDF recibidas en el periodo de tiempo)*100_x0009__x0009__x0009__x0009__x0009__x0009__x0009__x0009__x0009_"/>
    <s v="Incrementar"/>
    <s v="Flujo"/>
    <s v="Porcentaje"/>
    <n v="2025"/>
    <n v="0.37"/>
    <d v="2025-12-31T00:00:00"/>
    <n v="0.37"/>
    <n v="0.38"/>
    <n v="0.39"/>
    <n v="0.4"/>
    <n v="0.4"/>
    <s v="Sistemas de información donde se gestionen las PQRSDF_x0009__x0009__x0009__x0009__x0009__x0009__x0009__x0009__x0009_"/>
    <s v="Reporte donde se evidencia los tiempos de respuesta y gestión de las PQRSDF extraido del Sistema de Gestión de Archivos electronicos SGDEA, con la  respectiva formulación que evidencie el porcentaje (%) obtenido._x0009__x0009__x0009__x0009__x0009__x0009__x0009__x0009__x0009_"/>
    <s v="Trimestral"/>
    <n v="0.41674282580881011"/>
    <m/>
    <m/>
    <m/>
    <n v="0.41674282580881011"/>
    <s v="El indicador de oportunidad en la respuesta de PQRSDF se calcula mediante la fórmula: (Número de PQRSDF respondidas dentro de tiempo / Total de PQRSDF recibidas en el periodo) × 100. Para el primer trimestre de 2026, el cálculo se realizó con 9.191 PQRSDF respondidas dentro de los términos establecidos, de un total de 21.884 PQRSDF recibidas, lo que da como resultado: (9.191 / 21.884) × 100 = 42%._x000a__x000a_Este resultado evidencia un cumplimiento del 42%, el cual supera la meta institucional establecida para el periodo,"/>
    <s v="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
    <s v="El bajo desempeño en el indicador de oportunidad en la respuesta de PQRSDF se explica principalmente por la alta demanda sostenida de solicitudes (21.884), que genera presión sobre la capacidad operativa institucional. A esto se suma una capacidad limitada frente al volumen de trabajo, así como la dependencia de procesos manuales que afectan la eficiencia y los tiempos de respuesta._x000a__x000a_Adicionalmente, se evidencian diferencias de desempeño entre dependencias, debilidades en el seguimiento oportuno de los casos, inconsistencias en la clasificación de las PQRSDF y limitaciones en la articulación interinstitucional. También se identifican rezagos acumulados de periodos anteriores, lo que incrementa la carga operativa del periodo actual y afecta el cumplimiento de los términos legales."/>
  </r>
  <r>
    <s v="Ind073"/>
    <s v="DE APOYO"/>
    <s v="GESTIÓN TECNOLÓGICA"/>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1"/>
    <s v="Gestionar el cumplimiento de las directrices de Gobierno Digital, integrando principios de transparencia, accesibilidad y colaboración. Su medición permite verificar el avance y la consistencia de la entidad en la implementación de la Política de Gobierno Digital. El indicador está orientado a mantener, asegurando la continuidad y estabilidad de las acciones gestionadas en cada periodo._x0009__x0009__x0009__x0009__x0009__x0009__x0009__x0009__x0009_"/>
    <s v="Acciones de políticas de Gobierno Digital gestionadas_x0009__x0009__x0009__x0009__x0009__x0009__x0009__x0009__x0009_"/>
    <s v="(Solicitudes de publicación en la sede electrónica atendidas / Solicitudes de publicación en la sede electrónica recibidas)*100_x0009__x0009__x0009__x0009__x0009__x0009__x0009__x0009__x0009_"/>
    <s v="Mantener"/>
    <s v="Flujo"/>
    <s v="Porcentaje"/>
    <n v="2022"/>
    <n v="1"/>
    <d v="2025-12-31T00:00:00"/>
    <n v="1"/>
    <n v="1"/>
    <n v="1"/>
    <n v="1"/>
    <n v="1"/>
    <s v="Solicitudes de cargue de la Sede Electrónica."/>
    <s v="Informe solicitudes sede electrónica atendidas"/>
    <s v="Trimestral"/>
    <n v="1"/>
    <m/>
    <m/>
    <m/>
    <m/>
    <s v="El Grupo de Sistemas de la OIP, en cumplimiento de la Política de Gobierno Digital, realiza la actualización permanente del contenido de la sede electrónica del Ministerio del Interior. En este sentido, durante el primer trimestre reportó el indicador con base en la relación de 125 solicitudes publicadas en la sede electrónica, sobre el total de solicitudes recibidas, multiplicado por cien."/>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
    <s v="N/A"/>
  </r>
  <r>
    <s v="Ind074"/>
    <s v="DE APOYO"/>
    <s v="GESTIÓN TECNOLÓGICA"/>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1"/>
    <s v="Garantizar y mantener en óptimas condiciones de funcionamiento la infraestructura tecnológica del Ministerio, incluyendo hardware, software, red LAN, seguridad informática, procesamiento, almacenamiento y bases de datos. Es importante medirlo porque permite asegurar la continuidad operativa, minimizar fallas y garantizar la disponibilidad de los servicios tecnológicos. El indicador está orientado a mantener, garantizando la estabilidad y desempeño adecuado de la infraestructura."/>
    <s v="Índice de capacidad en la prestación de servicios"/>
    <s v="(Solicitudes de servicio de soporte técnico resueltas / Servicios de servicio técnico recibidas) * 100"/>
    <s v="Mantener"/>
    <s v="Flujo"/>
    <s v="Porcentaje"/>
    <n v="2022"/>
    <n v="1"/>
    <d v="2025-12-31T00:00:00"/>
    <n v="1"/>
    <n v="1"/>
    <n v="1"/>
    <n v="1"/>
    <n v="1"/>
    <s v="Solicitudes de servicio de soporte técnico resueltas."/>
    <s v="Reportes Mesa de Ayuda"/>
    <s v="Trimestral"/>
    <n v="1"/>
    <m/>
    <m/>
    <m/>
    <n v="1"/>
    <s v="Durante el primer trimestre de 2026 se recibieron 2.528 solicitudes de soporte técnico, las cuales fueron atendidas y cerradas en su totalidad, alcanzando un cumplimiento del 100% en el indicador._x000a__x000a_La gestión incluyó soporte a usuarios y a la infraestructura tecnológica (servidores y bases de datos). La distribución mensual evidenció una mayor concentración en febrero (1.391 solicitudes), seguido de enero (671) y marzo (466), manteniéndose la capacidad de respuesta frente al volumen total de requerimiento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
    <s v="N/A"/>
  </r>
  <r>
    <s v="Ind075"/>
    <s v="DE APOYO"/>
    <s v="GESTIÓN TECNOLÓGICA"/>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0"/>
    <s v="Asegurar la continuidad de los servicios de conectividad y colocación del Ministerio. Es importante medirlo porque permite garantizar la disponibilidad de los servicios tecnológicos, evitar interrupciones y asegurar la operación institucional. El indicador está orientado a mantener, asegurando niveles óptimos y estables de servicio."/>
    <s v="Servicios de Conectividad y Colocación contratados en el Ministerio del Interior."/>
    <s v="(Número de servicio de conectividad y colocación contratados/Número de servicio de conectividad y colocación requerido)*100_x0009__x0009__x0009__x0009__x0009__x0009__x0009__x0009__x0009_"/>
    <s v="Mantener"/>
    <s v="Flujo"/>
    <s v="Porcentaje"/>
    <n v="2025"/>
    <n v="1"/>
    <d v="2025-12-31T00:00:00"/>
    <n v="1"/>
    <n v="1"/>
    <n v="1"/>
    <n v="1"/>
    <n v="1"/>
    <s v="Contratos vigentes de Conectividad y Colocación."/>
    <s v="Contratos de servicio tecnológico"/>
    <s v="Trimestral"/>
    <n v="1"/>
    <m/>
    <m/>
    <m/>
    <n v="1"/>
    <s v="Dado que se garantizó la disponibilidad del servicio de conectividad y soporte mediante contratos vigentes, se asegura la atención de la totalidad de los requerimientos recibidos durante el periodo, lo que permite inferir un cumplimiento del 100% del indicador, en la medida en que las solicitudes fueron atendidas conforme a la capacidad operativa."/>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
    <s v="N/A"/>
  </r>
  <r>
    <s v="Ind076"/>
    <s v="DE APOYO"/>
    <s v="GESTIÓN TECNOLÓGICA"/>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0"/>
    <s v="Identificar y mitigar los riesgos de seguridad informática, como virus, troyanos, gusanos y demás tipos de malware reportados por Kaspersky Endpoint Security en los equipos de usuario final del Ministerio del Interior. Es importante medirlo porque permite evaluar la capacidad de respuesta frente a amenazas y garantizar la protección de la información institucional. El indicador está orientado a mantener, asegurando un nivel estable y continuo de gestión y control de los incidentes de malware._x0009__x0009__x0009__x0009__x0009__x0009__x0009__x0009__x0009_"/>
    <s v="Cantidad de incidentes de seguridad gestionados"/>
    <s v="(Número de amenazas de seguridad controladas / Número de amenazas de seguridad identificadas por la herramienta)*100_x0009__x0009__x0009__x0009__x0009__x0009__x0009__x0009__x0009_"/>
    <s v="Mantener"/>
    <s v="Flujo"/>
    <s v="Porcentaje"/>
    <n v="2025"/>
    <n v="0.95"/>
    <d v="2025-12-31T00:00:00"/>
    <n v="0.95"/>
    <n v="0.95"/>
    <n v="0.95"/>
    <n v="0.95"/>
    <n v="0.95"/>
    <s v="Reporte de seguridad del antivirus Kaspersky_x0009__x0009__x0009__x0009__x0009__x0009__x0009__x0009__x0009_"/>
    <s v="Reporte de seguridad del antivirus Kaspersky"/>
    <s v="Trimestral"/>
    <n v="0.95"/>
    <m/>
    <m/>
    <m/>
    <n v="0.95"/>
    <s v="Durante el primer trimestre de 2026, el Grupo de Sistemas de la OIP, mediante la herramienta antivirus Kaspersky, identificó un total de 95 amenazas de seguridad en los equipos informáticos de los usuarios finales. De estas, se logró aplicar control efectivo sobre el 95% de las amenazas detectadas, evidenciando la mitigación de la mayoría de los eventos de seguridad identificados durante el periodo evaluado._x000a__x000a_De acuerdo con la fórmula del indicador (Número de amenazas de seguridad controladas / Número de amenazas de seguridad identificadas por la herramienta) * 100, el resultado alcanzado fue del 95%, lo que refleja un alto nivel de efectividad en la gestión de amenaza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
    <s v="N/A"/>
  </r>
  <r>
    <s v="Ind077"/>
    <s v="DE APOYO"/>
    <s v="GESTIÓN DOCUMENTAL Y ARCHIVO"/>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x v="0"/>
    <s v="Hacer seguimiento a la implementación de los procesos, instrumentos y técnicas archivísticas en el Ministerio del interior, el número debe aumentar durante la vigencia."/>
    <s v="Instrumentos archivísticos implementados en el Ministerio "/>
    <s v="Sumatoria de instrumentos archivísticos implementados"/>
    <s v="Incrementar"/>
    <s v="Acumulado"/>
    <s v="Número"/>
    <n v="2024"/>
    <n v="2"/>
    <d v="2025-12-31T00:00:00"/>
    <n v="2"/>
    <n v="1"/>
    <n v="0"/>
    <n v="1"/>
    <n v="4"/>
    <s v="Información estadística consolidada por el Grupo de Conservación Documenta del Ministerio"/>
    <s v="Documentos de procesos, instrumentos y técnicas archivísticas implementadas."/>
    <s v="Trimestral"/>
    <n v="2"/>
    <n v="0"/>
    <m/>
    <m/>
    <n v="2"/>
    <s v="Durante el trimestre se adelantaron acciones orientadas a la implementación de instrumentos archivísticos en el Ministerio del Interior, en el marco del fortalecimiento de la gestión documental. Como resultado, se elaboraron e implementaron dos instrumentos archivísticos, aprobados el 30 de enero de 2026 en el Comité correspondiente. Así mismo, se realizó seguimiento a dichos instrumentos archivísticos. Estos avances contribuyen al cumplimiento del indicador y al fortalecimiento de la gestión documental en la entidad."/>
    <s v="Ind077"/>
    <s v="N/A"/>
  </r>
  <r>
    <s v="Ind078"/>
    <s v="DE APOYO"/>
    <s v="GESTIÓN DOCUMENTAL Y ARCHIVO"/>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x v="2"/>
    <s v="Hacer seguimiento a las transferencias documentales realizadas por las dependencias del Ministerio, conforme al plan del grupo de Conservación Documental durante la vigencia."/>
    <s v="Documentos transferidos del archivo de gestión al archivo central "/>
    <s v="(sumatoria de transferencias verificadas / sumatoria de transferencias recibidas)*100"/>
    <s v="Incrementar"/>
    <s v="Acumulado"/>
    <s v="Porcentaje"/>
    <n v="2024"/>
    <n v="0.52"/>
    <d v="2025-12-31T00:00:00"/>
    <n v="0"/>
    <n v="0"/>
    <n v="0"/>
    <n v="1"/>
    <n v="1"/>
    <s v="Información estadística consolidada por el Grupo de Conservación Documenta del Ministerio"/>
    <s v="Reporte de cumplimiento del plan de transferencias documentales"/>
    <s v="Trimestral"/>
    <n v="0"/>
    <m/>
    <m/>
    <m/>
    <n v="0"/>
    <s v="Actividad programada para el cuarto trimestre de 2026"/>
    <s v="Ind078"/>
    <s v="N/A"/>
  </r>
  <r>
    <s v="Ind079"/>
    <s v="DE APOYO"/>
    <s v="GESTIÓN DE ASUNTOS DISCIPLINARIOS"/>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6"/>
    <s v="Oficina de Control Disciplinario Interno"/>
    <s v="Jefe de Oficina "/>
    <s v="jaime.garcian@mininterior.gov.co"/>
    <x v="1"/>
    <s v="Porcentaje de procesos y/o actuaciones disciplinarias adelantadas, que permite saber si el área disciplinaria está respondiendo al volumen de casos que recibe, garantizando la transparencia, eficiencia y mejora continua; este indicador es de mantenimiento"/>
    <s v="Quejas, Informes o Expedientes Disciplinarios tramitados"/>
    <s v="(Número de quejas o informes tramitados / Número de quejas o informes recibidos) *100"/>
    <s v="Mantener"/>
    <s v="Flujo"/>
    <s v="Porcentaje"/>
    <n v="2023"/>
    <n v="1"/>
    <d v="2025-12-31T00:00:00"/>
    <n v="1"/>
    <n v="1"/>
    <n v="1"/>
    <n v="1"/>
    <n v="1"/>
    <s v="Cuadro de Procesos"/>
    <s v="Cuadro de Procesos en formato excel - Nota Aclaratoria: Por la reserva consagrada en la Ley 2952-2019 no se remite"/>
    <s v="Trimestral"/>
    <n v="1"/>
    <m/>
    <m/>
    <m/>
    <n v="1"/>
    <s v="Se adelantaron 71 procesos de 71 allegados, discriminados así: En el mes de enero se tramitaron 16 procesos y/o actuaciones disciplinarias de 16 procesos recibidos En el mes de febrero se tramitaron 22 proceso y/o actuación disciplinaria y se recibieron 22 proceso. En marzo se tramitaron 33 procesos de 33 procesos recibidos."/>
    <s v="Carpetas físicas ubicadas en la Oficina de Control Disciplinario Interno, lo anterior porque esta información es de reverva, pues contiene información confidencial "/>
    <m/>
  </r>
  <r>
    <s v="Ind080"/>
    <s v="DE APOYO"/>
    <s v="GESTIÓN DE ASUNTOS DISCIPLINARIOS"/>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3"/>
    <s v="Oficina de Control Disciplinario Interno"/>
    <s v="Jefe de Oficina "/>
    <s v="jaime.garcian@mininterior.gov.co"/>
    <x v="0"/>
    <s v="Realizar capacitaciones en asuntos disciplinarios a los funcionarios y contratisas del Ministerio del Interior, de manera presencial y/o virtual,  con el propósito de promover el cumplimiento del marco normativo, la transparencia institucional y la prevención de faltas disciplinarias en el ejercicio de sus funciones; este indicador se proyecta para incrementar."/>
    <s v="Capacitaciones presenciales o virtuales realizadas"/>
    <s v="Sumatoria de capacitaciones de sensibilización realizadas"/>
    <s v="Incrementar"/>
    <s v="Acumulado"/>
    <s v="Número"/>
    <n v="2023"/>
    <n v="100"/>
    <d v="2025-12-31T00:00:00"/>
    <n v="1"/>
    <n v="1"/>
    <n v="1"/>
    <n v="1"/>
    <n v="4"/>
    <s v="Capacitaciones en Asuntos Disciplinarios realizadas"/>
    <s v="Formato Lista de Asistentes"/>
    <s v="Trimestral"/>
    <n v="1"/>
    <m/>
    <m/>
    <m/>
    <n v="1"/>
    <s v="Se realizó una capacitación de 4 programadas para el año, cumpliento 1 trimestralmente. El tema de esta capacitación fue: Generalidades del Derechos Discipllinario"/>
    <s v="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
    <m/>
  </r>
  <r>
    <s v="Ind081"/>
    <s v="DE APOYO"/>
    <s v="GESTIÓN DE ASUNTOS DISCIPLINARIOS"/>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1"/>
    <s v="Oficina de Control Disciplinario Interno"/>
    <s v="Jefe de Oficina "/>
    <s v="jaime.garcian@mininterior.gov.co"/>
    <x v="1"/>
    <s v="Publicar piezas gráficas en el correo institucional, para difundir de manera clara, accesible y periódica información clave sobre asuntos disciplinarios, con el fin de sensibilizar, informar y fortalecer la cultura de la legalidad, la ética y el cumplimiento normativo entre los funcionarios del Ministerio del Interior; este indicador se proyecta para incrementar._x0009__x0009__x0009__x0009__x0009__x0009__x0009__x0009_"/>
    <s v="Material publicitario diseñado y enviado"/>
    <s v="Sumatoria de piezas gráficas publicadas_x0009__x0009__x0009__x0009__x0009__x0009__x0009__x0009__x0009_"/>
    <s v="Incrementar"/>
    <s v="Acumulado"/>
    <s v="Número"/>
    <n v="2023"/>
    <n v="16"/>
    <d v="2025-12-31T00:00:00"/>
    <n v="4"/>
    <n v="4"/>
    <n v="4"/>
    <n v="4"/>
    <n v="16"/>
    <s v="Piezas gráficas"/>
    <s v="Piezas gráficas"/>
    <s v="Trimestral"/>
    <n v="4"/>
    <m/>
    <m/>
    <m/>
    <n v="4"/>
    <s v="Se publicaron cuatro piezas gráficas en el correo institucional."/>
    <s v="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
    <m/>
  </r>
  <r>
    <s v="Ind082"/>
    <s v="EVALUACIÓN"/>
    <s v="SEGUIMIENTO Y EVALUACIÓN A LA GESTIÓN"/>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8"/>
    <s v="Oficina de Control Interno"/>
    <s v="Jefe de Oficina "/>
    <s v="stella.canon@mininterior.gov.co"/>
    <x v="1"/>
    <s v="Evalúa la oportunidad en el cumplimiento de las actividades aprobadas en el Plan Anual de Auditorías Independientes por el Comite de Coordinación de Control Interno,  con el objetivo de mantener el cumplimineto de lo dispuesto en la Nortavividad aplicable al Ministrio del Interior   "/>
    <s v="Actividades Cumplidas Oportunamente del Plan Anual de Auditorías Independientes"/>
    <s v="(Número de actividades del Plan Anual de Auditorías Independientes ejecutadas oportunamente / Número de  actividades del Plan Anual de Auditorías Independientes programadas) * 100"/>
    <s v="Mantener"/>
    <s v="Stock"/>
    <s v="Porcentaje"/>
    <n v="2025"/>
    <n v="1"/>
    <d v="2025-12-31T00:00:00"/>
    <n v="1"/>
    <n v="1"/>
    <n v="1"/>
    <n v="1"/>
    <n v="1"/>
    <s v="Plan Anual de Auditorias Independientes"/>
    <s v="Plan Anual de Auditorías con Seguimiento Trimestral"/>
    <s v="Trimestral"/>
    <n v="1"/>
    <m/>
    <m/>
    <m/>
    <n v="1"/>
    <s v="Durante el primer trimestre de la vigencia 2026, se ejecuto a satisfaccion en el 100% de las activdades programadas, asi: 3 auditorias independientes (Una con informe final y dos en proceso con informe prelimimar) , 23 informes de ley y/o normativos, 10 informes de seguimineto y  la participación en 14  comites institucionales."/>
    <s v="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
    <s v="No se reportaron dificultades para la realización de las actividades programadas"/>
  </r>
  <r>
    <s v="Ind083"/>
    <s v="EVALUACIÓN"/>
    <s v="SEGUIMIENTO Y EVALUACIÓN A LA GESTIÓN"/>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2"/>
    <s v="Oficina de Control Interno"/>
    <s v="Jefe de Oficina "/>
    <s v="stella.canon@mininterior.gov.co"/>
    <x v="2"/>
    <s v="Evalua las acciones  de mejora y actividades cumplidas en el Plan de Mejoramiento Institucional con el fin de medir la pertinencia y efectividad de las acciones formuladas, aumentado la efectividad en la gestión de desempeño institucional."/>
    <s v="Plan Anual de Auditorías con seguimiento trimestral"/>
    <s v="(No de hallazgos cumplidos con efectividad en el trimestre (Numerador) / No total de hallazgos cumplidos en el trimestre (Denominador)) * 100"/>
    <s v="Incrementar"/>
    <s v="Capacidad"/>
    <s v="Porcentaje"/>
    <s v="No aplica"/>
    <s v="No aplica"/>
    <s v="No aplica"/>
    <n v="0.05"/>
    <n v="0.1"/>
    <n v="0.15"/>
    <n v="0.2"/>
    <n v="0.2"/>
    <s v="Plan de Mejoramiento Institucional"/>
    <s v="Informe de Seguimiento al Plan de Mejoramiento Institucional"/>
    <s v="Trimestral"/>
    <s v="55,55%"/>
    <m/>
    <m/>
    <m/>
    <s v="55,55%"/>
    <s v="Con corte al 31 de diciembre de 2025, se valido la efectivicad en el cumplimiento de las acciones formuladas en el Plan de Mejoramiento, en total se cerraron sin recurrencia 35 hallazgos de un total  63 hallazgos cerrados, con una efectividade del 55.55%.  Nota: se toma como base del reporte el reporte al 4to trimestre del 2025."/>
    <s v="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
    <s v="No se reportaron dificultades para la realización de las actividades programadas"/>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s v="Ind001"/>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Oficina Asesora de Planeación"/>
    <s v="Jefe de Oficina "/>
    <s v="sergio.arciniegas@mininterior.gov.co"/>
    <x v="0"/>
    <s v="El objetivo de este indicador es mantener el porcentaje de seguimientos efectuados a las metas y compromisos establecidos en la planeación estratégica 2026 (PES y PEIA), así como en el Plan Nacional de Desarrollo (PND), con el fin de monitorear el avance y generar alertas para el cumplimiento de los objetivos del Ministerio del Interior."/>
    <s v="Seguimientos realizados a las metas y compromisos del Ministerio del Interior"/>
    <s v="(Número de seguimientos realizados/Número de seguimientos programados)*100%"/>
    <s v="Mantener"/>
    <s v="Stock"/>
    <s v="Porcentaje"/>
    <n v="2022"/>
    <n v="1"/>
    <d v="2025-12-31T00:00:00"/>
    <n v="1"/>
    <n v="1"/>
    <n v="1"/>
    <n v="1"/>
    <n v="1"/>
    <s v="Plan Estratégico Institucional y de Acción (PEIA) 2026, Plan Estratégico Sectorial (PES) 2026, Plataforma SINERGIA"/>
    <s v="Matriz consolidada seguimiento PEIA, Matriz consolidada seguimiento PES, y matriz de seguimiento indicadores de SINERGIA."/>
    <s v="Trimestral"/>
    <n v="1"/>
    <m/>
    <m/>
    <m/>
    <n v="1"/>
    <s v="Durante el 1 trimestre 2026 se realizaron 5 reportes de seguimientos a las metas y compromisos del ministerio del Interior de la siguiente manera: _x000a_Enero: (2) Seguimiento del Plan Estrategico Institucional de Acción IV trimestre 2025_x000a_Seguimiento indicadores PND con corte a diciembre 2025_x000a_Febrero: (1) Seguimiento indicadores PND con corte a enero 2026_x000a_Marzo: (2)Seguimiento del Plan Estrategico  Sectorial IV trimestre 2025_x000a_Seguimiento indicadores PND con corte a febrero 2026"/>
    <s v="https://mininteriorgovco.sharepoint.com/sites/EvidenciasOAP/Documentos%20compartidos/Forms/AllItems.aspx?e=5%3A382b047030da47f590193772abf273ad&amp;sharingv2=true&amp;fromShare=true&amp;at=9&amp;CT=1775664169952&amp;OR=OWA%2DNT%2DMail&amp;CID=dd76b428%2D92f4%2Db229%2Dbf5f%2D1a2ad4ac9aa1&amp;clickParams=eyJYLUFwcE5hbWUiOiJNaWNyb3NvZnQgT3V0bG9vayBXZWIgQXBwIiwiWC1BcHBWZXJzaW9uIjoiMjAyNjAzMjAwMDIuMTkiLCJPUyI6IldpbmRvd3MgMTEifQ%3D%3D&amp;cidOR=Client&amp;FolderCTID=0x01200071BA4BEEC5A4884E88FD3CFB2470F298&amp;id=%2Fsites%2FEvidenciasOAP%2FDocumentos%20compartidos%2FEvidencias%20Indicadores%20de%20Proceso%202026%2F01%2E%20Planeaci%C3%B3n%2C%20Direccionamiento%20Estrat%C3%A9gico%20y%20Comunicaciones%2FI%20Trimestre%2FOficina%20Asesora%20de%20Planeaci%C3%B3n%2FInd001"/>
    <s v="N.A"/>
    <m/>
    <m/>
    <m/>
    <m/>
    <m/>
    <m/>
    <m/>
    <m/>
    <m/>
  </r>
  <r>
    <s v="Ind002"/>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x v="1"/>
    <s v="Acompañar a las dependencias del Ministerio del Interior en el proceso eficiente de la viabilización de proyectos de inversión y/o programas misionales de funcionamiento, buscando con ello el cumplimiento de los requisitos técnicos, financieros y normativos para su ejecución. El tipo de orientación de este indicador es mantener."/>
    <s v="Proyectos de inversión  y/o programas misionales de funcionamiento viabilizados por la Oficina Asesora de Planeación."/>
    <s v="(Número  de viabilidades expedidas por OAP  / Numero de  viabilidades solicitadas a la OAP)*100%_x0009_"/>
    <s v="Mantener"/>
    <s v="Stock"/>
    <s v="Porcentaje"/>
    <s v="No aplica"/>
    <s v="No aplica"/>
    <s v="No aplica"/>
    <n v="1"/>
    <n v="1"/>
    <n v="1"/>
    <n v="1"/>
    <n v="1"/>
    <s v="Solicitudes de viabilizacion de proyectos de inversión y/o programas misionales de funcionamiento  requeridas por las diferentes dependencias del Ministerio del Interior."/>
    <s v="Copias de las viabilidades expedidas a las dependencias del Ministerio del Interior, viabilizando los proyectos de inversión y/o programas misionales de funcionamientro._x0009__x0009__x0009__x0009__x0009__x0009__x0009__x0009__x0009_"/>
    <s v="Mensual"/>
    <n v="1"/>
    <m/>
    <m/>
    <m/>
    <n v="1"/>
    <s v="Se realizaron en total 53 solicitudes de viabilidad por parte de las diferentes dependencias del Ministerio del Interior, para lo cual la Oficina Asesora de Planeación expidió en su totalidad las 53 viabilidades._x000a__x000a_Por proyectos de Inversión se realizaron 34 viabilidades y por funcionamiento se realizaron 19 viabilidades, para un total de 53."/>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2%2FViabilidades&amp;sortField=LinkFilename&amp;isAscending=true&amp;viewid=f06b705c%2D1d5c%2D4fc5%2Db2b2%2D6247424e1781&amp;csf=1&amp;CID=d1c9e9c2%2D95ee%2D4350%2Db09b%2Daa80aa236813&amp;FolderCTID=0x01200071BA4BEEC5A4884E88FD3CFB2470F298"/>
    <s v="No se presentaron dificultades para realizar las actividades. "/>
    <m/>
    <m/>
    <m/>
    <m/>
    <m/>
    <m/>
    <m/>
    <m/>
    <m/>
  </r>
  <r>
    <s v="Ind003"/>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x v="1"/>
    <s v="Memorandos elaborados y enviados mensualmente a las dependencias del Ministerio del Interior, informando sobre la ejecución presupuestal, lo que permite asegurar un seguimiento oportuno y sistemático del uso de los recursos públicos, facilita la toma de decisiones informadas, promueve la transparencia en la gestión institucional y contribuye al cumplimiento de metas financieras y programáticas del Ministerio. El tipo de orientación de este indicador es mantener."/>
    <s v="Seguimiento a la gestión presupuestal del Ministerio del Interior."/>
    <s v="Sumatoria de  memorando elaborados y enviados mensualmente a las dependencias del Ministerio del Interior, informando sobre el estado de la ejecución presupuestal."/>
    <s v="Incrementar"/>
    <s v="Acumulado"/>
    <s v="Número"/>
    <s v="No aplica"/>
    <s v="No aplica"/>
    <s v="No aplica"/>
    <n v="40"/>
    <n v="60"/>
    <n v="60"/>
    <n v="60"/>
    <n v="220"/>
    <s v="Sistema Integrado de Información Finanaciera - SIIF"/>
    <s v=" Copia de los memorando elaborados y enviados mensualmente a las dependencias del Ministerio del Interior, informando sobre el estado de la ejecución presupuestal"/>
    <s v="Mensual"/>
    <n v="40"/>
    <m/>
    <m/>
    <m/>
    <n v="40"/>
    <s v="Se compartió en el link de transparencia del Ministerio del Interior el avance de la ejecución presupuestal del mes de Enero y el mes de Febrero de la vigencia 2026."/>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3&amp;viewid=f06b705c%2D1d5c%2D4fc5%2Db2b2%2D6247424e1781&amp;csf=1&amp;CID=6d7ad8d4%2Dfd0a%2D4779%2Dbdb0%2Db061440b2f24&amp;FolderCTID=0x01200071BA4BEEC5A4884E88FD3CFB2470F298"/>
    <s v="Debido al alto volumen de actividades del GPG y la elaboración del anteproyecto de presupuesto 2027, no se enviaron los memorandos directamente a las dependencias de la ejecución prespuestal de los meses enero y febrero, sino que se realizó el cargue al link de transparencia del Ministerio del Interior con la información consolidada mesualmente. "/>
    <m/>
    <m/>
    <m/>
    <m/>
    <m/>
    <m/>
    <m/>
    <m/>
    <m/>
  </r>
  <r>
    <s v="Ind004"/>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6"/>
    <s v="Oficina Asesora de Planeación"/>
    <s v="Jefe de Oficina "/>
    <s v="sergio.arciniegas@mininterior.gov.co"/>
    <x v="0"/>
    <s v="Acompañar a las dependencias del Ministerio del Interior en el proceso eficiente de las solicitudes de los  trámites presupuestales, este indicador es importante porque permite asegurar que los procesos presupuestales se realicen de manera oportuna, coherente y ajustada a la normatividad vigente. El tipo de orientación de este indicador es mantener."/>
    <s v="Trámites presupuestales gestionados "/>
    <s v="(Trámites presupuestales gestionados / trámites presupuestales solicitados)*100%"/>
    <s v="Mantener"/>
    <s v="Stock"/>
    <s v="Porcentaje"/>
    <s v="No aplica"/>
    <s v="No aplica"/>
    <s v="No aplica"/>
    <n v="1"/>
    <n v="1"/>
    <n v="1"/>
    <n v="1"/>
    <n v="1"/>
    <s v="Trámites presupuestales solicitados"/>
    <s v="Documentos: &quot;Radicados en el aplicativo SITPRES del Ministerio de Hacienda y Crédito Público; y/o resoluciones"/>
    <s v="Trimestral"/>
    <n v="1"/>
    <m/>
    <m/>
    <m/>
    <n v="1"/>
    <s v="Por parte de la Oficina Asesora de Planeación y el Grupo de Porgrmación y Gestión presupuestal se gestionaron todos los tramites presupuestales solicitados."/>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4&amp;viewid=f06b705c%2D1d5c%2D4fc5%2Db2b2%2D6247424e1781&amp;csf=1&amp;CID=6d7ad8d4%2Dfd0a%2D4779%2Dbdb0%2Db061440b2f24&amp;FolderCTID=0x01200071BA4BEEC5A4884E88FD3CFB2470F298"/>
    <s v="No se presentaron dificultades para realizar las actividades. "/>
    <m/>
    <m/>
    <m/>
    <m/>
    <m/>
    <m/>
    <m/>
    <m/>
    <m/>
  </r>
  <r>
    <s v="Ind005"/>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x v="0"/>
    <s v="Este indicador mide la actualización de los documentos que se encuentran en el Sistema Integral de Gestión Institucional,  mediante una relación entre los documentos actualizados y documentos solcitados, cuyo resultado se expresa en porcentaje, con el fin de evaluar el nivel de cumplimiento de la actividad e identificar los puntos criticos para el analisis de la toma de decisiones; su orientación es mantener"/>
    <s v="Sistema de Gestión Actualizado"/>
    <s v="(Número de documentos por proceso actualizados/Número de documentos por proceso solicitados para actualización)*100"/>
    <s v="Mantener"/>
    <s v="Stock"/>
    <s v="Porcentaje"/>
    <n v="2023"/>
    <n v="1"/>
    <d v="2025-12-31T00:00:00"/>
    <n v="1"/>
    <n v="1"/>
    <n v="1"/>
    <n v="1"/>
    <n v="1"/>
    <s v="Sistema Integrado de Gestión Institucional "/>
    <s v="Listado de Documentos Actualizados en la vigencia"/>
    <s v="Trimestral"/>
    <m/>
    <m/>
    <m/>
    <m/>
    <m/>
    <m/>
    <m/>
    <m/>
    <m/>
    <m/>
    <m/>
    <m/>
    <m/>
    <m/>
    <m/>
    <m/>
    <m/>
  </r>
  <r>
    <s v="Ind006"/>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x v="0"/>
    <s v="Este indicador mide el nivel de cumplimiento de las metas definidas de los Indicadores de la Red de Proceso durante cada trimestre, mediante la relación entre los indicadores que cumplieron la meta establecida para dicho periodo y la totalidad de los indicadores vigente en el Ministerio del Interior, cuyo resultado  evalua el desempeño y el avance de la Red de Proceso de la entidad. con el fin de identificar los puntos criticos y la buena toma de decisiones."/>
    <s v="Nivel de Cumplimiento de Indicadores de Proceso Trimestralmente"/>
    <s v="(Total indicadores de proceso que cumplen con la meta por trimestre/ Total de indicadores de proceso por trimestre) * 100"/>
    <s v="Incrementar"/>
    <s v="Flujo"/>
    <s v="Porcentaje"/>
    <n v="2025"/>
    <n v="0.8"/>
    <d v="2025-12-31T00:00:00"/>
    <n v="0.8"/>
    <n v="0.8"/>
    <n v="0.8"/>
    <n v="0.8"/>
    <n v="0.8"/>
    <s v="Seguimiento a los Indicadores de la Red de Procesos"/>
    <s v="FICHAS TÉCNICAS, AVANCE Y TABLERO DE CONTROL DE INDICADORES DE PROCESO"/>
    <s v="Trimestral"/>
    <m/>
    <m/>
    <m/>
    <m/>
    <m/>
    <m/>
    <m/>
    <m/>
    <m/>
    <m/>
    <m/>
    <m/>
    <m/>
    <m/>
    <m/>
    <m/>
    <m/>
  </r>
  <r>
    <s v="Ind007"/>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Grupo de Coordinación del Gabinete del Ministerio del Interior"/>
    <s v="Coordinador"/>
    <s v="mariana.gomez@mininterior.gov.co_x0009__x0009__x0009__x0009__x0009__x0009__x0009__x0009__x0009_"/>
    <x v="0"/>
    <s v="Mide el cumplimiento del cronograma de actividades de cooperación internacional lideradas por el Grupo Coordinador de Gabinete, con el propósito de verificar la ejecución oportuna de las acciones programadas. El indicador busca mantener un adecuado nivel de cumplimiento._x0009__x0009__x0009__x0009__x0009__x0009__x0009__x0009_"/>
    <s v="Actividades de cooperación internacional ejecutadas conforme al cronograma programado_x0009__x0009__x0009__x0009__x0009__x0009__x0009_"/>
    <s v="No. De actividades de cooperación realizadas / No.  De actividades de cooperación programadas * 100_x0009__x0009__x0009__x0009__x0009__x0009__x0009__x0009__x0009_"/>
    <s v="Mantener"/>
    <s v="Stock"/>
    <s v="Porcentaje"/>
    <n v="2026"/>
    <s v="No aplica"/>
    <s v="No aplica"/>
    <n v="1"/>
    <n v="1"/>
    <n v="1"/>
    <n v="1"/>
    <n v="1"/>
    <s v="Cronograma de cooperación internacional y matriz interna de seguimiento a ejecución de actividades"/>
    <s v="Cronograma de cooperación internacional, matriz interna de seguimiento a ejecución de actividades"/>
    <s v="Trimestral"/>
    <n v="1"/>
    <m/>
    <m/>
    <m/>
    <n v="1"/>
    <s v="Durante el primer trimestre de 2026, el Despacho del Ministro del Interior, a través del Grupo de Coordinación de Gabinete, ejecutó 16 actividades de cooperación internacional conforme al cronograma programado. Estas incluyeron cinco (5) acciones de gestión directa con actores estratégicos, entre ellas el avance en la suscripción de memorandos de entendimiento con HWPL, la Embajada de China y CEPAL, así como la exploración de líneas de cooperación con la Embajada de Australia y la OEI.Adicionalmente, se participó en diez (10) espacios interinstitucionales y mesas de trabajo con entidades como Cancillería, APC Colombia y organismos internacionales, que permitieron fortalecer la articulación institucional e identificar oportunidades de cooperación. Finalmente, se desarrolló una (1) actividad orientada a la actualización del procedimiento interno de cooperación internacional, actualmente en proceso de validación por parte de la Oficina de Planeación."/>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
    <s v="No aplica"/>
    <m/>
    <m/>
    <m/>
    <m/>
    <m/>
    <m/>
    <m/>
    <m/>
    <m/>
  </r>
  <r>
    <s v="Ind008"/>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de Información Pública del Interior"/>
    <s v="Jefe de Oficina "/>
    <s v="yitcy.becerra@mininterior.gov.co"/>
    <x v="0"/>
    <s v="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_x0009__x0009_"/>
    <s v="_x0009_Comunicados de prensa, entrevistas y ruedas de prensa gestionados de acuerdo con las necesidades de comunicación interna y externa de la entidad. _x0009__x0009__x0009__x0009__x0009__x0009__x0009_"/>
    <s v="(Número de comunicados de prensa, entrevistas y rueda de prensa gestionados / Número de comunicados, entrevistas y ruedas de prensa solicitadas)*100 "/>
    <s v="Mantener"/>
    <s v="Stock"/>
    <s v="Porcentaje"/>
    <n v="2024"/>
    <n v="1"/>
    <d v="2025-12-31T00:00:00"/>
    <n v="1"/>
    <n v="1"/>
    <n v="1"/>
    <n v="1"/>
    <n v="1"/>
    <s v="Documento Tráfico de Comunicaciones mensual, 2026. _x0009__x0009__x0009__x0009__x0009__x0009__x0009__x0009__x0009_"/>
    <s v="Documento, screenshoot o audios que den cuenta de los comunicados de prensa, entrevistas y ruedas de prensa. "/>
    <s v="Trimestral"/>
    <n v="1"/>
    <m/>
    <m/>
    <m/>
    <n v="1"/>
    <s v="Durante el primer trimestre, se gestionaron un total de 65 actividades de prensa, distribuidas en 46 comunicados de prensa, 9 entrevistas en medios y 10 ruedas de prensa y declaraciones oficiales. Estas acciones hicieron parte del total de 400 solicitudes recibidas y gestionadas durante el periodo._x000a__x000a_Con base en la fórmula del indicador, el resultado alcanzado fue del 100% de cumplimiento, obtenido a partir de la atención de la totalidad de las 400 solicitudes gestionadas, evidenciando la capacidad de respuesta oportuna y efectiva."/>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
    <s v="N/A"/>
    <m/>
    <m/>
    <m/>
    <m/>
    <m/>
    <m/>
    <m/>
    <m/>
    <m/>
  </r>
  <r>
    <s v="Ind009"/>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x v="0"/>
    <s v="_x0009_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
    <s v=" _x0009__x0009_Piezas Gráficas, animaciones y publicaciones en redes sociales elaboradas y publicadas en los medios pertinentes. _x0009__x0009__x0009__x0009__x0009__x0009__x0009_"/>
    <s v="(Número de piezas gráficas, animaciones y publicaciones en redes sociales gestionados / Número de piezas gráficas, animaciones y publicaciones en redes sociales solicitados)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s v="Trimestral"/>
    <n v="1"/>
    <m/>
    <m/>
    <m/>
    <m/>
    <s v="Durante el primer trimestre, la gestión de diseño y comunicación digital atendió solicitudes para campañas internas y externas, así como la producción de contenidos para redes sociales institucionales._x000a__x000a_En total, se gestionaron 1.683 piezas gráficas, animaciones y publicaciones, distribuidas entre 139 solicitudes externas, 219 internas y 1.325 publicaciones en redes sociales, durante los meses de enero, febrero y marzo._x000a__x000a_Con base en la fórmula del indicador, se alcanzó un cumplimiento del 100%, al atender la totalidad de las solicitudes recibidas en el periodo evaluado."/>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
    <s v="N/A"/>
    <m/>
    <m/>
    <m/>
    <m/>
    <m/>
    <m/>
    <m/>
    <m/>
    <m/>
  </r>
  <r>
    <s v="Ind010"/>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x v="0"/>
    <s v="Realizar y producir material audiovisual y fotográfico como apoyo a las comunicaciones internas y externas para envío a medios de comunicación y emisión a través de los canales digitales del Ministerio del Interior. Es importante su medición porque así se pued valorar cómo se está comunicando interna y externamente a través de material audiovisual y fotográfico. Su orientación es de mantener."/>
    <s v="Piezas audiovisuales y de imagen gestionados de acuerdo con las necesidades de comunicación interna y externa de la entidad. _x0009__x0009__x0009__x0009__x0009__x0009__x0009__x0009__x0009_"/>
    <s v="(Número de piezas audiovisuales y de imagen gestionados / Número de piezas audiovisuales y de imagen solicitadas)*100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_x0009__x0009__x0009__x0009__x0009__x0009__x0009__x0009__x0009_"/>
    <s v="Trimestral"/>
    <n v="1"/>
    <m/>
    <m/>
    <m/>
    <n v="1"/>
    <s v="Durante el primer trimestre se alcanzó un cumplimiento del 100%, resultado que se obtiene al dividir el número de piezas audiovisuales e imágenes efectivamente gestionadas entre las solicitadas y multiplicar el resultado por cien. Este resultado corresponde a la suma de las solicitudes recibidas y atendidas durante los meses de enero, febrero y marzo, evidenciando una atención completa y oportuna a los requerimientos del periodo. Lo anterior refleja eficiencia en la producción de contenidos y permitió fortalecer la difusión de información institucional, garantizando una comunicación constante con la ciudadanía, especialmente en el contexto de la coyuntura electoral y las acciones adelantadas por la entidad."/>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
    <s v="N/A"/>
    <m/>
    <m/>
    <m/>
    <m/>
    <m/>
    <m/>
    <m/>
    <m/>
    <m/>
  </r>
  <r>
    <s v="Ind011"/>
    <s v="ESTRATÉGICO"/>
    <x v="1"/>
    <n v="1"/>
    <s v="Consolidar la Gestión del Conocimiento e Innovación, mediante el desarrollo de instrumentos, herramientas y acciones con el objetivo de mitigar la fuga de capital_x000a_intelectual y mejorar la prestación de los servicios del Ministerio del Interior."/>
    <n v="1"/>
    <s v="Oficina Asesora de Planeación"/>
    <s v="Jefe de Oficina "/>
    <s v="sergio.arciniegas@mininterior.gov.co"/>
    <x v="2"/>
    <s v="Desarrollas estrategias de difusión y marketing disruptivas y de alto impacto para dar a conocer la Red de Gestión del Conocimiento y la Innovación, es importante medirlo porque los resultados obtenidos permiten verficar el dominio del tema de Gestión del Conocimiento y la Innovación en la Entidad,  el tipo de Orientación del Indicador es Incrementar dado que asi se afianza la Cultura de la Gestión del Conocimiento y la Innovación. "/>
    <s v="Red de gestión del conocimiento y la innovación implementada en el Ministerio del Interior"/>
    <s v="Sumatoria de la evaluación de satisfacción de número de personas que conocen la Red de Gestión del Conocimiento y la Innovación."/>
    <s v="Incrementar"/>
    <s v="Acumulado"/>
    <s v="Número"/>
    <s v="No aplica"/>
    <s v="No aplica"/>
    <s v="No aplica"/>
    <n v="100"/>
    <n v="100"/>
    <n v="100"/>
    <n v="100"/>
    <n v="400"/>
    <s v="Evaluación de satisfacción aplicadas"/>
    <s v="Consolidado de las evaluaciones de satisfacción aplicadas"/>
    <s v="Trimestral"/>
    <n v="1"/>
    <m/>
    <m/>
    <m/>
    <n v="1"/>
    <s v="Durante el primer trimestre del 2026 se desarrollo una ( 1 ) estrategia de difusión y marketing disruptiva y de alto impacto para dar a conocer la Red de Gestión del Conocimiento y la Innovación, arrojando sumatoria de la evaluación de satisfacción a 101 personas."/>
    <s v="https://mininteriorgovco.sharepoint.com/sites/EvidenciasOAP/Documentos%20compartidos/Forms/AllItems.aspx?csf=1&amp;web=1&amp;e=vzXt44&amp;CT=1775491068056&amp;OR=OWA%2DNT%2DMail&amp;CID=b5d20e91%2Db169%2D224e%2D0b63%2Df83a938ba3b5&amp;clickParams=eyJYLUFwcE5hbWUiOiJNaWNyb3NvZnQgT3V0bG9vayBXZWIgQXBwIiwiWC1BcHBWZXJzaW9uIjoiMjAyNjAzMDYwMDEuMDUiLCJPUyI6IldpbmRvd3MgMTAifQ%3D%3D&amp;cidOR=Client&amp;FolderCTID=0x01200071BA4BEEC5A4884E88FD3CFB2470F298&amp;id=%2Fsites%2FEvidenciasOAP%2FDocumentos%20compartidos%2FEvidencias%20Indicadores%20de%20Proceso%202026%2F02%2E%20Gesti%C3%B3n%20del%20Conocimiento%20e%20Innovaci%C3%B3n%2FInd011"/>
    <m/>
    <m/>
    <m/>
    <m/>
    <m/>
    <m/>
    <m/>
    <m/>
    <m/>
    <m/>
  </r>
  <r>
    <s v="Ind012"/>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lan Institucional de Capacitación, de acuerdo con la normatividad vigente. Es importante medirlo porque hace parte de los planes estratégicos e institucionales del Ministerio del Interior, y en materia de gestión y desempeño institucional orientan el desarrollo de la entidad.  La orientación del indicador es incrementar."/>
    <s v="Plan Institucional de Capacitación PIC ejecutado en el Ministerio del Interior"/>
    <s v="Sumatoria de actividades realizadas para el diseño, aprobación y ejecución del Plan Institucional de Capacitación"/>
    <s v="Incrementar"/>
    <s v="Acumulado"/>
    <s v="Número"/>
    <n v="2024"/>
    <n v="28"/>
    <d v="2025-12-31T00:00:00"/>
    <n v="7"/>
    <n v="11"/>
    <n v="8"/>
    <n v="5"/>
    <n v="31"/>
    <s v="Plan Institucional de Capacitación publicado"/>
    <s v="Convocatorias, listas de asistencia y/o registra fotográfico"/>
    <s v="Trimestral"/>
    <n v="7"/>
    <m/>
    <m/>
    <m/>
    <m/>
    <s v="En el primer trimestre de la vigencia 2026, y de acuerdo al Plan Institucional de Capacitación, se realizaron 7 actividades, así:_x000a_*Enero: 1.  Eficiencia Personal_x000a_Febrero: 2. Derecho Disciplinario. 3. Prevención del daño antijurídico. Marzo. 4. Controldoc. 5. Trabajo en equipo. 6. Inducción. 7. Comunicación_x000a_"/>
    <s v="https://mininteriorgovco.sharepoint.com/:f:/r/sites/EvidenciasOAP/Documentos%20compartidos/Evidencias%20Indicadores%20de%20Proceso%202026/03.%20Gesti%C3%B3n%20del%20Talento%20Humano/I%20Trimestre/Ind012?csf=1&amp;web=1&amp;e=xMykwh"/>
    <s v="N.A"/>
    <m/>
    <m/>
    <m/>
    <m/>
    <m/>
    <m/>
    <m/>
    <m/>
    <m/>
  </r>
  <r>
    <s v="Ind013"/>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rograma de bienestar laboral, teniendo en cuenta la normatividad vigente.  Es importante medirlo porque hace parte de los planes estratégicos e institucionales del Ministerio del Interior, y en materia de gestión y desempeño institucional orientan el desarrollo de la entidad.  La orientación del indicador es incrementar."/>
    <s v="Programa insititucional de Bienestar Social ejecutado "/>
    <s v="Sumatoria de actividades realizadas para el diseño, aprobación y ejecución del programa de bienestar social"/>
    <s v="Incrementar"/>
    <s v="Acumulado"/>
    <s v="Número"/>
    <n v="2024"/>
    <n v="16"/>
    <d v="2025-12-31T00:00:00"/>
    <n v="4"/>
    <n v="8"/>
    <n v="4"/>
    <n v="5"/>
    <n v="21"/>
    <s v="Plan de Bienestar publicado"/>
    <s v="Convocatorias, listas de asistencia, registro fotográfico y/o piezas publicitarias"/>
    <s v="Trimestral"/>
    <n v="4"/>
    <m/>
    <m/>
    <m/>
    <m/>
    <s v="En el primer trimestre de la vigencia 2026, y de acuerdo al Plan de Bienestar, se realizaron 4 actividades, así:_x000a_*Febrero: 1. Asesoría especializada para prepensionados dirigida por Colpensiones y 2 Caminata Ecológica._x000a_*Marzo: 3. Conmemoración día internacional de la mujer y 4. celebración día del hombre."/>
    <s v="https://mininteriorgovco.sharepoint.com/:f:/r/sites/EvidenciasOAP/Documentos%20compartidos/Evidencias%20Indicadores%20de%20Proceso%202026/03.%20Gesti%C3%B3n%20del%20Talento%20Humano/I%20Trimestre/Ind013?csf=1&amp;web=1&amp;e=nw8mwt"/>
    <s v="N.A"/>
    <m/>
    <m/>
    <m/>
    <m/>
    <m/>
    <m/>
    <m/>
    <m/>
    <m/>
  </r>
  <r>
    <s v="Ind014"/>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el Plan Institucional de Incentivos con base en las normas vigentes. Es importante medirlo porque hace parte de los planes estratégicos e institucionales del Ministerio del Interior, y en materia de gestión y desempeño institucional orientan el desarrollo de la entidad.  La orientación del indicador es incrementar. "/>
    <s v="Plan Institucional de Incentivos ejecutado"/>
    <s v="Sumatoria de actividades realizadas para el diseño, aprobación y ejecución del Plan Institucional de Incentivos"/>
    <s v="Incrementar"/>
    <s v="Acumulado"/>
    <s v="Número"/>
    <n v="2024"/>
    <n v="5"/>
    <d v="2025-12-31T00:00:00"/>
    <n v="3"/>
    <n v="1"/>
    <n v="1"/>
    <n v="0"/>
    <n v="5"/>
    <s v="Plan Institucional de Inventivos Publicados"/>
    <s v="Listas de asistencia, piezas publicitarias y/o resolución"/>
    <s v="Trimestral"/>
    <n v="3"/>
    <m/>
    <m/>
    <m/>
    <m/>
    <s v="En el primer trimestre de la vigencia 2026, se realizaron las siguientes acciones: _x000a_1. Aprobación del Plan en el Comité Institucional de Gestión y desempeño. 2. Publicación del Plan de Incentivos. 3. Solicitud de aprobación de ajuste del Plan de Incentivos"/>
    <s v="https://mininteriorgovco.sharepoint.com/:f:/r/sites/EvidenciasOAP/Documentos%20compartidos/Evidencias%20Indicadores%20de%20Proceso%202026/03.%20Gesti%C3%B3n%20del%20Talento%20Humano/I%20Trimestre/Ind014?csf=1&amp;web=1&amp;e=sTASjB"/>
    <s v="N.A"/>
    <m/>
    <m/>
    <m/>
    <m/>
    <m/>
    <m/>
    <m/>
    <m/>
    <m/>
  </r>
  <r>
    <s v="Ind015"/>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Ejecutar actividades de promoción y prevención en temas de seguridad y salud en el trabajo con apoyo de la ARL. Es importante medirlo porque hace parte del rendimiento del sistema.  La orientación del indicador es incrementar "/>
    <s v="Actividades realizadas con apoyo de la ARL"/>
    <s v="Sumatoria de las actividades realizadas  programadas con apoyo de la ARL "/>
    <s v="Incrementar"/>
    <s v="Acumulado"/>
    <s v="Número"/>
    <n v="2024"/>
    <n v="24"/>
    <d v="2025-12-31T00:00:00"/>
    <n v="4"/>
    <n v="7"/>
    <n v="7"/>
    <n v="6"/>
    <n v="24"/>
    <s v="PVE (programa de vigilaciona epidemiologica)  "/>
    <s v="LIstas de asistencia, piezas publicitarias"/>
    <s v="Trimestral"/>
    <n v="5"/>
    <m/>
    <m/>
    <m/>
    <m/>
    <s v="Para el primer trimestre, se desarrollaron las siguientes actividades: _x000a_Febrero (1): Escuela de ergonomia: regresan las escuelas de ergonomia_x000a_Marzo: (4) Escuela de ergonomia: MANEJO DE DOLOR POR EPICONDILITIS Y ADORMECIMIENTO EN MANOS, MOVILIDAD Y ALIVIO PARA CODOS, MUÑECAS Y DEDOS_x000a_RELAJA Y REVITALIZA TUS PIES, MEJORA TU MOVILIDAD: FORTALECIMIENTO EN HOMBRO Y MANEJO DE DOLOR EN CUELLO"/>
    <s v="https://mininteriorgovco.sharepoint.com/:f:/r/sites/EvidenciasOAP/Documentos%20compartidos/Evidencias%20Indicadores%20de%20Proceso%202026/03.%20Gesti%C3%B3n%20del%20Talento%20Humano/I%20Trimestre/Ind015?csf=1&amp;web=1&amp;e=Rh3Yhq"/>
    <s v="N.A"/>
    <m/>
    <m/>
    <m/>
    <m/>
    <m/>
    <m/>
    <m/>
    <m/>
    <m/>
  </r>
  <r>
    <s v="Ind016"/>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0"/>
    <s v="Diseñar y ejecutar campañas de apropiación del Código de Integridad (valores institucionales).  Es importante medirlo porque hace parte de los planes estratégicos e institucionales del Ministerio del Interior, y en materia de gestión y desempeño institucional orientan el desarrollo de la entidad.  La orientación del indicador es incrementar."/>
    <s v="Campañas de apropiación de valores implementadas"/>
    <s v="Sumatoria  de campañas realizadas"/>
    <s v="Incrementar"/>
    <s v="Acumulado"/>
    <s v="Número"/>
    <n v="2024"/>
    <n v="3"/>
    <d v="2025-12-31T00:00:00"/>
    <n v="1"/>
    <n v="1"/>
    <n v="1"/>
    <n v="1"/>
    <n v="4"/>
    <s v="Política de Integridad"/>
    <s v="Listas de asistencia y/o piezas publicitarias"/>
    <s v="Trimestral"/>
    <n v="1"/>
    <m/>
    <m/>
    <m/>
    <m/>
    <s v="En el primer trimestre se publicaron los resultados del test de integridad y se inicio la campaña de expectativa para escoger el valor"/>
    <s v="https://mininteriorgovco.sharepoint.com/:f:/r/sites/EvidenciasOAP/Documentos%20compartidos/Evidencias%20Indicadores%20de%20Proceso%202026/03.%20Gesti%C3%B3n%20del%20Talento%20Humano/I%20Trimestre/Ind016?csf=1&amp;web=1&amp;e=FKtQgG"/>
    <s v="N.A"/>
    <m/>
    <m/>
    <m/>
    <m/>
    <m/>
    <m/>
    <m/>
    <m/>
    <m/>
  </r>
  <r>
    <s v="Ind017"/>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1"/>
    <s v="jecutar actividades de promoción y prevención en temas de seguridad y salud en el trabajo autogestionadas. Es importante medirlo porque hace parte del rendimiento del sistema. La orientación del indicador es incrementar. "/>
    <s v="Actividades de promoción y prevención en temas de seguridad y salud en el trabajo auto gestionadas"/>
    <s v="Sumatoria de actividades de promoción y prevención en temas de seguridad y salud en el trabajo autogestionada"/>
    <s v="Incrementar"/>
    <s v="Acumulado"/>
    <s v="Número"/>
    <n v="2024"/>
    <n v="22"/>
    <d v="2025-12-31T00:00:00"/>
    <n v="3"/>
    <n v="4"/>
    <n v="14"/>
    <n v="3"/>
    <n v="24"/>
    <s v="Información propia del Sistema de Seguridad y Salud en el Trabajo"/>
    <s v="Listas de asistencia y/o piezas publicitarias"/>
    <s v="Trimestral"/>
    <n v="4"/>
    <m/>
    <m/>
    <m/>
    <m/>
    <s v="Para el primer trimestre, se realizaron las siguientes acrividades: _x000a_Febrero (3): Jornada antiestres, jorada de conacion de sangre, Jornada de Vacunacion._x000a_Marzo (1): Jornada de cuidado Visual_x000a_"/>
    <s v="https://mininteriorgovco.sharepoint.com/:f:/r/sites/EvidenciasOAP/Documentos%20compartidos/Evidencias%20Indicadores%20de%20Proceso%202026/03.%20Gesti%C3%B3n%20del%20Talento%20Humano/I%20Trimestre/Ind017?csf=1&amp;web=1&amp;e=WqFbyE"/>
    <s v="N.A"/>
    <m/>
    <m/>
    <m/>
    <m/>
    <m/>
    <m/>
    <m/>
    <m/>
    <m/>
  </r>
  <r>
    <s v="Ind018"/>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x v="3"/>
    <s v="_x000a_Ejecutar actividades de promoción y prevención en temas de seguridad y salud en el trabajo autogestionadas. Es importante medirlo por normatividad y cumplimineto de la Institución, su orientación es mantener"/>
    <s v="Mantenimiento de la certificación de la norma técnica ISO 45001 2008: 2008  para el sistema de Gestión de la Seguridad y Salud en el trabajo ( SGS-ST)"/>
    <s v="Certificado emitido por la entidad Certificadora en la Norma Técnica para el Sistema de gestión de la seguridad y salud en el trabajo "/>
    <s v="Incrementar"/>
    <s v="Flujo"/>
    <s v="Número"/>
    <n v="2025"/>
    <n v="1"/>
    <d v="2025-12-31T00:00:00"/>
    <n v="0"/>
    <n v="0"/>
    <n v="0"/>
    <n v="1"/>
    <n v="1"/>
    <s v="Auditoria del Sistema de gestión de la seguridad y salud en el trabajo "/>
    <s v="Certificado emitido por la entidad Certificadora en la Norma Técnica para el Sistema de gestión de la seguridad y salud en el trabajo "/>
    <s v="Anual"/>
    <n v="0"/>
    <m/>
    <m/>
    <m/>
    <m/>
    <s v="Meta no programada para este trimestre"/>
    <m/>
    <s v="N.A"/>
    <m/>
    <m/>
    <m/>
    <m/>
    <m/>
    <m/>
    <m/>
    <m/>
    <m/>
  </r>
  <r>
    <s v="Ind019"/>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0"/>
    <s v="Generar documentos de análisis, acción y seguimiento estratégico para los proyectos priorizados por el Ministerio del Interior y el Gobierno Nacional, con el fin de contar con los insumos necesarios para su discusión y trámite ante el Congreso de la República, para este indicador la tendencia es incremental_x000a_"/>
    <s v="Documentos de información relacionadas con el trámite de los proyectos de ley elaborados por la Dirección de Asuntos Legislativos "/>
    <s v="Sumatoria de documentos de información relacionadas con el trámite de los proyectos de ley elaborados"/>
    <s v="Incrementar"/>
    <s v="Acumulado"/>
    <s v="Número"/>
    <n v="2024"/>
    <n v="70"/>
    <d v="2025-12-31T00:00:00"/>
    <n v="10"/>
    <n v="15"/>
    <n v="15"/>
    <n v="13"/>
    <n v="53"/>
    <s v="Sumatoria de documentos de información relacionadas con el trámite de los proyectos de ley elaborados"/>
    <s v="Fichas técnicas y Agendas Legislativas Semanales"/>
    <s v="Trimestral"/>
    <n v="10"/>
    <m/>
    <m/>
    <m/>
    <n v="10"/>
    <s v="Durante el periodo se elaboraron 9  documentos relacionados con el trámite de Proyectos del Ley y Actos Legislativos, entre los cuales se destacan  fichas bulletes, documentos necesarios para la planeación, seguimiento e impulso de la agenda legislativa de interés o autoría del Gobierno Nacional en trámite en el Congreso de la Republica._x000a_Enero: 1_x000a_Febrero: 8_x000a_Marzo: 1"/>
    <s v="https://mininteriorgovco.sharepoint.com/:f:/r/sites/EvidenciasOAP/Documentos%20compartidos/Evidencias%20Indicadores%20de%20Proceso%202026/04.%20Gesti%C3%B3n%20Pol%C3%ADtica%20y%20Gobierno/Direcci%C3%B3n%20de%20Asuntos%20Legislativos/I%20Trimestre/Ind019?csf=1&amp;web=1&amp;e=U2hPg2"/>
    <m/>
    <m/>
    <m/>
    <m/>
    <m/>
    <m/>
    <m/>
    <m/>
    <m/>
    <m/>
  </r>
  <r>
    <s v="Ind020"/>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1"/>
    <s v="La Dirección de Asuntos Legislativos es la encargada de atender los cuestionarios de los debates de control político remitidos por el Congreso de la República. Para ello, debe acudir a las diferentes áreas del Ministerio con el fin de obtener los insumos necesarios para su adecuada atención. La orientación de este indicador es de mantenimiento."/>
    <s v="Solicitud de insumos a las áreas competentes del Ministerio del Interior para atender los cuestionarios de control político, remitidos por el Congreso de la República "/>
    <s v="(Número de insumos solicitados a las áreas / número de cuestionario de debate de control político allegados) * 100"/>
    <s v="Mantener"/>
    <s v="Stock"/>
    <s v="Porcentaje"/>
    <n v="2024"/>
    <n v="1"/>
    <d v="2025-12-31T00:00:00"/>
    <n v="1"/>
    <n v="1"/>
    <n v="1"/>
    <n v="1"/>
    <n v="1"/>
    <s v="Matriz de seguimiento a debates de control político "/>
    <s v="Matriz de seguimiento a debates de control político "/>
    <s v="Trimestral"/>
    <n v="1"/>
    <m/>
    <m/>
    <m/>
    <n v="1"/>
    <s v="Debido al receso legislativos no se realizaron debates. _x000a_Este es un indicador a demanda, para el período no hubo solicitudes de insumos para debates de control"/>
    <m/>
    <m/>
    <m/>
    <m/>
    <m/>
    <m/>
    <m/>
    <m/>
    <m/>
    <m/>
    <m/>
  </r>
  <r>
    <s v="Ind021"/>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x v="0"/>
    <s v="En el marco de las funciones de la Dirección de Asuntos Legislativos, como coordinadora de la agenda legislativa de interés o de autoría del Gobierno Nacional, se llevan a cabo reuniones con los enlaces legislativos de las entidades gubernamentales, con el fin de establecer estrategias para los proyectos priorizados por cada una de las carteras, la orientación del indicador es incremental."/>
    <s v="Reuniones realizadas con el fin establecer estrategias para los  proyectos priorizados del  Gobierno Nacional "/>
    <s v="Sumatoria  de reuniones  con los enlaces legislativos del Gobierno Nacional realizadas"/>
    <s v="Incrementar"/>
    <s v="Acumulado"/>
    <s v="Número"/>
    <n v="2024"/>
    <n v="23"/>
    <d v="2025-12-31T00:00:00"/>
    <n v="6"/>
    <n v="5"/>
    <n v="7"/>
    <n v="5"/>
    <n v="23"/>
    <s v="Archivo de listas de asistencia a las reuniones "/>
    <s v=" Listas de asistencia a las reuniones"/>
    <s v="Trimestral"/>
    <n v="6"/>
    <m/>
    <m/>
    <m/>
    <n v="6"/>
    <s v="Durante el período se adelantaron 6 reuniones de articulación interinstitucional, con el fin de fortalecer la coordinación y las capacidades técnicas de los enlaces legislativos del Gobierno nacional._x000a__x000a_Febrero: 3_x000a_Marzo: 3"/>
    <s v="https://mininteriorgovco.sharepoint.com/:f:/r/sites/EvidenciasOAP/Documentos%20compartidos/Evidencias%20Indicadores%20de%20Proceso%202026/04.%20Gesti%C3%B3n%20Pol%C3%ADtica%20y%20Gobierno/Direcci%C3%B3n%20de%20Asuntos%20Legislativos/I%20Trimestre/Ind021?csf=1&amp;web=1&amp;e=uhmYtG"/>
    <m/>
    <m/>
    <m/>
    <m/>
    <m/>
    <m/>
    <m/>
    <m/>
    <m/>
    <m/>
  </r>
  <r>
    <s v="Ind022"/>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0"/>
    <s v="La Subdirección de Gobierno, Gestión Territorial y Lucha contra la Trata (SGT) realiza acompañamiento mediante asistencias técnicas a las Entidades Territoriales para la formulación, implementación y/o seguimiento de los Planes de Acción Territorial (PAT). Este acompañamiento es fundamental porque permite que las Entidades Territoriales formulen, ejecuten y evalúen sus PAT bajo criterios técnicos, normativos y metodológicos unificados, garantizando la alineación con la Estrategia Nacional de Lucha contra la Trata de Personas. La orientación del indicador corresponde a un comportamiento de incremento con tipo de medición acumulado."/>
    <s v="Planes de Acción territorial PAT, realizados con los comités municipales y departamentales de la lucha contra la trata de personas."/>
    <s v="Sumatoria de asistencias técnicas de formulación, implementación y/o seguimientos realizados "/>
    <s v="Incrementar"/>
    <s v="Acumulado"/>
    <s v="Número"/>
    <n v="2024"/>
    <n v="400"/>
    <d v="2025-12-31T00:00:00"/>
    <n v="30"/>
    <n v="150"/>
    <n v="150"/>
    <n v="80"/>
    <n v="410"/>
    <s v="Informes de ejeccución, Actas y listados de asistencia"/>
    <s v="Informes de ejeccución, Actas y listados de asistencia"/>
    <s v="Trimestral"/>
    <n v="30"/>
    <m/>
    <m/>
    <m/>
    <m/>
    <s v="En el primer trimestre de la vigencia  2026 se realizaron asistencias técnicas en 15 departamentos del país. Como parte de un ejercicio de priorización, desde el equipo PAT, se priorizó la construcción de los PAT con los Comités Departamentales y con los Comités de las ciudades capitales de departamento, se llevaron a cabo 30 asistencias."/>
    <s v="https://mininteriorgovco.sharepoint.com/:f:/r/sites/EvidenciasOAP/Documentos%20compartidos/Evidencias%20Indicadores%20de%20Proceso%202026/04.%20Gesti%C3%B3n%20Pol%C3%ADtica%20y%20Gobierno/Subdirecci%C3%B3n%20de%20Gobierno%20y%20Gesti%C3%B3n%20Territorial%20y%20Lucha%20Contra%20la%20Trata/Ind022/PRIMER%20TRIMESTRE?csf=1&amp;web=1&amp;e=KgTumH"/>
    <s v="N/A"/>
    <m/>
    <m/>
    <m/>
    <m/>
    <m/>
    <m/>
    <m/>
    <m/>
    <m/>
  </r>
  <r>
    <s v="Ind023"/>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1"/>
    <s v="La Subdirección de Gobierno, Gestión Territorial y Lucha contra la Trata (SGT) participa en el fortalecimiento de la gestión de las corporaciones públicas de elección popular, las instancias de participación ciudadana y las entidades territoriales en la aplicabilidad de los instrumentos de gobernanza, porque esto garantiza que dichas instituciones cuenten con capacidades técnicas, operativas y metodológicas para ejercer de manera efectiva sus funciones constitucionales y legales. Este acompañamiento es fundamental para mejorar la toma de decisiones públicas, promover y fortalecer los mecanismos de control y participación social. La orientación del indicador corresponde a un comportamiento de incremento con tipo de medición acumulado."/>
    <s v="Corporaciones Públicas, instancias de participación ciudadana, entidades territoriales fortalecidas"/>
    <s v="Sumatoria de corporaciones, instancias de participación y entidades territoriales fortalecidas"/>
    <s v="Incrementar"/>
    <s v="Acumulado"/>
    <s v="Número"/>
    <n v="2024"/>
    <n v="250"/>
    <d v="2025-12-31T00:00:00"/>
    <n v="0"/>
    <n v="20"/>
    <n v="20"/>
    <n v="10"/>
    <n v="50"/>
    <s v="Documentos Tecnicos-Actas y Planillas de asistencia"/>
    <s v="Documentos Tecnicos-Actas y Planillas de asistencia"/>
    <s v="Anual"/>
    <n v="0"/>
    <m/>
    <m/>
    <m/>
    <s v="N/A"/>
    <s v="Meta a Cimplir a partir del trimestre 2"/>
    <s v="N/A"/>
    <s v="N/A"/>
    <m/>
    <m/>
    <m/>
    <m/>
    <m/>
    <m/>
    <m/>
    <m/>
    <m/>
  </r>
  <r>
    <s v="Ind024"/>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x v="2"/>
    <s v="La Subdirección de Gobierno, Gestión Territorial y Lucha contra la Trata (SGT) realiza articulaciones y asistencias técnicas en el abordaje de la lucha contra el delito de trata de personas, garantizando la aplicabilidad de los protocolos  para identificar, proteger y asistir a las víctimas del delito de trata de personas. La orientación del indicador corresponde a un comportamiento de mantenimiento en el porcentaje (100%) de satisfacción y sirve para mostrar la calidad de las asistencias realizadas, este indicador puede mostrar oportunidades de mejora en la implementación de asistencias técnicas."/>
    <s v="Asistencias tecnicas evaluadas y resueltas satisfactoriamente"/>
    <s v="(Sumatoria de asistencias técnicas evaluadas y resueltas satisfactoriamente / total de asistencias tecnicas realizadas)*100"/>
    <s v="Mantener"/>
    <s v="Stock"/>
    <s v="Porcentaje"/>
    <n v="2024"/>
    <n v="1"/>
    <d v="2025-12-31T00:00:00"/>
    <n v="1"/>
    <n v="1"/>
    <n v="1"/>
    <n v="1"/>
    <n v="1"/>
    <s v="Evaluaciones de las asistencias técnicas realizadas"/>
    <s v="Evaluaciones de las asistencias técnicas realizadas"/>
    <s v="Trimestral"/>
    <n v="1"/>
    <m/>
    <m/>
    <m/>
    <s v="N/A"/>
    <s v="En el primer trimestre de la vigencia 2026, se realizaron 5 asistencias tecnicas sobre el Protocolo para Identificar, Proteger y Asistir a las Víctimas de Trata de Personas en Contextos Migratorios, impactando  en los departamentos de Nariño el comite departamental de Nariño, Comite municipal de la lucha contra la trata de pasto e Ipiales  y en Guainia, el comite departamental del Guainia y el comite municipal de Inirida. "/>
    <s v="https://mininteriorgovco.sharepoint.com/:f:/r/sites/EvidenciasOAP/Documentos%20compartidos/Evidencias%20Indicadores%20de%20Proceso%202026/04.%20Gesti%C3%B3n%20Pol%C3%ADtica%20y%20Gobierno/Subdirecci%C3%B3n%20de%20Gobierno%20y%20Gesti%C3%B3n%20Territorial%20y%20Lucha%20Contra%20la%20Trata/Ind024/Primer%20Trimestre?csf=1&amp;web=1&amp;e=qwF406"/>
    <s v="N/A"/>
    <m/>
    <m/>
    <m/>
    <m/>
    <m/>
    <m/>
    <m/>
    <m/>
    <m/>
  </r>
  <r>
    <s v="Ind025"/>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visitas de asistencia técnica y jurídica a las entidades de segundo nivel (Gobernaciones y Alcaldías delegadas)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asistencia técnica y jurídica a entidades de segundo nivel realizadas"/>
    <s v="Sumatoria de número de visitas de asistencia técnica y jurídica a entidades de segundo nivel realizadas"/>
    <s v="Mantener"/>
    <s v="Acumulado"/>
    <s v="Número"/>
    <n v="2024"/>
    <n v="114"/>
    <d v="2025-12-31T00:00:00"/>
    <n v="20"/>
    <n v="40"/>
    <n v="40"/>
    <n v="20"/>
    <n v="120"/>
    <s v="Actas de las visitas de asistencia técnica y jurídica realizadas por el equipo y reportadas por el enlace del Grupo de Acción Comunal durante el trimestre."/>
    <s v="Actas o informes de visitas"/>
    <s v="Trimestral"/>
    <n v="35"/>
    <m/>
    <m/>
    <m/>
    <n v="35"/>
    <s v="I Trimestre: Se realizaron 35 visitas de asistencias técnicas y jurídicas a los entes territoriales:_x000a_•19 de febrero: 1 Gobernación Chocó_x000a_•19 de febrero: 1 Alcaldía Quibdó_x000a_•20 de febrero: 1 Gobernación Caquetá y Alcaldías delegadas: 1 Solano, 1 Doncello, 1 Cartagena del Chaira, 1 Florencia, 1 Valparaiso, 1 La montañita, 1 Solita, 1 Morelia, 1 Albania._x000a_•23 de febrero: 1 Gobernación Quindío._x000a_•25 de febrero: 1 Gobernación Atlántico, 1 Alcaldía delegada: Barranquilla._x000a_•26 de febrero: 1 Gobernación Nariño_x000a_•27 de febrero: 1 Gobernación del Huila, 1 Alcaldía de Neiva_x000a_29 de Febrero: 1 Gobernación de Cauca, 1 alcaldía de Popayán._x000a_•10 de marzo: 1 Gobernación Casanare._x000a_•11 de marzo: 1 Gobernación Vaupés y alcaldía delegada de 1 Mitú_x000a_•12 de marzo: 1 Gobernación Guaviare_x000a_•13 de marzo: 1 Gobernación Amazonas_x000a_•17 de marzo: 1 Gobernación Santander y alcaldías delegadas 1 Bucaramanga, 1 Floridablanca y 1 Piedecuesta._x000a_•19 de marzo: 1 Gobernación Boyacá_x000a_•20 de marzo: 1 Gobernación La Guajira_x000a_•25 de marzo: 1 Gobernación Vichada y Alcaldías delegadas: 1 Puerto Carreño, 1 Primavera, 1 Cumaribo._x000a_Ene: 0; Feb: 20; Mar: 15"/>
    <s v=" Ind025"/>
    <m/>
    <m/>
    <m/>
    <m/>
    <m/>
    <m/>
    <m/>
    <m/>
    <m/>
    <m/>
  </r>
  <r>
    <s v="Ind026"/>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visitas de inspección, vigilancia y control a las organizaciones de tercer y cuarto grado,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inspección, vigilancia y control a organizaciones de tercer y cuarto grado realizadas_x0009__x0009__x0009__x0009__x0009__x0009__x0009__x0009__x0009_"/>
    <s v="Sumatoria de número de visitas de inspección, vigilancia y control a organizaciones de tercer y cuarto grado realizadas_x0009__x0009__x0009__x0009__x0009__x0009__x0009__x0009__x0009_"/>
    <s v="Mantener"/>
    <s v="Acumulado"/>
    <s v="Número"/>
    <n v="2024"/>
    <n v="43"/>
    <d v="2025-12-31T00:00:00"/>
    <n v="10"/>
    <n v="20"/>
    <n v="10"/>
    <n v="3"/>
    <n v="43"/>
    <s v="Actas de las visitas de IVC realizadas por el equipo y reportadas por el enlace del Grupo de Acción Comunal durante el trimestre."/>
    <s v="Actas o informes de visitas"/>
    <s v="Trimestral"/>
    <n v="9"/>
    <m/>
    <m/>
    <m/>
    <n v="9"/>
    <s v="I Trimestre: Se realizaron 9 visitas de Inspección, Vigilancia y Control a las Federaciones de Acción Comunal:_x000a_19 de febrero: IVC Federación del Caquetá._x000a_20 de febrero: IVC Federación de Chocó._x000a_24 de febrero: IVC Federación de Magdalena_x000a_28 de febrero: IVC Federación de Tolima_x000a_11 de marzo: IVC Federación de Vaupés._x000a_19 de marzo: IVC Federación Meta._x000a_20 de marzo: IVC Federación de La Guajira._x000a_20 de marzo: IVC Federación de Cesar_x000a_26 de marzo: IVC Federación de Vichada._x000a_Ene: 0; Feb: 4; Mar:5"/>
    <s v=" Ind026"/>
    <m/>
    <m/>
    <m/>
    <m/>
    <m/>
    <m/>
    <m/>
    <m/>
    <m/>
    <m/>
  </r>
  <r>
    <s v="Ind027"/>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x v="0"/>
    <s v="Realizar acciones de fortalecimiento de la política pública de participación ciudadana y electoral en su fase de implementación, mediante la divulgacion y socialización en los 32 departamentos del Pais."/>
    <s v="Acciones de fortalecimiento de la política pública de participación ciudadana y electoral - PPPCyE realizadas"/>
    <s v="Sumatoria de acciones de fortalecimiento de la política pública de participación ciudadana y electoral - PPPCyE realizadas"/>
    <s v="Mantener"/>
    <s v="Acumulado"/>
    <s v="Número"/>
    <s v="No aplica"/>
    <s v="No aplica"/>
    <s v="No aplica"/>
    <n v="4"/>
    <n v="12"/>
    <n v="12"/>
    <n v="4"/>
    <n v="32"/>
    <s v="Actas o informes de las acciones realizadas por el equipo y reportadas por el enlace del Grupo de Participación Ciudadana durante el trimestre."/>
    <s v="Actas o informes de visitas"/>
    <s v="Trimestral"/>
    <n v="13"/>
    <m/>
    <m/>
    <m/>
    <n v="13"/>
    <s v="I Trimestre: Se realizaron 13 eventos de fortalecimiento y socialización de La política pública de participación ciudadana y electoral en los siguientes departamentos: 1 Bolívar, 1 Risaralda, 1 Quindío, 1 Caldas, 1 Magdalena, 1 Valle del Cauca, 1 Atlántico, 1 Santander, 1 Tolima, 1 Meta, 1 Sucre, 1 Boyacá, 1 Cauca_x000a_Ene: 5, Feb: 6, Mar: 2"/>
    <s v=" Ind027"/>
    <m/>
    <m/>
    <m/>
    <m/>
    <m/>
    <m/>
    <m/>
    <m/>
    <m/>
    <m/>
  </r>
  <r>
    <s v="Ind028"/>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x v="0"/>
    <s v="El indicador mide la elaboración de documentos técnicos orientados al seguimiento, cumplimiento y fortalecimiento de las obligaciones derivadas de la Sentencia T-025 de 2004 y sus autos de seguimiento, los cuales consolidan, analizan y sistematizan la información necesaria para la toma de decisiones institucionales. Su medición es importante porque permite verificar la disponibilidad, calidad y oportunidad de estos insumos técnicos, asegurando la continuidad y el mantenimiento del cumplimiento de las obligaciones establecidas."/>
    <s v="Documentos técnicos, orientados al seguimiento y cumplimiento de la Sentencia T-025 de 2004 y sus autos de seguimiento, en el marco de las competencias del Grupo de Articulación Interna para la Política de Víctimas, elaborados y entregados."/>
    <s v="(No. de documentos técnicos elaborados y entregados en respuesta a requerimientos recibidos en el marco de la Sentencia T-025 de 2004 / No. total de requerimientos recibidos relacionados con la Sentencia T-025 de 2004) * 100"/>
    <s v="Mantener"/>
    <s v="Capacidad"/>
    <s v="Porcentaje"/>
    <n v="2024"/>
    <n v="1"/>
    <d v="2025-12-31T00:00:00"/>
    <n v="1"/>
    <n v="1"/>
    <n v="1"/>
    <n v="1"/>
    <n v="1"/>
    <s v="Registros institucionales de producción documental, incluidos los repositorios internos, bases de datos y sistemas de gestión documental donde se almacenan los documentos técnicos elaborados en el marco del seguimiento a la Sentencia T-025 de 2004 y sus autos de seguimiento."/>
    <s v="Documentos técnicos elaborados en el marco de la Sentencia T-025 de 2004, que permitan verificar el desarrollo de los análisis, contenidos y productos requeridos para el seguimiento a dicha Sentencia y sus autos de seguimiento."/>
    <s v="Trimestral"/>
    <n v="1"/>
    <m/>
    <m/>
    <m/>
    <n v="1"/>
    <s v="Durante el primer trimestre no se elaboraron documentos técnicos en el marco de la Sentencia T-025 de 2004 y sus autos de seguimiento. No obstante, el Grupo de Articulación Interna para la Política Pública de Víctimas adelantó acciones preparatorias orientadas a la consolidación de insumos técnicos, mediante espacios de articulación y reuniones con las direcciones del Ministerio del Interior y entidades del Sistema Nacional de Atención y Reparación Integral a las Víctimas, con el fin de recopilar, validar y depurar la información necesaria para la posterior elaboración de los reportes."/>
    <s v="Ind028"/>
    <s v="Durante el primer trimestre no se generaron solicitudes de reporte en el marco del seguimiento a la Sentencia T-025 de 2004 y sus autos, razón por la cual no se adelantó la elaboración de los documentos técnicos correspondientes en este periodo."/>
    <m/>
    <m/>
    <m/>
    <m/>
    <m/>
    <m/>
    <m/>
    <m/>
    <m/>
  </r>
  <r>
    <s v="Ind029"/>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x v="1"/>
    <s v="Brindar asistencia técnica oportuna y especializada a las entidades territoriales para fortalecer y mantener sus capacidades institucionales en la planeación, gestión e implementación de la política pública de víctimas. Medir este indicador es importante porque permite verificar el nivel de acompañamiento brindado, asegurar la continuidad del fortalecimiento territorial y orientar acciones de mejora para optimizar los resultados en los procesos operativos y de gestión."/>
    <s v="Asistencias técnicas realizadas a las entidades territoriales para la articulación de la política pública de víctimas."/>
    <s v="Sumatoria de entidades territoriales que reciben asistencia técnica durante el año."/>
    <s v="Incrementar"/>
    <s v="Acumulado"/>
    <s v="Número"/>
    <n v="2024"/>
    <n v="1134"/>
    <d v="2025-12-31T00:00:00"/>
    <n v="99"/>
    <n v="345"/>
    <n v="345"/>
    <n v="345"/>
    <n v="1134"/>
    <s v="Listas de asistencia y registros de participación asociados a las sesiones de asistencia técnica realizadas durante la vigencia, consolidadas en los reportes internos de la entidad."/>
    <s v="Listas de asistencia y registros formales de participación que respalden la ejecución de las sesiones de asistencia técnica"/>
    <s v="Trimestral"/>
    <n v="1041"/>
    <m/>
    <m/>
    <m/>
    <n v="1041"/>
    <s v="Para el primer trimestre se estableció como meta brindar asistencia técnica a 99 entidades territoriales. No obstante, se logró atender a 1041 entidades territoriales en temas relacionados con la planeación, gestión e implementación de la política pública de víctimas, superando la meta prevista._x000a__x000a_Estas asistencias técnicas se desarrollaron a través de cinco (5) jornadas, en las cuales participaron 32 gobernaciones y 1009 alcaldías municipales. Distribuidas en las siguientes fechas:_x000a__x000a_• Una (1) jornada desarrollada el (3/02/2026) Sobre: Aspectos Técnicos del Reporte Unificado del Sistema de Información, Coordinación y Seguimiento Territorial – RUSICST_x000a_• Una (1) jornada desarrollada el (4/02/2026) Sobre: Aspectos Técnicos de RUSICST, Restitución de Tierras y Territorio, Acción Integral contra Minas Antipersona_x000a_• Una (1) jornada desarrollada el (5/02/2026) Sobre: Asistencia técnicas virtuales diligenciamientos RUSICST 2025-2_x000a_• Una (1) jornada desarrollada el (6/02/2026) Sobre: Aspectos Técnicos del Reporte Unificado del Sistema de Información, Coordinación y Seguimiento Territorial – RUSICST; Acciones e Iniciativas de Memoria Histórica_x000a_• Una (1) jornada desarrollada el (18/02/2026) Sobre: Asistencia técnicas virtuales diligenciamientos RUSICST 2025-2_x000a__x000a_Durante las jornadas se abordaron, entre otros, los siguientes temas: diligenciamiento del RUSICST; socialización de la estrategia Tejer Territorio; capacitación en el proceso de Certificación Territorial por parte de la Unidad para las Víctimas; capacitación de la Oficina de Apoyo para la Búsqueda de Personas dadas por Desaparecidas; fortalecimiento de la gestión de cementerios como aporte a la búsqueda de personas dadas por desaparecidas (DDHH – Ministerio del Interior); capacitación en Planes de Acción Integral contra Minas Antipersonal (AICMA); y socialización de la oferta institucional del Ministerio del Interior."/>
    <s v="Ind029"/>
    <s v="Teniendo en cuenta las dinámicas de contratación y los cambios en los equipos de trabajo de las entidades territoriales, se han presentado dificultades para contar oportunamente con la actualización de los datos de contacto de algunos enlaces territoriales responsables de los temas asociados. No obstante, desde el Grupo de Articulación Interna se han adelantado acciones orientadas a garantizar la difusión de las jornadas de capacitación, remitiendo las respectivas invitaciones a las oficinas de las alcaldías correspondientes, con el fin de asegurar la participación de los equipos técnicos vinculados a la implementación de las actividades programadas."/>
    <m/>
    <m/>
    <m/>
    <m/>
    <m/>
    <m/>
    <m/>
    <m/>
    <m/>
  </r>
  <r>
    <s v="Ind030"/>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politica pública de preveción de violaciones a los Derechos a la vida , integridad y seguridad de personas , grupos y comunidades."/>
    <s v="Planes integrales de prevención formulados o actualizados frente a violaciones de Derechos Humanos e infracciones al Derecho Internacional Humanitario"/>
    <s v="Sumatoria de número de Planes Integrales de prevención a las violaciones de Derechos Humanos e infracciones al derecho internacional humanitario  formulados o actualizados"/>
    <s v="Incrementar"/>
    <s v="Acumulado"/>
    <s v="Número"/>
    <n v="2022"/>
    <n v="170"/>
    <d v="2025-12-31T00:00:00"/>
    <n v="20"/>
    <n v="80"/>
    <n v="80"/>
    <n v="40"/>
    <n v="220"/>
    <s v="La herramienta de la cual se obtine la información del indicador es el Plan Estrategico y de acción de cada vigencia."/>
    <s v="Documento Planes Integrales de Protección "/>
    <s v="Trimestral "/>
    <n v="0"/>
    <m/>
    <m/>
    <m/>
    <n v="0"/>
    <s v="La meta del trimestre no se cumple debido a la demora en el inicio del proceso de operación logística y tiquetes; no obstante avanzan las coordinación con los territorios priorizados para la vigencia."/>
    <s v="https://mininteriorgovco.sharepoint.com/:f:/r/sites/EvidenciasOAP/Documentos%20compartidos/Evidencias%20Indicadores%20de%20Proceso%202026/05.%20Gesti%C3%B3n%20para%20la%20Protecci%C3%B3n%20de%20los%20derechos/Direcci%C3%B3n%20de%20Derechos%20Humanos/Ind030?csf=1&amp;web=1&amp;e=kDW1dh"/>
    <s v="Demora en el inicio de los procesos de operación logística y tiquetes_x000a_"/>
    <m/>
    <m/>
    <m/>
    <m/>
    <m/>
    <m/>
    <m/>
    <m/>
    <m/>
  </r>
  <r>
    <s v="Ind03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el Programa Integral de Seguridad y protección para comunidades y Organizaciones en los Territorios "/>
    <s v="Actividades de la Dirección de Derechos Humanos implementadas en el marco del Programa Integral de Seguridad y Protección para Comunidades y Organizaciones en los Territorios._x0009__x0009__x0009__x0009__x0009__x0009__x0009__x0009__x0009_"/>
    <s v="(Número de actividades realizadas en el fortalecimiento e implementación del Programa Integral de Seguridad y Protección para Comunidades y Organizaciones en los Territorios /número de actividades programadas en el fortalecimiento e implementación del Programa Integral de Seguridad y Protección para Comunidades y Organizaciones en los Territorios )*100% "/>
    <s v="Mantener"/>
    <s v="Flujo"/>
    <s v="Porcentaje"/>
    <n v="2022"/>
    <n v="1"/>
    <d v="2025-12-31T00:00:00"/>
    <n v="1"/>
    <n v="1"/>
    <n v="1"/>
    <n v="1"/>
    <n v="1"/>
    <s v="La herramienta de la cual se obtine la información del indicador es el Plan Estrategico y de acción de cada vigencia."/>
    <s v="Informes de Gestión  de implementación del Programa Integral de Seguridad y Protección para Comunidades y Organizaciones en los Territorios., Actas de seguimiento y asistencia técnica."/>
    <s v="Trimestral"/>
    <n v="1"/>
    <m/>
    <m/>
    <m/>
    <n v="1"/>
    <s v="Se cumple el 100% de la meta programada para el trimestre realizándose la formulación del Plan Integral de Prevención  de la Asociación de Campesinos Desplazados al Retorno (ASOCADAR) ubicada en el departamento de Cesar."/>
    <s v="https://mininteriorgovco.sharepoint.com/:f:/r/sites/EvidenciasOAP/Documentos%20compartidos/Evidencias%20Indicadores%20de%20Proceso%202026/05.%20Gesti%C3%B3n%20para%20la%20Protecci%C3%B3n%20de%20los%20derechos/Direcci%C3%B3n%20de%20Derechos%20Humanos/Ind031?csf=1&amp;web=1&amp;e=MBwo9k"/>
    <m/>
    <m/>
    <m/>
    <m/>
    <m/>
    <m/>
    <m/>
    <m/>
    <m/>
    <m/>
  </r>
  <r>
    <s v="Ind03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Apoyar la implementación del Plan de Acción Nacional del programa Integral de Garantias para Lideresas y Defensoras de DDHH, en el marco del auto 737, sentencia T-025"/>
    <s v="Actividades de la Dirección de Derechos Humanos como impulso a la implementación del Plan de Acción Nacional del Programa Integral de Garantías para Lideresas y Defensoras de Derechos Humanos."/>
    <s v="(Número de actividades realizadas para apoyar la implementación del Plan de Acción Nacional del Programa Integral de Garantías para Lideresas y Defensoras de DDHH a cargo de la Dirección de Derechos Humanos /número de actividades programadas para apoyar la implementación del Plan de Acción Nacional del Programa Integral de Garantías para Lideresas y Defensoras de DDHH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Gestión  del Programa Integral de Garantías para Lideresas y Defensoras de Derechos Humanos., Actas de seguimiento."/>
    <s v="Trimestral "/>
    <n v="1"/>
    <m/>
    <m/>
    <m/>
    <n v="1"/>
    <s v="Se cumple el 100% de la meta programada para el trimestre el avance en la implementación del Programa mediante el desarrollo de acciones enfocadas: reunión de los comités de impulso de Meta, Norte de Santander y Tolima  y la actualización de los informes individuales de territorialización en 19 departamentos. "/>
    <s v="https://mininteriorgovco.sharepoint.com/:f:/r/sites/EvidenciasOAP/Documentos%20compartidos/Evidencias%20Indicadores%20de%20Proceso%202026/05.%20Gesti%C3%B3n%20para%20la%20Protecci%C3%B3n%20de%20los%20derechos/Direcci%C3%B3n%20de%20Derechos%20Humanos/Ind032?csf=1&amp;web=1&amp;e=dEcUXe"/>
    <m/>
    <m/>
    <m/>
    <m/>
    <m/>
    <m/>
    <m/>
    <m/>
    <m/>
    <m/>
  </r>
  <r>
    <s v="Ind03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gestión de los cementerios como acción de apoyo al proceso de búsqueda de personas desaparecidas en Colombia."/>
    <s v="Número de cementerios que tienen en sus terrenos inhumados cuerpos o restos humanos de personas no identificadas diagnosticados multidimensionalmente."/>
    <s v="Cementerios que tienen inhumados cuerpos o restos humanos de personas no identificadas diagnosticados multidimensionalmente"/>
    <s v="Incrementar"/>
    <s v="Acumulado"/>
    <s v="Número"/>
    <n v="2022"/>
    <n v="100"/>
    <d v="2025-12-31T00:00:00"/>
    <n v="0"/>
    <n v="30"/>
    <n v="40"/>
    <n v="30"/>
    <n v="100"/>
    <s v="La herramienta de la cual se obtine la información del indicador es el Plan Estrategico y de acción de cada vigencia."/>
    <s v="Informes de Gestión  de implementación - Informe de gestión del proyecto."/>
    <s v="Trimestral"/>
    <n v="4"/>
    <m/>
    <m/>
    <m/>
    <n v="4"/>
    <s v="Aunque no hay meta programada para el trimestre como avance del mes se cuenta con el cuatro diagnósticos multidimensionales de los cementerios de Anapoima y Pandi en Cundinamarca; Soracá y Ramiriquí en Boyacá."/>
    <s v="https://mininteriorgovco.sharepoint.com/:f:/r/sites/EvidenciasOAP/Documentos%20compartidos/Evidencias%20Indicadores%20de%20Proceso%202026/05.%20Gesti%C3%B3n%20para%20la%20Protecci%C3%B3n%20de%20los%20derechos/Direcci%C3%B3n%20de%20Derechos%20Humanos/Ind033?csf=1&amp;web=1&amp;e=999PuF"/>
    <m/>
    <m/>
    <m/>
    <m/>
    <m/>
    <m/>
    <m/>
    <m/>
    <m/>
    <m/>
  </r>
  <r>
    <s v="Ind03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la Política de Garantía y Respeto a la labor de defensa de los Derechos Humanos"/>
    <s v="Porcentaje de actividades de fortalecimiento e implementación desarrolladas por la Dirección de Derechos Humanos en el marco de la Política de Garantía y Respeto a la labor de defensa de los Derechos Humanos."/>
    <s v="(Número de actividades realizadas para el fortalecimiento e implementación de la Política de Garantía y Respeto a la labor de defensa de los Derechos Humanos  a cargo de la Dirección de Derechos Humanos /número de actividades programadas para el  fortalecimiento e implementación de la Política de Garantía y Respeto a la labor de defensa de los Derechos Humanos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Avance de la Politica para Fortalecer la Política de Garantía y Respeto a la labor de defensa de los Derechos Humanos"/>
    <s v="Trimestral"/>
    <n v="1"/>
    <m/>
    <m/>
    <m/>
    <n v="1"/>
    <s v="Se cumple el 100% de la meta programada con el avance en la estructuración de los espacios de garantías para la defensa de los derechos humanos y la realización de  2 jornadas territoriales en Santander y Bogotá. Así la realización de sesiones de los subgrupos de las mesas de garantías donde se establecieron rutas de trabajo, analizaron riesgos y se hizo seguimiento a casos y decisiones judiciales."/>
    <s v="https://mininteriorgovco.sharepoint.com/:f:/r/sites/EvidenciasOAP/Documentos%20compartidos/Evidencias%20Indicadores%20de%20Proceso%202026/05.%20Gesti%C3%B3n%20para%20la%20Protecci%C3%B3n%20de%20los%20derechos/Direcci%C3%B3n%20de%20Derechos%20Humanos/Ind034?csf=1&amp;web=1&amp;e=V7pMiU"/>
    <m/>
    <m/>
    <m/>
    <m/>
    <m/>
    <m/>
    <m/>
    <m/>
    <m/>
    <m/>
  </r>
  <r>
    <s v="Ind03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Impulsar la garantía del ejercicio efectivo de los derechos de los integrantes de los sectores sociales LGBTIQ+ en los territorios."/>
    <s v="Planes de autoprotección de organizaciones y colectividades de los sectores sociales LGBTIQ+ formulados en los territorios"/>
    <s v="Sumatoria de número de Planes de autoprotección de organizaciones y colectividades de los sectores sociales LGBTIQ+ en los territorios, formulados "/>
    <s v="Incrementar"/>
    <s v="Acumulado"/>
    <s v="Número"/>
    <n v="2022"/>
    <n v="32"/>
    <d v="2025-12-31T00:00:00"/>
    <n v="3"/>
    <n v="5"/>
    <n v="5"/>
    <n v="3"/>
    <n v="16"/>
    <s v="La herramienta de la cual se obtine la información del indicador es el Plan Estrategico y de acción de cada vigencia."/>
    <s v="Documentos Planes de autoprotección de organizaciones y colectividades de los sectores sociales LGBTIQ+"/>
    <s v="Trimestral "/>
    <n v="0"/>
    <m/>
    <m/>
    <m/>
    <n v="0"/>
    <s v="La meta del trimestre no se cumple, sin embargo  se conformó el equipo encargado de los Planes de Autoprotección y se definió una priorización territorial a partir del trabajo con liderazgos LGBTIQ+ de la Orinoquía y Amazonía."/>
    <s v="https://mininteriorgovco.sharepoint.com/:f:/r/sites/EvidenciasOAP/Documentos%20compartidos/Evidencias%20Indicadores%20de%20Proceso%202026/05.%20Gesti%C3%B3n%20para%20la%20Protecci%C3%B3n%20de%20los%20derechos/Direcci%C3%B3n%20de%20Derechos%20Humanos/Ind035?csf=1&amp;web=1&amp;e=kk2uee"/>
    <s v="Demora en el inicio de los procesos de operación logística y tiquetes_x000a_"/>
    <m/>
    <m/>
    <m/>
    <m/>
    <m/>
    <m/>
    <m/>
    <m/>
    <m/>
  </r>
  <r>
    <s v="Ind03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x v="0"/>
    <s v="Fortalecer e implementar la Política de Convivencia, Reconciliación, Tolerancia, y No Estigmatización."/>
    <s v="Porcentaje de actividades a cargo de la Dirección de Derechos Humanos fortalecidas e implementadas en el marco de la Política de Convivencia, Reconciliación, Tolerancia y No Estigmatización."/>
    <s v="(Número de actividades realizadas para el fortalecimiento e implementación de la Política de Convivencia, Reconciliación, Tolerancia, y No Estigmatización a cargo de la Dirección de Derechos Humanos /número de actividades programadas para el fortalecimiento e implementación de la de la Política de Convivencia, Reconciliación, Tolerancia, y No Estigmatización a cargo de la Dirección de Derechos Humanos )*100% "/>
    <s v="Incrementar"/>
    <s v="Acumulado"/>
    <s v="Porcentaje"/>
    <n v="2022"/>
    <n v="1"/>
    <d v="2025-12-31T00:00:00"/>
    <n v="0.05"/>
    <n v="0.25"/>
    <n v="0.35"/>
    <n v="0.35"/>
    <n v="1"/>
    <s v="La herramienta de la cual se obtine la información del indicador es el Plan Estrategico y de acción de cada vigencia."/>
    <s v="Informes de Gestión  de implementación de la  Política de Convivencia, Reconciliación, Tolerancia, y No Estigmatización a cargo de la Dirección de Derechos Humanos, Actas de seguimiento de la Politica."/>
    <s v="Trimestral"/>
    <n v="0.05"/>
    <m/>
    <m/>
    <m/>
    <n v="0.05"/>
    <s v="Se cumple el 100% de la meta programada para el trimestre avanzando en la reactivación del Plan de Acción Nacional de la Política mediante la articulación con entidades nacionales, el seguimiento a compromisos y la creación de mecanismos de reporte y monitoreo para fortalecer su implementación. Asimismo, se realizó el alistamiento institucional para su ejecución territorial, definiendo prioridades y territorios focalizados. "/>
    <s v="https://mininteriorgovco.sharepoint.com/:f:/r/sites/EvidenciasOAP/Documentos%20compartidos/Evidencias%20Indicadores%20de%20Proceso%202026/05.%20Gesti%C3%B3n%20para%20la%20Protecci%C3%B3n%20de%20los%20derechos/Direcci%C3%B3n%20de%20Derechos%20Humanos/Ind036?csf=1&amp;web=1&amp;e=j6YPbi"/>
    <m/>
    <m/>
    <m/>
    <m/>
    <m/>
    <m/>
    <m/>
    <m/>
    <m/>
    <m/>
  </r>
  <r>
    <s v="Ind03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Dirección de Asuntos Indígenas, Rom y Minorías"/>
    <s v="Director"/>
    <s v="roquelina.blanco@mininterior.gov.co"/>
    <x v="0"/>
    <s v="El indicador mide la realización de espacios de diálogo y concertación del orden nacional entre las autoridades de los pueblos indígenas y las entidades del Gobierno Nacional. Lo mide a través del porcentaje de los espacios efectivamente convocados y desarrollados durante el periodo de seguimiento. Su propósito es verificar el nivel de avance en la creación y garantía de escenarios formales para la participación, concertación y coordinación entre los pueblos indígenas y el Gobierno Nacional."/>
    <s v="Espacios de diálogo y concertación de orden nacional realizados entre autoridaes de los Pueblos Indígenas y entidades estatales."/>
    <s v="(Número de espacios de diálogo de orden nacional realizados/Número de espacios de diálogo de orden nacional programados)*100"/>
    <s v="Mantener"/>
    <s v="Flujo"/>
    <s v="Porcentaje"/>
    <n v="2023"/>
    <n v="1"/>
    <d v="2023-12-31T00:00:00"/>
    <n v="1"/>
    <n v="1"/>
    <n v="1"/>
    <n v="1"/>
    <n v="1"/>
    <s v="Cronograma de espacios convocados por la Coordinación de Dialogo"/>
    <s v="Matriz de seguimiento de espacios de diálogo programados"/>
    <s v="Trimestral"/>
    <m/>
    <m/>
    <m/>
    <m/>
    <m/>
    <m/>
    <m/>
    <m/>
    <m/>
    <m/>
    <m/>
    <m/>
    <m/>
    <m/>
    <m/>
    <m/>
    <m/>
  </r>
  <r>
    <s v="Ind038"/>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x v="0"/>
    <s v="El indicador mide el nivel de cumplimiento de las órdenes judiciales emitidas por las altas cortes dirigidas a la entidad. Lo mide mediante la verificación y registro del porcentaje de órdenes atendidas frente al total de órdenes recibidas durante el periodo evaluado. Su propósito es garantizar el acatamiento oportuno y adecuado de los mandatos judiciales, asegurando la responsabilidad institucional y la protección de los derechos asociados a dichas decisiones."/>
    <s v="Órdenes judiciales de las altas cortes cumplidas por la entidad que vinculan a la DAIRM_x0009__x0009__x0009__x0009__x0009__x0009__x0009__x0009__x0009_"/>
    <s v="(Número de órdenes judiciales atendidas/Número total de órdenes judiciales recibidas)*100"/>
    <s v="Mantener"/>
    <s v="Flujo"/>
    <s v="Porcentaje"/>
    <n v="2023"/>
    <n v="1"/>
    <d v="2023-12-31T00:00:00"/>
    <n v="1"/>
    <n v="1"/>
    <n v="1"/>
    <n v="1"/>
    <n v="1"/>
    <s v="Matriz de control de seguimiento del equipo Juridico de la DAI"/>
    <s v="Matriz de control ordenes judiciales "/>
    <s v="Trimestral"/>
    <m/>
    <m/>
    <m/>
    <m/>
    <m/>
    <m/>
    <m/>
    <m/>
    <m/>
    <m/>
    <m/>
    <m/>
    <m/>
    <m/>
    <m/>
    <m/>
    <m/>
  </r>
  <r>
    <s v="Ind039"/>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x v="0"/>
    <s v="El indicador mide el análisis realizado a las solicitudes de registro de asociaciones de autoridades tradicionales y/o cabildos indígenas, así como a sus novedades. Lo mide mediante el porcentaje de las solicitudes  a través de los actos administrativos en firme. Su propósito es verificar el avance y la oportunidad en la gestión en el marco de los registros generados, garantizando la actualización en la información de las autoridades tradicionales indígenas."/>
    <s v="Registro de asociaciones de autoridades tradicionales y/o cabildos indígenas revisadas en cumplimiento de los requisitos establecidos en la DAIRM"/>
    <s v="(Número total de actos administrativos de registro en firme /Número de solicitudes de registro recibidas)×100"/>
    <s v="Mantener"/>
    <s v="Flujo"/>
    <s v="Porcentaje"/>
    <s v="No aplica"/>
    <s v="No aplica"/>
    <s v="No aplica"/>
    <n v="1"/>
    <n v="1"/>
    <n v="1"/>
    <n v="1"/>
    <n v="1"/>
    <s v="Sistema Indigena de Información Colombiano y la matriz de consecutivos de actos administrativos generados."/>
    <s v="Matriz solicitudes realizadas versus actos administrativos en firme"/>
    <s v="Trimestral"/>
    <m/>
    <m/>
    <m/>
    <m/>
    <m/>
    <m/>
    <m/>
    <m/>
    <m/>
    <m/>
    <m/>
    <m/>
    <m/>
    <m/>
    <m/>
    <m/>
    <m/>
  </r>
  <r>
    <s v="Ind040"/>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Grupo Enfoque de Género y Diversidad del Ministerio Interior"/>
    <s v="Coordinador"/>
    <s v="dickson.gomez@mininterior.gov.co"/>
    <x v="0"/>
    <s v="Número de entidades territoriales que reciben socialización sobre el proceso de incorporación del enfoque de género, identidad de género, orientación sexual y/o perspectiva interseccional en los instrumentos de planificación territorial, con el propósito de fortalecer sus capacidades para integrar estos enfoques en la planeación pública, impulsar la garantía del derecho a una vida libre de violencias y ampliar los espacios de socialización y apropiación institucional para su implementación efectiva."/>
    <s v="Proceso de incorporación del enfoque de género y diversidad en los instrumentos de planificación territorial, socializado a las entidades territoriales"/>
    <s v="Número de espacios virtuales o presenciales de socialización realizados con entidades territoriales"/>
    <s v="Mantener"/>
    <s v="Stock"/>
    <s v="Número"/>
    <s v="No aplica"/>
    <s v="No aplica"/>
    <s v="No aplica"/>
    <n v="2"/>
    <n v="4"/>
    <n v="3"/>
    <n v="3"/>
    <n v="12"/>
    <s v="Actas de reunión_x0009__x0009__x0009__x0009__x0009__x0009__x0009__x0009__x0009_"/>
    <s v="Actas"/>
    <s v="Trimestral"/>
    <n v="2"/>
    <m/>
    <m/>
    <m/>
    <m/>
    <s v="Durante el primer trimestre de la vigencia, se dio cumplimiento al indicador mediante la realización de dos (2) espacios de socialización. El primero se llevó a cabo en el municipio de San José del Guaviare, en articulación con la Alcaldía municipal, y el segundo en la ciudad de Popayán, en coordinación con la Secretaría Departamental de la Mujer. Estos espacios permitieron avanzar en la divulgación y apropiación de los lineamientos relacionados con la incorporación del enfoque de género en la gestión territorial, fortaleciendo las capacidades institucionales de las entidades participantes, así como promover el intercambio de experiencias y buenas prácticas entre actores territoriales, identificar necesidades específicas de asistencia técnica y generar compromisos para la implementación efectiva del enfoque de género en los instrumentos de planeación y en las acciones orientadas a la convivencia y la seguridad humana."/>
    <s v="https://mininteriorgovco.sharepoint.com/:f:/r/sites/EvidenciasOAP/Documentos%20compartidos/Evidencias%20Indicadores%20de%20Proceso%202026/05.%20Gesti%C3%B3n%20para%20la%20Protecci%C3%B3n%20de%20los%20derechos/Grupo%20enfoque%20de%20g%C3%A9nero%20y%20diversidad/Ind040?csf=1&amp;web=1&amp;e=dFiWfM"/>
    <s v="N/A"/>
    <m/>
    <m/>
    <m/>
    <m/>
    <m/>
    <m/>
    <m/>
    <m/>
    <m/>
  </r>
  <r>
    <s v="Ind04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x v="0"/>
    <s v="Mide el porcentaje de atención y/o gestión a las alertas tempranas emitidas por la Defensoria del Pueblo por parte de la Secretaría Técnica de la Comisión Intersectorial para la Respuesta Rápida a las Alertas Tempranas -CIPRAT de la Dirección de Seguridad, Convivencia Ciudadana y Gobierno, en concordancia con las funciones descritas en el Decreto 2124 de 2017. Es importante medirlo, porque la CIPRAT debe dar atención dentro de los 10 dias habiles establecidos apenas se emite la Alerta Temprana, con el fin de que se articulen las entidades tanto del territorio Nacional como Territorial para formular acciones y/o estrategias que contribuyan a la prevencion, mitigacion  de los riesgos advertidos en los territorios. El indicador debe mantenerse en un 100% de cumplimiento de atención a las Alertas por la normatividad mencionada anteriormente y dado que también la vida y seguridad de la población. "/>
    <s v="Alertas tempranas atendidas por la CIPRAT de conformidad con el Decreto 2124 de 2017"/>
    <s v="(Número de sesiones de articulación para la atención de alertas tempranas / No de alertas tempranas emitidas por la Defensoria del Pueblo)* 100%_x0009__x0009__x0009__x0009__x0009__x0009__x0009__x0009__x0009_"/>
    <s v="Mantener"/>
    <s v="Stock"/>
    <s v="Porcentaje"/>
    <n v="2023"/>
    <n v="1"/>
    <s v="Diciembre de 2025"/>
    <n v="1"/>
    <n v="1"/>
    <n v="1"/>
    <n v="1"/>
    <n v="1"/>
    <s v="Actas de sesiones de seguimiento a las alertas tempranas y  Sistema de Información de seguimiento a la CIPRAT"/>
    <s v="Actas de seguimiento y/o listados de asistencia "/>
    <s v="Trimestral"/>
    <n v="1"/>
    <m/>
    <m/>
    <m/>
    <n v="1"/>
    <s v="Durante el primer trimestre del año,la Dirección de seguridad, Convivencia Ciudadana y Gobierno, a través de la Secretaria Técnica de la CIPRAT, realizó 9 sesiones de articulación para la atención y seguimiento de las 9 alertas tempranas emitidas por la Defensoría del Pueblo detalladas a continuación: Enero (1): AT001-26 Belén de Umbría, Mistrató,Pueblo Rico (Risaralda); Febrero (3): AT002-26 El Roble (Sucre); AT003-26 Montecristo, Norosí, Regidor, Río Viejo (Bolivar);AT004-26 El Doncello, Puerto Rico (Caquetá);  Marzo (5): AT005-26 El Peñol, El Tambo (Nariño); AT006-26 González, Río de Oro (Cesar), Ábrego, Ocaña (Norte de Santander); AT007-26 Cáchira,La Esperanza (Norte de Santander); AT008-26 Cacahual, La Esperanza (Norte de Santander); AT009-26 Algeciras,Campoalegre (Huila)."/>
    <s v="https://mininteriorgovco.sharepoint.com/:f:/r/sites/EvidenciasOAP/Documentos%20compartidos/Evidencias%20Indicadores%20de%20Proceso%202026/05.%20Gesti%C3%B3n%20para%20la%20Protecci%C3%B3n%20de%20los%20derechos/Direcci%C3%B3n%20de%20Seguridad,%20Convivencia%20Ciudadana%20y%20Gobierno/Ind041?csf=1&amp;web=1&amp;e=GuJEQC"/>
    <s v="Durante el primer trimestre No se presentaron dificultades al respecto."/>
    <m/>
    <m/>
    <m/>
    <m/>
    <m/>
    <m/>
    <m/>
    <m/>
    <m/>
  </r>
  <r>
    <s v="Ind04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x v="0"/>
    <s v="Mide el número de entidades territoriales asistidas en temas relacionados con la gestión territorial de la convivencia y seguridad ciudadana (Planes integrales de Seguridad y Convivencia Ciudadana, administración de Fondos de Seguridad Territorial, Socialización de politica pública de seguridad y convivencia, Socialización del Código Nacional de Convivencia Ciudadana), dado que misionalmente la Dirección de Seguridad, Convivencia Ciudadana y Gobierno tiene la competencia de asistir técnicamente a las entidades territoriales,  dada la importancia de  fortalecer los territorios en los temas relacionados con la seguridad y convivencia ciudadana.Para este indicador se programa una meta, pero también se atiende bajo demanda de las entidades territoriales y/o entidades del orden Nacional que las soliciten. La orientación de este indicador es aumentar el número de entidades territoriales asistidas durante la vigencia. _x0009__x0009__x0009__x0009__x0009__x0009__x0009__x0009__x0009__x0009__x0009__x0009__x0009_"/>
    <s v="Asistencias técnicas realizadas a entidades territoriales para fortalecer la gestión territorial de la convivencia y seguridad ciudadana"/>
    <s v="Sumatoria del número de entidades territoriales asistidas en temáticas de gestión territorial."/>
    <s v="Incrementar"/>
    <s v="Acumulado"/>
    <s v="Número"/>
    <n v="2025"/>
    <n v="403"/>
    <d v="2025-09-30T00:00:00"/>
    <n v="50"/>
    <n v="130"/>
    <n v="94"/>
    <n v="30"/>
    <n v="304"/>
    <s v="Actas y/o listados de asistencia generadas por el grupo de gestión territorial de la Dirección de Seguridad, Convivencia Ciudadana y Gobierno"/>
    <s v="Actas y/o listados de asistencia soporte de las asistencias técnicas."/>
    <s v="Trimestral"/>
    <n v="30"/>
    <m/>
    <m/>
    <m/>
    <n v="30"/>
    <s v="Durante el primer trimestre del año, se reportan 30 entidades territoriales participantes en 134 Asistencias técnicas realizadas en fortalecimiento de la gestión territorial de la convivencia y seguridad ciudadana - Planes Integrales de Seguridad y Convivencia Ciudadana PISCC, Fondos de Seguridad Territorial FONSET y FONSECON,Socialización de Código Nacional de Seguridad y Convivencia Ciudadana CNSCC e inspectores de convivencia y paz y socialización de politica pública de convivencia y seguridad humana, por parte del equipo de Gestión Territorial de la Dirección de Seguridad, Convivencia Ciudadana y Gobierno, de la siguiente manera: Febrero: Se realizaron 10 asistencias con participación de 5 entidades territoriales, enlistadas a continuación: 1.Gobernación del departamento del Cauca (PISCC,FONSET,CNSCC,INSPECTORES), 2. Municipio de La Tebaidad  - Quindio y 3.municipio de Circasia - Quindio (PISCC-FONSET), 4.Municipio de Inirida - Guainia (CNSCC, INSPECTORES) y la  5.Gobernación del departamento del Quindío (PISCC- FONSET); Marzo: se realizaron 124 asistencias con participación de 25 entidades territoriales: NORTE DEL CAUCA (12 entidades): Gobernación del departamento del Cauca, Santander de Quilichao - Cauca, Villarica- Cauca, Súarez - Cauca, Padilla - Cauca, Guachené-Cauca, La Maria (Piendamo) -Cauca, Puerto Tejada - Cauca, Buenos Aires - Cauca, Miranda - Cauca, Padilla - Cauca, Caloto - Cauca. SUR DEL CAUCA (11 entidades): La Sierra - Cauca, El Bordo - Cauca, Patía - Cauca, Balboa - Cauca, San Sebastian - Cauca, Santa Rosa - Cauca, Mercaderes- Cauca, Florencia - Cauca, Popayán - Cauca, Sucre - Cauca, Bolivar - Cauca. DEPARTAMENTO DEL VICHADA ( 2 entidades): Municipio de Puerto Carreño - Vichada y Gobernación del departamento del Vichada (PISCC, FONSET, CNSCC, INSPECTORES PPCSH)."/>
    <s v="https://mininteriorgovco.sharepoint.com/:f:/r/sites/EvidenciasOAP/Documentos%20compartidos/Evidencias%20Indicadores%20de%20Proceso%202026/05.%20Gesti%C3%B3n%20para%20la%20Protecci%C3%B3n%20de%20los%20derechos/Direcci%C3%B3n%20de%20Seguridad,%20Convivencia%20Ciudadana%20y%20Gobierno/Ind042?csf=1&amp;web=1&amp;e=cldbRA"/>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contraba en proceso la contratación de operador de tiquetes y operador logistico para la realización de las labores en territorio Nacional."/>
    <m/>
    <m/>
    <m/>
    <m/>
    <m/>
    <m/>
    <m/>
    <m/>
    <m/>
  </r>
  <r>
    <s v="Ind04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Seguridad, Convivencia Ciudadana y Gobierno"/>
    <s v="Director"/>
    <s v="tito.lovo@mininterior.gov.co_x0009__x0009__x0009__x0009__x0009__x0009__x0009__x0009__x0009_"/>
    <x v="0"/>
    <s v="Mide el número de talleres técnicos realizados para el fortalecimiento de las capacidades de las entidades territoriales y la formulación de planes de acción asociados a la mitigación de riesgos en materia de DDHH, afectaciones de la convivencia y seguridad; es importante medirlo para mostrar la gestión realizada en los diferentes territorios complementando el ejercicio que se realiza desde la CIPRAT en la atención de alertas tempranas. Se busca hacer un seguimiento a las estrategias que se aplican en los territorios para la mitigación de riesgos y poder brindar un acompañamiento a las entidades territoriales. El objetivo del indicador es aumentar el número de talleres técnicos realizados para la mitigación de riesgso en los territorios."/>
    <s v="Talleres técnicos realizados para el fortalecimiento de las capacidades de las entidades territoriales para la mitigación de riesgos en materia de DDHH, convivencia y seguridad"/>
    <s v="Sumatoria del número de talleres técnicos para la mitigación de riesgos en materia de DDHH, convivencia y seguridad"/>
    <s v="Incrementar"/>
    <s v="Acumulado"/>
    <s v="Número"/>
    <s v="No aplica"/>
    <s v="No aplica"/>
    <s v="No aplica"/>
    <n v="70"/>
    <n v="120"/>
    <n v="120"/>
    <n v="34"/>
    <n v="344"/>
    <s v="Actas y/o listados de asistencia generadas por el grupo de la Comisión Intersectorial para la Respuesta Rápida a las Alertas Tempranas - CIPRAT de la Dirección de Seguridad, Convivencia Ciudadana y Gobierno"/>
    <s v="Actas y/o listados de asistencias de los talleres tecnicos desarrollados virtuales y/o presenciales"/>
    <s v="Trimestral"/>
    <n v="63"/>
    <n v="30"/>
    <m/>
    <m/>
    <n v="63"/>
    <s v="Durante el primer trimestre del año, la Dirección de Seguridad, Convivencia Ciudadana y Gobierno, reporta la realización de 63 talleres técnicos para la mitigación de los riesgos advertidos en materia de convivencia y seguridad humana."/>
    <s v="https://mininteriorgovco.sharepoint.com/:f:/r/sites/EvidenciasOAP/Documentos%20compartidos/Evidencias%20Indicadores%20de%20Proceso%202026/05.%20Gesti%C3%B3n%20para%20la%20Protecci%C3%B3n%20de%20los%20derechos/Direcci%C3%B3n%20de%20Seguridad,%20Convivencia%20Ciudadana%20y%20Gobierno/Ind043?csf=1&amp;web=1&amp;e=1HJCpq"/>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encontraba en proceso la contratación de operador de tiquetes y operador logistico para la realización de las labores en territorio Nacional."/>
    <m/>
    <m/>
    <m/>
    <m/>
    <m/>
    <m/>
    <m/>
    <m/>
    <m/>
  </r>
  <r>
    <s v="Ind04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x v="0"/>
    <s v="La  Dirección de Asuntos para Comunidades Negras, Afrocolombianas, Raizales y Palenqueras, participa en la aprobación de Condonaciones del Fondo Especial de Créditos Educativos para Comunidades Negras (FECECN)  Administrado por ICETEX, esto es importante medirlo por los beneficios que trae para los jovenes de las Comunidades y garantizar el acceso a la educación superior, y la medición del presente indicador se proyecta con una tendencia de inclementar en cada trimestre "/>
    <s v="Fondo especial de créditos educativos condonables de Comunidades Negras -FECECN, administrado por el ICETEX, en las cuales partipa la Dirección de Asuntos para Comunidades Negras, Afrocolombianas, Raizales y Palenqueras para las condonaciones"/>
    <s v="Sumatoria de participaciones de la  la Dirección de Asuntos para Comunidades Negras, Afrocolombianas, Raizales y Palenqueras en la aprobación de Condonaciones del Fondo Especial de Créditos Educativos para Comunidades Negras (FECECN)  Administrado por ICETEX"/>
    <s v="Incrementar"/>
    <s v="Acumulado"/>
    <s v="Número"/>
    <n v="2024"/>
    <n v="700"/>
    <d v="2025-12-31T00:00:00"/>
    <n v="100"/>
    <n v="250"/>
    <n v="250"/>
    <n v="250"/>
    <n v="850"/>
    <s v="Plan estratégico y de acción 2026"/>
    <s v="Actas de participación Fondo especial de créditos educativos condonables de Comunidades Negras -FECECN, administrado por el ICETEX"/>
    <s v="Trimestral "/>
    <s v="246_x000a_"/>
    <m/>
    <m/>
    <m/>
    <s v="246_x000a_"/>
    <s v="Para el trimestre se adelantaron 246 acciones en el marco de Participar en la aprobación de las condonaciones del fondo especial de créditos educativos condonables de Comunidades Negras -FECECN, administrado por el ICETEX asi;_x000a_Marzo (246) El ICETEX  cito a Comité Técnico Nacional para someter a aprobación la condonacion de  (246) solicitudes  por un valor de CUATRO MIL NOVECIENTOS SESENTA Y CINCO MILLONES CUATROCIENTOS CINCUENTA Y CUATRO MIL QUINIENTOS CINCUENTA Y DOS PESOS CON DIECISIETE CENTAVOS MCTE. ($4.965.454.552,17, las cuales fueron aprobada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
    <m/>
    <m/>
    <m/>
    <m/>
    <m/>
    <m/>
    <m/>
    <m/>
    <m/>
    <m/>
  </r>
  <r>
    <s v="Ind04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x v="0"/>
    <s v="La  Dirección de Asuntos para Comunidades Negras, Afrocolombianas, Raizales y Palenqueras, expide  cerificaciones de Autorreconocimiento como miembro de la  Comunidades Negras, Afrocolombianos, Raizales y Palenqueras y  Exoneración del servicio militar establecido en la sentencia 433 de 2021,  esto es importante medirlo por  los beneficios a las comunidades y que puedan acceder a los programas y oferta institucional del gobierno nacional, y la medición del presente indicador se proyecta con una tendencia de incremental para cada trimestre "/>
    <s v="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
    <s v="Sumatoria de certificaciones de Autorreconocimiento como miembro de la  Comunidades Negras, Afrocolombianos, Raizales y Palenqueras y de Exoneración del servicio militar establecido en la sentencia 433 de 2021"/>
    <s v="Incrementar"/>
    <s v="Acumulado"/>
    <s v="Número"/>
    <n v="2024"/>
    <n v="3500"/>
    <d v="2025-12-31T00:00:00"/>
    <n v="2300"/>
    <n v="2400"/>
    <n v="2500"/>
    <n v="2600"/>
    <n v="9800"/>
    <s v="SISTEMA DE INFORMACIÓN DE ASUNTOS PARA COMUNIDADES NEGRAS, AFROCOLOMBIANAS, RAIZALES Y PALENQUERAS"/>
    <s v="Informe emitido por el SISTEMA DE INFORMACIÓN DE ASUNTOS PARA COMUNIDADES NEGRAS, AFROCOLOMBIANAS, RAIZALES Y PALENQUERAS "/>
    <s v="Trimestral "/>
    <n v="18960"/>
    <m/>
    <m/>
    <m/>
    <n v="18960"/>
    <s v="Para el el primer trimestre se adelantaron 18960 acciones en el marco de Expedir las certificaciones de Autorreconocimiento para:_x000a_1. Autorreconocimiento como miembro de la  Comunidades Negras, Afrocolombianos, Raizales y Palenqueras_x000a_2. Exoneración del servicio militar establecido en la sentencia 433 de 2021, que se presenten ante la Dirección asi;_x000a_Durante el mes de enero se expidieron 5351:_x000a_4634 auto reconocimientos para comunidades negras, afrocolombianas, raizales y palenqueras._x000a_52 certificaciones de exoneración de servicio militar C-433 de 2021._x000a_665 certificacicones de cupos y/o descuentos_x000a_Durante el mes de febrero se expidieron 7644 :_x000a_7056 auto reconocimientos para comunidades negras, afrocolombianas, raizales y palenqueras_x000a_17  certificaciones de exoneración de servicio militar C-433 de 2021._x000a_571 certificaciones de cupos y descuentos._x000a_Durante el mes de marzo se expidieron 5965:_x000a_5483 auto reconocimientos para comunidades negras, afrocolombianas, raizales y palenqueras_x000a_34 certificaciones certificaciones de exoneración de servicio militar C-433 de 2021._x000a_448 certificaciones de cupos y descuento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
    <m/>
    <m/>
    <m/>
    <m/>
    <m/>
    <m/>
    <m/>
    <m/>
    <m/>
    <m/>
  </r>
  <r>
    <s v="Ind04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2"/>
    <s v="Dirección de Asuntos para Comunidades Negras, Afrocolombianas, Raizales y Palenqueras"/>
    <s v="Director"/>
    <s v="amelia.cotes@mininterior.gov.co"/>
    <x v="0"/>
    <s v="La  Dirección de Asuntos para Comunidades Negras, Afrocolombianas, Raizales y Palenqueras, realiza el registros y Actualizaciones Realizadas sobre el Total de Registros y Actualizaciones de Organizaciones de Comunidades Negras, Afrocolombianas, Raizales y Palenqueras, esto es importante medirlo por que  las organizaciones legalmente organizadas puedan acceder a los proyectos de inversión que oferta el gobierno nacional; la medición del presente indicador se proyecta con una tendencia de incremental para cada trimestre. "/>
    <s v="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
    <s v="Sumatoria de Registro, actualización realizadas de los Consejos Comunitarios,  Formas o Expresiones Organizativas, Organizaciones de Base y las demás que cree la Ley, de las Comunidades Negras, Afrocolombianas, Raizales y Palenqueras"/>
    <s v="Incrementar"/>
    <s v="Acumulado"/>
    <s v="Número"/>
    <n v="2024"/>
    <n v="150"/>
    <d v="2025-12-31T00:00:00"/>
    <n v="25"/>
    <n v="45"/>
    <n v="55"/>
    <n v="75"/>
    <n v="200"/>
    <s v="Plan estratégico y de acción 2026"/>
    <s v="Matriz de excel, registros, actualizaciones, informes controldoc"/>
    <s v="Trimestral"/>
    <n v="99"/>
    <m/>
    <m/>
    <m/>
    <n v="99"/>
    <s v="En el trimestre se recibieron y atendieron 99 solicitudes en el proceso de Registro Público Único Nacional y/o actualización de los Consejos Comunitarios, Formas o Expresiones Organizativas, Organizaciones de Base, para un cumplimiento del 100% de la actividad, así:_x000a__x000a_Enero. (11) 1 inscripciones Organizaciones de base, 2 Actualizaciones organizaciones de base, 0 Inscripciones consejos comunitarios, 8 Actualizaciones consejos comunitarios, 0 Inscripciones de formas o expresiones, 0 Actualizaciones de formas o expresiones._x000a_ _x000a_Febrero. (52) 11 Inscripciones Organizaciones de base, 8 Actualizaciones organizaciones de base, 1 Inscripciones consejos comunitarios, 32 Actualizaciones consejos comunitarios, 0 Inscripciones de formas o expresiones, 0 Actualizaciones de formas o expresiones._x000a__x000a_Marzo. (36) 3 Inscripciones Organizaciones de base, 5 Actualizaciones organizaciones de base, 1 Inscripciones consejos comunitarios, 25 Actualizaciones consejos comunitarios, 0 Inscripciones de formas o expresiones, 2 Actualizaciones de formas o expresione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
    <m/>
    <m/>
    <m/>
    <m/>
    <m/>
    <m/>
    <m/>
    <m/>
    <m/>
    <m/>
  </r>
  <r>
    <s v="Ind04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para Comunidades Negras, Afrocolombianas, Raizales y Palenqueras"/>
    <s v="Director"/>
    <s v="amelia.cotes@mininterior.gov.co"/>
    <x v="0"/>
    <s v="Procesos de Consulta Previa Realizados para Medidas Legislativas y Administrativas Afectando a Comunidades Negras, Afrocolombianas, Raizales y Palenqueras, los cuales aumentan en el periodo espeficico, su inportancia se debe a la Consulta Previa es un derecho fundamental (Sent. C-169/01, Convenio 169 OIT). Medir cuántos procesos se realizan permite.Verificar que el Estado está cumpliendo con la protección de los derechos de las comunidades. Evidenciar que las entidades responsables están aplicando las normas y protocolos vigentes."/>
    <s v="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
    <s v="Sumatoria de  procesos de Consulta Previa para la adopción de Medidas Legislativas y Administrativas de Amplio Alcance Susceptibles de Afectar a las Comunidades Negras, Afrocolombianas, Raizales y Palenqueras  (Espacio Nacional de Consulta Previa - ENCP y Sesiones de las Comisiones) realizados "/>
    <s v="Incrementar"/>
    <s v="Acumulado"/>
    <s v="Número"/>
    <n v="2024"/>
    <n v="25"/>
    <d v="2025-12-31T00:00:00"/>
    <n v="5"/>
    <n v="6"/>
    <n v="7"/>
    <n v="8"/>
    <n v="26"/>
    <s v="Plan estratégico y de acción 2026"/>
    <s v="Actas de los procesos de Consulta Previa para la adopción de Medidas Legislativas y Administrativas de Amplio Alcance Susceptibles de Afectar a las Comunidades Negras, Afrocolombianas, Raizales y Palenqueras  (Espacio Nacional de Consulta Previa - ENCP y Sesiones de las Comisiones, informes, listas de asistencia"/>
    <s v="Trimestral"/>
    <n v="5"/>
    <m/>
    <m/>
    <m/>
    <n v="5"/>
    <s v="Para el I trimestre se adelantaron 5 acciones en el marco de Coordinar y realizar los procesos de Consulta Previa para la adopción de Medidas Legislativas y Administrativas de Amplio Alcance Susceptibles de Afectar a las Comunidades Negras, Afrocolombianas, Raizales y Palenqueras con el Espacio Nacional de Consulta Previa – ENCP (Decreto 1372 de 2018); así como la secretaría técnica de la Comisión Consultiva de Alto Nivel (Decreto 1640 de 2020). asi;_x000a_Febrero; (1) Comisión IV del Espacio Nacional de Consulta Previa, en el marco de la Consulta Previa Libre e Informada del Capítulo de las comunidades Negras, Afrocolombianas, Raizales y Palenqueras del Plan Nacional de Cultura 2024-2038, en el marco de la ejecución del contrato 1923 de 2025._x000a_Marzo; (4) (1) Sesión Comisión V del Espacio Nacional de Consulta Previa de Comunidades Negras Afrocolombianas, Raizales y Palenqueras – ENCP, para el desarrollo de un espacio de diálogo de temas relacionados con la misionalidad de la Unidad de Restitución de Tierras – URT. (2) Sesión Comisión Consultiva de Alto Nivel – CCAN, para la participación en el proceso de reglamentación del Decreto Ley 4635 de 2011 (3,4) Sesióne de la Comisión VI del ENCP y la Unidad de Víctimas – UARIV para la consolidación de los preacuerdos y predesacuerdos de la consulta del Decreto Ley 4635 de 2011."/>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
    <m/>
    <m/>
    <m/>
    <m/>
    <m/>
    <m/>
    <m/>
    <m/>
    <m/>
    <m/>
  </r>
  <r>
    <s v="Ind048"/>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x v="0"/>
    <s v="Este indicador mide el número de entidades del orden nacional y territorial e instancias de paz que se mantienen articuladas para la implementación de la Política de Paz Total. Es importante porque permite asegurar la coordinación institucional necesaria para ejecutar de manera efectiva las acciones de paz. Su objetivo es mantener el nivel de articulación dentro de un rango que garantice la implementación adecuada de la política."/>
    <s v="Entidades o instancias articuladas para la implementación de acciones asociadas a la Paz"/>
    <s v="Número de  entidades y/o instancias articuladas  para la implementación de acciones asociadas a la Paz  "/>
    <s v="Mantener"/>
    <s v="Stock"/>
    <s v="Número"/>
    <n v="2025"/>
    <n v="12"/>
    <d v="2025-12-31T00:00:00"/>
    <n v="0"/>
    <n v="2"/>
    <n v="5"/>
    <n v="5"/>
    <n v="12"/>
    <s v="Informes de Articulacion de Entidades o Instancias asociadas a la Paz"/>
    <s v="Reportes o Informes de Iniciativas gestionadas, articuladas y/o coordinadas"/>
    <s v="Trimestral"/>
    <n v="0"/>
    <m/>
    <m/>
    <m/>
    <m/>
    <s v="No se reporta avance ya que la meta para el I Trimestre se encuentra en cero (0)"/>
    <s v="No aplica "/>
    <s v="Ninguna"/>
    <m/>
    <m/>
    <m/>
    <m/>
    <m/>
    <m/>
    <m/>
    <m/>
    <m/>
  </r>
  <r>
    <s v="Ind049"/>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x v="0"/>
    <s v="Este indicador mide la gestión de la implementación de iniciativas sociales, comunitarias e institucionales del Sector Interior en articulación con entidades del orden nacional, territorial, organismos de cooperación internacional y organizaciones sociales y étnicas. Es importante porque permite fortalecer la acción conjunta para atender necesidades territoriales y poblacionales. Su objetivo es aumentar el nivel de implementación articulada de estas iniciativas."/>
    <s v="Iniciativas del Sector Interior, articuladas con entidades del Orden Nacional, Territorial, Organismos de Cooperación Internacional y Multilaterales y Organizaciones sociales y etnicas."/>
    <s v="Numero de Iniciativas gestionadas, articuladas y/o coordinadas"/>
    <s v="Incrementar"/>
    <s v="Acumulado"/>
    <s v="Número"/>
    <n v="2025"/>
    <n v="17"/>
    <d v="2025-12-31T00:00:00"/>
    <n v="2"/>
    <n v="5"/>
    <n v="5"/>
    <n v="5"/>
    <n v="17"/>
    <s v="Soportes de Articulacion e Implementacion de las Iniciativas sociales y comuntarias asociadas al sector Interior"/>
    <s v="Reportes o Informes de Iniciativas gestionadas, articuladas y/o coordinadas"/>
    <s v="Trimestral"/>
    <n v="2"/>
    <m/>
    <m/>
    <m/>
    <m/>
    <s v="Durante el I trimestre de la vigencia, se avanzó con la gestión e implementación de dos iniciativas en las subregiones PDET: Sierra Nevada y Perijá, en el municipio de La Paz (Cesar), y Sur del Tolima, en el municipio de Ataco (Tolima), en coadyuvancia con el Convenio No. 1638 de 2024 suscrito con la OIM, mediante acciones de planificación, coordinación y seguimiento orientadas a garantizar la pertinencia territorial y sostenibilidad de las intervenciones; estas acciones se enmarcan en los lineamientos del Plan Nacional de Desarrollo 2022–2026 “Colombia, Potencia Mundial de la Vida”, contribuyendo a la consolidación de la paz territorial, el cierre de brechas y el fortalecimiento institucional en territorios priorizados, "/>
    <s v="Ind049"/>
    <s v="Ninguna"/>
    <m/>
    <m/>
    <m/>
    <m/>
    <m/>
    <m/>
    <m/>
    <m/>
    <m/>
  </r>
  <r>
    <s v="Ind050"/>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x v="0"/>
    <s v="Medir la determinación de la procedencia o no de consulta previa mediante el porcentaje de actos administrativos expedidos para la toma de decisiones. Es importante la medición para establecer el volumen de actos administrativos, para la toma de decisiones, relacionadas con el procedimiento de la procedencia o no de la consulta previa. El indicador es de mantener  "/>
    <s v="Porcentaje de actos administrativos expedidos para determinar la procedencia o no de la consulta previa "/>
    <s v="(Número de actos administrativos expedidos para determinar la procedencia o no de la consulta previa / Número de actos administrativos programados para determinar la procedencia o no de la consulta previa ) x 100 _x0009_"/>
    <s v="Mantener"/>
    <s v="Flujo"/>
    <s v="Porcentaje"/>
    <n v="2023"/>
    <n v="1"/>
    <d v="2025-09-30T00:00:00"/>
    <n v="0.9"/>
    <n v="0.9"/>
    <n v="0.9"/>
    <n v="0.9"/>
    <n v="0.9"/>
    <s v="Matriz de actos administrativos 2026 de la Subdirección Ténica"/>
    <s v="Matriz de actos administrativos 2026 de la Subdirección Técnica  "/>
    <s v="Trimestral"/>
    <n v="0.9"/>
    <m/>
    <m/>
    <m/>
    <m/>
    <s v="&quot;En el primer trimestre del año 2026, fueron programados y emitidos 290 actos administrativos de Determinación de Procedencia y Oportuna de la Consulta previa, así: Enero: 88, febrero: 109, marzo: 93_x000a_Por sectores: energía, 122 actos;  sector de infraestructura, 46 actos;  el sector minero, 35 actos; el sector ambiental, 23 actos: el sector de hidrocarburos, 18 actos; el sector de telecomunicaciones, 18 actos;  el grupo de otros sectores sumó 28 actos administrativos, para un total de 290 actos administrativos emitidos.&quot;"/>
    <s v="1. Ind 050. 1er Trimestre"/>
    <m/>
    <m/>
    <m/>
    <m/>
    <m/>
    <m/>
    <m/>
    <m/>
    <m/>
    <m/>
  </r>
  <r>
    <s v="Ind05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x v="0"/>
    <s v="Medir la gestión y coordinación de los procesos consultivos mediante el porcentaje de reuniones atendidas y convocadas en el marco de procesos de consulta previa. Es importante medirlo para el monitoreo y toma de decisiones de la gestión del desarrollo de los procesos consultivos . El indicador es de mantener"/>
    <s v="Porcentaje de reuniones convocadas y atendidas en el marco de procesos de consulta previa "/>
    <s v="SI((Número de reuniones atendidas en el marco de procesos de consulta previa/Número de reunioones convocados en el marco de procesos de consulta previa)&gt;=85%;1;(Número de reuniones atendidas en el marco de procesos de consulta previa/Número de reunioones convocados en el marco de procesos de consulta previa)/85%)"/>
    <s v="Mantener"/>
    <s v="Flujo"/>
    <s v="Porcentaje"/>
    <n v="2023"/>
    <n v="1"/>
    <d v="2025-09-30T00:00:00"/>
    <n v="1"/>
    <n v="1"/>
    <n v="1"/>
    <n v="1"/>
    <n v="1"/>
    <s v="Matriz de reuniones convocadas y atendidas en el marco de la Consulta Previa de la Subdirección de Gestión."/>
    <s v="Matriz de reuniones convocadas y atendidas en el marco de la Consulta Previa de la Subdirección de Gestión "/>
    <s v="Trimestral"/>
    <n v="1"/>
    <m/>
    <m/>
    <m/>
    <m/>
    <s v="Durante el primer trimestre se atendieron 269 reuniones de las 284 reuniones convocadas de consultra previa, cumpliendo con la meta para el trimestre; especificamente por mes las Atendidas: Enero 8, febrero 99, marzo 162 , y las convocadas: Enero: 8, Febrero 102, marzo, 174."/>
    <s v="2.Ind. 051. 1er Trimestre"/>
    <m/>
    <m/>
    <m/>
    <m/>
    <m/>
    <m/>
    <m/>
    <m/>
    <m/>
    <m/>
  </r>
  <r>
    <s v="Ind05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la Autoridad Nacional de Consulta Previa"/>
    <s v="Director"/>
    <s v="dire.alfonso.jimenez@mininterior.gov.co"/>
    <x v="0"/>
    <s v="Medir la estrategias implementadas de los procesos de formación en consulta previa desde la escuela de formación para grupos de interés, a fin de establecer el avance de la sensibilización en materia de consulta previa de los grupos de interés.  Es importante la medición porque mediante la implementacion de estrategias de formación se fortalecen las capacidades y habilidades para grupos de interes en materia de consulta previa. El indicador es de mantener  "/>
    <s v="Porcentaje de estrategias de formación implementadas desde la escuela de formación para grupos de interés."/>
    <s v="(Número de estrategias de formación implementadas desde la escuela de formación para grupos de interés / Número de estrategias de formación programadas a implementar desde la escuela de formación para grupos de interés) x 100"/>
    <s v="Mantener"/>
    <s v="Flujo"/>
    <s v="Porcentaje"/>
    <n v="2025"/>
    <n v="1"/>
    <d v="2025-09-30T00:00:00"/>
    <n v="1"/>
    <n v="1"/>
    <n v="1"/>
    <n v="1"/>
    <n v="1"/>
    <s v="Reporte del número de estrategias de formación implementadas desde la escuela de formación para  grupos de interés _x0009__x0009__x0009__x0009__x0009__x0009__x0009__x0009__x0009_"/>
    <s v="Reporte del número de estrategias de formación implementadas desde la escuela de formación para  grupos de interés _x0009__x0009__x0009__x0009__x0009__x0009__x0009__x0009__x0009_"/>
    <s v="Trimestral"/>
    <n v="1"/>
    <m/>
    <m/>
    <m/>
    <m/>
    <s v="En el marco de la implementación de estrategias desde la Escuela de Formación para grupos de interés en el primer trimestre se adelantaron 4 estrategias así: _x000a_Enero: 2 estrategias 1, se proyecta documento base para la jornada de inducción y reinducción para servidores de la DANCP. 2. estrategias de jornadas de capacitación:  (Se realizó jornada de capacitación a servidores de la Dirección de formalización minera del Ministerio de Minas y Energía. (8 personas)._x000a_Febrero: 1 estrategia de jornada de capacitación: Se adelantaron tres (3) capacitaciones: 1) A la comunidad del Cabildo Menor Indígena Cascaloa (11 personas). 2) Jornada de inducción en el derecho fundamental a la consulta previa dirigida a nuevos servidores de la DANCP (57 personas). 3) Capacitación en consulta previa dirigida a colaboradores de la Alcaldía Municipal de Filadelfia – Caldas y la Personería Municipal (23 personas)._x000a_Marzo: 1  estrategias de jornadas de capacitación: (1. Consejo comunitario PUA ll .(46 personas) 2. Capacitación a la Comunidad Indígena San Rafael (67 personas). 3. Capacitación al Consejo Comunitario Arroyo  (53 personas) 4.Capacitación al Consejo Comunitario de Punta Arena – Cartagena (49 personas). 5.Capacitación al Consejo Comunitario Santa Ana en Barú – Cartagena (36 personas). 6. Capacitación a servidores públicos en Guainía; 7. La comunidad de Punta Canoa – Cartagena) (5 personas), Comunidad de punta canoa  (59 personas); 8. Comision de servicio civil (15 personas) para un total (las 7 capacitaciones) de 315 personas."/>
    <s v="3. Ind.052. 1er Trimestre"/>
    <m/>
    <m/>
    <m/>
    <m/>
    <m/>
    <m/>
    <m/>
    <m/>
    <m/>
    <m/>
  </r>
  <r>
    <s v="Ind05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Religiosos"/>
    <s v="Director"/>
    <s v="richard.gamboa@mininterior.gov.co"/>
    <x v="1"/>
    <s v="Incrementar la cantidad de asistencias técnicas y acompañamientos efectuados por la DAR a las Gobernaciones y Alcaldías, tanto de manera presencial como virtual, en relación con las metodologías y kit de herramientas determinados, permite identificar el grado de cumplimiento en la gestión del proceso de asesoría y asistencia técnica brindado por la DAR a las entidades territoriales, de igual forma facilita evaluar el cumplimiento de la estrategia de relacionamiento Nación - Territorio, garantizar la transferencia de conocimiento y mejorar la gestión en las entidades territoriales. la tendencia de este indicador es incremental."/>
    <s v="Asistencias técnicas realizadas a las entidades territoriales (Gobernaciones y Alcaldías)  de manera presencial y virtual, sobre las metodologías y kit de herramientas realizadas por la Dirección de Asuntos Religiosos "/>
    <s v="Sumatoria del número de asistencias técnicas realizadas a las entidades territoriales (Gobernaciones y Alcaldías) de manera presencial y virtual"/>
    <s v="Incrementar"/>
    <s v="Acumulado"/>
    <s v="Número"/>
    <n v="2023"/>
    <n v="357"/>
    <d v="2025-12-31T00:00:00"/>
    <n v="5"/>
    <n v="25"/>
    <n v="25"/>
    <n v="25"/>
    <n v="80"/>
    <s v="Bitácora de eventos DAR 2026"/>
    <s v="Registros de asistencia técnica y acompañamientos (actas, informes de comisión, Listas de asistencia, reportes de plataformas virtuales y registros fotográficos)."/>
    <s v="Trimestral"/>
    <n v="40"/>
    <m/>
    <m/>
    <m/>
    <m/>
    <s v="Durante el primer (1) trimestre: Se realizaron (40) asistencias técnicas y acompañamientos a las entidades territoriales (Gobernaciones y Alcaldías) de manera presencial y virtual, sobre las metodologías y kit de herramientas proferidas por la Dirección así: Enero (2): 19/01/2026 Valle del Cauca Palmira, 27/01/2026 Antioquia Medellín;  Febrero (19): 03/02/2026 Cundinamarca Soacha, 10/02/2026 Soledad Atlántico, 12/02/2026 Bogotá Bogotá D.C,13/02/2026 Bogotá , 16/02/2026 Bolívar Cicuco,   16/02/2026 Mompós Bolivar, 17/02/2026 Bolívar Cicuco, 18/02/2026 Bolívar Magangué, 19/02/2026 Bolívar Mompós,  Vaupés Mitú, 20/02/2026 Atlántico Barranquilla, 21/02/2026 Atlántico Barranquilla, 22/02/2026 Atlántico Barranquilla, 24/02/2026 Bolívar Turbaco, 25/02/2026 Bolívar Turbaco, 26/02/2026 Bolívar Turbaco,  Tolima San Luis; Marzo (19): 06/03/2026 Meta Villavicencio, 07/03/2026 Bogotá Bogotá, 09/03/2026 Vaupés Mitú, 10/03/2026 Casanare Yopal, 11/03/2026 Sucre San Onofre, 13/03/2026 Cauca Popayán,  Nariño Pasto, 16/03/2026 La Guajira Riohacha,  Nariño Pasto, 17/03/2026 La Guajira Riohacha, 18/03/2026 Antioquia Medellín,  Bolívar Magangué, 19/03/2026 Antioquia Caldas,   Medellín,  Chocó Quibdó,  Tolima Ibagué, 24/03/2026 Antioquia Caldas, 25/03/2026 Huila Neiva."/>
    <s v="https://mininteriorgovco.sharepoint.com/:f:/r/sites/EvidenciasOAP/Documentos%20compartidos/Evidencias%20Indicadores%20de%20Proceso%202026/05.%20Gesti%C3%B3n%20para%20la%20Protecci%C3%B3n%20de%20los%20derechos/Direcci%C3%B3n%20de%20Asuntos%20Religiosos/Ind053?csf=1&amp;web=1&amp;e=CDDh9A"/>
    <s v="Ninguna"/>
    <m/>
    <m/>
    <m/>
    <m/>
    <m/>
    <m/>
    <m/>
    <m/>
    <m/>
  </r>
  <r>
    <s v="Ind05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x v="0"/>
    <s v="Mantener el porcentaje de solicitudes de trámites atendidos de manera efectiva dentro de los tiempos establecidos por el Sistema de Gestión Documental. Es importante, porque permite garantizar la eficiencia y oportunidad en la gestión documental, asegurando la custodia adecuada de los expedientes y el cumplimiento normativo. Además, contribuye a la transparencia y a la satisfacción de los usuarios internos y externos. La tendencia de este indicador es de &quot;Mantener&quot;."/>
    <s v="Trámites del Sistema de gestión documental y custodia de los expedientes realizados  por la Dirección de Asuntos Religiosos "/>
    <s v="((Sumatoria del número de actos administrativos por solicitud de personerías jurídicas especiales y extendidas y otros trámites de las entidades religiosas atendidos y en custodia) / (el número de solicitudes de trámites recibidos en el periodo)) multiplicado por 100"/>
    <s v="Mantener"/>
    <s v="Stock"/>
    <s v="Porcentaje"/>
    <n v="2023"/>
    <n v="1"/>
    <d v="2025-12-31T00:00:00"/>
    <n v="1"/>
    <n v="1"/>
    <n v="1"/>
    <n v="1"/>
    <n v="1"/>
    <s v="Sistema de gestión documental,  tablero de reparto  y registro de custodia de los expedientes"/>
    <s v="Reportes del Sistema de gestión documental,  tablero de reparto  y registro de custodia de los expedientes; clasificadospor trámites así: 2. reforma de estatutos, 3. personería jurídica especial, 4. personería jurídica extendida, 5. dignatarios, y 6. tutelas"/>
    <s v="Trimestral"/>
    <n v="1"/>
    <m/>
    <m/>
    <m/>
    <m/>
    <s v="Durante el primer trimestre: se realizó la actualización del sistema de gestión documental y la custodia de los expedientes de personerías jurídicas de la siguiente manera: enero: reforma de estatutos 5, personería jurídica especial 42, personería jurídica extendida 5, dignatarios 28, tutelas 10 total 90, febrero: reforma de estatutos 13, personería jurídica especial 58, personería jurídica extendida 6, dignatarios 66, tutelas 13, total 156, y marzo: reforma de estatutos 34, personería jurídica especial 94, personería jurídica extendida 3, dignatarios 83, tutelas 20, total 234, Acumulado trimestre: reforma de estatutos 52, personería jurídica especial 194, personería jurídica extendida 14, dignatarios 177, tutelas 43, para un total de 480 trámites atendidos"/>
    <s v="https://mininteriorgovco.sharepoint.com/:f:/r/sites/EvidenciasOAP/Documentos%20compartidos/Evidencias%20Indicadores%20de%20Proceso%202026/05.%20Gesti%C3%B3n%20para%20la%20Protecci%C3%B3n%20de%20los%20derechos/Direcci%C3%B3n%20de%20Asuntos%20Religiosos/Ind054?csf=1&amp;web=1&amp;e=ScFoU5"/>
    <s v="Ninguna"/>
    <m/>
    <m/>
    <m/>
    <m/>
    <m/>
    <m/>
    <m/>
    <m/>
    <m/>
  </r>
  <r>
    <s v="Ind05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x v="2"/>
    <s v="Mantener el porcentaje de expedición de certificados de existencia y representación legal dentro del tiempo establecido por la normativa, es importante porque garantiza la eficiencia y oportunidad en la atención de trámites, lo cual permite asegurar la transparencia, la eficiencia administrativa y la satisfacción de las entidades religiosas."/>
    <s v="Certificados de existencia y representación legal de las entidades religiosas expedidos por la Dirección de Asuntos Religiosos "/>
    <s v="((Número certificaciones de representacion legal  de las entidades religiosas expedidos) /( número de solicitudes de certificación de representacion legal  de las entidades religiosas recibidos)) multiplicado por 100"/>
    <s v="Mantener"/>
    <s v="Stock"/>
    <s v="Porcentaje"/>
    <n v="2019"/>
    <n v="1"/>
    <d v="2025-12-31T00:00:00"/>
    <n v="1"/>
    <n v="1"/>
    <n v="1"/>
    <n v="1"/>
    <n v="1"/>
    <s v="Registro público de entidades religiosas (Plataforma BPM)"/>
    <s v="Reportes del Sistema de gestión documental BPM, tablero de reparto  y registro de custodia de los expedientes; clasificadospor trámites así: 1. Certificados de existencia y representacion legal"/>
    <s v="Trimestral"/>
    <n v="1"/>
    <m/>
    <m/>
    <m/>
    <m/>
    <s v="Durante el primer (1) trimestre se expidieron 5037 certificados de existencia y representación legal así: enero 1495, febrero 1809 y marzo 1733._x000a__x000a_Los certificados de existencia y representación legal se solicitan en el aplicativo: https://arncbpm.mininterior.gov.co/_x000a__x000a_Para facilitar la generación de datos estadísticos de registros administrativos consultar el enlace._x000a__x000a_Enlace reporte Cantidad Solicitudes Certificado_x000a_https://bpmproduccion.mininterior.gov.co/BPM_Mensajes_Crear.aspx?Tu9QX7FiJeYMmKBSEE4Yxo7Oza7oLOoAQwF4WhW4mZQ="/>
    <s v="https://mininteriorgovco.sharepoint.com/:f:/r/sites/EvidenciasOAP/Documentos%20compartidos/Evidencias%20Indicadores%20de%20Proceso%202026/05.%20Gesti%C3%B3n%20para%20la%20Protecci%C3%B3n%20de%20los%20derechos/Direcci%C3%B3n%20de%20Asuntos%20Religiosos/Ind055?csf=1&amp;web=1&amp;e=Iz3kt5"/>
    <s v="Ninguna"/>
    <m/>
    <m/>
    <m/>
    <m/>
    <m/>
    <m/>
    <m/>
    <m/>
    <m/>
  </r>
  <r>
    <s v="Ind05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5"/>
    <s v="Subdirección de Proyectos para la Seguridad y la Convivencia Ciudadana"/>
    <s v="Subdirector "/>
    <s v="tito.lovo@mininterior.gov.co"/>
    <x v="0"/>
    <s v="Mide el número de jornadas integrales realizadas por la Subdirección de Proyectos para la Seguridad y Convivencia Coudadana a entes territoriales y Fuerza Pública, orientadas a socializar la oferta institucional y fortalecer capacidades en formulación, gestión y radicación de proyectos a través del Sistema de Información de Proyectos Institucionales (SIPI). Estas jornadas buscan facilitar la adecuada estructuración de las iniciativas y su tránsito por el proceso de viabilización técnica, financiera y jurídica. El objetivo del indicador es mantener el número de jornadas ejecutadas conforme a la programación establecida para la vigencia 2026._x0009__x0009__x0009__x0009__x0009__x0009__x0009__x0009__x0009_"/>
    <s v="Jornadas integrales de fortalecimiento y socialización de la oferta institucional realizadas a entes territoriales y Fuerza Pública_x0009__x0009__x0009__x0009__x0009__x0009__x0009__x0009__x0009__x0009__x0009__x0009__x0009__x0009__x0009__x0009_"/>
    <s v="Número de jornadas integrales de fortalecimiento y socialización de la oferta institucional realizadas en el periodo._x0009__x0009__x0009__x0009__x0009__x0009__x0009__x0009__x0009_"/>
    <s v="Incrementar"/>
    <s v="Acumulado"/>
    <s v="Número"/>
    <s v="No aplica"/>
    <s v="No aplica"/>
    <s v="No aplica"/>
    <n v="0"/>
    <n v="6"/>
    <n v="0"/>
    <n v="6"/>
    <n v="12"/>
    <s v="Registro consolidado de jornadas de fortalecimiento y socialización administrado por la Subdirección; reportes del Sistema de Información de Proyectos Institucionales (SIPI), cuando aplique."/>
    <s v="Listados de asistencia firmados; informes de ejecución de jornadas; reportes del registro de jornadas en el SIPI (cuando aplique); material de soporte (actas, memorandos de convocatoria y evidencias fotográficas)."/>
    <s v="Semestral"/>
    <s v="N/A"/>
    <m/>
    <m/>
    <m/>
    <m/>
    <s v="La meta esta programada para el II y IV trimestre, por lo anterior no se reporta el avance del indicador"/>
    <m/>
    <s v="N/A"/>
    <m/>
    <m/>
    <m/>
    <m/>
    <m/>
    <m/>
    <m/>
    <m/>
    <m/>
  </r>
  <r>
    <s v="Ind05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Subdirección de Proyectos para la Seguridad y la Convivencia Ciudadana"/>
    <s v="Subdirector "/>
    <s v="tito.lovo@mininterior.gov.co"/>
    <x v="1"/>
    <s v="Mide el porcentaje de proyectos evaluados frente al total de proyectos radicados en la Subdirección durante el periodo de referencia, con el fin de determinar el nivel de cumplimiento en la gestión de evaluación técnica. El objetivo del indicador es mantener el resultado dentro del rango meta definido (≥ 90%)."/>
    <s v="Proyectos evaluados frente a proyectos radicados en la Subdirección de Proyectos para la Seguridad y la Convivencia Ciudadana."/>
    <s v="Número de proyectos evaluados / Número de proyectos radicados en la plataforma  * 100_x0009__x0009__x0009__x0009__x0009__x0009__x0009__x0009__x0009_"/>
    <s v="Mantener"/>
    <s v="Stock"/>
    <s v="Porcentaje"/>
    <s v="No aplica"/>
    <s v="No aplica"/>
    <s v="No aplica"/>
    <n v="0"/>
    <n v="0.9"/>
    <n v="0"/>
    <n v="0.9"/>
    <n v="0.9"/>
    <s v="Reporte consolidado del Sistema de Información de Proyectos Institucionales (SIPI) sobre proyectos radicados y evaluados en el periodo."/>
    <s v="Registros del SIPI sobre proyectos radicados y proyectos que se le hallan realizado evaluación._x0009__x0009__x0009__x0009__x0009__x0009__x0009__x0009__x0009_"/>
    <s v="Semestral"/>
    <s v="N/A"/>
    <m/>
    <m/>
    <m/>
    <m/>
    <s v="La meta esta programada para el II y IV trimestre, por lo snterior no se reporta el avance del indicador"/>
    <m/>
    <s v="N/A"/>
    <m/>
    <m/>
    <m/>
    <m/>
    <m/>
    <m/>
    <m/>
    <m/>
    <m/>
  </r>
  <r>
    <s v="Ind058"/>
    <s v="DE APOYO"/>
    <x v="5"/>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x v="1"/>
    <s v="Hacer seguimiento a la ejecución del presupuesto asignado para atender las necesidades de funcionamiento del Ministerio del Interior, dicha ejecución debe ir en aumento durante la vigencia."/>
    <s v="Ejecución presupuestal apropiada para el funcionamiento "/>
    <s v="(Total presupuesto ejecutado en el periodo (Comprometido)/Total de presupuesto asignado) * 100"/>
    <s v="Incrementar"/>
    <s v="Flujo"/>
    <s v="Porcentaje"/>
    <n v="2024"/>
    <n v="85"/>
    <d v="2025-12-31T00:00:00"/>
    <n v="0.15"/>
    <n v="0.35"/>
    <n v="0.7"/>
    <n v="0.85"/>
    <n v="0.85"/>
    <s v="Sistema Integrado de Información Financiera SIIF"/>
    <s v="Reporte de ejecución SIIF"/>
    <s v="Trimestral"/>
    <n v="0.56999999999999995"/>
    <m/>
    <m/>
    <m/>
    <n v="0.56999999999999995"/>
    <s v="El porcentaje de ejecución de los recursos de funcionamiento ejecutado, fue superior al establecido en la meta para el primer trimestre, debido a que por la ley de garantías se suscribieron nuevos contratos en el mes de enero de 2026, con el fin de garantizar la atención de las necesidades de funcionamiento en las sedes del Ministerio."/>
    <s v="Ind058"/>
    <s v="La ley de garantías conlleva a que varios contratos se suscriban antes de lo previsto con relación a otras vigencias."/>
    <m/>
    <m/>
    <m/>
    <m/>
    <m/>
    <m/>
    <m/>
    <m/>
    <m/>
  </r>
  <r>
    <s v="Ind059"/>
    <s v="DE APOYO"/>
    <x v="5"/>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x v="1"/>
    <s v="Hacer seguimiento a las tomas física realizadas anualmente a los bienes de las 27 dependencias del Ministerio del Interior, con el objeto de conservar el inventario de la entidad, el numero de tomas físicas debe aumentar en durante la vigencia.  "/>
    <s v="Tomas físicas realizadas anualmente a las dependencias del Ministerio del Interior "/>
    <s v="Sumatoria de tomas físicas realizadas por dependencia"/>
    <s v="Incrementar"/>
    <s v="Acumulado"/>
    <s v="Número"/>
    <n v="2024"/>
    <n v="25"/>
    <d v="2025-12-31T00:00:00"/>
    <n v="0"/>
    <n v="10"/>
    <n v="9"/>
    <n v="8"/>
    <n v="27"/>
    <s v="Sumatoria de tomas físicas realizadas por dependencia"/>
    <s v="Formato Informe Toma Física "/>
    <s v="Trimestral"/>
    <n v="0"/>
    <m/>
    <m/>
    <m/>
    <n v="0"/>
    <s v="Actividad programada a parir del segundo trimestre de 2026"/>
    <s v="Ind059"/>
    <s v="N/A"/>
    <m/>
    <m/>
    <m/>
    <m/>
    <m/>
    <m/>
    <m/>
    <m/>
    <m/>
  </r>
  <r>
    <s v="Ind060"/>
    <s v="DE APOYO"/>
    <x v="6"/>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x v="0"/>
    <s v="Hacer segmento a los pagos realizados con base en las solicitudes y el cumplimiento de requisitos por parte de las dependencias del Ministerio; el porcentaje de pagos debe aumentar durante la vigencia. "/>
    <s v="Pagos realizados de las obligaciones de ministerio del interior"/>
    <s v="(Número de pagos oportunos realizados/Número Total de solicitudes de pagos radicados)*100"/>
    <s v="Incrementar"/>
    <s v="Flujo"/>
    <s v="Porcentaje"/>
    <n v="2024"/>
    <n v="0.8"/>
    <d v="2025-12-31T00:00:00"/>
    <n v="1"/>
    <n v="1"/>
    <n v="1"/>
    <n v="1"/>
    <n v="1"/>
    <s v="Sistema Integrado de Información Financiera SIIF"/>
    <s v="Listado ordenes de pago"/>
    <s v="Trimestral"/>
    <n v="1"/>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s v="N/A"/>
    <m/>
    <m/>
    <m/>
    <m/>
    <m/>
    <m/>
    <m/>
    <m/>
    <m/>
  </r>
  <r>
    <s v="Ind061"/>
    <s v="DE APOYO"/>
    <x v="6"/>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x v="1"/>
    <s v="Hacer seguimiento a la expedición de CDP y RP solicitados por las dependencias del Ministerio; el porcentaje de CDP y RP expedidas  debe aumentar durante la vigencia. "/>
    <s v="CDP y RP expedidos por el Grupo de Gestión Financiera y Contable del Ministerio"/>
    <s v="(Número de CDP y rp expedidos en el periodo/Número total de CDP y RP solicitados en el periodo)*100"/>
    <s v="Incrementar"/>
    <s v="Flujo"/>
    <s v="Porcentaje"/>
    <n v="2024"/>
    <n v="0.9"/>
    <d v="2025-12-31T00:00:00"/>
    <n v="1"/>
    <n v="1"/>
    <n v="1"/>
    <n v="1"/>
    <n v="1"/>
    <s v="Sistema Integrado de Información Financiera SIIF"/>
    <s v="Consolidado cuentas radicadas y aprobadas"/>
    <s v="Trimestral"/>
    <n v="1"/>
    <n v="1"/>
    <m/>
    <m/>
    <n v="1"/>
    <s v="Durante el I trimestre de la vigencia 2026, se da cumplimiento a la meta del 100% de las solicitudes recibidas en la Subdirección Administrativa y Financiera - Grupo de Gestión Financiera y Contable del Ministerio del interior gestionando 6.240 solicitudes detalladamente así:_x000a_Se expidieron los siguientes CDP:_x000a_Enero: 2.236 por valor de $888.950.972,505,48_x000a_Febrero: 86 por valor de $143.331.978.912,86_x000a_Marzo: 28 por valor de $103.845.392.566,95_x000a_Se expidieron los siguientes RP:_x000a_Enero: 2.088 por valor de $750.632.080.867,83_x000a_Febrero: 806 por valor de $13.453.577.805,00_x000a_Marzo: 996 por valor de $67.312.406.124,00"/>
    <s v="Ind061"/>
    <s v="N/A"/>
    <m/>
    <m/>
    <m/>
    <m/>
    <m/>
    <m/>
    <m/>
    <m/>
    <m/>
  </r>
  <r>
    <s v="Ind062"/>
    <s v="DE APOYO"/>
    <x v="6"/>
    <n v="1"/>
    <s v="Asegurar la oportunidad y calidad de los registros de las operaciones financieras cumpliendo la normatividad vigente con el fin de generar estados financieros razonables para la toma de decisiones"/>
    <n v="0.34"/>
    <s v="Subdirección Administrativa y Financiera"/>
    <s v="Subdirector "/>
    <s v="diana.olmos@mininterior.gov.co"/>
    <x v="2"/>
    <s v="Hacer seguimiento al porcentaje de cuentas aprobadas en el Ministerio, esto permite evidenciar la gestión de la dependencia; el porcentaje debe aumentar durante la vigencia."/>
    <s v="Cuentas aprobadas por el Grupo de Gestión Financiera y Contable del Ministerio"/>
    <s v="(Número de cuentas aprobadas/ Número total de cuentas radicadas)*100"/>
    <s v="Incrementar"/>
    <s v="Flujo"/>
    <s v="Porcentaje"/>
    <n v="2024"/>
    <n v="1"/>
    <d v="2025-12-31T00:00:00"/>
    <n v="1"/>
    <n v="1"/>
    <n v="1"/>
    <n v="1"/>
    <n v="1"/>
    <s v="Información estadística consolidada por el Grupo de Gestión Financiera y Contable de Ministerio"/>
    <s v="Consolidado cuentas radicadas y aprobadas"/>
    <s v="Trimestral"/>
    <n v="1"/>
    <m/>
    <m/>
    <m/>
    <n v="1"/>
    <s v="Desde la Subdirección Administrativa y Financiera - Grupo de Gestión Financiera y Contable, se recepcionaron 5.397 cuentas para trámite de revisión, aprobación y pago, y de las cuales 4.443 fueron aprobadas y dieron continuidad al trámite de la cadena presupuestal, dando así cumplimiento al 100% de la actividad._x000a_Con el Siguiente detalle correspondiente al primer trimestre de la Vigencia 2026, así:_x000a_Enero: 1173_x000a_Febrero: 2567_x000a_Marzo: 1657_x000a_Presentando una diferencia entre cuentas radicadas y aprobadas de 954, lo que obedece a las devoluciones realizadas._x000a_Por lo anterior desde la Subdirección Administrativa y Financiera - Grupo de Gestión Financiera y Contable, se mantiene el apoyo a los áreas, así como la constante comunicación con los enlaces a fin de disminuir el índice de error, que conlleva a estás devoluciones."/>
    <s v="Ind062"/>
    <s v="N/A"/>
    <m/>
    <m/>
    <m/>
    <m/>
    <m/>
    <m/>
    <m/>
    <m/>
    <m/>
  </r>
  <r>
    <s v="Ind063"/>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0"/>
    <s v="El presente indicador medirá el cumplimiento de los reportes mensuales que se realiza mensualmente a la Contraloría Genetal de la Republica a través de la plataforma SIRECI, con el fin de verificar que se mantega dentro del rango que indica la Ley; adicionalmente la tendencia de dicho indicador es incremental acumulado. "/>
    <s v="Certificaciones expedidas en el aplicativo Sistema de Rendición Electrónica de la Cuenta e Informes - SIRECI "/>
    <s v="Sumatoria del número de certificaciones de informes reportados en SIRECI"/>
    <s v="Incrementar"/>
    <s v="Acumulado"/>
    <s v="Número"/>
    <n v="2024"/>
    <n v="12"/>
    <d v="2025-12-31T00:00:00"/>
    <n v="3"/>
    <n v="3"/>
    <n v="3"/>
    <n v="3"/>
    <n v="12"/>
    <s v="Sistema de Rendición de la Cuenta e Informes - SIRECI"/>
    <s v="Certificaciones Sistema de Rendición Electrónica de la Cuenta e Informes - SIRECI expedidas"/>
    <s v="Trimestral"/>
    <n v="3"/>
    <m/>
    <m/>
    <m/>
    <n v="3"/>
    <s v="Durante el primer trimestre del año 2026, la Subdirección de Gestión Contractual reportó mensualmente a la Contraloría General de la República, a través de la plataforma SIRECI, los contratos y/o convenios suscritos por el Ministerio del interior, reportes realizados durante los meses de enero, febrero y marzo de 2026."/>
    <s v="https://mininteriorgovco.sharepoint.com/:f:/r/sites/EvidenciasOAP/Documentos%20compartidos/Evidencias%20Indicadores%20de%20Proceso%202026/08.%20Gesti%C3%B3n%20de%20Bienes%20y%20Servicios/I%20Trimestre/Ind.063?csf=1&amp;web=1&amp;e=iJHRfv"/>
    <s v="Según la Resolución orgánica 6289 DE 2011 de la CGR, el término establecido para la rendición corresponderá al décimo (10º) día hábil del mes inmediatamente siguiente del trimestre a rendir. Por tanto, para el reporte del mes de marzo en el aplicativo SIRECI, el Ministerio del Interior tiene plazo hasta el 16 de abril de 2026."/>
    <m/>
    <m/>
    <m/>
    <m/>
    <m/>
    <m/>
    <m/>
    <m/>
    <m/>
  </r>
  <r>
    <s v="Ind064"/>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1"/>
    <s v="_x000a_El presente indicador medirá  las modificaciones del Plan Anual de Adquisiciones que revisa la Subdirección de Gestión Contractual las cuales deben coincidir con la cantidad de modificaciones adelantadas por la Entidad, lo anterior con el fin de garantizar que el Plan Anual de Adquisiciones tenga coherencia con la contratación de la entidad. La tendencia del presente indicador es mantenimiento. _x000a_"/>
    <s v="Modificaciones al Plan Anual de Adquisiciones revisadas por la Subdirección de Gestión Contractual "/>
    <s v="(Número de modificaciones revisadas/modificaciones adelantadas)*100"/>
    <s v="Mantener"/>
    <s v="Flujo"/>
    <s v="Porcentaje"/>
    <n v="2024"/>
    <n v="1"/>
    <d v="2025-12-31T00:00:00"/>
    <n v="1"/>
    <n v="1"/>
    <n v="1"/>
    <n v="1"/>
    <n v="1"/>
    <s v="Constancia de verificación por la Subdirección "/>
    <s v="Correos electronicos de trazabilidad de verificación "/>
    <s v="Trimestral"/>
    <n v="100"/>
    <n v="100"/>
    <n v="100"/>
    <n v="100"/>
    <n v="100"/>
    <s v="Previo a la publicación de las diferentes versiones del Plan Anual de Adquisiciones, la Subdirección de Gestión Contractual realizó durante los meses de enero a marzo de 2026, la revisión de 6 modificaciones al PAA (V1 a V6)."/>
    <s v="https://mininteriorgovco.sharepoint.com/:f:/r/sites/EvidenciasOAP/Documentos%20compartidos/Evidencias%20Indicadores%20de%20Proceso%202026/08.%20Gesti%C3%B3n%20de%20Bienes%20y%20Servicios/I%20Trimestre/Ind064?csf=1&amp;web=1&amp;e=epjCFi"/>
    <s v="Para el avance cuantitativo, se ingresa la fórmula de cálculo indicada pero al parecer la celda está mal formulada para la unidad de medida"/>
    <m/>
    <m/>
    <m/>
    <m/>
    <m/>
    <m/>
    <m/>
    <m/>
    <m/>
  </r>
  <r>
    <s v="Ind065"/>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1"/>
    <s v="Mediante este indicador se identificará la cantidad de capacitaciones que realizó la Subdirección de Gestión Contractual a los supervisores del Ministerio del Interior, con el objetivo de mantener el rango y aportar al fortalecimiento de la supervisión. La tendencia de este indicador es incremental. _x000a_"/>
    <s v="Capacitaciones adelantadas a los Supervisores por la Subdirección de Gestión Contractual "/>
    <s v="Sumatoria del número de capacitaciones realizadas a los supervisores de los contratos y/o convenios"/>
    <s v="Incrementar"/>
    <s v="Acumulado"/>
    <s v="Número"/>
    <n v="2024"/>
    <n v="4"/>
    <d v="2025-12-31T00:00:00"/>
    <n v="1"/>
    <n v="1"/>
    <n v="1"/>
    <n v="1"/>
    <n v="4"/>
    <s v="Lista de asistencia a capacitaciones"/>
    <s v="Lista de asistencia de capacitaciones"/>
    <s v="Trimestral"/>
    <n v="1"/>
    <m/>
    <m/>
    <m/>
    <n v="1"/>
    <s v="Durante los meses de enero a marzo de 2026, la Subdirección de Gestión Contractual realizó una (1) capacitación en temas relacionados con el seguimiento a la ejecución y liquidación de contratos/convenios."/>
    <s v="https://mininteriorgovco.sharepoint.com/:f:/r/sites/EvidenciasOAP/Documentos%20compartidos/Evidencias%20Indicadores%20de%20Proceso%202026/08.%20Gesti%C3%B3n%20de%20Bienes%20y%20Servicios/I%20Trimestre/Ind065?csf=1&amp;web=1&amp;e=CsDQQm"/>
    <s v="Para el avance cuantitativo, se ingresa la fórmula de cálculo indicada pero al parecer la celda está mal formulada para la unidad de medida"/>
    <m/>
    <m/>
    <m/>
    <m/>
    <m/>
    <m/>
    <m/>
    <m/>
    <m/>
  </r>
  <r>
    <s v="Ind066"/>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x v="0"/>
    <s v="_x000a_Verificar que los contratos y/o convenios suscritos tengan coherencia del Plan Anual de Adquisiones (PAA) con el objetivo de cumplir con el prinicipio de planeación y mantener la misma cantidad de procesos publicados y verificados con el PAA. La tendencia del presente indicador es de mantenimiento_x000a_"/>
    <s v="Contratos y/o convenios publicados por la Subdirección de Gestión Contractual  en la plataforma establecida por  &quot;Colombia Compra Eficiente&quot; "/>
    <s v="(Sumatoria de contratos y/o convenios revisados / Sumatoria de contratos y/o convenios publicados)*100"/>
    <s v="Mantener"/>
    <s v="Flujo"/>
    <s v="Porcentaje"/>
    <n v="2024"/>
    <n v="1"/>
    <d v="2025-12-31T00:00:00"/>
    <n v="1"/>
    <n v="1"/>
    <n v="1"/>
    <n v="1"/>
    <n v="1"/>
    <s v="Plataforma establecida por &quot;Colombia Compra Eficiente&quot;"/>
    <s v="Base de datos de contratación de la Subdirección de Gestión Contractual con relacion de link de publicación en la plataforma "/>
    <s v="Trimestral"/>
    <n v="100"/>
    <m/>
    <m/>
    <m/>
    <n v="100"/>
    <s v="Previa la publicación de cada uno de los procesos de contratación, la subdirección de gestión contractual realizó la verificación de la coherencia de los 1542 procesos de contratación celebrados en el primer trimestre de 2026 con el PAA. En enero se suscribieron 1541 contratos y en marzo se celebró 1 contrato, para un total de 1542."/>
    <s v="https://mininteriorgovco.sharepoint.com/:f:/r/sites/EvidenciasOAP/Documentos%20compartidos/Evidencias%20Indicadores%20de%20Proceso%202026/08.%20Gesti%C3%B3n%20de%20Bienes%20y%20Servicios/I%20Trimestre/Ind066?csf=1&amp;web=1&amp;e=17a4rG"/>
    <s v="Para el avance cuantitativo, se ingresa la fórmula de cálculo indicada pero al parecer la celda está mal formulada para la unidad de medida"/>
    <m/>
    <m/>
    <m/>
    <m/>
    <m/>
    <m/>
    <m/>
    <m/>
    <m/>
  </r>
  <r>
    <s v="Ind067"/>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Ejercer la representación judicial en los procesos en los que  el Ministerio del Interior sea convocado."/>
    <s v="Audiencias judiciales atendidas en los procesos en los que el Ministerio del Interior sea convocado."/>
    <s v="(Número de audiencias atendidas/número de audiencias judiciales programadas)*100_x0009__x0009__x0009__x0009__x0009__x0009__x0009__x0009_"/>
    <s v="Mantener"/>
    <s v="Acumulado"/>
    <s v="Porcentaje"/>
    <n v="2024"/>
    <n v="1"/>
    <d v="2025-12-31T00:00:00"/>
    <n v="0"/>
    <n v="1"/>
    <n v="0"/>
    <n v="1"/>
    <n v="1"/>
    <s v="Base de datos de registro y control de audiencias judiciales"/>
    <s v="Base de datos de registro y control de audiencias judiciales"/>
    <s v="Semestral"/>
    <s v="N/A"/>
    <m/>
    <m/>
    <m/>
    <s v="N/A"/>
    <s v="N/A"/>
    <s v="N/A"/>
    <m/>
    <m/>
    <m/>
    <m/>
    <m/>
    <m/>
    <m/>
    <m/>
    <m/>
    <m/>
  </r>
  <r>
    <s v="Ind068"/>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Atender las conciliaciones extrajudiciales convocadas por la Procuraduría General de la Nación"/>
    <s v="Conciliaciones extrajudiciales atendidas_x0009__x0009__x0009__x0009__x0009__x0009__x0009__x0009_"/>
    <s v="(número de conciliaciones extrajudiciales atendidas/número de conciliaciones extrajudiciales convocadas por la Procuraduría General de la Nación)*100_x0009__x0009__x0009__x0009__x0009__x0009__x0009_"/>
    <s v="Mantener"/>
    <s v="Acumulado"/>
    <s v="Porcentaje"/>
    <n v="2024"/>
    <n v="1"/>
    <d v="2025-12-31T00:00:00"/>
    <n v="0"/>
    <n v="1"/>
    <n v="0"/>
    <n v="1"/>
    <n v="1"/>
    <s v="Base de datos registro y control de conciliaciones extrajudiciales"/>
    <s v="Base de datos registro y control de conciliaciones extrajudiciales"/>
    <s v="Semestral"/>
    <s v="N/A"/>
    <m/>
    <m/>
    <m/>
    <s v="N/A"/>
    <s v="N/A"/>
    <s v="N/A"/>
    <m/>
    <m/>
    <m/>
    <m/>
    <m/>
    <m/>
    <m/>
    <m/>
    <m/>
    <m/>
  </r>
  <r>
    <s v="Ind069"/>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Realizar el estudio jurídico y administrativo de las solicitudes de pago de sentencias, conciliaciones y laudos arbitrales."/>
    <s v="Expedientes de solicitudes de pago de sentencias revisados_x0009__x0009__x0009__x0009__x0009__x0009__x0009__x0009__x0009_"/>
    <s v="(Número de expedientes con verificación de requisitos/número de expedientes asignados)*100_x0009__x0009__x0009__x0009__x0009__x0009__x0009__x0009_"/>
    <s v="Mantener"/>
    <s v="Acumulado"/>
    <s v="Porcentaje"/>
    <n v="2024"/>
    <n v="1"/>
    <d v="2025-12-31T00:00:00"/>
    <n v="1"/>
    <n v="1"/>
    <n v="1"/>
    <n v="1"/>
    <n v="1"/>
    <s v="Base de datos de pagos de sentencias"/>
    <s v="Base de datos de pagos de sentencias"/>
    <s v="Trimestral"/>
    <n v="0.88"/>
    <m/>
    <m/>
    <m/>
    <n v="0.88"/>
    <s v="Durante el primer trimestre se recibieron 8 solicitudes de pago de las cuales se realizó verificación de cumplimiento de requisitos a 7 expedientes."/>
    <s v="https://mininteriorgovco.sharepoint.com/:f:/r/sites/EvidenciasOAP/Documentos%20compartidos/Evidencias%20Indicadores%20de%20Proceso%202026/09.%20Gesti%C3%B3n%20Jur%C3%ADdica/I%20Trimestre/Ind069?csf=1&amp;web=1&amp;e=MmrmFL"/>
    <m/>
    <m/>
    <m/>
    <m/>
    <m/>
    <m/>
    <m/>
    <m/>
    <m/>
    <m/>
  </r>
  <r>
    <s v="Ind070"/>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x v="0"/>
    <s v="Garantizar el nivel de gestión frente a los proyectos de actos administrativos que le sean requeridos a la Dirección Jurídica para elaboración y revisión._x0009__x0009__x0009__x0009__x0009__x0009__x0009__x0009__x0009_"/>
    <s v="Proyectos de actos administrativos gestionados en el marco de las funciones a cargo de la Dirección Jurídica."/>
    <s v="(Número de  proyectos de actos administrativos elaborados y revisados / Total de proyectos de actos administrativos requeridos)*100"/>
    <s v="Mantener"/>
    <s v="Acumulado"/>
    <s v="Porcentaje"/>
    <n v="2024"/>
    <n v="1"/>
    <d v="2025-12-31T00:00:00"/>
    <n v="1"/>
    <n v="1"/>
    <n v="1"/>
    <n v="1"/>
    <n v="1"/>
    <s v="Matriz de asignación y atención de proyectos de actos administrativos requeridos a la Dirección Jurídica"/>
    <s v="Matriz de asignación y atención de proyectos de actos administrativos requeridos a la Dirección Jurídica"/>
    <s v="Trimestral"/>
    <n v="1.01"/>
    <m/>
    <m/>
    <m/>
    <n v="1.01"/>
    <s v="La Dirección Jurídica elaboró 139 actos administrativos de los 137 solicitados durante el primer trimestre de 2026. La diferencia entre los actos administrativos elaborados y recibidos, corresponde a 2 solicitudes que fueron recibidas  el 31 de diciembre de 2025."/>
    <s v="https://mininteriorgovco.sharepoint.com/:f:/r/sites/EvidenciasOAP/Documentos%20compartidos/Evidencias%20Indicadores%20de%20Proceso%202026/09.%20Gesti%C3%B3n%20Jur%C3%ADdica/I%20Trimestre/Ind070?csf=1&amp;web=1&amp;e=QBTDUk"/>
    <m/>
    <m/>
    <m/>
    <m/>
    <m/>
    <m/>
    <m/>
    <m/>
    <m/>
    <m/>
  </r>
  <r>
    <s v="Ind071"/>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12"/>
    <s v="Dirección Jurídica"/>
    <s v="Director"/>
    <s v="juan.duran@mininterior.gov.co."/>
    <x v="0"/>
    <s v="Brindar respuesta a los informes que le sean requeridos a la Dirección Jurídica en el marco de sus funciones."/>
    <s v="Informes enviados a los clientes internos y externos conforme a las funciones de la Dirección Jurídica"/>
    <s v="(Número de informes enviados a los clientes internos y externos / Total de informes solicitados por los clientes internos y externos )*100"/>
    <s v="Mantener"/>
    <s v="Acumulado"/>
    <s v="Porcentaje"/>
    <n v="2024"/>
    <n v="1"/>
    <d v="2025-12-31T00:00:00"/>
    <n v="1"/>
    <n v="1"/>
    <n v="1"/>
    <n v="1"/>
    <n v="1"/>
    <s v="Reporte sistema Control Doc"/>
    <s v="Reporte sistema Control Doc"/>
    <s v="Trimestral"/>
    <s v="100%_x000a_"/>
    <m/>
    <m/>
    <m/>
    <n v="1"/>
    <s v="Durante el primer trimestre la Dirección Jurídica envió 11 informes a clientes externos de los 11 que fueron solicitados en el periodo objeto de reporte."/>
    <s v="https://mininteriorgovco.sharepoint.com/:f:/r/sites/EvidenciasOAP/Documentos%20compartidos/Evidencias%20Indicadores%20de%20Proceso%202026/09.%20Gesti%C3%B3n%20Jur%C3%ADdica/I%20Trimestre/Ind071?csf=1&amp;web=1&amp;e=GdT28t"/>
    <m/>
    <m/>
    <m/>
    <m/>
    <m/>
    <m/>
    <m/>
    <m/>
    <m/>
    <m/>
  </r>
  <r>
    <s v="Ind072"/>
    <s v="DE APOYO"/>
    <x v="9"/>
    <n v="1"/>
    <s v="Brindar atención y asistencia primaria acorde a cada canal de atención (Presencial - direccionamiento de las solicitudes de acuerdo con el portafolio institucional, a la ventanilla de correspondencia. Virtual-manteniendo el portafolio actualizado para ser publicado en la web. Telefónico-direccionando las llamadas de la ciudadanía a la dependencia competente y atendiendo las solicitudes de información general) y hacer seguimiento al ciclo de las peticiones de la ciudadanía o grupos de valor de acuerdo con las disposiciones legales vigentes."/>
    <n v="1"/>
    <s v="Oficina de Información Pública del Interior"/>
    <s v="Jefe de Oficina "/>
    <s v="yitcy.becerra@mininterior.gov.co"/>
    <x v="1"/>
    <s v="Este indicador mide los tiempos de respuesta de las PQRSDF mediante la data que arroja el sistema donde se gestionan, acorde con la tipología PQRSDF. Calcula si fue respondido o no, dentro o fuera de los tiempos de ley,asi mismo evalua la gestión frente a la respuesta institucional de todo el ministerio del interior, segregado por dependencias.Su orientación es aumentar._x000a_Nota Aclaratoria: El grupo de Servicio al Ciudadano (OIP) solo se encarga de la medición y la presentación de los datos; las acciones correctivas -de llegarse a necesitarse- están a cargo de cada una de las dependencias de acuerdo con la normatividad vigente en la materia. &quot;_x0009__x0009__x0009__x0009__x0009__x0009__x0009__x0009__x0009_"/>
    <s v="PQRSDF ATENDIDAS DENTRO DE LOS TERMINOS DE LEY_x0009__x0009__x0009__x0009__x0009__x0009__x0009__x0009__x0009__x0009__x0009_"/>
    <s v="(Número de PQRSDF respondidas dentro de tiempo / Total de PQRSDF recibidas en el periodo de tiempo)*100_x0009__x0009__x0009__x0009__x0009__x0009__x0009__x0009__x0009_"/>
    <s v="Incrementar"/>
    <s v="Flujo"/>
    <s v="Porcentaje"/>
    <n v="2025"/>
    <n v="0.37"/>
    <d v="2025-12-31T00:00:00"/>
    <n v="0.37"/>
    <n v="0.38"/>
    <n v="0.39"/>
    <n v="0.4"/>
    <n v="0.4"/>
    <s v="Sistemas de información donde se gestionen las PQRSDF_x0009__x0009__x0009__x0009__x0009__x0009__x0009__x0009__x0009_"/>
    <s v="Reporte donde se evidencia los tiempos de respuesta y gestión de las PQRSDF extraido del Sistema de Gestión de Archivos electronicos SGDEA, con la  respectiva formulación que evidencie el porcentaje (%) obtenido._x0009__x0009__x0009__x0009__x0009__x0009__x0009__x0009__x0009_"/>
    <s v="Trimestral"/>
    <n v="0.41674282580881011"/>
    <m/>
    <m/>
    <m/>
    <n v="0.41674282580881011"/>
    <s v="El indicador de oportunidad en la respuesta de PQRSDF se calcula mediante la fórmula: (Número de PQRSDF respondidas dentro de tiempo / Total de PQRSDF recibidas en el periodo) × 100. Para el primer trimestre de 2026, el cálculo se realizó con 9.191 PQRSDF respondidas dentro de los términos establecidos, de un total de 21.884 PQRSDF recibidas, lo que da como resultado: (9.191 / 21.884) × 100 = 42%._x000a__x000a_Este resultado evidencia un cumplimiento del 42%, el cual supera la meta institucional establecida para el periodo,"/>
    <s v="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
    <s v="El bajo desempeño en el indicador de oportunidad en la respuesta de PQRSDF se explica principalmente por la alta demanda sostenida de solicitudes (21.884), que genera presión sobre la capacidad operativa institucional. A esto se suma una capacidad limitada frente al volumen de trabajo, así como la dependencia de procesos manuales que afectan la eficiencia y los tiempos de respuesta._x000a__x000a_Adicionalmente, se evidencian diferencias de desempeño entre dependencias, debilidades en el seguimiento oportuno de los casos, inconsistencias en la clasificación de las PQRSDF y limitaciones en la articulación interinstitucional. También se identifican rezagos acumulados de periodos anteriores, lo que incrementa la carga operativa del periodo actual y afecta el cumplimiento de los términos legales."/>
    <m/>
    <m/>
    <m/>
    <m/>
    <m/>
    <m/>
    <m/>
    <m/>
    <m/>
  </r>
  <r>
    <s v="Ind073"/>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1"/>
    <s v="Gestionar el cumplimiento de las directrices de Gobierno Digital, integrando principios de transparencia, accesibilidad y colaboración. Su medición permite verificar el avance y la consistencia de la entidad en la implementación de la Política de Gobierno Digital. El indicador está orientado a mantener, asegurando la continuidad y estabilidad de las acciones gestionadas en cada periodo._x0009__x0009__x0009__x0009__x0009__x0009__x0009__x0009__x0009_"/>
    <s v="Acciones de políticas de Gobierno Digital gestionadas_x0009__x0009__x0009__x0009__x0009__x0009__x0009__x0009__x0009_"/>
    <s v="(Solicitudes de publicación en la sede electrónica atendidas / Solicitudes de publicación en la sede electrónica recibidas)*100_x0009__x0009__x0009__x0009__x0009__x0009__x0009__x0009__x0009_"/>
    <s v="Mantener"/>
    <s v="Flujo"/>
    <s v="Porcentaje"/>
    <n v="2022"/>
    <n v="1"/>
    <d v="2025-12-31T00:00:00"/>
    <n v="1"/>
    <n v="1"/>
    <n v="1"/>
    <n v="1"/>
    <n v="1"/>
    <s v="Solicitudes de cargue de la Sede Electrónica."/>
    <s v="Informe solicitudes sede electrónica atendidas"/>
    <s v="Trimestral"/>
    <n v="1"/>
    <m/>
    <m/>
    <m/>
    <m/>
    <s v="El Grupo de Sistemas de la OIP, en cumplimiento de la Política de Gobierno Digital, realiza la actualización permanente del contenido de la sede electrónica del Ministerio del Interior. En este sentido, durante el primer trimestre reportó el indicador con base en la relación de 125 solicitudes publicadas en la sede electrónica, sobre el total de solicitudes recibidas, multiplicado por cien."/>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
    <s v="N/A"/>
    <m/>
    <m/>
    <m/>
    <m/>
    <m/>
    <m/>
    <m/>
    <m/>
    <m/>
  </r>
  <r>
    <s v="Ind074"/>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1"/>
    <s v="Garantizar y mantener en óptimas condiciones de funcionamiento la infraestructura tecnológica del Ministerio, incluyendo hardware, software, red LAN, seguridad informática, procesamiento, almacenamiento y bases de datos. Es importante medirlo porque permite asegurar la continuidad operativa, minimizar fallas y garantizar la disponibilidad de los servicios tecnológicos. El indicador está orientado a mantener, garantizando la estabilidad y desempeño adecuado de la infraestructura."/>
    <s v="Índice de capacidad en la prestación de servicios"/>
    <s v="(Solicitudes de servicio de soporte técnico resueltas / Servicios de servicio técnico recibidas) * 100"/>
    <s v="Mantener"/>
    <s v="Flujo"/>
    <s v="Porcentaje"/>
    <n v="2022"/>
    <n v="1"/>
    <d v="2025-12-31T00:00:00"/>
    <n v="1"/>
    <n v="1"/>
    <n v="1"/>
    <n v="1"/>
    <n v="1"/>
    <s v="Solicitudes de servicio de soporte técnico resueltas."/>
    <s v="Reportes Mesa de Ayuda"/>
    <s v="Trimestral"/>
    <n v="1"/>
    <m/>
    <m/>
    <m/>
    <n v="1"/>
    <s v="Durante el primer trimestre de 2026 se recibieron 2.528 solicitudes de soporte técnico, las cuales fueron atendidas y cerradas en su totalidad, alcanzando un cumplimiento del 100% en el indicador._x000a__x000a_La gestión incluyó soporte a usuarios y a la infraestructura tecnológica (servidores y bases de datos). La distribución mensual evidenció una mayor concentración en febrero (1.391 solicitudes), seguido de enero (671) y marzo (466), manteniéndose la capacidad de respuesta frente al volumen total de requerimiento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
    <s v="N/A"/>
    <m/>
    <m/>
    <m/>
    <m/>
    <m/>
    <m/>
    <m/>
    <m/>
    <m/>
  </r>
  <r>
    <s v="Ind075"/>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0"/>
    <s v="Asegurar la continuidad de los servicios de conectividad y colocación del Ministerio. Es importante medirlo porque permite garantizar la disponibilidad de los servicios tecnológicos, evitar interrupciones y asegurar la operación institucional. El indicador está orientado a mantener, asegurando niveles óptimos y estables de servicio."/>
    <s v="Servicios de Conectividad y Colocación contratados en el Ministerio del Interior."/>
    <s v="(Número de servicio de conectividad y colocación contratados/Número de servicio de conectividad y colocación requerido)*100_x0009__x0009__x0009__x0009__x0009__x0009__x0009__x0009__x0009_"/>
    <s v="Mantener"/>
    <s v="Flujo"/>
    <s v="Porcentaje"/>
    <n v="2025"/>
    <n v="1"/>
    <d v="2025-12-31T00:00:00"/>
    <n v="1"/>
    <n v="1"/>
    <n v="1"/>
    <n v="1"/>
    <n v="1"/>
    <s v="Contratos vigentes de Conectividad y Colocación."/>
    <s v="Contratos de servicio tecnológico"/>
    <s v="Trimestral"/>
    <n v="1"/>
    <m/>
    <m/>
    <m/>
    <n v="1"/>
    <s v="Dado que se garantizó la disponibilidad del servicio de conectividad y soporte mediante contratos vigentes, se asegura la atención de la totalidad de los requerimientos recibidos durante el periodo, lo que permite inferir un cumplimiento del 100% del indicador, en la medida en que las solicitudes fueron atendidas conforme a la capacidad operativa."/>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
    <s v="N/A"/>
    <m/>
    <m/>
    <m/>
    <m/>
    <m/>
    <m/>
    <m/>
    <m/>
    <m/>
  </r>
  <r>
    <s v="Ind076"/>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x v="0"/>
    <s v="Identificar y mitigar los riesgos de seguridad informática, como virus, troyanos, gusanos y demás tipos de malware reportados por Kaspersky Endpoint Security en los equipos de usuario final del Ministerio del Interior. Es importante medirlo porque permite evaluar la capacidad de respuesta frente a amenazas y garantizar la protección de la información institucional. El indicador está orientado a mantener, asegurando un nivel estable y continuo de gestión y control de los incidentes de malware._x0009__x0009__x0009__x0009__x0009__x0009__x0009__x0009__x0009_"/>
    <s v="Cantidad de incidentes de seguridad gestionados"/>
    <s v="(Número de amenazas de seguridad controladas / Número de amenazas de seguridad identificadas por la herramienta)*100_x0009__x0009__x0009__x0009__x0009__x0009__x0009__x0009__x0009_"/>
    <s v="Mantener"/>
    <s v="Flujo"/>
    <s v="Porcentaje"/>
    <n v="2025"/>
    <n v="0.95"/>
    <d v="2025-12-31T00:00:00"/>
    <n v="0.95"/>
    <n v="0.95"/>
    <n v="0.95"/>
    <n v="0.95"/>
    <n v="0.95"/>
    <s v="Reporte de seguridad del antivirus Kaspersky_x0009__x0009__x0009__x0009__x0009__x0009__x0009__x0009__x0009_"/>
    <s v="Reporte de seguridad del antivirus Kaspersky"/>
    <s v="Trimestral"/>
    <n v="0.95"/>
    <m/>
    <m/>
    <m/>
    <n v="0.95"/>
    <s v="Durante el primer trimestre de 2026, el Grupo de Sistemas de la OIP, mediante la herramienta antivirus Kaspersky, identificó un total de 95 amenazas de seguridad en los equipos informáticos de los usuarios finales. De estas, se logró aplicar control efectivo sobre el 95% de las amenazas detectadas, evidenciando la mitigación de la mayoría de los eventos de seguridad identificados durante el periodo evaluado._x000a__x000a_De acuerdo con la fórmula del indicador (Número de amenazas de seguridad controladas / Número de amenazas de seguridad identificadas por la herramienta) * 100, el resultado alcanzado fue del 95%, lo que refleja un alto nivel de efectividad en la gestión de amenaza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
    <s v="N/A"/>
    <m/>
    <m/>
    <m/>
    <m/>
    <m/>
    <m/>
    <m/>
    <m/>
    <m/>
  </r>
  <r>
    <s v="Ind077"/>
    <s v="DE APOYO"/>
    <x v="11"/>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x v="0"/>
    <s v="Hacer seguimiento a la implementación de los procesos, instrumentos y técnicas archivísticas en el Ministerio del interior, el número debe aumentar durante la vigencia."/>
    <s v="Instrumentos archivísticos implementados en el Ministerio "/>
    <s v="Sumatoria de instrumentos archivísticos implementados"/>
    <s v="Incrementar"/>
    <s v="Acumulado"/>
    <s v="Número"/>
    <n v="2024"/>
    <n v="2"/>
    <d v="2025-12-31T00:00:00"/>
    <n v="2"/>
    <n v="1"/>
    <n v="0"/>
    <n v="1"/>
    <n v="4"/>
    <s v="Información estadística consolidada por el Grupo de Conservación Documenta del Ministerio"/>
    <s v="Documentos de procesos, instrumentos y técnicas archivísticas implementadas."/>
    <s v="Trimestral"/>
    <n v="2"/>
    <n v="0"/>
    <m/>
    <m/>
    <n v="2"/>
    <s v="Durante el trimestre se adelantaron acciones orientadas a la implementación de instrumentos archivísticos en el Ministerio del Interior, en el marco del fortalecimiento de la gestión documental. Como resultado, se elaboraron e implementaron dos instrumentos archivísticos, aprobados el 30 de enero de 2026 en el Comité correspondiente. Así mismo, se realizó seguimiento a dichos instrumentos archivísticos. Estos avances contribuyen al cumplimiento del indicador y al fortalecimiento de la gestión documental en la entidad."/>
    <s v="Ind077"/>
    <s v="N/A"/>
    <m/>
    <m/>
    <m/>
    <m/>
    <m/>
    <m/>
    <m/>
    <m/>
    <m/>
  </r>
  <r>
    <s v="Ind078"/>
    <s v="DE APOYO"/>
    <x v="11"/>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x v="2"/>
    <s v="Hacer seguimiento a las transferencias documentales realizadas por las dependencias del Ministerio, conforme al plan del grupo de Conservación Documental durante la vigencia."/>
    <s v="Documentos transferidos del archivo de gestión al archivo central "/>
    <s v="(sumatoria de transferencias verificadas / sumatoria de transferencias recibidas)*100"/>
    <s v="Incrementar"/>
    <s v="Acumulado"/>
    <s v="Porcentaje"/>
    <n v="2024"/>
    <n v="0.52"/>
    <d v="2025-12-31T00:00:00"/>
    <n v="0"/>
    <n v="0"/>
    <n v="0"/>
    <n v="1"/>
    <n v="1"/>
    <s v="Información estadística consolidada por el Grupo de Conservación Documenta del Ministerio"/>
    <s v="Reporte de cumplimiento del plan de transferencias documentales"/>
    <s v="Trimestral"/>
    <n v="0"/>
    <m/>
    <m/>
    <m/>
    <n v="0"/>
    <s v="Actividad programada para el cuarto trimestre de 2026"/>
    <s v="Ind078"/>
    <s v="N/A"/>
    <m/>
    <m/>
    <m/>
    <m/>
    <m/>
    <m/>
    <m/>
    <m/>
    <m/>
  </r>
  <r>
    <s v="Ind079"/>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6"/>
    <s v="Oficina de Control Disciplinario Interno"/>
    <s v="Jefe de Oficina "/>
    <s v="jaime.garcian@mininterior.gov.co"/>
    <x v="1"/>
    <s v="Porcentaje de procesos y/o actuaciones disciplinarias adelantadas, que permite saber si el área disciplinaria está respondiendo al volumen de casos que recibe, garantizando la transparencia, eficiencia y mejora continua; este indicador es de mantenimiento"/>
    <s v="Quejas, Informes o Expedientes Disciplinarios tramitados"/>
    <s v="(Número de quejas o informes tramitados / Número de quejas o informes recibidos) *100"/>
    <s v="Mantener"/>
    <s v="Flujo"/>
    <s v="Porcentaje"/>
    <n v="2023"/>
    <n v="1"/>
    <d v="2025-12-31T00:00:00"/>
    <n v="1"/>
    <n v="1"/>
    <n v="1"/>
    <n v="1"/>
    <n v="1"/>
    <s v="Cuadro de Procesos"/>
    <s v="Cuadro de Procesos en formato excel - Nota Aclaratoria: Por la reserva consagrada en la Ley 2952-2019 no se remite"/>
    <s v="Trimestral"/>
    <n v="1"/>
    <m/>
    <m/>
    <m/>
    <n v="1"/>
    <s v="Se adelantaron 71 procesos de 71 allegados, discriminados así: En el mes de enero se tramitaron 16 procesos y/o actuaciones disciplinarias de 16 procesos recibidos En el mes de febrero se tramitaron 22 proceso y/o actuación disciplinaria y se recibieron 22 proceso. En marzo se tramitaron 33 procesos de 33 procesos recibidos."/>
    <s v="Carpetas físicas ubicadas en la Oficina de Control Disciplinario Interno, lo anterior porque esta información es de reverva, pues contiene información confidencial "/>
    <m/>
    <m/>
    <m/>
    <m/>
    <m/>
    <m/>
    <m/>
    <m/>
    <m/>
    <m/>
  </r>
  <r>
    <s v="Ind080"/>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3"/>
    <s v="Oficina de Control Disciplinario Interno"/>
    <s v="Jefe de Oficina "/>
    <s v="jaime.garcian@mininterior.gov.co"/>
    <x v="0"/>
    <s v="Realizar capacitaciones en asuntos disciplinarios a los funcionarios y contratisas del Ministerio del Interior, de manera presencial y/o virtual,  con el propósito de promover el cumplimiento del marco normativo, la transparencia institucional y la prevención de faltas disciplinarias en el ejercicio de sus funciones; este indicador se proyecta para incrementar."/>
    <s v="Capacitaciones presenciales o virtuales realizadas"/>
    <s v="Sumatoria de capacitaciones de sensibilización realizadas"/>
    <s v="Incrementar"/>
    <s v="Acumulado"/>
    <s v="Número"/>
    <n v="2023"/>
    <n v="100"/>
    <d v="2025-12-31T00:00:00"/>
    <n v="1"/>
    <n v="1"/>
    <n v="1"/>
    <n v="1"/>
    <n v="4"/>
    <s v="Capacitaciones en Asuntos Disciplinarios realizadas"/>
    <s v="Formato Lista de Asistentes"/>
    <s v="Trimestral"/>
    <n v="1"/>
    <m/>
    <m/>
    <m/>
    <n v="1"/>
    <s v="Se realizó una capacitación de 4 programadas para el año, cumpliento 1 trimestralmente. El tema de esta capacitación fue: Generalidades del Derechos Discipllinario"/>
    <s v="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
    <m/>
    <m/>
    <m/>
    <m/>
    <m/>
    <m/>
    <m/>
    <m/>
    <m/>
    <m/>
  </r>
  <r>
    <s v="Ind081"/>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1"/>
    <s v="Oficina de Control Disciplinario Interno"/>
    <s v="Jefe de Oficina "/>
    <s v="jaime.garcian@mininterior.gov.co"/>
    <x v="1"/>
    <s v="Publicar piezas gráficas en el correo institucional, para difundir de manera clara, accesible y periódica información clave sobre asuntos disciplinarios, con el fin de sensibilizar, informar y fortalecer la cultura de la legalidad, la ética y el cumplimiento normativo entre los funcionarios del Ministerio del Interior; este indicador se proyecta para incrementar._x0009__x0009__x0009__x0009__x0009__x0009__x0009__x0009_"/>
    <s v="Material publicitario diseñado y enviado"/>
    <s v="Sumatoria de piezas gráficas publicadas_x0009__x0009__x0009__x0009__x0009__x0009__x0009__x0009__x0009_"/>
    <s v="Incrementar"/>
    <s v="Acumulado"/>
    <s v="Número"/>
    <n v="2023"/>
    <n v="16"/>
    <d v="2025-12-31T00:00:00"/>
    <n v="4"/>
    <n v="4"/>
    <n v="4"/>
    <n v="4"/>
    <n v="16"/>
    <s v="Piezas gráficas"/>
    <s v="Piezas gráficas"/>
    <s v="Trimestral"/>
    <n v="4"/>
    <m/>
    <m/>
    <m/>
    <n v="4"/>
    <s v="Se publicaron cuatro piezas gráficas en el correo institucional."/>
    <s v="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
    <m/>
    <m/>
    <m/>
    <m/>
    <m/>
    <m/>
    <m/>
    <m/>
    <m/>
    <m/>
  </r>
  <r>
    <s v="Ind082"/>
    <s v="EVALUACIÓN"/>
    <x v="13"/>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8"/>
    <s v="Oficina de Control Interno"/>
    <s v="Jefe de Oficina "/>
    <s v="stella.canon@mininterior.gov.co"/>
    <x v="1"/>
    <s v="Evalúa la oportunidad en el cumplimiento de las actividades aprobadas en el Plan Anual de Auditorías Independientes por el Comite de Coordinación de Control Interno,  con el objetivo de mantener el cumplimineto de lo dispuesto en la Nortavividad aplicable al Ministrio del Interior   "/>
    <s v="Actividades Cumplidas Oportunamente del Plan Anual de Auditorías Independientes"/>
    <s v="(Número de actividades del Plan Anual de Auditorías Independientes ejecutadas oportunamente / Número de  actividades del Plan Anual de Auditorías Independientes programadas) * 100"/>
    <s v="Mantener"/>
    <s v="Stock"/>
    <s v="Porcentaje"/>
    <n v="2025"/>
    <n v="1"/>
    <d v="2025-12-31T00:00:00"/>
    <n v="1"/>
    <n v="1"/>
    <n v="1"/>
    <n v="1"/>
    <n v="1"/>
    <s v="Plan Anual de Auditorias Independientes"/>
    <s v="Plan Anual de Auditorías con Seguimiento Trimestral"/>
    <s v="Trimestral"/>
    <n v="1"/>
    <m/>
    <m/>
    <m/>
    <n v="1"/>
    <s v="Durante el primer trimestre de la vigencia 2026, se ejecuto a satisfaccion en el 100% de las activdades programadas, asi: 3 auditorias independientes (Una con informe final y dos en proceso con informe prelimimar) , 23 informes de ley y/o normativos, 10 informes de seguimineto y  la participación en 14  comites institucionales."/>
    <s v="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
    <s v="No se reportaron dificultades para la realización de las actividades programadas"/>
    <m/>
    <m/>
    <m/>
    <m/>
    <m/>
    <m/>
    <m/>
    <m/>
    <m/>
  </r>
  <r>
    <s v="Ind083"/>
    <s v="EVALUACIÓN"/>
    <x v="13"/>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2"/>
    <s v="Oficina de Control Interno"/>
    <s v="Jefe de Oficina "/>
    <s v="stella.canon@mininterior.gov.co"/>
    <x v="2"/>
    <s v="Evalua las acciones  de mejora y actividades cumplidas en el Plan de Mejoramiento Institucional con el fin de medir la pertinencia y efectividad de las acciones formuladas, aumentado la efectividad en la gestión de desempeño institucional."/>
    <s v="Plan Anual de Auditorías con seguimiento trimestral"/>
    <s v="(No de hallazgos cumplidos con efectividad en el trimestre (Numerador) / No total de hallazgos cumplidos en el trimestre (Denominador)) * 100"/>
    <s v="Incrementar"/>
    <s v="Capacidad"/>
    <s v="Porcentaje"/>
    <s v="No aplica"/>
    <s v="No aplica"/>
    <s v="No aplica"/>
    <n v="0.05"/>
    <n v="0.1"/>
    <n v="0.15"/>
    <n v="0.2"/>
    <n v="0.2"/>
    <s v="Plan de Mejoramiento Institucional"/>
    <s v="Informe de Seguimiento al Plan de Mejoramiento Institucional"/>
    <s v="Trimestral"/>
    <s v="55,55%"/>
    <m/>
    <m/>
    <m/>
    <s v="55,55%"/>
    <s v="Con corte al 31 de diciembre de 2025, se valido la efectivicad en el cumplimiento de las acciones formuladas en el Plan de Mejoramiento, en total se cerraron sin recurrencia 35 hallazgos de un total  63 hallazgos cerrados, con una efectividade del 55.55%.  Nota: se toma como base del reporte el reporte al 4to trimestre del 2025."/>
    <s v="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
    <s v="No se reportaron dificultades para la realización de las actividades programadas"/>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s v="Ind001"/>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Oficina Asesora de Planeación"/>
    <s v="Jefe de Oficina "/>
    <s v="sergio.arciniegas@mininterior.gov.co"/>
    <s v="Eficacia"/>
    <s v="El objetivo de este indicador es mantener el porcentaje de seguimientos efectuados a las metas y compromisos establecidos en la planeación estratégica 2026 (PES y PEIA), así como en el Plan Nacional de Desarrollo (PND), con el fin de monitorear el avance y generar alertas para el cumplimiento de los objetivos del Ministerio del Interior."/>
    <s v="Seguimientos realizados a las metas y compromisos del Ministerio del Interior"/>
    <s v="(Número de seguimientos realizados/Número de seguimientos programados)*100%"/>
    <s v="Mantener"/>
    <s v="Stock"/>
    <s v="Porcentaje"/>
    <n v="2022"/>
    <n v="1"/>
    <d v="2025-12-31T00:00:00"/>
    <n v="1"/>
    <n v="1"/>
    <n v="1"/>
    <n v="1"/>
    <n v="1"/>
    <s v="Plan Estratégico Institucional y de Acción (PEIA) 2026, Plan Estratégico Sectorial (PES) 2026, Plataforma SINERGIA"/>
    <s v="Matriz consolidada seguimiento PEIA, Matriz consolidada seguimiento PES, y matriz de seguimiento indicadores de SINERGIA."/>
    <s v="Trimestral"/>
    <n v="1"/>
    <m/>
    <m/>
    <m/>
    <n v="1"/>
    <s v="Durante el 1 trimestre 2026 se realizaron 5 reportes de seguimientos a las metas y compromisos del ministerio del Interior de la siguiente manera: _x000a_Enero: (2) Seguimiento del Plan Estrategico Institucional de Acción IV trimestre 2025_x000a_Seguimiento indicadores PND con corte a diciembre 2025_x000a_Febrero: (1) Seguimiento indicadores PND con corte a enero 2026_x000a_Marzo: (2)Seguimiento del Plan Estrategico  Sectorial IV trimestre 2025_x000a_Seguimiento indicadores PND con corte a febrero 2026"/>
    <s v="https://mininteriorgovco.sharepoint.com/sites/EvidenciasOAP/Documentos%20compartidos/Forms/AllItems.aspx?e=5%3A382b047030da47f590193772abf273ad&amp;sharingv2=true&amp;fromShare=true&amp;at=9&amp;CT=1775664169952&amp;OR=OWA%2DNT%2DMail&amp;CID=dd76b428%2D92f4%2Db229%2Dbf5f%2D1a2ad4ac9aa1&amp;clickParams=eyJYLUFwcE5hbWUiOiJNaWNyb3NvZnQgT3V0bG9vayBXZWIgQXBwIiwiWC1BcHBWZXJzaW9uIjoiMjAyNjAzMjAwMDIuMTkiLCJPUyI6IldpbmRvd3MgMTEifQ%3D%3D&amp;cidOR=Client&amp;FolderCTID=0x01200071BA4BEEC5A4884E88FD3CFB2470F298&amp;id=%2Fsites%2FEvidenciasOAP%2FDocumentos%20compartidos%2FEvidencias%20Indicadores%20de%20Proceso%202026%2F01%2E%20Planeaci%C3%B3n%2C%20Direccionamiento%20Estrat%C3%A9gico%20y%20Comunicaciones%2FI%20Trimestre%2FOficina%20Asesora%20de%20Planeaci%C3%B3n%2FInd001"/>
    <s v="N.A"/>
    <m/>
    <m/>
    <m/>
    <m/>
    <m/>
    <m/>
    <m/>
    <m/>
    <m/>
    <n v="1"/>
    <n v="1"/>
    <b v="1"/>
    <x v="0"/>
  </r>
  <r>
    <s v="Ind002"/>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s v="Eficiencia"/>
    <s v="Acompañar a las dependencias del Ministerio del Interior en el proceso eficiente de la viabilización de proyectos de inversión y/o programas misionales de funcionamiento, buscando con ello el cumplimiento de los requisitos técnicos, financieros y normativos para su ejecución. El tipo de orientación de este indicador es mantener."/>
    <s v="Proyectos de inversión  y/o programas misionales de funcionamiento viabilizados por la Oficina Asesora de Planeación."/>
    <s v="(Número  de viabilidades expedidas por OAP  / Numero de  viabilidades solicitadas a la OAP)*100%_x0009_"/>
    <s v="Mantener"/>
    <s v="Stock"/>
    <s v="Porcentaje"/>
    <s v="No aplica"/>
    <s v="No aplica"/>
    <s v="No aplica"/>
    <n v="1"/>
    <n v="1"/>
    <n v="1"/>
    <n v="1"/>
    <n v="1"/>
    <s v="Solicitudes de viabilizacion de proyectos de inversión y/o programas misionales de funcionamiento  requeridas por las diferentes dependencias del Ministerio del Interior."/>
    <s v="Copias de las viabilidades expedidas a las dependencias del Ministerio del Interior, viabilizando los proyectos de inversión y/o programas misionales de funcionamientro._x0009__x0009__x0009__x0009__x0009__x0009__x0009__x0009__x0009_"/>
    <s v="Mensual"/>
    <n v="1"/>
    <m/>
    <m/>
    <m/>
    <n v="1"/>
    <s v="Se realizaron en total 53 solicitudes de viabilidad por parte de las diferentes dependencias del Ministerio del Interior, para lo cual la Oficina Asesora de Planeación expidió en su totalidad las 53 viabilidades._x000a__x000a_Por proyectos de Inversión se realizaron 34 viabilidades y por funcionamiento se realizaron 19 viabilidades, para un total de 53."/>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2%2FViabilidades&amp;sortField=LinkFilename&amp;isAscending=true&amp;viewid=f06b705c%2D1d5c%2D4fc5%2Db2b2%2D6247424e1781&amp;csf=1&amp;CID=d1c9e9c2%2D95ee%2D4350%2Db09b%2Daa80aa236813&amp;FolderCTID=0x01200071BA4BEEC5A4884E88FD3CFB2470F298"/>
    <s v="No se presentaron dificultades para realizar las actividades. "/>
    <m/>
    <m/>
    <m/>
    <m/>
    <m/>
    <m/>
    <m/>
    <m/>
    <m/>
    <n v="1"/>
    <n v="1"/>
    <b v="1"/>
    <x v="0"/>
  </r>
  <r>
    <s v="Ind003"/>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7.0000000000000007E-2"/>
    <s v="Oficina Asesora de Planeación"/>
    <s v="Jefe de Oficina "/>
    <s v="sergio.arciniegas@mininterior.gov.co"/>
    <s v="Eficiencia"/>
    <s v="Memorandos elaborados y enviados mensualmente a las dependencias del Ministerio del Interior, informando sobre la ejecución presupuestal, lo que permite asegurar un seguimiento oportuno y sistemático del uso de los recursos públicos, facilita la toma de decisiones informadas, promueve la transparencia en la gestión institucional y contribuye al cumplimiento de metas financieras y programáticas del Ministerio. El tipo de orientación de este indicador es mantener."/>
    <s v="Seguimiento a la gestión presupuestal del Ministerio del Interior."/>
    <s v="Sumatoria de  memorando elaborados y enviados mensualmente a las dependencias del Ministerio del Interior, informando sobre el estado de la ejecución presupuestal."/>
    <s v="Incrementar"/>
    <s v="Acumulado"/>
    <s v="Número"/>
    <s v="No aplica"/>
    <s v="No aplica"/>
    <s v="No aplica"/>
    <n v="40"/>
    <n v="60"/>
    <n v="60"/>
    <n v="60"/>
    <n v="220"/>
    <s v="Sistema Integrado de Información Finanaciera - SIIF"/>
    <s v=" Copia de los memorando elaborados y enviados mensualmente a las dependencias del Ministerio del Interior, informando sobre el estado de la ejecución presupuestal"/>
    <s v="Mensual"/>
    <n v="40"/>
    <m/>
    <m/>
    <m/>
    <n v="40"/>
    <s v="Se compartió en el link de transparencia del Ministerio del Interior el avance de la ejecución presupuestal del mes de Enero y el mes de Febrero de la vigencia 2026."/>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3&amp;viewid=f06b705c%2D1d5c%2D4fc5%2Db2b2%2D6247424e1781&amp;csf=1&amp;CID=6d7ad8d4%2Dfd0a%2D4779%2Dbdb0%2Db061440b2f24&amp;FolderCTID=0x01200071BA4BEEC5A4884E88FD3CFB2470F298"/>
    <s v="Debido al alto volumen de actividades del GPG y la elaboración del anteproyecto de presupuesto 2027, no se enviaron los memorandos directamente a las dependencias de la ejecución prespuestal de los meses enero y febrero, sino que se realizó el cargue al link de transparencia del Ministerio del Interior con la información consolidada mesualmente. "/>
    <m/>
    <m/>
    <m/>
    <m/>
    <m/>
    <m/>
    <m/>
    <m/>
    <m/>
    <n v="1"/>
    <n v="0.18181818181818182"/>
    <b v="1"/>
    <x v="0"/>
  </r>
  <r>
    <s v="Ind004"/>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6"/>
    <s v="Oficina Asesora de Planeación"/>
    <s v="Jefe de Oficina "/>
    <s v="sergio.arciniegas@mininterior.gov.co"/>
    <s v="Eficacia"/>
    <s v="Acompañar a las dependencias del Ministerio del Interior en el proceso eficiente de las solicitudes de los  trámites presupuestales, este indicador es importante porque permite asegurar que los procesos presupuestales se realicen de manera oportuna, coherente y ajustada a la normatividad vigente. El tipo de orientación de este indicador es mantener."/>
    <s v="Trámites presupuestales gestionados "/>
    <s v="(Trámites presupuestales gestionados / trámites presupuestales solicitados)*100%"/>
    <s v="Mantener"/>
    <s v="Stock"/>
    <s v="Porcentaje"/>
    <s v="No aplica"/>
    <s v="No aplica"/>
    <s v="No aplica"/>
    <n v="1"/>
    <n v="1"/>
    <n v="1"/>
    <n v="1"/>
    <n v="1"/>
    <s v="Trámites presupuestales solicitados"/>
    <s v="Documentos: &quot;Radicados en el aplicativo SITPRES del Ministerio de Hacienda y Crédito Público; y/o resoluciones"/>
    <s v="Trimestral"/>
    <n v="1"/>
    <m/>
    <m/>
    <m/>
    <n v="1"/>
    <s v="Por parte de la Oficina Asesora de Planeación y el Grupo de Porgrmación y Gestión presupuestal se gestionaron todos los tramites presupuestales solicitados."/>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4&amp;viewid=f06b705c%2D1d5c%2D4fc5%2Db2b2%2D6247424e1781&amp;csf=1&amp;CID=6d7ad8d4%2Dfd0a%2D4779%2Dbdb0%2Db061440b2f24&amp;FolderCTID=0x01200071BA4BEEC5A4884E88FD3CFB2470F298"/>
    <s v="No se presentaron dificultades para realizar las actividades. "/>
    <m/>
    <m/>
    <m/>
    <m/>
    <m/>
    <m/>
    <m/>
    <m/>
    <m/>
    <n v="1"/>
    <n v="1"/>
    <b v="1"/>
    <x v="0"/>
  </r>
  <r>
    <s v="Ind005"/>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s v="Eficacia"/>
    <s v="Este indicador mide la actualización de los documentos que se encuentran en el Sistema Integral de Gestión Institucional,  mediante una relación entre los documentos actualizados y documentos solcitados, cuyo resultado se expresa en porcentaje, con el fin de evaluar el nivel de cumplimiento de la actividad e identificar los puntos criticos para el analisis de la toma de decisiones; su orientación es mantener"/>
    <s v="Sistema de Gestión Actualizado"/>
    <s v="(Número de documentos por proceso actualizados/Número de documentos por proceso solicitados para actualización)*100"/>
    <s v="Mantener"/>
    <s v="Stock"/>
    <s v="Porcentaje"/>
    <n v="2023"/>
    <n v="1"/>
    <d v="2025-12-31T00:00:00"/>
    <n v="1"/>
    <n v="1"/>
    <n v="1"/>
    <n v="1"/>
    <n v="1"/>
    <s v="Sistema Integrado de Gestión Institucional "/>
    <s v="Listado de Documentos Actualizados en la vigencia"/>
    <s v="Trimestral"/>
    <n v="1"/>
    <m/>
    <m/>
    <m/>
    <n v="1"/>
    <s v="Durante el primer trimestre, se realizó la actualización documental de un total de 112 documentos correspondiente a los procesos: Gestión Administrativa, Gestión de Asuntos Disciplinarios, Gestión del Talento Humano, Gestión Documental y Archivo, Planeación, Direccionamiento Estratégico y Comunicaciones y Servicio al Ciudadano. _x000a_Estas actualizaciones se distribuyeron a lo largo del trimestre de la siguiente manera: _x000a_Enero (12): 1 del proceso Gestión Administrativa y 11 del proceso Gestión Documental y Archivo_x000a_Febrero (41): 31 del proceso Gestión del Talento Humano, 02 del Direccionamiento Estratégico y Comunicaciones y 08 del proceso Servicio al Ciudadano._x000a_Marzo (59): 47 del Proceso Gestión de Asuntos Disciplinarios y 12 del proceso Gestión del Talento Humano"/>
    <s v="https://mininteriorgovco.sharepoint.com/:f:/r/sites/EvidenciasOAP/Documentos%20compartidos/Evidencias%20Indicadores%20de%20Proceso%202026/01.%20Planeaci%C3%B3n,%20Direccionamiento%20Estrat%C3%A9gico%20y%20Comunicaciones/I%20Trimestre/Oficina%20Asesora%20de%20Planeaci%C3%B3n/Ind005?csf=1&amp;web=1&amp;e=xIee7t"/>
    <m/>
    <m/>
    <m/>
    <m/>
    <m/>
    <m/>
    <m/>
    <m/>
    <m/>
    <m/>
    <n v="1"/>
    <n v="1"/>
    <b v="1"/>
    <x v="0"/>
  </r>
  <r>
    <s v="Ind006"/>
    <s v="ESTRATÉGICO"/>
    <x v="0"/>
    <n v="0.6"/>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Asesora de Planeación"/>
    <s v="Jefe de Oficina "/>
    <s v="sergio.arciniegas@mininterior.gov.co"/>
    <s v="Eficacia"/>
    <s v="Este indicador mide el nivel de cumplimiento de las metas definidas de los Indicadores de la Red de Proceso durante cada trimestre, mediante la relación entre los indicadores que cumplieron la meta establecida para dicho periodo y la totalidad de los indicadores vigente en el Ministerio del Interior, cuyo resultado  evalua el desempeño y el avance de la Red de Proceso de la entidad. con el fin de identificar los puntos criticos y la buena toma de decisiones."/>
    <s v="Nivel de Cumplimiento de Indicadores de Proceso Trimestralmente"/>
    <s v="(Total indicadores de proceso que cumplen con la meta por trimestre/ Total de indicadores de proceso por trimestre) * 100"/>
    <s v="Incrementar"/>
    <s v="Flujo"/>
    <s v="Porcentaje"/>
    <n v="2025"/>
    <n v="0.8"/>
    <d v="2025-12-31T00:00:00"/>
    <n v="0.8"/>
    <n v="0.8"/>
    <n v="0.8"/>
    <n v="0.8"/>
    <n v="0.8"/>
    <s v="Seguimiento a los Indicadores de la Red de Procesos"/>
    <s v="FICHAS TÉCNICAS, AVANCE Y TABLERO DE CONTROL DE INDICADORES DE PROCESO"/>
    <s v="Trimestral"/>
    <n v="0.90361445783132532"/>
    <m/>
    <m/>
    <m/>
    <n v="0.90361445783132532"/>
    <s v="Durante el I trimestre, se realizó seguimiento al desempeño del Sistema Integrado de Gestión Institucional (SIGI), mediante el cumplimiento de la meta de los indicadores de proceso. Obteniendo un avance del 88% el cual explicado así: De un total de 83 indicadores de proceso definidos para el periodo, 65 indicadores cumplieron su meta y 10 indicadores no tenían programación para el trimestre."/>
    <s v="https://mininteriorgovco.sharepoint.com/:f:/r/sites/EvidenciasOAP/Documentos%20compartidos/Evidencias%20Indicadores%20de%20Proceso%202026/01.%20Planeaci%C3%B3n,%20Direccionamiento%20Estrat%C3%A9gico%20y%20Comunicaciones/I%20Trimestre/Oficina%20Asesora%20de%20Planeaci%C3%B3n/Ind006?csf=1&amp;web=1&amp;e=CbDnem"/>
    <m/>
    <m/>
    <m/>
    <m/>
    <m/>
    <m/>
    <m/>
    <m/>
    <m/>
    <m/>
    <n v="1.0000100000000001"/>
    <n v="1.0000100000000001"/>
    <b v="0"/>
    <x v="1"/>
  </r>
  <r>
    <s v="Ind007"/>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2"/>
    <s v="Grupo de Coordinación del Gabinete del Ministerio del Interior"/>
    <s v="Coordinador"/>
    <s v="mariana.gomez@mininterior.gov.co_x0009__x0009__x0009__x0009__x0009__x0009__x0009__x0009__x0009_"/>
    <s v="Eficacia"/>
    <s v="Mide el cumplimiento del cronograma de actividades de cooperación internacional lideradas por el Grupo Coordinador de Gabinete, con el propósito de verificar la ejecución oportuna de las acciones programadas. El indicador busca mantener un adecuado nivel de cumplimiento._x0009__x0009__x0009__x0009__x0009__x0009__x0009__x0009_"/>
    <s v="Actividades de cooperación internacional ejecutadas conforme al cronograma programado_x0009__x0009__x0009__x0009__x0009__x0009__x0009_"/>
    <s v="No. De actividades de cooperación realizadas / No.  De actividades de cooperación programadas * 100_x0009__x0009__x0009__x0009__x0009__x0009__x0009__x0009__x0009_"/>
    <s v="Mantener"/>
    <s v="Stock"/>
    <s v="Porcentaje"/>
    <n v="2026"/>
    <s v="No aplica"/>
    <s v="No aplica"/>
    <n v="1"/>
    <n v="1"/>
    <n v="1"/>
    <n v="1"/>
    <n v="1"/>
    <s v="Cronograma de cooperación internacional y matriz interna de seguimiento a ejecución de actividades"/>
    <s v="Cronograma de cooperación internacional, matriz interna de seguimiento a ejecución de actividades"/>
    <s v="Trimestral"/>
    <n v="1"/>
    <m/>
    <m/>
    <m/>
    <n v="1"/>
    <s v="Durante el primer trimestre de 2026, el Despacho del Ministro del Interior, a través del Grupo de Coordinación de Gabinete, ejecutó 16 actividades de cooperación internacional conforme al cronograma programado. Estas incluyeron cinco (5) acciones de gestión directa con actores estratégicos, entre ellas el avance en la suscripción de memorandos de entendimiento con HWPL, la Embajada de China y CEPAL, así como la exploración de líneas de cooperación con la Embajada de Australia y la OEI.Adicionalmente, se participó en diez (10) espacios interinstitucionales y mesas de trabajo con entidades como Cancillería, APC Colombia y organismos internacionales, que permitieron fortalecer la articulación institucional e identificar oportunidades de cooperación. Finalmente, se desarrolló una (1) actividad orientada a la actualización del procedimiento interno de cooperación internacional, actualmente en proceso de validación por parte de la Oficina de Planeación."/>
    <s v="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
    <s v="No aplica"/>
    <m/>
    <m/>
    <m/>
    <m/>
    <m/>
    <m/>
    <m/>
    <m/>
    <m/>
    <n v="1"/>
    <n v="1"/>
    <b v="1"/>
    <x v="0"/>
  </r>
  <r>
    <s v="Ind008"/>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1"/>
    <s v="Oficina de Información Pública del Interior"/>
    <s v="Jefe de Oficina "/>
    <s v="yitcy.becerra@mininterior.gov.co"/>
    <s v="Eficacia"/>
    <s v="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_x0009__x0009_"/>
    <s v="_x0009_Comunicados de prensa, entrevistas y ruedas de prensa gestionados de acuerdo con las necesidades de comunicación interna y externa de la entidad. _x0009__x0009__x0009__x0009__x0009__x0009__x0009_"/>
    <s v="(Número de comunicados de prensa, entrevistas y rueda de prensa gestionados / Número de comunicados, entrevistas y ruedas de prensa solicitadas)*100 "/>
    <s v="Mantener"/>
    <s v="Stock"/>
    <s v="Porcentaje"/>
    <n v="2024"/>
    <n v="1"/>
    <d v="2025-12-31T00:00:00"/>
    <n v="1"/>
    <n v="1"/>
    <n v="1"/>
    <n v="1"/>
    <n v="1"/>
    <s v="Documento Tráfico de Comunicaciones mensual, 2026. _x0009__x0009__x0009__x0009__x0009__x0009__x0009__x0009__x0009_"/>
    <s v="Documento, screenshoot o audios que den cuenta de los comunicados de prensa, entrevistas y ruedas de prensa. "/>
    <s v="Trimestral"/>
    <n v="1"/>
    <m/>
    <m/>
    <m/>
    <n v="1"/>
    <s v="Durante el primer trimestre, se gestionaron un total de 65 actividades de prensa, distribuidas en 46 comunicados de prensa, 9 entrevistas en medios y 10 ruedas de prensa y declaraciones oficiales. Estas acciones hicieron parte del total de 400 solicitudes recibidas y gestionadas durante el periodo._x000a__x000a_Con base en la fórmula del indicador, el resultado alcanzado fue del 100% de cumplimiento, obtenido a partir de la atención de la totalidad de las 400 solicitudes gestionadas, evidenciando la capacidad de respuesta oportuna y efectiva."/>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
    <s v="N/A"/>
    <m/>
    <m/>
    <m/>
    <m/>
    <m/>
    <m/>
    <m/>
    <m/>
    <m/>
    <n v="1"/>
    <n v="1"/>
    <b v="1"/>
    <x v="0"/>
  </r>
  <r>
    <s v="Ind009"/>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s v="Eficacia"/>
    <s v="_x0009_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_x0009__x0009__x0009__x0009__x0009__x0009__x0009_"/>
    <s v=" _x0009__x0009_Piezas Gráficas, animaciones y publicaciones en redes sociales elaboradas y publicadas en los medios pertinentes. _x0009__x0009__x0009__x0009__x0009__x0009__x0009_"/>
    <s v="(Número de piezas gráficas, animaciones y publicaciones en redes sociales gestionados / Número de piezas gráficas, animaciones y publicaciones en redes sociales solicitados)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s v="Trimestral"/>
    <n v="1"/>
    <m/>
    <m/>
    <m/>
    <m/>
    <s v="Durante el primer trimestre, la gestión de diseño y comunicación digital atendió solicitudes para campañas internas y externas, así como la producción de contenidos para redes sociales institucionales._x000a__x000a_En total, se gestionaron 1.683 piezas gráficas, animaciones y publicaciones, distribuidas entre 139 solicitudes externas, 219 internas y 1.325 publicaciones en redes sociales, durante los meses de enero, febrero y marzo._x000a__x000a_Con base en la fórmula del indicador, se alcanzó un cumplimiento del 100%, al atender la totalidad de las solicitudes recibidas en el periodo evaluado."/>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
    <s v="N/A"/>
    <m/>
    <m/>
    <m/>
    <m/>
    <m/>
    <m/>
    <m/>
    <m/>
    <m/>
    <n v="1"/>
    <s v="No se reportó avance"/>
    <b v="1"/>
    <x v="0"/>
  </r>
  <r>
    <s v="Ind010"/>
    <s v="ESTRATÉGICO"/>
    <x v="0"/>
    <n v="0.2"/>
    <s v="Estructurar la planeación estratégica sectorial e institucional junto con la programación de los recursos necesarios para atender el objeto misional del Ministerio del Interior, con el fin de hacer seguimiento, monitoreo y control del desempeño dentro del marco de las disposiciones legales y normativas vigentes; para la posterior toma de acciones y decisiones que conlleven a la mejora continua del fortalecimiento Institucional. De igual manera, definir las acciones y estrategias que permitan el manejo asertivo de la comunicación y posicionamiento de la imagen institucional del Ministerio del Interior, a nivel interno y externo."/>
    <n v="0.05"/>
    <s v="Oficina de Información Pública del Interior"/>
    <s v="Jefe de Oficina "/>
    <s v="yitcy.becerra@mininterior.gov.co"/>
    <s v="Eficacia"/>
    <s v="Realizar y producir material audiovisual y fotográfico como apoyo a las comunicaciones internas y externas para envío a medios de comunicación y emisión a través de los canales digitales del Ministerio del Interior. Es importante su medición porque así se pued valorar cómo se está comunicando interna y externamente a través de material audiovisual y fotográfico. Su orientación es de mantener."/>
    <s v="Piezas audiovisuales y de imagen gestionados de acuerdo con las necesidades de comunicación interna y externa de la entidad. _x0009__x0009__x0009__x0009__x0009__x0009__x0009__x0009__x0009_"/>
    <s v="(Número de piezas audiovisuales y de imagen gestionados / Número de piezas audiovisuales y de imagen solicitadas)*100_x0009__x0009__x0009__x0009__x0009__x0009__x0009__x0009__x0009_"/>
    <s v="Mantener"/>
    <s v="Stock"/>
    <s v="Porcentaje"/>
    <n v="2024"/>
    <n v="1"/>
    <d v="2025-12-31T00:00:00"/>
    <n v="1"/>
    <n v="1"/>
    <n v="1"/>
    <n v="1"/>
    <n v="1"/>
    <s v="Documento Tráfico de Comunicaciones mensual, 2026. _x0009__x0009__x0009__x0009__x0009__x0009__x0009__x0009__x0009_"/>
    <s v="Listado o links de acceso a piezas audiovisuales y de imagen gestionados. _x0009__x0009__x0009__x0009__x0009__x0009__x0009__x0009__x0009_"/>
    <s v="Trimestral"/>
    <n v="1"/>
    <m/>
    <m/>
    <m/>
    <n v="1"/>
    <s v="Durante el primer trimestre se alcanzó un cumplimiento del 100%, resultado que se obtiene al dividir el número de piezas audiovisuales e imágenes efectivamente gestionadas entre las solicitadas y multiplicar el resultado por cien. Este resultado corresponde a la suma de las solicitudes recibidas y atendidas durante los meses de enero, febrero y marzo, evidenciando una atención completa y oportuna a los requerimientos del periodo. Lo anterior refleja eficiencia en la producción de contenidos y permitió fortalecer la difusión de información institucional, garantizando una comunicación constante con la ciudadanía, especialmente en el contexto de la coyuntura electoral y las acciones adelantadas por la entidad."/>
    <s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
    <s v="N/A"/>
    <m/>
    <m/>
    <m/>
    <m/>
    <m/>
    <m/>
    <m/>
    <m/>
    <m/>
    <n v="1"/>
    <n v="1"/>
    <b v="1"/>
    <x v="0"/>
  </r>
  <r>
    <s v="Ind011"/>
    <s v="ESTRATÉGICO"/>
    <x v="1"/>
    <n v="1"/>
    <s v="Consolidar la Gestión del Conocimiento e Innovación, mediante el desarrollo de instrumentos, herramientas y acciones con el objetivo de mitigar la fuga de capital_x000a_intelectual y mejorar la prestación de los servicios del Ministerio del Interior."/>
    <n v="1"/>
    <s v="Oficina Asesora de Planeación"/>
    <s v="Jefe de Oficina "/>
    <s v="sergio.arciniegas@mininterior.gov.co"/>
    <s v="Efectividad"/>
    <s v="Desarrollas estrategias de difusión y marketing disruptivas y de alto impacto para dar a conocer la Red de Gestión del Conocimiento y la Innovación, es importante medirlo porque los resultados obtenidos permiten verficar el dominio del tema de Gestión del Conocimiento y la Innovación en la Entidad,  el tipo de Orientación del Indicador es Incrementar dado que asi se afianza la Cultura de la Gestión del Conocimiento y la Innovación. "/>
    <s v="Red de gestión del conocimiento y la innovación implementada en el Ministerio del Interior"/>
    <s v="Sumatoria de la evaluación de satisfacción de número de personas que conocen la Red de Gestión del Conocimiento y la Innovación."/>
    <s v="Incrementar"/>
    <s v="Acumulado"/>
    <s v="Número"/>
    <s v="No aplica"/>
    <s v="No aplica"/>
    <s v="No aplica"/>
    <n v="100"/>
    <n v="100"/>
    <n v="100"/>
    <n v="100"/>
    <n v="400"/>
    <s v="Evaluación de satisfacción aplicadas"/>
    <s v="Consolidado de las evaluaciones de satisfacción aplicadas"/>
    <s v="Trimestral"/>
    <n v="100"/>
    <m/>
    <m/>
    <m/>
    <n v="400"/>
    <s v="Durante el primer trimestre del 2026 se desarrollo una ( 1 ) estrategia de difusión y marketing disruptiva y de alto impacto para dar a conocer la Red de Gestión del Conocimiento y la Innovación, arrojando sumatoria de la evaluación de satisfacción a 101 personas."/>
    <s v="https://mininteriorgovco.sharepoint.com/sites/EvidenciasOAP/Documentos%20compartidos/Forms/AllItems.aspx?csf=1&amp;web=1&amp;e=vzXt44&amp;CT=1775491068056&amp;OR=OWA%2DNT%2DMail&amp;CID=b5d20e91%2Db169%2D224e%2D0b63%2Df83a938ba3b5&amp;clickParams=eyJYLUFwcE5hbWUiOiJNaWNyb3NvZnQgT3V0bG9vayBXZWIgQXBwIiwiWC1BcHBWZXJzaW9uIjoiMjAyNjAzMDYwMDEuMDUiLCJPUyI6IldpbmRvd3MgMTAifQ%3D%3D&amp;cidOR=Client&amp;FolderCTID=0x01200071BA4BEEC5A4884E88FD3CFB2470F298&amp;id=%2Fsites%2FEvidenciasOAP%2FDocumentos%20compartidos%2FEvidencias%20Indicadores%20de%20Proceso%202026%2F02%2E%20Gesti%C3%B3n%20del%20Conocimiento%20e%20Innovaci%C3%B3n%2FInd011"/>
    <m/>
    <m/>
    <m/>
    <m/>
    <m/>
    <m/>
    <m/>
    <m/>
    <m/>
    <m/>
    <n v="1"/>
    <n v="1"/>
    <b v="1"/>
    <x v="0"/>
  </r>
  <r>
    <s v="Ind012"/>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acia"/>
    <s v="Diseñar y ejecutar el Plan Institucional de Capacitación, de acuerdo con la normatividad vigente. Es importante medirlo porque hace parte de los planes estratégicos e institucionales del Ministerio del Interior, y en materia de gestión y desempeño institucional orientan el desarrollo de la entidad.  La orientación del indicador es incrementar."/>
    <s v="Plan Institucional de Capacitación PIC ejecutado en el Ministerio del Interior"/>
    <s v="Sumatoria de actividades realizadas para el diseño, aprobación y ejecución del Plan Institucional de Capacitación"/>
    <s v="Incrementar"/>
    <s v="Acumulado"/>
    <s v="Número"/>
    <n v="2024"/>
    <n v="28"/>
    <d v="2025-12-31T00:00:00"/>
    <n v="7"/>
    <n v="11"/>
    <n v="8"/>
    <n v="5"/>
    <n v="31"/>
    <s v="Plan Institucional de Capacitación publicado"/>
    <s v="Convocatorias, listas de asistencia y/o registra fotográfico"/>
    <s v="Trimestral"/>
    <n v="7"/>
    <m/>
    <m/>
    <m/>
    <n v="31"/>
    <s v="En el primer trimestre de la vigencia 2026, y de acuerdo al Plan Institucional de Capacitación, se realizaron 7 actividades, así:_x000a_*Enero: 1.  Eficiencia Personal_x000a_Febrero: 2. Derecho Disciplinario. 3. Prevención del daño antijurídico. Marzo. 4. Controldoc. 5. Trabajo en equipo. 6. Inducción. 7. Comunicación_x000a_"/>
    <s v="https://mininteriorgovco.sharepoint.com/:f:/r/sites/EvidenciasOAP/Documentos%20compartidos/Evidencias%20Indicadores%20de%20Proceso%202026/03.%20Gesti%C3%B3n%20del%20Talento%20Humano/I%20Trimestre/Ind012?csf=1&amp;web=1&amp;e=xMykwh"/>
    <s v="N.A"/>
    <m/>
    <m/>
    <m/>
    <m/>
    <m/>
    <m/>
    <m/>
    <m/>
    <m/>
    <n v="1"/>
    <n v="1"/>
    <b v="1"/>
    <x v="0"/>
  </r>
  <r>
    <s v="Ind013"/>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acia"/>
    <s v="Diseñar y ejecutar el programa de bienestar laboral, teniendo en cuenta la normatividad vigente.  Es importante medirlo porque hace parte de los planes estratégicos e institucionales del Ministerio del Interior, y en materia de gestión y desempeño institucional orientan el desarrollo de la entidad.  La orientación del indicador es incrementar."/>
    <s v="Programa insititucional de Bienestar Social ejecutado "/>
    <s v="Sumatoria de actividades realizadas para el diseño, aprobación y ejecución del programa de bienestar social"/>
    <s v="Incrementar"/>
    <s v="Acumulado"/>
    <s v="Número"/>
    <n v="2024"/>
    <n v="16"/>
    <d v="2025-12-31T00:00:00"/>
    <n v="4"/>
    <n v="8"/>
    <n v="4"/>
    <n v="5"/>
    <n v="21"/>
    <s v="Plan de Bienestar publicado"/>
    <s v="Convocatorias, listas de asistencia, registro fotográfico y/o piezas publicitarias"/>
    <s v="Trimestral"/>
    <n v="4"/>
    <m/>
    <m/>
    <m/>
    <n v="21"/>
    <s v="En el primer trimestre de la vigencia 2026, y de acuerdo al Plan de Bienestar, se realizaron 4 actividades, así:_x000a_*Febrero: 1. Asesoría especializada para prepensionados dirigida por Colpensiones y 2 Caminata Ecológica._x000a_*Marzo: 3. Conmemoración día internacional de la mujer y 4. celebración día del hombre."/>
    <s v="https://mininteriorgovco.sharepoint.com/:f:/r/sites/EvidenciasOAP/Documentos%20compartidos/Evidencias%20Indicadores%20de%20Proceso%202026/03.%20Gesti%C3%B3n%20del%20Talento%20Humano/I%20Trimestre/Ind013?csf=1&amp;web=1&amp;e=nw8mwt"/>
    <s v="N.A"/>
    <m/>
    <m/>
    <m/>
    <m/>
    <m/>
    <m/>
    <m/>
    <m/>
    <m/>
    <n v="1"/>
    <n v="1"/>
    <b v="1"/>
    <x v="0"/>
  </r>
  <r>
    <s v="Ind014"/>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acia"/>
    <s v="Diseñar y ejecutar el Plan Institucional de Incentivos con base en las normas vigentes. Es importante medirlo porque hace parte de los planes estratégicos e institucionales del Ministerio del Interior, y en materia de gestión y desempeño institucional orientan el desarrollo de la entidad.  La orientación del indicador es incrementar. "/>
    <s v="Plan Institucional de Incentivos ejecutado"/>
    <s v="Sumatoria de actividades realizadas para el diseño, aprobación y ejecución del Plan Institucional de Incentivos"/>
    <s v="Incrementar"/>
    <s v="Acumulado"/>
    <s v="Número"/>
    <n v="2024"/>
    <n v="5"/>
    <d v="2025-12-31T00:00:00"/>
    <n v="3"/>
    <n v="1"/>
    <n v="1"/>
    <n v="0"/>
    <n v="5"/>
    <s v="Plan Institucional de Inventivos Publicados"/>
    <s v="Listas de asistencia, piezas publicitarias y/o resolución"/>
    <s v="Trimestral"/>
    <n v="3"/>
    <m/>
    <m/>
    <m/>
    <n v="5"/>
    <s v="En el primer trimestre de la vigencia 2026, se realizaron las siguientes acciones: _x000a_1. Aprobación del Plan en el Comité Institucional de Gestión y desempeño. 2. Publicación del Plan de Incentivos. 3. Solicitud de aprobación de ajuste del Plan de Incentivos"/>
    <s v="https://mininteriorgovco.sharepoint.com/:f:/r/sites/EvidenciasOAP/Documentos%20compartidos/Evidencias%20Indicadores%20de%20Proceso%202026/03.%20Gesti%C3%B3n%20del%20Talento%20Humano/I%20Trimestre/Ind014?csf=1&amp;web=1&amp;e=sTASjB"/>
    <s v="N.A"/>
    <m/>
    <m/>
    <m/>
    <m/>
    <m/>
    <m/>
    <m/>
    <m/>
    <m/>
    <n v="1"/>
    <n v="1"/>
    <b v="1"/>
    <x v="0"/>
  </r>
  <r>
    <s v="Ind015"/>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acia"/>
    <s v="Ejecutar actividades de promoción y prevención en temas de seguridad y salud en el trabajo con apoyo de la ARL. Es importante medirlo porque hace parte del rendimiento del sistema.  La orientación del indicador es incrementar "/>
    <s v="Actividades realizadas con apoyo de la ARL"/>
    <s v="Sumatoria de las actividades realizadas  programadas con apoyo de la ARL "/>
    <s v="Incrementar"/>
    <s v="Acumulado"/>
    <s v="Número"/>
    <n v="2024"/>
    <n v="24"/>
    <d v="2025-12-31T00:00:00"/>
    <n v="4"/>
    <n v="7"/>
    <n v="7"/>
    <n v="6"/>
    <n v="24"/>
    <s v="PVE (programa de vigilaciona epidemiologica)  "/>
    <s v="LIstas de asistencia, piezas publicitarias"/>
    <s v="Trimestral"/>
    <n v="5"/>
    <m/>
    <m/>
    <m/>
    <n v="24"/>
    <s v="Para el primer trimestre, se desarrollaron las siguientes actividades: _x000a_Febrero (1): Escuela de ergonomia: regresan las escuelas de ergonomia_x000a_Marzo: (4) Escuela de ergonomia: MANEJO DE DOLOR POR EPICONDILITIS Y ADORMECIMIENTO EN MANOS, MOVILIDAD Y ALIVIO PARA CODOS, MUÑECAS Y DEDOS_x000a_RELAJA Y REVITALIZA TUS PIES, MEJORA TU MOVILIDAD: FORTALECIMIENTO EN HOMBRO Y MANEJO DE DOLOR EN CUELLO"/>
    <s v="https://mininteriorgovco.sharepoint.com/:f:/r/sites/EvidenciasOAP/Documentos%20compartidos/Evidencias%20Indicadores%20de%20Proceso%202026/03.%20Gesti%C3%B3n%20del%20Talento%20Humano/I%20Trimestre/Ind015?csf=1&amp;web=1&amp;e=Rh3Yhq"/>
    <s v="N.A"/>
    <m/>
    <m/>
    <m/>
    <m/>
    <m/>
    <m/>
    <m/>
    <m/>
    <m/>
    <n v="1.0000100000000001"/>
    <n v="1"/>
    <b v="0"/>
    <x v="1"/>
  </r>
  <r>
    <s v="Ind016"/>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acia"/>
    <s v="Diseñar y ejecutar campañas de apropiación del Código de Integridad (valores institucionales).  Es importante medirlo porque hace parte de los planes estratégicos e institucionales del Ministerio del Interior, y en materia de gestión y desempeño institucional orientan el desarrollo de la entidad.  La orientación del indicador es incrementar."/>
    <s v="Campañas de apropiación de valores implementadas"/>
    <s v="Sumatoria  de campañas realizadas"/>
    <s v="Incrementar"/>
    <s v="Acumulado"/>
    <s v="Número"/>
    <n v="2024"/>
    <n v="3"/>
    <d v="2025-12-31T00:00:00"/>
    <n v="1"/>
    <n v="1"/>
    <n v="1"/>
    <n v="1"/>
    <n v="4"/>
    <s v="Política de Integridad"/>
    <s v="Listas de asistencia y/o piezas publicitarias"/>
    <s v="Trimestral"/>
    <n v="1"/>
    <m/>
    <m/>
    <m/>
    <n v="4"/>
    <s v="En el primer trimestre se publicaron los resultados del test de integridad y se inicio la campaña de expectativa para escoger el valor"/>
    <s v="https://mininteriorgovco.sharepoint.com/:f:/r/sites/EvidenciasOAP/Documentos%20compartidos/Evidencias%20Indicadores%20de%20Proceso%202026/03.%20Gesti%C3%B3n%20del%20Talento%20Humano/I%20Trimestre/Ind016?csf=1&amp;web=1&amp;e=FKtQgG"/>
    <s v="N.A"/>
    <m/>
    <m/>
    <m/>
    <m/>
    <m/>
    <m/>
    <m/>
    <m/>
    <m/>
    <n v="1"/>
    <n v="1"/>
    <b v="1"/>
    <x v="0"/>
  </r>
  <r>
    <s v="Ind017"/>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Eficiencia"/>
    <s v="jecutar actividades de promoción y prevención en temas de seguridad y salud en el trabajo autogestionadas. Es importante medirlo porque hace parte del rendimiento del sistema. La orientación del indicador es incrementar. "/>
    <s v="Actividades de promoción y prevención en temas de seguridad y salud en el trabajo auto gestionadas"/>
    <s v="Sumatoria de actividades de promoción y prevención en temas de seguridad y salud en el trabajo autogestionada"/>
    <s v="Incrementar"/>
    <s v="Acumulado"/>
    <s v="Número"/>
    <n v="2024"/>
    <n v="22"/>
    <d v="2025-12-31T00:00:00"/>
    <n v="3"/>
    <n v="4"/>
    <n v="14"/>
    <n v="3"/>
    <n v="24"/>
    <s v="Información propia del Sistema de Seguridad y Salud en el Trabajo"/>
    <s v="Listas de asistencia y/o piezas publicitarias"/>
    <s v="Trimestral"/>
    <n v="4"/>
    <m/>
    <m/>
    <m/>
    <n v="24"/>
    <s v="Para el primer trimestre, se realizaron las siguientes acrividades: _x000a_Febrero (3): Jornada antiestres, jorada de conacion de sangre, Jornada de Vacunacion._x000a_Marzo (1): Jornada de cuidado Visual_x000a_"/>
    <s v="https://mininteriorgovco.sharepoint.com/:f:/r/sites/EvidenciasOAP/Documentos%20compartidos/Evidencias%20Indicadores%20de%20Proceso%202026/03.%20Gesti%C3%B3n%20del%20Talento%20Humano/I%20Trimestre/Ind017?csf=1&amp;web=1&amp;e=WqFbyE"/>
    <s v="N.A"/>
    <m/>
    <m/>
    <m/>
    <m/>
    <m/>
    <m/>
    <m/>
    <m/>
    <m/>
    <n v="1.0000100000000001"/>
    <n v="1"/>
    <b v="0"/>
    <x v="1"/>
  </r>
  <r>
    <s v="Ind018"/>
    <s v="ESTRATÉGICO"/>
    <x v="2"/>
    <n v="1"/>
    <s v="Administrar y gestionar el desarrollo del talento humano, a través de la planeación y ejecución de políticas, proyectos, planes, programas y actividades que permitan el mejoramiento de la calidad de vida, la satisfacción del personal y el desarrollo de sus competencias y habilidades, con el fin de contar con servidores idóneos y competentes que contribuyan al cumplimiento de las metas y objetivos institucionales y sectoriales."/>
    <n v="0.14000000000000001"/>
    <s v="Subdirección de Gestión Humana"/>
    <s v="Subdirector "/>
    <s v="ethel.vasquez@mininterior.gov.co"/>
    <s v="Calidad"/>
    <s v="_x000a_Ejecutar actividades de promoción y prevención en temas de seguridad y salud en el trabajo autogestionadas. Es importante medirlo por normatividad y cumplimineto de la Institución, su orientación es mantener"/>
    <s v="Mantenimiento de la certificación de la norma técnica ISO 45001 2008: 2008  para el sistema de Gestión de la Seguridad y Salud en el trabajo ( SGS-ST)"/>
    <s v="Certificado emitido por la entidad Certificadora en la Norma Técnica para el Sistema de gestión de la seguridad y salud en el trabajo "/>
    <s v="Incrementar"/>
    <s v="Flujo"/>
    <s v="Número"/>
    <n v="2025"/>
    <n v="1"/>
    <d v="2025-12-31T00:00:00"/>
    <n v="0"/>
    <n v="0"/>
    <n v="0"/>
    <n v="1"/>
    <n v="1"/>
    <s v="Auditoria del Sistema de gestión de la seguridad y salud en el trabajo "/>
    <s v="Certificado emitido por la entidad Certificadora en la Norma Técnica para el Sistema de gestión de la seguridad y salud en el trabajo "/>
    <s v="Anual"/>
    <n v="0"/>
    <m/>
    <m/>
    <m/>
    <n v="1"/>
    <s v="Meta no programada para este trimestre"/>
    <m/>
    <s v="N.A"/>
    <m/>
    <m/>
    <m/>
    <m/>
    <m/>
    <m/>
    <m/>
    <m/>
    <m/>
    <s v="No aplica, no hay meta"/>
    <n v="1"/>
    <b v="1"/>
    <x v="0"/>
  </r>
  <r>
    <s v="Ind019"/>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s v="Eficacia"/>
    <s v="Generar documentos de análisis, acción y seguimiento estratégico para los proyectos priorizados por el Ministerio del Interior y el Gobierno Nacional, con el fin de contar con los insumos necesarios para su discusión y trámite ante el Congreso de la República, para este indicador la tendencia es incremental_x000a_"/>
    <s v="Documentos de información relacionadas con el trámite de los proyectos de ley elaborados por la Dirección de Asuntos Legislativos "/>
    <s v="Sumatoria de documentos de información relacionadas con el trámite de los proyectos de ley elaborados"/>
    <s v="Incrementar"/>
    <s v="Acumulado"/>
    <s v="Número"/>
    <n v="2024"/>
    <n v="70"/>
    <d v="2025-12-31T00:00:00"/>
    <n v="10"/>
    <n v="15"/>
    <n v="15"/>
    <n v="13"/>
    <n v="53"/>
    <s v="Sumatoria de documentos de información relacionadas con el trámite de los proyectos de ley elaborados"/>
    <s v="Fichas técnicas y Agendas Legislativas Semanales"/>
    <s v="Trimestral"/>
    <n v="10"/>
    <m/>
    <m/>
    <m/>
    <n v="10"/>
    <s v="Durante el periodo se elaboraron 9  documentos relacionados con el trámite de Proyectos del Ley y Actos Legislativos, entre los cuales se destacan  fichas bulletes, documentos necesarios para la planeación, seguimiento e impulso de la agenda legislativa de interés o autoría del Gobierno Nacional en trámite en el Congreso de la Republica._x000a_Enero: 1_x000a_Febrero: 8_x000a_Marzo: 1"/>
    <s v="https://mininteriorgovco.sharepoint.com/:f:/r/sites/EvidenciasOAP/Documentos%20compartidos/Evidencias%20Indicadores%20de%20Proceso%202026/04.%20Gesti%C3%B3n%20Pol%C3%ADtica%20y%20Gobierno/Direcci%C3%B3n%20de%20Asuntos%20Legislativos/I%20Trimestre/Ind019?csf=1&amp;web=1&amp;e=U2hPg2"/>
    <s v="No aplica"/>
    <m/>
    <m/>
    <m/>
    <m/>
    <m/>
    <m/>
    <m/>
    <m/>
    <m/>
    <n v="1"/>
    <n v="0.18867924528301888"/>
    <b v="1"/>
    <x v="0"/>
  </r>
  <r>
    <s v="Ind020"/>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s v="Eficiencia"/>
    <s v="La Dirección de Asuntos Legislativos es la encargada de atender los cuestionarios de los debates de control político remitidos por el Congreso de la República. Para ello, debe acudir a las diferentes áreas del Ministerio con el fin de obtener los insumos necesarios para su adecuada atención. La orientación de este indicador es de mantenimiento."/>
    <s v="Solicitud de insumos a las áreas competentes del Ministerio del Interior para atender los cuestionarios de control político, remitidos por el Congreso de la República "/>
    <s v="(Número de insumos solicitados a las áreas / número de cuestionario de debate de control político allegados) * 100"/>
    <s v="Mantener"/>
    <s v="Stock"/>
    <s v="Porcentaje"/>
    <n v="2024"/>
    <n v="1"/>
    <d v="2025-12-31T00:00:00"/>
    <n v="1"/>
    <n v="1"/>
    <n v="1"/>
    <n v="1"/>
    <n v="1"/>
    <s v="Matriz de seguimiento a debates de control político "/>
    <s v="Matriz de seguimiento a debates de control político "/>
    <s v="Trimestral"/>
    <n v="1"/>
    <m/>
    <m/>
    <m/>
    <n v="1"/>
    <s v="Debido al receso legislativos no se realizaron debates. _x000a_Este es un indicador a demanda, para el período no hubo solicitudes de insumos para debates de control"/>
    <m/>
    <s v="No aplica"/>
    <m/>
    <m/>
    <m/>
    <m/>
    <m/>
    <m/>
    <m/>
    <m/>
    <m/>
    <n v="1"/>
    <n v="1"/>
    <b v="1"/>
    <x v="0"/>
  </r>
  <r>
    <s v="Ind021"/>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 Fortalecer las relaciones entre el Gobierno y el Congreso de la República, con el fin de impulsar la capacidad de gestión legislativa en cumplimiento de los diferentes temas de la agenda pública"/>
    <n v="0.11"/>
    <s v="Dirección de Asuntos Legislativos"/>
    <s v="Director"/>
    <s v="henry.luna@mininterior.gov.co"/>
    <s v="Eficacia"/>
    <s v="En el marco de las funciones de la Dirección de Asuntos Legislativos, como coordinadora de la agenda legislativa de interés o de autoría del Gobierno Nacional, se llevan a cabo reuniones con los enlaces legislativos de las entidades gubernamentales, con el fin de establecer estrategias para los proyectos priorizados por cada una de las carteras, la orientación del indicador es incremental."/>
    <s v="Reuniones realizadas con el fin establecer estrategias para los  proyectos priorizados del  Gobierno Nacional "/>
    <s v="Sumatoria  de reuniones  con los enlaces legislativos del Gobierno Nacional realizadas"/>
    <s v="Incrementar"/>
    <s v="Acumulado"/>
    <s v="Número"/>
    <n v="2024"/>
    <n v="23"/>
    <d v="2025-12-31T00:00:00"/>
    <n v="6"/>
    <n v="5"/>
    <n v="7"/>
    <n v="5"/>
    <n v="23"/>
    <s v="Archivo de listas de asistencia a las reuniones "/>
    <s v=" Listas de asistencia a las reuniones"/>
    <s v="Trimestral"/>
    <n v="6"/>
    <m/>
    <m/>
    <m/>
    <n v="6"/>
    <s v="Durante el período se adelantaron 6 reuniones de articulación interinstitucional, con el fin de fortalecer la coordinación y las capacidades técnicas de los enlaces legislativos del Gobierno nacional._x000a__x000a_Febrero: 3_x000a_Marzo: 3"/>
    <s v="https://mininteriorgovco.sharepoint.com/:f:/r/sites/EvidenciasOAP/Documentos%20compartidos/Evidencias%20Indicadores%20de%20Proceso%202026/04.%20Gesti%C3%B3n%20Pol%C3%ADtica%20y%20Gobierno/Direcci%C3%B3n%20de%20Asuntos%20Legislativos/I%20Trimestre/Ind021?csf=1&amp;web=1&amp;e=uhmYtG"/>
    <m/>
    <m/>
    <m/>
    <m/>
    <m/>
    <m/>
    <m/>
    <m/>
    <m/>
    <m/>
    <n v="1"/>
    <n v="0.2608695652173913"/>
    <b v="1"/>
    <x v="0"/>
  </r>
  <r>
    <s v="Ind022"/>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s v="Eficacia"/>
    <s v="La Subdirección de Gobierno, Gestión Territorial y Lucha contra la Trata (SGT) realiza acompañamiento mediante asistencias técnicas a las Entidades Territoriales para la formulación, implementación y/o seguimiento de los Planes de Acción Territorial (PAT). Este acompañamiento es fundamental porque permite que las Entidades Territoriales formulen, ejecuten y evalúen sus PAT bajo criterios técnicos, normativos y metodológicos unificados, garantizando la alineación con la Estrategia Nacional de Lucha contra la Trata de Personas. La orientación del indicador corresponde a un comportamiento de incremento con tipo de medición acumulado."/>
    <s v="Planes de Acción territorial PAT, realizados con los comités municipales y departamentales de la lucha contra la trata de personas."/>
    <s v="Sumatoria de asistencias técnicas de formulación, implementación y/o seguimientos realizados "/>
    <s v="Incrementar"/>
    <s v="Acumulado"/>
    <s v="Número"/>
    <n v="2024"/>
    <n v="400"/>
    <d v="2025-12-31T00:00:00"/>
    <n v="30"/>
    <n v="150"/>
    <n v="150"/>
    <n v="80"/>
    <n v="410"/>
    <s v="Informes de ejeccución, Actas y listados de asistencia"/>
    <s v="Informes de ejeccución, Actas y listados de asistencia"/>
    <s v="Trimestral"/>
    <n v="30"/>
    <m/>
    <m/>
    <m/>
    <m/>
    <s v="En el primer trimestre de la vigencia  2026 se realizaron asistencias técnicas en 15 departamentos del país. Como parte de un ejercicio de priorización, desde el equipo PAT, se priorizó la construcción de los PAT con los Comités Departamentales y con los Comités de las ciudades capitales de departamento, se llevaron a cabo 30 asistencias."/>
    <s v="https://mininteriorgovco.sharepoint.com/:f:/r/sites/EvidenciasOAP/Documentos%20compartidos/Evidencias%20Indicadores%20de%20Proceso%202026/04.%20Gesti%C3%B3n%20Pol%C3%ADtica%20y%20Gobierno/Subdirecci%C3%B3n%20de%20Gobierno%20y%20Gesti%C3%B3n%20Territorial%20y%20Lucha%20Contra%20la%20Trata/Ind022/PRIMER%20TRIMESTRE?csf=1&amp;web=1&amp;e=KgTumH"/>
    <s v="N/A"/>
    <m/>
    <m/>
    <m/>
    <m/>
    <m/>
    <m/>
    <m/>
    <m/>
    <m/>
    <n v="1"/>
    <s v="No se reportó avance"/>
    <b v="1"/>
    <x v="0"/>
  </r>
  <r>
    <s v="Ind023"/>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s v="Eficiencia"/>
    <s v="La Subdirección de Gobierno, Gestión Territorial y Lucha contra la Trata (SGT) participa en el fortalecimiento de la gestión de las corporaciones públicas de elección popular, las instancias de participación ciudadana y las entidades territoriales en la aplicabilidad de los instrumentos de gobernanza, porque esto garantiza que dichas instituciones cuenten con capacidades técnicas, operativas y metodológicas para ejercer de manera efectiva sus funciones constitucionales y legales. Este acompañamiento es fundamental para mejorar la toma de decisiones públicas, promover y fortalecer los mecanismos de control y participación social. La orientación del indicador corresponde a un comportamiento de incremento con tipo de medición acumulado."/>
    <s v="Corporaciones Públicas, instancias de participación ciudadana, entidades territoriales fortalecidas"/>
    <s v="Sumatoria de corporaciones, instancias de participación y entidades territoriales fortalecidas"/>
    <s v="Incrementar"/>
    <s v="Acumulado"/>
    <s v="Número"/>
    <n v="2024"/>
    <n v="250"/>
    <d v="2025-12-31T00:00:00"/>
    <n v="0"/>
    <n v="20"/>
    <n v="20"/>
    <n v="10"/>
    <n v="50"/>
    <s v="Documentos Tecnicos-Actas y Planillas de asistencia"/>
    <s v="Documentos Tecnicos-Actas y Planillas de asistencia"/>
    <s v="Anual"/>
    <n v="0"/>
    <m/>
    <m/>
    <m/>
    <s v="N/A"/>
    <s v="Meta a Cimplir a partir del trimestre 2"/>
    <s v="N/A"/>
    <s v="N/A"/>
    <m/>
    <m/>
    <m/>
    <m/>
    <m/>
    <m/>
    <m/>
    <m/>
    <m/>
    <s v="No aplica, no hay meta"/>
    <s v="No Aplica"/>
    <b v="1"/>
    <x v="0"/>
  </r>
  <r>
    <s v="Ind024"/>
    <s v="MISIONAL"/>
    <x v="3"/>
    <n v="0.33"/>
    <s v="Gestionar el relacionamiento entre el gobierno nacional y el congreso de la república, presentando e implementando políticas públicas en materia de gobernabilidad en el territorio nacional y garantizando el acceso correcto a la democracia y participación ciudadana. Analizar, presentar, implementar y fortalecer las políticas públicas en materia de ordenamiento territorial con el fin de promover el aumento de la capacidad de descentralización, planeación, gestión y administración de las entidades territoriales, así como, promover e implementar la política de lucha contra la trata de personas, mediante la adopción de instrumentos y el fortalecimiento de los ejes de prevención, protección y asistencia a víctimas de este delito"/>
    <n v="0.11"/>
    <s v="Subdirección de Gobierno, Gestión Territorial y Lucha contra la Trata"/>
    <s v="Subdirector "/>
    <s v="angelica.palacios@mininterior.gov.co"/>
    <s v="Efectividad"/>
    <s v="La Subdirección de Gobierno, Gestión Territorial y Lucha contra la Trata (SGT) realiza articulaciones y asistencias técnicas en el abordaje de la lucha contra el delito de trata de personas, garantizando la aplicabilidad de los protocolos  para identificar, proteger y asistir a las víctimas del delito de trata de personas. La orientación del indicador corresponde a un comportamiento de mantenimiento en el porcentaje (100%) de satisfacción y sirve para mostrar la calidad de las asistencias realizadas, este indicador puede mostrar oportunidades de mejora en la implementación de asistencias técnicas."/>
    <s v="Asistencias tecnicas evaluadas y resueltas satisfactoriamente"/>
    <s v="(Sumatoria de asistencias técnicas evaluadas y resueltas satisfactoriamente / total de asistencias tecnicas realizadas)*100"/>
    <s v="Mantener"/>
    <s v="Stock"/>
    <s v="Porcentaje"/>
    <n v="2024"/>
    <n v="1"/>
    <d v="2025-12-31T00:00:00"/>
    <n v="1"/>
    <n v="1"/>
    <n v="1"/>
    <n v="1"/>
    <n v="1"/>
    <s v="Evaluaciones de las asistencias técnicas realizadas"/>
    <s v="Evaluaciones de las asistencias técnicas realizadas"/>
    <s v="Trimestral"/>
    <n v="1"/>
    <m/>
    <m/>
    <m/>
    <s v="N/A"/>
    <s v="En el primer trimestre de la vigencia 2026, se realizaron 5 asistencias tecnicas sobre el Protocolo para Identificar, Proteger y Asistir a las Víctimas de Trata de Personas en Contextos Migratorios, impactando  en los departamentos de Nariño el comite departamental de Nariño, Comite municipal de la lucha contra la trata de pasto e Ipiales  y en Guainia, el comite departamental del Guainia y el comite municipal de Inirida. "/>
    <s v="https://mininteriorgovco.sharepoint.com/:f:/r/sites/EvidenciasOAP/Documentos%20compartidos/Evidencias%20Indicadores%20de%20Proceso%202026/04.%20Gesti%C3%B3n%20Pol%C3%ADtica%20y%20Gobierno/Subdirecci%C3%B3n%20de%20Gobierno%20y%20Gesti%C3%B3n%20Territorial%20y%20Lucha%20Contra%20la%20Trata/Ind024/Primer%20Trimestre?csf=1&amp;web=1&amp;e=qwF406"/>
    <s v="N/A"/>
    <m/>
    <m/>
    <m/>
    <m/>
    <m/>
    <m/>
    <m/>
    <m/>
    <m/>
    <n v="1"/>
    <s v="No Aplica"/>
    <b v="1"/>
    <x v="0"/>
  </r>
  <r>
    <s v="Ind025"/>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s v="Eficacia"/>
    <s v="Realizar visitas de asistencia técnica y jurídica a las entidades de segundo nivel (Gobernaciones y Alcaldías delegadas)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asistencia técnica y jurídica a entidades de segundo nivel realizadas"/>
    <s v="Sumatoria de número de visitas de asistencia técnica y jurídica a entidades de segundo nivel realizadas"/>
    <s v="Mantener"/>
    <s v="Acumulado"/>
    <s v="Número"/>
    <n v="2024"/>
    <n v="114"/>
    <d v="2025-12-31T00:00:00"/>
    <n v="20"/>
    <n v="40"/>
    <n v="40"/>
    <n v="20"/>
    <n v="120"/>
    <s v="Actas de las visitas de asistencia técnica y jurídica realizadas por el equipo y reportadas por el enlace del Grupo de Acción Comunal durante el trimestre."/>
    <s v="Actas o informes de visitas"/>
    <s v="Trimestral"/>
    <n v="35"/>
    <m/>
    <m/>
    <m/>
    <n v="35"/>
    <s v="I Trimestre: Se realizaron 35 visitas de asistencias técnicas y jurídicas a los entes territoriales:_x000a_•19 de febrero: 1 Gobernación Chocó_x000a_•19 de febrero: 1 Alcaldía Quibdó_x000a_•20 de febrero: 1 Gobernación Caquetá y Alcaldías delegadas: 1 Solano, 1 Doncello, 1 Cartagena del Chaira, 1 Florencia, 1 Valparaiso, 1 La montañita, 1 Solita, 1 Morelia, 1 Albania._x000a_•23 de febrero: 1 Gobernación Quindío._x000a_•25 de febrero: 1 Gobernación Atlántico, 1 Alcaldía delegada: Barranquilla._x000a_•26 de febrero: 1 Gobernación Nariño_x000a_•27 de febrero: 1 Gobernación del Huila, 1 Alcaldía de Neiva_x000a_29 de Febrero: 1 Gobernación de Cauca, 1 alcaldía de Popayán._x000a_•10 de marzo: 1 Gobernación Casanare._x000a_•11 de marzo: 1 Gobernación Vaupés y alcaldía delegada de 1 Mitú_x000a_•12 de marzo: 1 Gobernación Guaviare_x000a_•13 de marzo: 1 Gobernación Amazonas_x000a_•17 de marzo: 1 Gobernación Santander y alcaldías delegadas 1 Bucaramanga, 1 Floridablanca y 1 Piedecuesta._x000a_•19 de marzo: 1 Gobernación Boyacá_x000a_•20 de marzo: 1 Gobernación La Guajira_x000a_•25 de marzo: 1 Gobernación Vichada y Alcaldías delegadas: 1 Puerto Carreño, 1 Primavera, 1 Cumaribo._x000a_Ene: 0; Feb: 20; Mar: 15"/>
    <s v=" Ind025"/>
    <m/>
    <m/>
    <m/>
    <m/>
    <m/>
    <m/>
    <m/>
    <m/>
    <m/>
    <m/>
    <n v="1.0000100000000001"/>
    <n v="0.29166666666666669"/>
    <b v="0"/>
    <x v="1"/>
  </r>
  <r>
    <s v="Ind026"/>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s v="Eficacia"/>
    <s v="Realizar visitas de inspección, vigilancia y control a las organizaciones de tercer y cuarto grado,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_x0009__x0009__x0009__x0009__x0009__x0009__x0009__x0009__x0009_"/>
    <s v="Visitas de inspección, vigilancia y control a organizaciones de tercer y cuarto grado realizadas_x0009__x0009__x0009__x0009__x0009__x0009__x0009__x0009__x0009_"/>
    <s v="Sumatoria de número de visitas de inspección, vigilancia y control a organizaciones de tercer y cuarto grado realizadas_x0009__x0009__x0009__x0009__x0009__x0009__x0009__x0009__x0009_"/>
    <s v="Mantener"/>
    <s v="Acumulado"/>
    <s v="Número"/>
    <n v="2024"/>
    <n v="43"/>
    <d v="2025-12-31T00:00:00"/>
    <n v="10"/>
    <n v="20"/>
    <n v="10"/>
    <n v="3"/>
    <n v="43"/>
    <s v="Actas de las visitas de IVC realizadas por el equipo y reportadas por el enlace del Grupo de Acción Comunal durante el trimestre."/>
    <s v="Actas o informes de visitas"/>
    <s v="Trimestral"/>
    <n v="9"/>
    <m/>
    <m/>
    <m/>
    <n v="9"/>
    <s v="I Trimestre: Se realizaron 9 visitas de Inspección, Vigilancia y Control a las Federaciones de Acción Comunal:_x000a_19 de febrero: IVC Federación del Caquetá._x000a_20 de febrero: IVC Federación de Chocó._x000a_24 de febrero: IVC Federación de Magdalena_x000a_28 de febrero: IVC Federación de Tolima_x000a_11 de marzo: IVC Federación de Vaupés._x000a_19 de marzo: IVC Federación Meta._x000a_20 de marzo: IVC Federación de La Guajira._x000a_20 de marzo: IVC Federación de Cesar_x000a_26 de marzo: IVC Federación de Vichada._x000a_Ene: 0; Feb: 4; Mar:5"/>
    <s v=" Ind026"/>
    <m/>
    <m/>
    <m/>
    <m/>
    <m/>
    <m/>
    <m/>
    <m/>
    <m/>
    <m/>
    <n v="0.9"/>
    <n v="0.20930232558139536"/>
    <b v="0"/>
    <x v="2"/>
  </r>
  <r>
    <s v="Ind027"/>
    <s v="MISIONAL"/>
    <x v="3"/>
    <n v="0.33"/>
    <s v="Gestionar el relacionamiento entre el Gobierno Nacional y el Congreso de República, presentando e implementando políticas públicas en materia de gobernabilidad en el territorio nacional y garantizando el acceso correcto a la democracia y participación ciudadana._x000a_Formular, ejecutar, evaluar y hacer seguimiento a las políticas públicas en materia de participación ciudadana y el fortalecimiento de la democracia"/>
    <n v="0.11"/>
    <s v="Dirección para la Democracia, la Participación Ciudadana y la Acción Comunal"/>
    <s v="Director"/>
    <s v="paula.sierra@mininterior.gov.co_x0009__x0009__x0009__x0009__x0009__x0009__x0009__x0009__x0009_"/>
    <s v="Eficacia"/>
    <s v="Realizar acciones de fortalecimiento de la política pública de participación ciudadana y electoral en su fase de implementación, mediante la divulgacion y socialización en los 32 departamentos del Pais."/>
    <s v="Acciones de fortalecimiento de la política pública de participación ciudadana y electoral - PPPCyE realizadas"/>
    <s v="Sumatoria de acciones de fortalecimiento de la política pública de participación ciudadana y electoral - PPPCyE realizadas"/>
    <s v="Mantener"/>
    <s v="Acumulado"/>
    <s v="Número"/>
    <s v="No aplica"/>
    <s v="No aplica"/>
    <s v="No aplica"/>
    <n v="4"/>
    <n v="12"/>
    <n v="12"/>
    <n v="4"/>
    <n v="32"/>
    <s v="Actas o informes de las acciones realizadas por el equipo y reportadas por el enlace del Grupo de Participación Ciudadana durante el trimestre."/>
    <s v="Actas o informes de visitas"/>
    <s v="Trimestral"/>
    <n v="13"/>
    <m/>
    <m/>
    <m/>
    <n v="13"/>
    <s v="I Trimestre: Se realizaron 13 eventos de fortalecimiento y socialización de La política pública de participación ciudadana y electoral en los siguientes departamentos: 1 Bolívar, 1 Risaralda, 1 Quindío, 1 Caldas, 1 Magdalena, 1 Valle del Cauca, 1 Atlántico, 1 Santander, 1 Tolima, 1 Meta, 1 Sucre, 1 Boyacá, 1 Cauca_x000a_Ene: 5, Feb: 6, Mar: 2"/>
    <s v=" Ind027"/>
    <m/>
    <m/>
    <m/>
    <m/>
    <m/>
    <m/>
    <m/>
    <m/>
    <m/>
    <m/>
    <n v="1.0000100000000001"/>
    <n v="0.40625"/>
    <b v="0"/>
    <x v="1"/>
  </r>
  <r>
    <s v="Ind028"/>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s v="Eficacia"/>
    <s v="El indicador mide la elaboración de documentos técnicos orientados al seguimiento, cumplimiento y fortalecimiento de las obligaciones derivadas de la Sentencia T-025 de 2004 y sus autos de seguimiento, los cuales consolidan, analizan y sistematizan la información necesaria para la toma de decisiones institucionales. Su medición es importante porque permite verificar la disponibilidad, calidad y oportunidad de estos insumos técnicos, asegurando la continuidad y el mantenimiento del cumplimiento de las obligaciones establecidas."/>
    <s v="Documentos técnicos, orientados al seguimiento y cumplimiento de la Sentencia T-025 de 2004 y sus autos de seguimiento, en el marco de las competencias del Grupo de Articulación Interna para la Política de Víctimas, elaborados y entregados."/>
    <s v="(No. de documentos técnicos elaborados y entregados en respuesta a requerimientos recibidos en el marco de la Sentencia T-025 de 2004 / No. total de requerimientos recibidos relacionados con la Sentencia T-025 de 2004) * 100"/>
    <s v="Mantener"/>
    <s v="Capacidad"/>
    <s v="Porcentaje"/>
    <n v="2024"/>
    <n v="1"/>
    <d v="2025-12-31T00:00:00"/>
    <n v="1"/>
    <n v="1"/>
    <n v="1"/>
    <n v="1"/>
    <n v="1"/>
    <s v="Registros institucionales de producción documental, incluidos los repositorios internos, bases de datos y sistemas de gestión documental donde se almacenan los documentos técnicos elaborados en el marco del seguimiento a la Sentencia T-025 de 2004 y sus autos de seguimiento."/>
    <s v="Documentos técnicos elaborados en el marco de la Sentencia T-025 de 2004, que permitan verificar el desarrollo de los análisis, contenidos y productos requeridos para el seguimiento a dicha Sentencia y sus autos de seguimiento."/>
    <s v="Trimestral"/>
    <n v="1"/>
    <m/>
    <m/>
    <m/>
    <n v="1"/>
    <s v="Durante el primer trimestre no se elaboraron documentos técnicos en el marco de la Sentencia T-025 de 2004 y sus autos de seguimiento. No obstante, el Grupo de Articulación Interna para la Política Pública de Víctimas adelantó acciones preparatorias orientadas a la consolidación de insumos técnicos, mediante espacios de articulación y reuniones con las direcciones del Ministerio del Interior y entidades del Sistema Nacional de Atención y Reparación Integral a las Víctimas, con el fin de recopilar, validar y depurar la información necesaria para la posterior elaboración de los reportes."/>
    <s v="Ind028"/>
    <s v="Durante el primer trimestre no se generaron solicitudes de reporte en el marco del seguimiento a la Sentencia T-025 de 2004 y sus autos, razón por la cual no se adelantó la elaboración de los documentos técnicos correspondientes en este periodo."/>
    <m/>
    <m/>
    <m/>
    <m/>
    <m/>
    <m/>
    <m/>
    <m/>
    <m/>
    <s v="Revisar fórmula"/>
    <s v="Revisar fórmula"/>
    <b v="1"/>
    <x v="0"/>
  </r>
  <r>
    <s v="Ind029"/>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5.5E-2"/>
    <s v="Grupo de Articulación Interna para la Política de Víctimas del Conflicto Armado. "/>
    <s v="Coordinador"/>
    <s v="carlos.espitia@mininterior.gov.co"/>
    <s v="Eficiencia"/>
    <s v="Brindar asistencia técnica oportuna y especializada a las entidades territoriales para fortalecer y mantener sus capacidades institucionales en la planeación, gestión e implementación de la política pública de víctimas. Medir este indicador es importante porque permite verificar el nivel de acompañamiento brindado, asegurar la continuidad del fortalecimiento territorial y orientar acciones de mejora para optimizar los resultados en los procesos operativos y de gestión."/>
    <s v="Asistencias técnicas realizadas a las entidades territoriales para la articulación de la política pública de víctimas."/>
    <s v="Sumatoria de entidades territoriales que reciben asistencia técnica durante el año."/>
    <s v="Incrementar"/>
    <s v="Acumulado"/>
    <s v="Número"/>
    <n v="2024"/>
    <n v="1134"/>
    <d v="2025-12-31T00:00:00"/>
    <n v="99"/>
    <n v="345"/>
    <n v="345"/>
    <n v="345"/>
    <n v="1134"/>
    <s v="Listas de asistencia y registros de participación asociados a las sesiones de asistencia técnica realizadas durante la vigencia, consolidadas en los reportes internos de la entidad."/>
    <s v="Listas de asistencia y registros formales de participación que respalden la ejecución de las sesiones de asistencia técnica"/>
    <s v="Trimestral"/>
    <n v="1041"/>
    <m/>
    <m/>
    <m/>
    <n v="1041"/>
    <s v="Para el primer trimestre se estableció como meta brindar asistencia técnica a 99 entidades territoriales. No obstante, se logró atender a 1041 entidades territoriales en temas relacionados con la planeación, gestión e implementación de la política pública de víctimas, superando la meta prevista._x000a__x000a_Estas asistencias técnicas se desarrollaron a través de cinco (5) jornadas, en las cuales participaron 32 gobernaciones y 1009 alcaldías municipales. Distribuidas en las siguientes fechas:_x000a__x000a_• Una (1) jornada desarrollada el (3/02/2026) Sobre: Aspectos Técnicos del Reporte Unificado del Sistema de Información, Coordinación y Seguimiento Territorial – RUSICST_x000a_• Una (1) jornada desarrollada el (4/02/2026) Sobre: Aspectos Técnicos de RUSICST, Restitución de Tierras y Territorio, Acción Integral contra Minas Antipersona_x000a_• Una (1) jornada desarrollada el (5/02/2026) Sobre: Asistencia técnicas virtuales diligenciamientos RUSICST 2025-2_x000a_• Una (1) jornada desarrollada el (6/02/2026) Sobre: Aspectos Técnicos del Reporte Unificado del Sistema de Información, Coordinación y Seguimiento Territorial – RUSICST; Acciones e Iniciativas de Memoria Histórica_x000a_• Una (1) jornada desarrollada el (18/02/2026) Sobre: Asistencia técnicas virtuales diligenciamientos RUSICST 2025-2_x000a__x000a_Durante las jornadas se abordaron, entre otros, los siguientes temas: diligenciamiento del RUSICST; socialización de la estrategia Tejer Territorio; capacitación en el proceso de Certificación Territorial por parte de la Unidad para las Víctimas; capacitación de la Oficina de Apoyo para la Búsqueda de Personas dadas por Desaparecidas; fortalecimiento de la gestión de cementerios como aporte a la búsqueda de personas dadas por desaparecidas (DDHH – Ministerio del Interior); capacitación en Planes de Acción Integral contra Minas Antipersonal (AICMA); y socialización de la oferta institucional del Ministerio del Interior."/>
    <s v="Ind029"/>
    <s v="Teniendo en cuenta las dinámicas de contratación y los cambios en los equipos de trabajo de las entidades territoriales, se han presentado dificultades para contar oportunamente con la actualización de los datos de contacto de algunos enlaces territoriales responsables de los temas asociados. No obstante, desde el Grupo de Articulación Interna se han adelantado acciones orientadas a garantizar la difusión de las jornadas de capacitación, remitiendo las respectivas invitaciones a las oficinas de las alcaldías correspondientes, con el fin de asegurar la participación de los equipos técnicos vinculados a la implementación de las actividades programadas."/>
    <m/>
    <m/>
    <m/>
    <m/>
    <m/>
    <m/>
    <m/>
    <m/>
    <m/>
    <n v="1.0000100000000001"/>
    <n v="0.91798941798941802"/>
    <b v="0"/>
    <x v="1"/>
  </r>
  <r>
    <s v="Ind030"/>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Fortalecer la politica pública de preveción de violaciones a los Derechos a la vida , integridad y seguridad de personas , grupos y comunidades."/>
    <s v="Planes integrales de prevención formulados o actualizados frente a violaciones de Derechos Humanos e infracciones al Derecho Internacional Humanitario"/>
    <s v="Sumatoria de número de Planes Integrales de prevención a las violaciones de Derechos Humanos e infracciones al derecho internacional humanitario  formulados o actualizados"/>
    <s v="Incrementar"/>
    <s v="Acumulado"/>
    <s v="Número"/>
    <n v="2022"/>
    <n v="170"/>
    <d v="2025-12-31T00:00:00"/>
    <n v="20"/>
    <n v="80"/>
    <n v="80"/>
    <n v="40"/>
    <n v="220"/>
    <s v="La herramienta de la cual se obtine la información del indicador es el Plan Estrategico y de acción de cada vigencia."/>
    <s v="Documento Planes Integrales de Protección "/>
    <s v="Trimestral "/>
    <n v="0"/>
    <m/>
    <m/>
    <m/>
    <n v="0"/>
    <s v="La meta del trimestre no se cumple debido a la demora en el inicio del proceso de operación logística y tiquetes; no obstante avanzan las coordinación con los territorios priorizados para la vigencia."/>
    <s v="https://mininteriorgovco.sharepoint.com/:f:/r/sites/EvidenciasOAP/Documentos%20compartidos/Evidencias%20Indicadores%20de%20Proceso%202026/05.%20Gesti%C3%B3n%20para%20la%20Protecci%C3%B3n%20de%20los%20derechos/Direcci%C3%B3n%20de%20Derechos%20Humanos/Ind030?csf=1&amp;web=1&amp;e=kDW1dh"/>
    <s v="Demora en el inicio de los procesos de operación logística y tiquetes_x000a_"/>
    <m/>
    <m/>
    <m/>
    <m/>
    <m/>
    <m/>
    <m/>
    <m/>
    <m/>
    <n v="0"/>
    <n v="0"/>
    <b v="0"/>
    <x v="2"/>
  </r>
  <r>
    <s v="Ind03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Fortalecer el Programa Integral de Seguridad y protección para comunidades y Organizaciones en los Territorios "/>
    <s v="Actividades de la Dirección de Derechos Humanos implementadas en el marco del Programa Integral de Seguridad y Protección para Comunidades y Organizaciones en los Territorios._x0009__x0009__x0009__x0009__x0009__x0009__x0009__x0009__x0009_"/>
    <s v="(Número de actividades realizadas en el fortalecimiento e implementación del Programa Integral de Seguridad y Protección para Comunidades y Organizaciones en los Territorios /número de actividades programadas en el fortalecimiento e implementación del Programa Integral de Seguridad y Protección para Comunidades y Organizaciones en los Territorios )*100% "/>
    <s v="Mantener"/>
    <s v="Flujo"/>
    <s v="Porcentaje"/>
    <n v="2022"/>
    <n v="1"/>
    <d v="2025-12-31T00:00:00"/>
    <n v="1"/>
    <n v="1"/>
    <n v="1"/>
    <n v="1"/>
    <n v="1"/>
    <s v="La herramienta de la cual se obtine la información del indicador es el Plan Estrategico y de acción de cada vigencia."/>
    <s v="Informes de Gestión  de implementación del Programa Integral de Seguridad y Protección para Comunidades y Organizaciones en los Territorios., Actas de seguimiento y asistencia técnica."/>
    <s v="Trimestral"/>
    <n v="1"/>
    <m/>
    <m/>
    <m/>
    <n v="1"/>
    <s v="Se cumple el 100% de la meta programada para el trimestre realizándose la formulación del Plan Integral de Prevención  de la Asociación de Campesinos Desplazados al Retorno (ASOCADAR) ubicada en el departamento de Cesar."/>
    <s v="https://mininteriorgovco.sharepoint.com/:f:/r/sites/EvidenciasOAP/Documentos%20compartidos/Evidencias%20Indicadores%20de%20Proceso%202026/05.%20Gesti%C3%B3n%20para%20la%20Protecci%C3%B3n%20de%20los%20derechos/Direcci%C3%B3n%20de%20Derechos%20Humanos/Ind031?csf=1&amp;web=1&amp;e=MBwo9k"/>
    <m/>
    <m/>
    <m/>
    <m/>
    <m/>
    <m/>
    <m/>
    <m/>
    <m/>
    <m/>
    <n v="1"/>
    <n v="1"/>
    <b v="1"/>
    <x v="0"/>
  </r>
  <r>
    <s v="Ind03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Apoyar la implementación del Plan de Acción Nacional del programa Integral de Garantias para Lideresas y Defensoras de DDHH, en el marco del auto 737, sentencia T-025"/>
    <s v="Actividades de la Dirección de Derechos Humanos como impulso a la implementación del Plan de Acción Nacional del Programa Integral de Garantías para Lideresas y Defensoras de Derechos Humanos."/>
    <s v="(Número de actividades realizadas para apoyar la implementación del Plan de Acción Nacional del Programa Integral de Garantías para Lideresas y Defensoras de DDHH a cargo de la Dirección de Derechos Humanos /número de actividades programadas para apoyar la implementación del Plan de Acción Nacional del Programa Integral de Garantías para Lideresas y Defensoras de DDHH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Gestión  del Programa Integral de Garantías para Lideresas y Defensoras de Derechos Humanos., Actas de seguimiento."/>
    <s v="Trimestral "/>
    <n v="1"/>
    <m/>
    <m/>
    <m/>
    <n v="1"/>
    <s v="Se cumple el 100% de la meta programada para el trimestre el avance en la implementación del Programa mediante el desarrollo de acciones enfocadas: reunión de los comités de impulso de Meta, Norte de Santander y Tolima  y la actualización de los informes individuales de territorialización en 19 departamentos. "/>
    <s v="https://mininteriorgovco.sharepoint.com/:f:/r/sites/EvidenciasOAP/Documentos%20compartidos/Evidencias%20Indicadores%20de%20Proceso%202026/05.%20Gesti%C3%B3n%20para%20la%20Protecci%C3%B3n%20de%20los%20derechos/Direcci%C3%B3n%20de%20Derechos%20Humanos/Ind032?csf=1&amp;web=1&amp;e=dEcUXe"/>
    <m/>
    <m/>
    <m/>
    <m/>
    <m/>
    <m/>
    <m/>
    <m/>
    <m/>
    <m/>
    <n v="1"/>
    <n v="1"/>
    <b v="1"/>
    <x v="0"/>
  </r>
  <r>
    <s v="Ind03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Fortalecer la gestión de los cementerios como acción de apoyo al proceso de búsqueda de personas desaparecidas en Colombia."/>
    <s v="Número de cementerios que tienen en sus terrenos inhumados cuerpos o restos humanos de personas no identificadas diagnosticados multidimensionalmente."/>
    <s v="Cementerios que tienen inhumados cuerpos o restos humanos de personas no identificadas diagnosticados multidimensionalmente"/>
    <s v="Incrementar"/>
    <s v="Acumulado"/>
    <s v="Número"/>
    <n v="2022"/>
    <n v="100"/>
    <d v="2025-12-31T00:00:00"/>
    <n v="0"/>
    <n v="30"/>
    <n v="40"/>
    <n v="30"/>
    <n v="100"/>
    <s v="La herramienta de la cual se obtine la información del indicador es el Plan Estrategico y de acción de cada vigencia."/>
    <s v="Informes de Gestión  de implementación - Informe de gestión del proyecto."/>
    <s v="Trimestral"/>
    <n v="4"/>
    <m/>
    <m/>
    <m/>
    <n v="4"/>
    <s v="Aunque no hay meta programada para el trimestre como avance del mes se cuenta con el cuatro diagnósticos multidimensionales de los cementerios de Anapoima y Pandi en Cundinamarca; Soracá y Ramiriquí en Boyacá."/>
    <s v="https://mininteriorgovco.sharepoint.com/:f:/r/sites/EvidenciasOAP/Documentos%20compartidos/Evidencias%20Indicadores%20de%20Proceso%202026/05.%20Gesti%C3%B3n%20para%20la%20Protecci%C3%B3n%20de%20los%20derechos/Direcci%C3%B3n%20de%20Derechos%20Humanos/Ind033?csf=1&amp;web=1&amp;e=999PuF"/>
    <m/>
    <m/>
    <m/>
    <m/>
    <m/>
    <m/>
    <m/>
    <m/>
    <m/>
    <m/>
    <s v="No aplica, no hay meta"/>
    <n v="0.04"/>
    <b v="0"/>
    <x v="1"/>
  </r>
  <r>
    <s v="Ind03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Fortalecer la Política de Garantía y Respeto a la labor de defensa de los Derechos Humanos"/>
    <s v="Porcentaje de actividades de fortalecimiento e implementación desarrolladas por la Dirección de Derechos Humanos en el marco de la Política de Garantía y Respeto a la labor de defensa de los Derechos Humanos."/>
    <s v="(Número de actividades realizadas para el fortalecimiento e implementación de la Política de Garantía y Respeto a la labor de defensa de los Derechos Humanos  a cargo de la Dirección de Derechos Humanos /número de actividades programadas para el  fortalecimiento e implementación de la Política de Garantía y Respeto a la labor de defensa de los Derechos Humanos a cargo de la Dirección de Derechos Humanos )*100% "/>
    <s v="Mantener"/>
    <s v="Stock"/>
    <s v="Porcentaje"/>
    <n v="2022"/>
    <n v="1"/>
    <d v="2025-12-31T00:00:00"/>
    <n v="1"/>
    <n v="1"/>
    <n v="1"/>
    <n v="1"/>
    <n v="1"/>
    <s v="La herramienta de la cual se obtine la información del indicador es el Plan Estrategico y de acción de cada vigencia."/>
    <s v="Informes de Avance de la Politica para Fortalecer la Política de Garantía y Respeto a la labor de defensa de los Derechos Humanos"/>
    <s v="Trimestral"/>
    <n v="1"/>
    <m/>
    <m/>
    <m/>
    <n v="1"/>
    <s v="Se cumple el 100% de la meta programada con el avance en la estructuración de los espacios de garantías para la defensa de los derechos humanos y la realización de  2 jornadas territoriales en Santander y Bogotá. Así la realización de sesiones de los subgrupos de las mesas de garantías donde se establecieron rutas de trabajo, analizaron riesgos y se hizo seguimiento a casos y decisiones judiciales."/>
    <s v="https://mininteriorgovco.sharepoint.com/:f:/r/sites/EvidenciasOAP/Documentos%20compartidos/Evidencias%20Indicadores%20de%20Proceso%202026/05.%20Gesti%C3%B3n%20para%20la%20Protecci%C3%B3n%20de%20los%20derechos/Direcci%C3%B3n%20de%20Derechos%20Humanos/Ind034?csf=1&amp;web=1&amp;e=V7pMiU"/>
    <m/>
    <m/>
    <m/>
    <m/>
    <m/>
    <m/>
    <m/>
    <m/>
    <m/>
    <m/>
    <n v="1"/>
    <n v="1"/>
    <b v="1"/>
    <x v="0"/>
  </r>
  <r>
    <s v="Ind03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Impulsar la garantía del ejercicio efectivo de los derechos de los integrantes de los sectores sociales LGBTIQ+ en los territorios."/>
    <s v="Planes de autoprotección de organizaciones y colectividades de los sectores sociales LGBTIQ+ formulados en los territorios"/>
    <s v="Sumatoria de número de Planes de autoprotección de organizaciones y colectividades de los sectores sociales LGBTIQ+ en los territorios, formulados "/>
    <s v="Incrementar"/>
    <s v="Acumulado"/>
    <s v="Número"/>
    <n v="2022"/>
    <n v="32"/>
    <d v="2025-12-31T00:00:00"/>
    <n v="3"/>
    <n v="5"/>
    <n v="5"/>
    <n v="3"/>
    <n v="16"/>
    <s v="La herramienta de la cual se obtine la información del indicador es el Plan Estrategico y de acción de cada vigencia."/>
    <s v="Documentos Planes de autoprotección de organizaciones y colectividades de los sectores sociales LGBTIQ+"/>
    <s v="Trimestral "/>
    <n v="0"/>
    <m/>
    <m/>
    <m/>
    <n v="0"/>
    <s v="La meta del trimestre no se cumple, sin embargo  se conformó el equipo encargado de los Planes de Autoprotección y se definió una priorización territorial a partir del trabajo con liderazgos LGBTIQ+ de la Orinoquía y Amazonía."/>
    <s v="https://mininteriorgovco.sharepoint.com/:f:/r/sites/EvidenciasOAP/Documentos%20compartidos/Evidencias%20Indicadores%20de%20Proceso%202026/05.%20Gesti%C3%B3n%20para%20la%20Protecci%C3%B3n%20de%20los%20derechos/Direcci%C3%B3n%20de%20Derechos%20Humanos/Ind035?csf=1&amp;web=1&amp;e=kk2uee"/>
    <s v="Demora en el inicio de los procesos de operación logística y tiquetes_x000a_"/>
    <m/>
    <m/>
    <m/>
    <m/>
    <m/>
    <m/>
    <m/>
    <m/>
    <m/>
    <n v="0"/>
    <n v="0"/>
    <b v="0"/>
    <x v="2"/>
  </r>
  <r>
    <s v="Ind03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2"/>
    <s v="Dirección de Derechos Humanos"/>
    <s v="Director"/>
    <s v="jomary.ortegon@mininterior.gov.co"/>
    <s v="Eficacia"/>
    <s v="Fortalecer e implementar la Política de Convivencia, Reconciliación, Tolerancia, y No Estigmatización."/>
    <s v="Porcentaje de actividades a cargo de la Dirección de Derechos Humanos fortalecidas e implementadas en el marco de la Política de Convivencia, Reconciliación, Tolerancia y No Estigmatización."/>
    <s v="(Número de actividades realizadas para el fortalecimiento e implementación de la Política de Convivencia, Reconciliación, Tolerancia, y No Estigmatización a cargo de la Dirección de Derechos Humanos /número de actividades programadas para el fortalecimiento e implementación de la de la Política de Convivencia, Reconciliación, Tolerancia, y No Estigmatización a cargo de la Dirección de Derechos Humanos )*100% "/>
    <s v="Incrementar"/>
    <s v="Acumulado"/>
    <s v="Porcentaje"/>
    <n v="2022"/>
    <n v="1"/>
    <d v="2025-12-31T00:00:00"/>
    <n v="0.05"/>
    <n v="0.25"/>
    <n v="0.35"/>
    <n v="0.35"/>
    <n v="1"/>
    <s v="La herramienta de la cual se obtine la información del indicador es el Plan Estrategico y de acción de cada vigencia."/>
    <s v="Informes de Gestión  de implementación de la  Política de Convivencia, Reconciliación, Tolerancia, y No Estigmatización a cargo de la Dirección de Derechos Humanos, Actas de seguimiento de la Politica."/>
    <s v="Trimestral"/>
    <n v="0.05"/>
    <m/>
    <m/>
    <m/>
    <n v="0.05"/>
    <s v="Se cumple el 100% de la meta programada para el trimestre avanzando en la reactivación del Plan de Acción Nacional de la Política mediante la articulación con entidades nacionales, el seguimiento a compromisos y la creación de mecanismos de reporte y monitoreo para fortalecer su implementación. Asimismo, se realizó el alistamiento institucional para su ejecución territorial, definiendo prioridades y territorios focalizados. "/>
    <s v="https://mininteriorgovco.sharepoint.com/:f:/r/sites/EvidenciasOAP/Documentos%20compartidos/Evidencias%20Indicadores%20de%20Proceso%202026/05.%20Gesti%C3%B3n%20para%20la%20Protecci%C3%B3n%20de%20los%20derechos/Direcci%C3%B3n%20de%20Derechos%20Humanos/Ind036?csf=1&amp;web=1&amp;e=j6YPbi"/>
    <m/>
    <m/>
    <m/>
    <m/>
    <m/>
    <m/>
    <m/>
    <m/>
    <m/>
    <m/>
    <n v="1"/>
    <n v="0.05"/>
    <b v="1"/>
    <x v="0"/>
  </r>
  <r>
    <s v="Ind03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Dirección de Asuntos Indígenas, Rom y Minorías"/>
    <s v="Director"/>
    <s v="roquelina.blanco@mininterior.gov.co"/>
    <s v="Eficacia"/>
    <s v="El indicador mide la realización de espacios de diálogo y concertación del orden nacional entre las autoridades de los pueblos indígenas y las entidades del Gobierno Nacional. Lo mide a través del porcentaje de los espacios efectivamente convocados y desarrollados durante el periodo de seguimiento. Su propósito es verificar el nivel de avance en la creación y garantía de escenarios formales para la participación, concertación y coordinación entre los pueblos indígenas y el Gobierno Nacional."/>
    <s v="Espacios de diálogo y concertación de orden nacional realizados entre autoridaes de los Pueblos Indígenas y entidades estatales."/>
    <s v="(Número de espacios de diálogo de orden nacional realizados/Número de espacios de diálogo de orden nacional programados)*100"/>
    <s v="Mantener"/>
    <s v="Flujo"/>
    <s v="Porcentaje"/>
    <n v="2023"/>
    <n v="1"/>
    <d v="2023-12-31T00:00:00"/>
    <n v="1"/>
    <n v="1"/>
    <n v="1"/>
    <n v="1"/>
    <n v="1"/>
    <s v="Cronograma de espacios convocados por la Coordinación de Dialogo"/>
    <s v="Matriz de seguimiento de espacios de diálogo programados"/>
    <s v="Trimestral"/>
    <n v="0"/>
    <m/>
    <m/>
    <m/>
    <m/>
    <s v="DURANTE EL TRIMESTRE NO SE REGISTRARON ACTOS ADMINISTRATIVO PESE A RECIBIR COMO CONSTA EN LA MATRIZ DE SEGUIMIENTO 19 SOLICITUDES."/>
    <s v="https://mininteriorgovco.sharepoint.com/:f:/r/sites/EvidenciasOAP/Documentos%20compartidos/Evidencias%20Indicadores%20de%20Proceso%202026/05.%20Gesti%C3%B3n%20para%20la%20Protecci%C3%B3n%20de%20los%20derechos/Direcci%C3%B3n%20Asuntos%20Ind%C3%ADgenas,%20ROM%20y%20Minor%C3%ADa/I%20TRIMESTRE/Ind037?e=5%3a0bd48bcba8f64f1288493f4c960626c5&amp;sharingv2=true&amp;fromShare=true&amp;at=9&amp;xsdata=MDV8MDJ8bGVhbmRyYS5kdXJhbkBtaW5pbnRlcmlvci5nb3YuY298M2VmYjc3YmU5YmU5NDIwZWYwNmQwOGRlOWM4MmUzMmN8YzRmNzg3MGNlYjA4NGQwMWIwMjNhNzFkZDk0ZTg4M2J8MHwwfDYzOTEyMDI4MzE0OTEwNTAyOXxVbmtub3dufFRXRnBiR1pzYjNkOGV5SkZiWEIwZVUxaGNHa2lPblJ5ZFdVc0lsWWlPaUl3TGpBdU1EQXdNQ0lzSWxBaU9pSlhhVzR6TWlJc0lrRk9Jam9pVFdGcGJDSXNJbGRVSWpveWZRPT18MHx8fA%3d%3d&amp;sdata=WktiK0xJM25Ed0RTZmRZWnh1VmlJMHJ2UW5VcEYyOWJKSHRzcWFodldGZz0%3d"/>
    <s v="LA REORGANIZACION DE LA DIRECCION Y LOS FALLOS DE SEGUIRIDAD INFORMATICA QUE RETRAZARON EL AVANCE EN EL INDICADOR."/>
    <m/>
    <m/>
    <m/>
    <m/>
    <m/>
    <m/>
    <m/>
    <m/>
    <m/>
    <n v="0"/>
    <s v="No se reportó avance"/>
    <b v="0"/>
    <x v="2"/>
  </r>
  <r>
    <s v="Ind038"/>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s v="Eficacia"/>
    <s v="El indicador mide el nivel de cumplimiento de las órdenes judiciales emitidas por las altas cortes dirigidas a la entidad. Lo mide mediante la verificación y registro del porcentaje de órdenes atendidas frente al total de órdenes recibidas durante el periodo evaluado. Su propósito es garantizar el acatamiento oportuno y adecuado de los mandatos judiciales, asegurando la responsabilidad institucional y la protección de los derechos asociados a dichas decisiones."/>
    <s v="Órdenes judiciales de las altas cortes cumplidas por la entidad que vinculan a la DAIRM_x0009__x0009__x0009__x0009__x0009__x0009__x0009__x0009__x0009_"/>
    <s v="(Número de órdenes judiciales atendidas/Número total de órdenes judiciales recibidas)*100"/>
    <s v="Mantener"/>
    <s v="Flujo"/>
    <s v="Porcentaje"/>
    <n v="2023"/>
    <n v="1"/>
    <d v="2023-12-31T00:00:00"/>
    <n v="1"/>
    <n v="1"/>
    <n v="1"/>
    <n v="1"/>
    <n v="1"/>
    <s v="Matriz de control de seguimiento del equipo Juridico de la DAI"/>
    <s v="Matriz de control ordenes judiciales "/>
    <s v="Trimestral"/>
    <n v="1"/>
    <m/>
    <m/>
    <m/>
    <m/>
    <s v="SE RECIBIERON 134 SOLICITUDES LAS CUALES FUERON ATENDIDAS EN SU TOTALIDAD"/>
    <s v="https://mininteriorgovco.sharepoint.com/:f:/r/sites/EvidenciasOAP/Documentos%20compartidos/Evidencias%20Indicadores%20de%20Proceso%202026/05.%20Gesti%C3%B3n%20para%20la%20Protecci%C3%B3n%20de%20los%20derechos/Direcci%C3%B3n%20Asuntos%20Ind%C3%ADgenas,%20ROM%20y%20Minor%C3%ADa/I%20TRIMESTRE/Ind038?e=5%3a40b85c16ea2f4133bc51df09df94db84&amp;sharingv2=true&amp;fromShare=true&amp;at=9&amp;xsdata=MDV8MDJ8bGVhbmRyYS5kdXJhbkBtaW5pbnRlcmlvci5nb3YuY298YTUyYzU2NmU5MWQzNDY4OWJjZmEwOGRlOWM4MmYwNTF8YzRmNzg3MGNlYjA4NGQwMWIwMjNhNzFkZDk0ZTg4M2J8MHwwfDYzOTEyMDI4MzM1NDE4MzA3MHxVbmtub3dufFRXRnBiR1pzYjNkOGV5SkZiWEIwZVUxaGNHa2lPblJ5ZFdVc0lsWWlPaUl3TGpBdU1EQXdNQ0lzSWxBaU9pSlhhVzR6TWlJc0lrRk9Jam9pVFdGcGJDSXNJbGRVSWpveWZRPT18MHx8fA%3d%3d&amp;sdata=UXgrbUxDR05GOHBVQkRnNUJZeExQMmR5MElLNmZMWVQ1Z09hV0FuSldlQT0%3d"/>
    <s v="LA CAPACIDAD DE RESPUESTA DE LA DIRECCION SIGUE SIENDO MINIMA DADAS LAS PQRSD QUE INGRESAN DIARIAMENTE"/>
    <m/>
    <m/>
    <m/>
    <m/>
    <m/>
    <m/>
    <m/>
    <m/>
    <m/>
    <n v="1"/>
    <s v="No se reportó avance"/>
    <b v="1"/>
    <x v="0"/>
  </r>
  <r>
    <s v="Ind039"/>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Indígenas, Rom y Minorías"/>
    <s v="Director"/>
    <s v="roquelina.blanco@mininterior.gov.co"/>
    <s v="Eficacia"/>
    <s v="El indicador mide el análisis realizado a las solicitudes de registro de asociaciones de autoridades tradicionales y/o cabildos indígenas, así como a sus novedades. Lo mide mediante el porcentaje de las solicitudes  a través de los actos administrativos en firme. Su propósito es verificar el avance y la oportunidad en la gestión en el marco de los registros generados, garantizando la actualización en la información de las autoridades tradicionales indígenas."/>
    <s v="Registro de asociaciones de autoridades tradicionales y/o cabildos indígenas revisadas en cumplimiento de los requisitos establecidos en la DAIRM"/>
    <s v="(Número total de actos administrativos de registro en firme /Número de solicitudes de registro recibidas)×100"/>
    <s v="Mantener"/>
    <s v="Flujo"/>
    <s v="Porcentaje"/>
    <s v="No aplica"/>
    <s v="No aplica"/>
    <s v="No aplica"/>
    <n v="1"/>
    <n v="1"/>
    <n v="1"/>
    <n v="1"/>
    <n v="1"/>
    <s v="Sistema Indigena de Información Colombiano y la matriz de consecutivos de actos administrativos generados."/>
    <s v="Matriz solicitudes realizadas versus actos administrativos en firme"/>
    <s v="Trimestral"/>
    <m/>
    <m/>
    <m/>
    <m/>
    <m/>
    <m/>
    <m/>
    <m/>
    <m/>
    <m/>
    <m/>
    <m/>
    <m/>
    <m/>
    <m/>
    <m/>
    <m/>
    <s v="No se reportó avance"/>
    <s v="No se reportó avance"/>
    <b v="0"/>
    <x v="2"/>
  </r>
  <r>
    <s v="Ind040"/>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Grupo Enfoque de Género y Diversidad del Ministerio Interior"/>
    <s v="Coordinador"/>
    <s v="dickson.gomez@mininterior.gov.co"/>
    <s v="Eficacia"/>
    <s v="Número de entidades territoriales que reciben socialización sobre el proceso de incorporación del enfoque de género, identidad de género, orientación sexual y/o perspectiva interseccional en los instrumentos de planificación territorial, con el propósito de fortalecer sus capacidades para integrar estos enfoques en la planeación pública, impulsar la garantía del derecho a una vida libre de violencias y ampliar los espacios de socialización y apropiación institucional para su implementación efectiva."/>
    <s v="Proceso de incorporación del enfoque de género y diversidad en los instrumentos de planificación territorial, socializado a las entidades territoriales"/>
    <s v="Número de espacios virtuales o presenciales de socialización realizados con entidades territoriales"/>
    <s v="Mantener"/>
    <s v="Stock"/>
    <s v="Número"/>
    <s v="No aplica"/>
    <s v="No aplica"/>
    <s v="No aplica"/>
    <n v="2"/>
    <n v="4"/>
    <n v="3"/>
    <n v="3"/>
    <n v="12"/>
    <s v="Actas de reunión_x0009__x0009__x0009__x0009__x0009__x0009__x0009__x0009__x0009_"/>
    <s v="Actas"/>
    <s v="Trimestral"/>
    <n v="2"/>
    <m/>
    <m/>
    <m/>
    <m/>
    <s v="Durante el primer trimestre de la vigencia, se dio cumplimiento al indicador mediante la realización de dos (2) espacios de socialización. El primero se llevó a cabo en el municipio de San José del Guaviare, en articulación con la Alcaldía municipal, y el segundo en la ciudad de Popayán, en coordinación con la Secretaría Departamental de la Mujer. Estos espacios permitieron avanzar en la divulgación y apropiación de los lineamientos relacionados con la incorporación del enfoque de género en la gestión territorial, fortaleciendo las capacidades institucionales de las entidades participantes, así como promover el intercambio de experiencias y buenas prácticas entre actores territoriales, identificar necesidades específicas de asistencia técnica y generar compromisos para la implementación efectiva del enfoque de género en los instrumentos de planeación y en las acciones orientadas a la convivencia y la seguridad humana."/>
    <s v="https://mininteriorgovco.sharepoint.com/:f:/r/sites/EvidenciasOAP/Documentos%20compartidos/Evidencias%20Indicadores%20de%20Proceso%202026/05.%20Gesti%C3%B3n%20para%20la%20Protecci%C3%B3n%20de%20los%20derechos/Grupo%20enfoque%20de%20g%C3%A9nero%20y%20diversidad/Ind040?csf=1&amp;web=1&amp;e=dFiWfM"/>
    <s v="N/A"/>
    <m/>
    <m/>
    <m/>
    <m/>
    <m/>
    <m/>
    <m/>
    <m/>
    <m/>
    <n v="1"/>
    <s v="No se reportó avance"/>
    <b v="1"/>
    <x v="0"/>
  </r>
  <r>
    <s v="Ind04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s v="Eficacia"/>
    <s v="Mide el porcentaje de atención y/o gestión a las alertas tempranas emitidas por la Defensoria del Pueblo por parte de la Secretaría Técnica de la Comisión Intersectorial para la Respuesta Rápida a las Alertas Tempranas -CIPRAT de la Dirección de Seguridad, Convivencia Ciudadana y Gobierno, en concordancia con las funciones descritas en el Decreto 2124 de 2017. Es importante medirlo, porque la CIPRAT debe dar atención dentro de los 10 dias habiles establecidos apenas se emite la Alerta Temprana, con el fin de que se articulen las entidades tanto del territorio Nacional como Territorial para formular acciones y/o estrategias que contribuyan a la prevencion, mitigacion  de los riesgos advertidos en los territorios. El indicador debe mantenerse en un 100% de cumplimiento de atención a las Alertas por la normatividad mencionada anteriormente y dado que también la vida y seguridad de la población. "/>
    <s v="Alertas tempranas atendidas por la CIPRAT de conformidad con el Decreto 2124 de 2017"/>
    <s v="(Número de sesiones de articulación para la atención de alertas tempranas / No de alertas tempranas emitidas por la Defensoria del Pueblo)* 100%_x0009__x0009__x0009__x0009__x0009__x0009__x0009__x0009__x0009_"/>
    <s v="Mantener"/>
    <s v="Stock"/>
    <s v="Porcentaje"/>
    <n v="2023"/>
    <n v="1"/>
    <s v="Diciembre de 2025"/>
    <n v="1"/>
    <n v="1"/>
    <n v="1"/>
    <n v="1"/>
    <n v="1"/>
    <s v="Actas de sesiones de seguimiento a las alertas tempranas y  Sistema de Información de seguimiento a la CIPRAT"/>
    <s v="Actas de seguimiento y/o listados de asistencia "/>
    <s v="Trimestral"/>
    <n v="1"/>
    <m/>
    <m/>
    <m/>
    <n v="1"/>
    <s v="Durante el primer trimestre del año,la Dirección de seguridad, Convivencia Ciudadana y Gobierno, a través de la Secretaria Técnica de la CIPRAT, realizó 9 sesiones de articulación para la atención y seguimiento de las 9 alertas tempranas emitidas por la Defensoría del Pueblo detalladas a continuación: Enero (1): AT001-26 Belén de Umbría, Mistrató,Pueblo Rico (Risaralda); Febrero (3): AT002-26 El Roble (Sucre); AT003-26 Montecristo, Norosí, Regidor, Río Viejo (Bolivar);AT004-26 El Doncello, Puerto Rico (Caquetá);  Marzo (5): AT005-26 El Peñol, El Tambo (Nariño); AT006-26 González, Río de Oro (Cesar), Ábrego, Ocaña (Norte de Santander); AT007-26 Cáchira,La Esperanza (Norte de Santander); AT008-26 Cacahual, La Esperanza (Norte de Santander); AT009-26 Algeciras,Campoalegre (Huila)."/>
    <s v="https://mininteriorgovco.sharepoint.com/:f:/r/sites/EvidenciasOAP/Documentos%20compartidos/Evidencias%20Indicadores%20de%20Proceso%202026/05.%20Gesti%C3%B3n%20para%20la%20Protecci%C3%B3n%20de%20los%20derechos/Direcci%C3%B3n%20de%20Seguridad,%20Convivencia%20Ciudadana%20y%20Gobierno/Ind041?csf=1&amp;web=1&amp;e=GuJEQC"/>
    <s v="Durante el primer trimestre No se presentaron dificultades al respecto."/>
    <m/>
    <m/>
    <m/>
    <m/>
    <m/>
    <m/>
    <m/>
    <m/>
    <m/>
    <n v="1"/>
    <n v="1"/>
    <b v="1"/>
    <x v="0"/>
  </r>
  <r>
    <s v="Ind04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Seguridad, Convivencia Ciudadana y Gobierno"/>
    <s v="Director"/>
    <s v="tito.lovo@mininterior.gov.co_x0009__x0009__x0009__x0009__x0009__x0009__x0009__x0009__x0009_"/>
    <s v="Eficacia"/>
    <s v="Mide el número de entidades territoriales asistidas en temas relacionados con la gestión territorial de la convivencia y seguridad ciudadana (Planes integrales de Seguridad y Convivencia Ciudadana, administración de Fondos de Seguridad Territorial, Socialización de politica pública de seguridad y convivencia, Socialización del Código Nacional de Convivencia Ciudadana), dado que misionalmente la Dirección de Seguridad, Convivencia Ciudadana y Gobierno tiene la competencia de asistir técnicamente a las entidades territoriales,  dada la importancia de  fortalecer los territorios en los temas relacionados con la seguridad y convivencia ciudadana.Para este indicador se programa una meta, pero también se atiende bajo demanda de las entidades territoriales y/o entidades del orden Nacional que las soliciten. La orientación de este indicador es aumentar el número de entidades territoriales asistidas durante la vigencia. _x0009__x0009__x0009__x0009__x0009__x0009__x0009__x0009__x0009__x0009__x0009__x0009__x0009_"/>
    <s v="Asistencias técnicas realizadas a entidades territoriales para fortalecer la gestión territorial de la convivencia y seguridad ciudadana"/>
    <s v="Sumatoria del número de entidades territoriales asistidas en temáticas de gestión territorial."/>
    <s v="Incrementar"/>
    <s v="Acumulado"/>
    <s v="Número"/>
    <n v="2025"/>
    <n v="403"/>
    <d v="2025-09-30T00:00:00"/>
    <n v="50"/>
    <n v="130"/>
    <n v="94"/>
    <n v="30"/>
    <n v="304"/>
    <s v="Actas y/o listados de asistencia generadas por el grupo de gestión territorial de la Dirección de Seguridad, Convivencia Ciudadana y Gobierno"/>
    <s v="Actas y/o listados de asistencia soporte de las asistencias técnicas."/>
    <s v="Trimestral"/>
    <n v="30"/>
    <m/>
    <m/>
    <m/>
    <n v="30"/>
    <s v="Durante el primer trimestre del año, se reportan 30 entidades territoriales participantes en 134 Asistencias técnicas realizadas en fortalecimiento de la gestión territorial de la convivencia y seguridad ciudadana - Planes Integrales de Seguridad y Convivencia Ciudadana PISCC, Fondos de Seguridad Territorial FONSET y FONSECON,Socialización de Código Nacional de Seguridad y Convivencia Ciudadana CNSCC e inspectores de convivencia y paz y socialización de politica pública de convivencia y seguridad humana, por parte del equipo de Gestión Territorial de la Dirección de Seguridad, Convivencia Ciudadana y Gobierno, de la siguiente manera: Febrero: Se realizaron 10 asistencias con participación de 5 entidades territoriales, enlistadas a continuación: 1.Gobernación del departamento del Cauca (PISCC,FONSET,CNSCC,INSPECTORES), 2. Municipio de La Tebaidad  - Quindio y 3.municipio de Circasia - Quindio (PISCC-FONSET), 4.Municipio de Inirida - Guainia (CNSCC, INSPECTORES) y la  5.Gobernación del departamento del Quindío (PISCC- FONSET); Marzo: se realizaron 124 asistencias con participación de 25 entidades territoriales: NORTE DEL CAUCA (12 entidades): Gobernación del departamento del Cauca, Santander de Quilichao - Cauca, Villarica- Cauca, Súarez - Cauca, Padilla - Cauca, Guachené-Cauca, La Maria (Piendamo) -Cauca, Puerto Tejada - Cauca, Buenos Aires - Cauca, Miranda - Cauca, Padilla - Cauca, Caloto - Cauca. SUR DEL CAUCA (11 entidades): La Sierra - Cauca, El Bordo - Cauca, Patía - Cauca, Balboa - Cauca, San Sebastian - Cauca, Santa Rosa - Cauca, Mercaderes- Cauca, Florencia - Cauca, Popayán - Cauca, Sucre - Cauca, Bolivar - Cauca. DEPARTAMENTO DEL VICHADA ( 2 entidades): Municipio de Puerto Carreño - Vichada y Gobernación del departamento del Vichada (PISCC, FONSET, CNSCC, INSPECTORES PPCSH)."/>
    <s v="https://mininteriorgovco.sharepoint.com/:f:/r/sites/EvidenciasOAP/Documentos%20compartidos/Evidencias%20Indicadores%20de%20Proceso%202026/05.%20Gesti%C3%B3n%20para%20la%20Protecci%C3%B3n%20de%20los%20derechos/Direcci%C3%B3n%20de%20Seguridad,%20Convivencia%20Ciudadana%20y%20Gobierno/Ind042?csf=1&amp;web=1&amp;e=cldbRA"/>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contraba en proceso la contratación de operador de tiquetes y operador logistico para la realización de las labores en territorio Nacional."/>
    <m/>
    <m/>
    <m/>
    <m/>
    <m/>
    <m/>
    <m/>
    <m/>
    <m/>
    <n v="0.6"/>
    <n v="9.8684210526315791E-2"/>
    <b v="0"/>
    <x v="2"/>
  </r>
  <r>
    <s v="Ind04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Seguridad, Convivencia Ciudadana y Gobierno"/>
    <s v="Director"/>
    <s v="tito.lovo@mininterior.gov.co_x0009__x0009__x0009__x0009__x0009__x0009__x0009__x0009__x0009_"/>
    <s v="Eficacia"/>
    <s v="Mide el número de talleres técnicos realizados para el fortalecimiento de las capacidades de las entidades territoriales y la formulación de planes de acción asociados a la mitigación de riesgos en materia de DDHH, afectaciones de la convivencia y seguridad; es importante medirlo para mostrar la gestión realizada en los diferentes territorios complementando el ejercicio que se realiza desde la CIPRAT en la atención de alertas tempranas. Se busca hacer un seguimiento a las estrategias que se aplican en los territorios para la mitigación de riesgos y poder brindar un acompañamiento a las entidades territoriales. El objetivo del indicador es aumentar el número de talleres técnicos realizados para la mitigación de riesgso en los territorios."/>
    <s v="Talleres técnicos realizados para el fortalecimiento de las capacidades de las entidades territoriales para la mitigación de riesgos en materia de DDHH, convivencia y seguridad"/>
    <s v="Sumatoria del número de talleres técnicos para la mitigación de riesgos en materia de DDHH, convivencia y seguridad"/>
    <s v="Incrementar"/>
    <s v="Acumulado"/>
    <s v="Número"/>
    <s v="No aplica"/>
    <s v="No aplica"/>
    <s v="No aplica"/>
    <n v="70"/>
    <n v="120"/>
    <n v="120"/>
    <n v="34"/>
    <n v="344"/>
    <s v="Actas y/o listados de asistencia generadas por el grupo de la Comisión Intersectorial para la Respuesta Rápida a las Alertas Tempranas - CIPRAT de la Dirección de Seguridad, Convivencia Ciudadana y Gobierno"/>
    <s v="Actas y/o listados de asistencias de los talleres tecnicos desarrollados virtuales y/o presenciales"/>
    <s v="Trimestral"/>
    <n v="63"/>
    <n v="30"/>
    <m/>
    <m/>
    <n v="63"/>
    <s v="Durante el primer trimestre del año, la Dirección de Seguridad, Convivencia Ciudadana y Gobierno, reporta la realización de 63 talleres técnicos para la mitigación de los riesgos advertidos en materia de convivencia y seguridad humana."/>
    <s v="https://mininteriorgovco.sharepoint.com/:f:/r/sites/EvidenciasOAP/Documentos%20compartidos/Evidencias%20Indicadores%20de%20Proceso%202026/05.%20Gesti%C3%B3n%20para%20la%20Protecci%C3%B3n%20de%20los%20derechos/Direcci%C3%B3n%20de%20Seguridad,%20Convivencia%20Ciudadana%20y%20Gobierno/Ind043?csf=1&amp;web=1&amp;e=1HJCpq"/>
    <s v="Durante el periodo del mes de Enero, se realizó la contratación del personal mediante la figura de contratos de prestación de servicios en el marco de la &quot;Ley de Garantías&quot;, iniciando ejecucion los ultimos dias del mes de Enero, por lo cual, las labores propias de organizacion, realización de planes de trabajo y ejecución de actividades iniciaron en el mes de febrero de 2026. Adicionalmente, que se encontraba en proceso la contratación de operador de tiquetes y operador logistico para la realización de las labores en territorio Nacional."/>
    <m/>
    <m/>
    <m/>
    <m/>
    <m/>
    <m/>
    <m/>
    <m/>
    <m/>
    <n v="0.9"/>
    <n v="0.18313953488372092"/>
    <b v="0"/>
    <x v="1"/>
  </r>
  <r>
    <s v="Ind04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s v="Eficacia"/>
    <s v="La  Dirección de Asuntos para Comunidades Negras, Afrocolombianas, Raizales y Palenqueras, participa en la aprobación de Condonaciones del Fondo Especial de Créditos Educativos para Comunidades Negras (FECECN)  Administrado por ICETEX, esto es importante medirlo por los beneficios que trae para los jovenes de las Comunidades y garantizar el acceso a la educación superior, y la medición del presente indicador se proyecta con una tendencia de inclementar en cada trimestre "/>
    <s v="Fondo especial de créditos educativos condonables de Comunidades Negras -FECECN, administrado por el ICETEX, en las cuales partipa la Dirección de Asuntos para Comunidades Negras, Afrocolombianas, Raizales y Palenqueras para las condonaciones"/>
    <s v="Sumatoria de participaciones de la  la Dirección de Asuntos para Comunidades Negras, Afrocolombianas, Raizales y Palenqueras en la aprobación de Condonaciones del Fondo Especial de Créditos Educativos para Comunidades Negras (FECECN)  Administrado por ICETEX"/>
    <s v="Incrementar"/>
    <s v="Acumulado"/>
    <s v="Número"/>
    <n v="2024"/>
    <n v="700"/>
    <d v="2025-12-31T00:00:00"/>
    <n v="100"/>
    <n v="250"/>
    <n v="250"/>
    <n v="250"/>
    <n v="850"/>
    <s v="Plan estratégico y de acción 2026"/>
    <s v="Actas de participación Fondo especial de créditos educativos condonables de Comunidades Negras -FECECN, administrado por el ICETEX"/>
    <s v="Trimestral "/>
    <s v="246_x000a_"/>
    <m/>
    <m/>
    <m/>
    <s v="246_x000a_"/>
    <s v="Para el trimestre se adelantaron 246 acciones en el marco de Participar en la aprobación de las condonaciones del fondo especial de créditos educativos condonables de Comunidades Negras -FECECN, administrado por el ICETEX asi;_x000a_Marzo (246) El ICETEX  cito a Comité Técnico Nacional para someter a aprobación la condonacion de  (246) solicitudes  por un valor de CUATRO MIL NOVECIENTOS SESENTA Y CINCO MILLONES CUATROCIENTOS CINCUENTA Y CUATRO MIL QUINIENTOS CINCUENTA Y DOS PESOS CON DIECISIETE CENTAVOS MCTE. ($4.965.454.552,17, las cuales fueron aprobada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
    <m/>
    <m/>
    <m/>
    <m/>
    <m/>
    <m/>
    <m/>
    <m/>
    <m/>
    <m/>
    <s v="Revisar fórmula"/>
    <s v="Revisar fórmula"/>
    <b v="0"/>
    <x v="1"/>
  </r>
  <r>
    <s v="Ind04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3"/>
    <s v="Dirección de Asuntos para Comunidades Negras, Afrocolombianas, Raizales y Palenqueras"/>
    <s v="Director"/>
    <s v="amelia.cotes@mininterior.gov.co"/>
    <s v="Eficacia"/>
    <s v="La  Dirección de Asuntos para Comunidades Negras, Afrocolombianas, Raizales y Palenqueras, expide  cerificaciones de Autorreconocimiento como miembro de la  Comunidades Negras, Afrocolombianos, Raizales y Palenqueras y  Exoneración del servicio militar establecido en la sentencia 433 de 2021,  esto es importante medirlo por  los beneficios a las comunidades y que puedan acceder a los programas y oferta institucional del gobierno nacional, y la medición del presente indicador se proyecta con una tendencia de incremental para cada trimestre "/>
    <s v="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
    <s v="Sumatoria de certificaciones de Autorreconocimiento como miembro de la  Comunidades Negras, Afrocolombianos, Raizales y Palenqueras y de Exoneración del servicio militar establecido en la sentencia 433 de 2021"/>
    <s v="Incrementar"/>
    <s v="Acumulado"/>
    <s v="Número"/>
    <n v="2024"/>
    <n v="3500"/>
    <d v="2025-12-31T00:00:00"/>
    <n v="2300"/>
    <n v="2400"/>
    <n v="2500"/>
    <n v="2600"/>
    <n v="9800"/>
    <s v="SISTEMA DE INFORMACIÓN DE ASUNTOS PARA COMUNIDADES NEGRAS, AFROCOLOMBIANAS, RAIZALES Y PALENQUERAS"/>
    <s v="Informe emitido por el SISTEMA DE INFORMACIÓN DE ASUNTOS PARA COMUNIDADES NEGRAS, AFROCOLOMBIANAS, RAIZALES Y PALENQUERAS "/>
    <s v="Trimestral "/>
    <n v="18960"/>
    <m/>
    <m/>
    <m/>
    <n v="18960"/>
    <s v="Para el el primer trimestre se adelantaron 18960 acciones en el marco de Expedir las certificaciones de Autorreconocimiento para:_x000a_1. Autorreconocimiento como miembro de la  Comunidades Negras, Afrocolombianos, Raizales y Palenqueras_x000a_2. Exoneración del servicio militar establecido en la sentencia 433 de 2021, que se presenten ante la Dirección asi;_x000a_Durante el mes de enero se expidieron 5351:_x000a_4634 auto reconocimientos para comunidades negras, afrocolombianas, raizales y palenqueras._x000a_52 certificaciones de exoneración de servicio militar C-433 de 2021._x000a_665 certificacicones de cupos y/o descuentos_x000a_Durante el mes de febrero se expidieron 7644 :_x000a_7056 auto reconocimientos para comunidades negras, afrocolombianas, raizales y palenqueras_x000a_17  certificaciones de exoneración de servicio militar C-433 de 2021._x000a_571 certificaciones de cupos y descuentos._x000a_Durante el mes de marzo se expidieron 5965:_x000a_5483 auto reconocimientos para comunidades negras, afrocolombianas, raizales y palenqueras_x000a_34 certificaciones certificaciones de exoneración de servicio militar C-433 de 2021._x000a_448 certificaciones de cupos y descuento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
    <m/>
    <m/>
    <m/>
    <m/>
    <m/>
    <m/>
    <m/>
    <m/>
    <m/>
    <m/>
    <n v="1.0000100000000001"/>
    <n v="1.0000100000000001"/>
    <b v="0"/>
    <x v="1"/>
  </r>
  <r>
    <s v="Ind04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mecanismos para la prevención de violencias masivas de los Derechos a la vida, y la Integridad enfocados al restablecimiento y la preservación de la seguridad ciudadana y el orden público; y la libertad e igualdad_x000a_religiosa."/>
    <n v="0.02"/>
    <s v="Dirección de Asuntos para Comunidades Negras, Afrocolombianas, Raizales y Palenqueras"/>
    <s v="Director"/>
    <s v="amelia.cotes@mininterior.gov.co"/>
    <s v="Eficacia"/>
    <s v="La  Dirección de Asuntos para Comunidades Negras, Afrocolombianas, Raizales y Palenqueras, realiza el registros y Actualizaciones Realizadas sobre el Total de Registros y Actualizaciones de Organizaciones de Comunidades Negras, Afrocolombianas, Raizales y Palenqueras, esto es importante medirlo por que  las organizaciones legalmente organizadas puedan acceder a los proyectos de inversión que oferta el gobierno nacional; la medición del presente indicador se proyecta con una tendencia de incremental para cada trimestre. "/>
    <s v="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
    <s v="Sumatoria de Registro, actualización realizadas de los Consejos Comunitarios,  Formas o Expresiones Organizativas, Organizaciones de Base y las demás que cree la Ley, de las Comunidades Negras, Afrocolombianas, Raizales y Palenqueras"/>
    <s v="Incrementar"/>
    <s v="Acumulado"/>
    <s v="Número"/>
    <n v="2024"/>
    <n v="150"/>
    <d v="2025-12-31T00:00:00"/>
    <n v="25"/>
    <n v="45"/>
    <n v="55"/>
    <n v="75"/>
    <n v="200"/>
    <s v="Plan estratégico y de acción 2026"/>
    <s v="Matriz de excel, registros, actualizaciones, informes controldoc"/>
    <s v="Trimestral"/>
    <n v="99"/>
    <m/>
    <m/>
    <m/>
    <n v="99"/>
    <s v="En el trimestre se recibieron y atendieron 99 solicitudes en el proceso de Registro Público Único Nacional y/o actualización de los Consejos Comunitarios, Formas o Expresiones Organizativas, Organizaciones de Base, para un cumplimiento del 100% de la actividad, así:_x000a__x000a_Enero. (11) 1 inscripciones Organizaciones de base, 2 Actualizaciones organizaciones de base, 0 Inscripciones consejos comunitarios, 8 Actualizaciones consejos comunitarios, 0 Inscripciones de formas o expresiones, 0 Actualizaciones de formas o expresiones._x000a_ _x000a_Febrero. (52) 11 Inscripciones Organizaciones de base, 8 Actualizaciones organizaciones de base, 1 Inscripciones consejos comunitarios, 32 Actualizaciones consejos comunitarios, 0 Inscripciones de formas o expresiones, 0 Actualizaciones de formas o expresiones._x000a__x000a_Marzo. (36) 3 Inscripciones Organizaciones de base, 5 Actualizaciones organizaciones de base, 1 Inscripciones consejos comunitarios, 25 Actualizaciones consejos comunitarios, 0 Inscripciones de formas o expresiones, 2 Actualizaciones de formas o expresiones."/>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
    <m/>
    <m/>
    <m/>
    <m/>
    <m/>
    <m/>
    <m/>
    <m/>
    <m/>
    <m/>
    <n v="1.0000100000000001"/>
    <n v="0.495"/>
    <b v="0"/>
    <x v="1"/>
  </r>
  <r>
    <s v="Ind04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para Comunidades Negras, Afrocolombianas, Raizales y Palenqueras"/>
    <s v="Director"/>
    <s v="amelia.cotes@mininterior.gov.co"/>
    <s v="Eficacia"/>
    <s v="Procesos de Consulta Previa Realizados para Medidas Legislativas y Administrativas Afectando a Comunidades Negras, Afrocolombianas, Raizales y Palenqueras, los cuales aumentan en el periodo espeficico, su inportancia se debe a la Consulta Previa es un derecho fundamental (Sent. C-169/01, Convenio 169 OIT). Medir cuántos procesos se realizan permite.Verificar que el Estado está cumpliendo con la protección de los derechos de las comunidades. Evidenciar que las entidades responsables están aplicando las normas y protocolos vigentes."/>
    <s v="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
    <s v="Sumatoria de  procesos de Consulta Previa para la adopción de Medidas Legislativas y Administrativas de Amplio Alcance Susceptibles de Afectar a las Comunidades Negras, Afrocolombianas, Raizales y Palenqueras  (Espacio Nacional de Consulta Previa - ENCP y Sesiones de las Comisiones) realizados "/>
    <s v="Incrementar"/>
    <s v="Acumulado"/>
    <s v="Número"/>
    <n v="2024"/>
    <n v="25"/>
    <d v="2025-12-31T00:00:00"/>
    <n v="5"/>
    <n v="6"/>
    <n v="7"/>
    <n v="8"/>
    <n v="26"/>
    <s v="Plan estratégico y de acción 2026"/>
    <s v="Actas de los procesos de Consulta Previa para la adopción de Medidas Legislativas y Administrativas de Amplio Alcance Susceptibles de Afectar a las Comunidades Negras, Afrocolombianas, Raizales y Palenqueras  (Espacio Nacional de Consulta Previa - ENCP y Sesiones de las Comisiones, informes, listas de asistencia"/>
    <s v="Trimestral"/>
    <n v="5"/>
    <m/>
    <m/>
    <m/>
    <n v="5"/>
    <s v="Para el I trimestre se adelantaron 5 acciones en el marco de Coordinar y realizar los procesos de Consulta Previa para la adopción de Medidas Legislativas y Administrativas de Amplio Alcance Susceptibles de Afectar a las Comunidades Negras, Afrocolombianas, Raizales y Palenqueras con el Espacio Nacional de Consulta Previa – ENCP (Decreto 1372 de 2018); así como la secretaría técnica de la Comisión Consultiva de Alto Nivel (Decreto 1640 de 2020). asi;_x000a_Febrero; (1) Comisión IV del Espacio Nacional de Consulta Previa, en el marco de la Consulta Previa Libre e Informada del Capítulo de las comunidades Negras, Afrocolombianas, Raizales y Palenqueras del Plan Nacional de Cultura 2024-2038, en el marco de la ejecución del contrato 1923 de 2025._x000a_Marzo; (4) (1) Sesión Comisión V del Espacio Nacional de Consulta Previa de Comunidades Negras Afrocolombianas, Raizales y Palenqueras – ENCP, para el desarrollo de un espacio de diálogo de temas relacionados con la misionalidad de la Unidad de Restitución de Tierras – URT. (2) Sesión Comisión Consultiva de Alto Nivel – CCAN, para la participación en el proceso de reglamentación del Decreto Ley 4635 de 2011 (3,4) Sesióne de la Comisión VI del ENCP y la Unidad de Víctimas – UARIV para la consolidación de los preacuerdos y predesacuerdos de la consulta del Decreto Ley 4635 de 2011."/>
    <s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
    <m/>
    <m/>
    <m/>
    <m/>
    <m/>
    <m/>
    <m/>
    <m/>
    <m/>
    <m/>
    <n v="1"/>
    <n v="0.19230769230769232"/>
    <b v="1"/>
    <x v="0"/>
  </r>
  <r>
    <s v="Ind048"/>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s v="Eficacia"/>
    <s v="Este indicador mide el número de entidades del orden nacional y territorial e instancias de paz que se mantienen articuladas para la implementación de la Política de Paz Total. Es importante porque permite asegurar la coordinación institucional necesaria para ejecutar de manera efectiva las acciones de paz. Su objetivo es mantener el nivel de articulación dentro de un rango que garantice la implementación adecuada de la política."/>
    <s v="Entidades o instancias articuladas para la implementación de acciones asociadas a la Paz"/>
    <s v="Número de  entidades y/o instancias articuladas  para la implementación de acciones asociadas a la Paz  "/>
    <s v="Mantener"/>
    <s v="Stock"/>
    <s v="Número"/>
    <n v="2025"/>
    <n v="12"/>
    <d v="2025-12-31T00:00:00"/>
    <n v="0"/>
    <n v="2"/>
    <n v="5"/>
    <n v="5"/>
    <n v="12"/>
    <s v="Informes de Articulacion de Entidades o Instancias asociadas a la Paz"/>
    <s v="Reportes o Informes de Iniciativas gestionadas, articuladas y/o coordinadas"/>
    <s v="Trimestral"/>
    <n v="0"/>
    <m/>
    <m/>
    <m/>
    <m/>
    <s v="No se reporta avance ya que la meta para el I Trimestre se encuentra en cero (0)"/>
    <s v="No aplica "/>
    <s v="Ninguna"/>
    <m/>
    <m/>
    <m/>
    <m/>
    <m/>
    <m/>
    <m/>
    <m/>
    <m/>
    <s v="No aplica, no hay meta"/>
    <s v="No se reportó avance"/>
    <b v="1"/>
    <x v="0"/>
  </r>
  <r>
    <s v="Ind049"/>
    <s v="MISIONAL"/>
    <x v="4"/>
    <n v="0.06"/>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Grupo Equipo de Paz del Ministerio del Interior"/>
    <s v="Coordinador"/>
    <s v="jaime.guzman@mininterior.gov.co"/>
    <s v="Eficacia"/>
    <s v="Este indicador mide la gestión de la implementación de iniciativas sociales, comunitarias e institucionales del Sector Interior en articulación con entidades del orden nacional, territorial, organismos de cooperación internacional y organizaciones sociales y étnicas. Es importante porque permite fortalecer la acción conjunta para atender necesidades territoriales y poblacionales. Su objetivo es aumentar el nivel de implementación articulada de estas iniciativas."/>
    <s v="Iniciativas del Sector Interior, articuladas con entidades del Orden Nacional, Territorial, Organismos de Cooperación Internacional y Multilaterales y Organizaciones sociales y etnicas."/>
    <s v="Numero de Iniciativas gestionadas, articuladas y/o coordinadas"/>
    <s v="Incrementar"/>
    <s v="Acumulado"/>
    <s v="Número"/>
    <n v="2025"/>
    <n v="17"/>
    <d v="2025-12-31T00:00:00"/>
    <n v="2"/>
    <n v="5"/>
    <n v="5"/>
    <n v="5"/>
    <n v="17"/>
    <s v="Soportes de Articulacion e Implementacion de las Iniciativas sociales y comuntarias asociadas al sector Interior"/>
    <s v="Reportes o Informes de Iniciativas gestionadas, articuladas y/o coordinadas"/>
    <s v="Trimestral"/>
    <n v="2"/>
    <m/>
    <m/>
    <m/>
    <m/>
    <s v="Durante el I trimestre de la vigencia, se avanzó con la gestión e implementación de dos iniciativas en las subregiones PDET: Sierra Nevada y Perijá, en el municipio de La Paz (Cesar), y Sur del Tolima, en el municipio de Ataco (Tolima), en coadyuvancia con el Convenio No. 1638 de 2024 suscrito con la OIM, mediante acciones de planificación, coordinación y seguimiento orientadas a garantizar la pertinencia territorial y sostenibilidad de las intervenciones; estas acciones se enmarcan en los lineamientos del Plan Nacional de Desarrollo 2022–2026 “Colombia, Potencia Mundial de la Vida”, contribuyendo a la consolidación de la paz territorial, el cierre de brechas y el fortalecimiento institucional en territorios priorizados, "/>
    <s v="Ind049"/>
    <s v="Ninguna"/>
    <m/>
    <m/>
    <m/>
    <m/>
    <m/>
    <m/>
    <m/>
    <m/>
    <m/>
    <n v="1"/>
    <s v="No se reportó avance"/>
    <b v="1"/>
    <x v="0"/>
  </r>
  <r>
    <s v="Ind050"/>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s v="Eficacia"/>
    <s v="Medir la determinación de la procedencia o no de consulta previa mediante el porcentaje de actos administrativos expedidos para la toma de decisiones. Es importante la medición para establecer el volumen de actos administrativos, para la toma de decisiones, relacionadas con el procedimiento de la procedencia o no de la consulta previa. El indicador es de mantener  "/>
    <s v="Porcentaje de actos administrativos expedidos para determinar la procedencia o no de la consulta previa "/>
    <s v="(Número de actos administrativos expedidos para determinar la procedencia o no de la consulta previa / Número de actos administrativos programados para determinar la procedencia o no de la consulta previa ) x 100 _x0009_"/>
    <s v="Mantener"/>
    <s v="Flujo"/>
    <s v="Porcentaje"/>
    <n v="2023"/>
    <n v="1"/>
    <d v="2025-09-30T00:00:00"/>
    <n v="0.9"/>
    <n v="0.9"/>
    <n v="0.9"/>
    <n v="0.9"/>
    <n v="0.9"/>
    <s v="Matriz de actos administrativos 2026 de la Subdirección Ténica"/>
    <s v="Matriz de actos administrativos 2026 de la Subdirección Técnica  "/>
    <s v="Trimestral"/>
    <n v="0.9"/>
    <m/>
    <m/>
    <m/>
    <m/>
    <s v="&quot;En el primer trimestre del año 2026, fueron programados y emitidos 290 actos administrativos de Determinación de Procedencia y Oportuna de la Consulta previa, así: Enero: 88, febrero: 109, marzo: 93_x000a_Por sectores: energía, 122 actos;  sector de infraestructura, 46 actos;  el sector minero, 35 actos; el sector ambiental, 23 actos: el sector de hidrocarburos, 18 actos; el sector de telecomunicaciones, 18 actos;  el grupo de otros sectores sumó 28 actos administrativos, para un total de 290 actos administrativos emitidos.&quot;"/>
    <s v="1. Ind 050. 1er Trimestre"/>
    <m/>
    <m/>
    <m/>
    <m/>
    <m/>
    <m/>
    <m/>
    <m/>
    <m/>
    <m/>
    <n v="1"/>
    <s v="No se reportó avance"/>
    <b v="1"/>
    <x v="0"/>
  </r>
  <r>
    <s v="Ind051"/>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la Autoridad Nacional de Consulta Previa"/>
    <s v="Director"/>
    <s v="dire.alfonso.jimenez@mininterior.gov.co"/>
    <s v="Eficacia"/>
    <s v="Medir la gestión y coordinación de los procesos consultivos mediante el porcentaje de reuniones atendidas y convocadas en el marco de procesos de consulta previa. Es importante medirlo para el monitoreo y toma de decisiones de la gestión del desarrollo de los procesos consultivos . El indicador es de mantener"/>
    <s v="Porcentaje de reuniones convocadas y atendidas en el marco de procesos de consulta previa "/>
    <s v="SI((Número de reuniones atendidas en el marco de procesos de consulta previa/Número de reunioones convocados en el marco de procesos de consulta previa)&gt;=85%;1;(Número de reuniones atendidas en el marco de procesos de consulta previa/Número de reunioones convocados en el marco de procesos de consulta previa)/85%)"/>
    <s v="Mantener"/>
    <s v="Flujo"/>
    <s v="Porcentaje"/>
    <n v="2023"/>
    <n v="1"/>
    <d v="2025-09-30T00:00:00"/>
    <n v="1"/>
    <n v="1"/>
    <n v="1"/>
    <n v="1"/>
    <n v="1"/>
    <s v="Matriz de reuniones convocadas y atendidas en el marco de la Consulta Previa de la Subdirección de Gestión."/>
    <s v="Matriz de reuniones convocadas y atendidas en el marco de la Consulta Previa de la Subdirección de Gestión "/>
    <s v="Trimestral"/>
    <n v="1"/>
    <m/>
    <m/>
    <m/>
    <m/>
    <s v="Durante el primer trimestre se atendieron 269 reuniones de las 284 reuniones convocadas de consultra previa, cumpliendo con la meta para el trimestre; especificamente por mes las Atendidas: Enero 8, febrero 99, marzo 162 , y las convocadas: Enero: 8, Febrero 102, marzo, 174."/>
    <s v="2.Ind. 051. 1er Trimestre"/>
    <m/>
    <m/>
    <m/>
    <m/>
    <m/>
    <m/>
    <m/>
    <m/>
    <m/>
    <m/>
    <n v="1"/>
    <s v="No se reportó avance"/>
    <b v="1"/>
    <x v="0"/>
  </r>
  <r>
    <s v="Ind052"/>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la Autoridad Nacional de Consulta Previa"/>
    <s v="Director"/>
    <s v="dire.alfonso.jimenez@mininterior.gov.co"/>
    <s v="Eficacia"/>
    <s v="Medir la estrategias implementadas de los procesos de formación en consulta previa desde la escuela de formación para grupos de interés, a fin de establecer el avance de la sensibilización en materia de consulta previa de los grupos de interés.  Es importante la medición porque mediante la implementacion de estrategias de formación se fortalecen las capacidades y habilidades para grupos de interes en materia de consulta previa. El indicador es de mantener  "/>
    <s v="Porcentaje de estrategias de formación implementadas desde la escuela de formación para grupos de interés."/>
    <s v="(Número de estrategias de formación implementadas desde la escuela de formación para grupos de interés / Número de estrategias de formación programadas a implementar desde la escuela de formación para grupos de interés) x 100"/>
    <s v="Mantener"/>
    <s v="Flujo"/>
    <s v="Porcentaje"/>
    <n v="2025"/>
    <n v="1"/>
    <d v="2025-09-30T00:00:00"/>
    <n v="1"/>
    <n v="1"/>
    <n v="1"/>
    <n v="1"/>
    <n v="1"/>
    <s v="Reporte del número de estrategias de formación implementadas desde la escuela de formación para  grupos de interés _x0009__x0009__x0009__x0009__x0009__x0009__x0009__x0009__x0009_"/>
    <s v="Reporte del número de estrategias de formación implementadas desde la escuela de formación para  grupos de interés _x0009__x0009__x0009__x0009__x0009__x0009__x0009__x0009__x0009_"/>
    <s v="Trimestral"/>
    <n v="1"/>
    <m/>
    <m/>
    <m/>
    <m/>
    <s v="En el marco de la implementación de estrategias desde la Escuela de Formación para grupos de interés en el primer trimestre se adelantaron 4 estrategias así: _x000a_Enero: 2 estrategias 1, se proyecta documento base para la jornada de inducción y reinducción para servidores de la DANCP. 2. estrategias de jornadas de capacitación:  (Se realizó jornada de capacitación a servidores de la Dirección de formalización minera del Ministerio de Minas y Energía. (8 personas)._x000a_Febrero: 1 estrategia de jornada de capacitación: Se adelantaron tres (3) capacitaciones: 1) A la comunidad del Cabildo Menor Indígena Cascaloa (11 personas). 2) Jornada de inducción en el derecho fundamental a la consulta previa dirigida a nuevos servidores de la DANCP (57 personas). 3) Capacitación en consulta previa dirigida a colaboradores de la Alcaldía Municipal de Filadelfia – Caldas y la Personería Municipal (23 personas)._x000a_Marzo: 1  estrategias de jornadas de capacitación: (1. Consejo comunitario PUA ll .(46 personas) 2. Capacitación a la Comunidad Indígena San Rafael (67 personas). 3. Capacitación al Consejo Comunitario Arroyo  (53 personas) 4.Capacitación al Consejo Comunitario de Punta Arena – Cartagena (49 personas). 5.Capacitación al Consejo Comunitario Santa Ana en Barú – Cartagena (36 personas). 6. Capacitación a servidores públicos en Guainía; 7. La comunidad de Punta Canoa – Cartagena) (5 personas), Comunidad de punta canoa  (59 personas); 8. Comision de servicio civil (15 personas) para un total (las 7 capacitaciones) de 315 personas."/>
    <s v="3. Ind.052. 1er Trimestre"/>
    <m/>
    <m/>
    <m/>
    <m/>
    <m/>
    <m/>
    <m/>
    <m/>
    <m/>
    <m/>
    <n v="1"/>
    <s v="No se reportó avance"/>
    <b v="1"/>
    <x v="0"/>
  </r>
  <r>
    <s v="Ind053"/>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3"/>
    <s v="Dirección de Asuntos Religiosos"/>
    <s v="Director"/>
    <s v="richard.gamboa@mininterior.gov.co"/>
    <s v="Eficiencia"/>
    <s v="Incrementar la cantidad de asistencias técnicas y acompañamientos efectuados por la DAR a las Gobernaciones y Alcaldías, tanto de manera presencial como virtual, en relación con las metodologías y kit de herramientas determinados, permite identificar el grado de cumplimiento en la gestión del proceso de asesoría y asistencia técnica brindado por la DAR a las entidades territoriales, de igual forma facilita evaluar el cumplimiento de la estrategia de relacionamiento Nación - Territorio, garantizar la transferencia de conocimiento y mejorar la gestión en las entidades territoriales. la tendencia de este indicador es incremental."/>
    <s v="Asistencias técnicas realizadas a las entidades territoriales (Gobernaciones y Alcaldías)  de manera presencial y virtual, sobre las metodologías y kit de herramientas realizadas por la Dirección de Asuntos Religiosos "/>
    <s v="Sumatoria del número de asistencias técnicas realizadas a las entidades territoriales (Gobernaciones y Alcaldías) de manera presencial y virtual"/>
    <s v="Incrementar"/>
    <s v="Acumulado"/>
    <s v="Número"/>
    <n v="2023"/>
    <n v="357"/>
    <d v="2025-12-31T00:00:00"/>
    <n v="5"/>
    <n v="25"/>
    <n v="25"/>
    <n v="25"/>
    <n v="80"/>
    <s v="Bitácora de eventos DAR 2026"/>
    <s v="Registros de asistencia técnica y acompañamientos (actas, informes de comisión, Listas de asistencia, reportes de plataformas virtuales y registros fotográficos)."/>
    <s v="Trimestral"/>
    <n v="40"/>
    <m/>
    <m/>
    <m/>
    <m/>
    <s v="Durante el primer (1) trimestre: Se realizaron (40) asistencias técnicas y acompañamientos a las entidades territoriales (Gobernaciones y Alcaldías) de manera presencial y virtual, sobre las metodologías y kit de herramientas proferidas por la Dirección así: Enero (2): 19/01/2026 Valle del Cauca Palmira, 27/01/2026 Antioquia Medellín;  Febrero (19): 03/02/2026 Cundinamarca Soacha, 10/02/2026 Soledad Atlántico, 12/02/2026 Bogotá Bogotá D.C,13/02/2026 Bogotá , 16/02/2026 Bolívar Cicuco,   16/02/2026 Mompós Bolivar, 17/02/2026 Bolívar Cicuco, 18/02/2026 Bolívar Magangué, 19/02/2026 Bolívar Mompós,  Vaupés Mitú, 20/02/2026 Atlántico Barranquilla, 21/02/2026 Atlántico Barranquilla, 22/02/2026 Atlántico Barranquilla, 24/02/2026 Bolívar Turbaco, 25/02/2026 Bolívar Turbaco, 26/02/2026 Bolívar Turbaco,  Tolima San Luis; Marzo (19): 06/03/2026 Meta Villavicencio, 07/03/2026 Bogotá Bogotá, 09/03/2026 Vaupés Mitú, 10/03/2026 Casanare Yopal, 11/03/2026 Sucre San Onofre, 13/03/2026 Cauca Popayán,  Nariño Pasto, 16/03/2026 La Guajira Riohacha,  Nariño Pasto, 17/03/2026 La Guajira Riohacha, 18/03/2026 Antioquia Medellín,  Bolívar Magangué, 19/03/2026 Antioquia Caldas,   Medellín,  Chocó Quibdó,  Tolima Ibagué, 24/03/2026 Antioquia Caldas, 25/03/2026 Huila Neiva."/>
    <s v="https://mininteriorgovco.sharepoint.com/:f:/r/sites/EvidenciasOAP/Documentos%20compartidos/Evidencias%20Indicadores%20de%20Proceso%202026/05.%20Gesti%C3%B3n%20para%20la%20Protecci%C3%B3n%20de%20los%20derechos/Direcci%C3%B3n%20de%20Asuntos%20Religiosos/Ind053?csf=1&amp;web=1&amp;e=CDDh9A"/>
    <s v="Ninguna"/>
    <m/>
    <m/>
    <m/>
    <m/>
    <m/>
    <m/>
    <m/>
    <m/>
    <m/>
    <n v="1.0000100000000001"/>
    <s v="No se reportó avance"/>
    <b v="0"/>
    <x v="1"/>
  </r>
  <r>
    <s v="Ind054"/>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s v="Eficacia"/>
    <s v="Mantener el porcentaje de solicitudes de trámites atendidos de manera efectiva dentro de los tiempos establecidos por el Sistema de Gestión Documental. Es importante, porque permite garantizar la eficiencia y oportunidad en la gestión documental, asegurando la custodia adecuada de los expedientes y el cumplimiento normativo. Además, contribuye a la transparencia y a la satisfacción de los usuarios internos y externos. La tendencia de este indicador es de &quot;Mantener&quot;."/>
    <s v="Trámites del Sistema de gestión documental y custodia de los expedientes realizados  por la Dirección de Asuntos Religiosos "/>
    <s v="((Sumatoria del número de actos administrativos por solicitud de personerías jurídicas especiales y extendidas y otros trámites de las entidades religiosas atendidos y en custodia) / (el número de solicitudes de trámites recibidos en el periodo)) multiplicado por 100"/>
    <s v="Mantener"/>
    <s v="Stock"/>
    <s v="Porcentaje"/>
    <n v="2023"/>
    <n v="1"/>
    <d v="2025-12-31T00:00:00"/>
    <n v="1"/>
    <n v="1"/>
    <n v="1"/>
    <n v="1"/>
    <n v="1"/>
    <s v="Sistema de gestión documental,  tablero de reparto  y registro de custodia de los expedientes"/>
    <s v="Reportes del Sistema de gestión documental,  tablero de reparto  y registro de custodia de los expedientes; clasificadospor trámites así: 2. reforma de estatutos, 3. personería jurídica especial, 4. personería jurídica extendida, 5. dignatarios, y 6. tutelas"/>
    <s v="Trimestral"/>
    <n v="1"/>
    <m/>
    <m/>
    <m/>
    <m/>
    <s v="Durante el primer trimestre: se realizó la actualización del sistema de gestión documental y la custodia de los expedientes de personerías jurídicas de la siguiente manera: enero: reforma de estatutos 5, personería jurídica especial 42, personería jurídica extendida 5, dignatarios 28, tutelas 10 total 90, febrero: reforma de estatutos 13, personería jurídica especial 58, personería jurídica extendida 6, dignatarios 66, tutelas 13, total 156, y marzo: reforma de estatutos 34, personería jurídica especial 94, personería jurídica extendida 3, dignatarios 83, tutelas 20, total 234, Acumulado trimestre: reforma de estatutos 52, personería jurídica especial 194, personería jurídica extendida 14, dignatarios 177, tutelas 43, para un total de 480 trámites atendidos"/>
    <s v="https://mininteriorgovco.sharepoint.com/:f:/r/sites/EvidenciasOAP/Documentos%20compartidos/Evidencias%20Indicadores%20de%20Proceso%202026/05.%20Gesti%C3%B3n%20para%20la%20Protecci%C3%B3n%20de%20los%20derechos/Direcci%C3%B3n%20de%20Asuntos%20Religiosos/Ind054?csf=1&amp;web=1&amp;e=ScFoU5"/>
    <s v="Ninguna"/>
    <m/>
    <m/>
    <m/>
    <m/>
    <m/>
    <m/>
    <m/>
    <m/>
    <m/>
    <n v="1"/>
    <s v="No se reportó avance"/>
    <b v="1"/>
    <x v="0"/>
  </r>
  <r>
    <s v="Ind055"/>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4"/>
    <s v="Dirección de Asuntos Religiosos"/>
    <s v="Director"/>
    <s v="richard.gamboa@mininterior.gov.co"/>
    <s v="Efectividad"/>
    <s v="Mantener el porcentaje de expedición de certificados de existencia y representación legal dentro del tiempo establecido por la normativa, es importante porque garantiza la eficiencia y oportunidad en la atención de trámites, lo cual permite asegurar la transparencia, la eficiencia administrativa y la satisfacción de las entidades religiosas."/>
    <s v="Certificados de existencia y representación legal de las entidades religiosas expedidos por la Dirección de Asuntos Religiosos "/>
    <s v="((Número certificaciones de representacion legal  de las entidades religiosas expedidos) /( número de solicitudes de certificación de representacion legal  de las entidades religiosas recibidos)) multiplicado por 100"/>
    <s v="Mantener"/>
    <s v="Stock"/>
    <s v="Porcentaje"/>
    <n v="2019"/>
    <n v="1"/>
    <d v="2025-12-31T00:00:00"/>
    <n v="1"/>
    <n v="1"/>
    <n v="1"/>
    <n v="1"/>
    <n v="1"/>
    <s v="Registro público de entidades religiosas (Plataforma BPM)"/>
    <s v="Reportes del Sistema de gestión documental BPM, tablero de reparto  y registro de custodia de los expedientes; clasificadospor trámites así: 1. Certificados de existencia y representacion legal"/>
    <s v="Trimestral"/>
    <n v="1"/>
    <m/>
    <m/>
    <m/>
    <m/>
    <s v="Durante el primer (1) trimestre se expidieron 5037 certificados de existencia y representación legal así: enero 1495, febrero 1809 y marzo 1733._x000a__x000a_Los certificados de existencia y representación legal se solicitan en el aplicativo: https://arncbpm.mininterior.gov.co/_x000a__x000a_Para facilitar la generación de datos estadísticos de registros administrativos consultar el enlace._x000a__x000a_Enlace reporte Cantidad Solicitudes Certificado_x000a_https://bpmproduccion.mininterior.gov.co/BPM_Mensajes_Crear.aspx?Tu9QX7FiJeYMmKBSEE4Yxo7Oza7oLOoAQwF4WhW4mZQ="/>
    <s v="https://mininteriorgovco.sharepoint.com/:f:/r/sites/EvidenciasOAP/Documentos%20compartidos/Evidencias%20Indicadores%20de%20Proceso%202026/05.%20Gesti%C3%B3n%20para%20la%20Protecci%C3%B3n%20de%20los%20derechos/Direcci%C3%B3n%20de%20Asuntos%20Religiosos/Ind055?csf=1&amp;web=1&amp;e=Iz3kt5"/>
    <s v="Ninguna"/>
    <m/>
    <m/>
    <m/>
    <m/>
    <m/>
    <m/>
    <m/>
    <m/>
    <m/>
    <n v="1"/>
    <s v="No se reportó avance"/>
    <b v="1"/>
    <x v="0"/>
  </r>
  <r>
    <s v="Ind056"/>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5"/>
    <s v="Subdirección de Proyectos para la Seguridad y la Convivencia Ciudadana"/>
    <s v="Subdirector "/>
    <s v="tito.lovo@mininterior.gov.co"/>
    <s v="Eficacia"/>
    <s v="Mide el número de jornadas integrales realizadas por la Subdirección de Proyectos para la Seguridad y Convivencia Coudadana a entes territoriales y Fuerza Pública, orientadas a socializar la oferta institucional y fortalecer capacidades en formulación, gestión y radicación de proyectos a través del Sistema de Información de Proyectos Institucionales (SIPI). Estas jornadas buscan facilitar la adecuada estructuración de las iniciativas y su tránsito por el proceso de viabilización técnica, financiera y jurídica. El objetivo del indicador es mantener el número de jornadas ejecutadas conforme a la programación establecida para la vigencia 2026._x0009__x0009__x0009__x0009__x0009__x0009__x0009__x0009__x0009_"/>
    <s v="Jornadas integrales de fortalecimiento y socialización de la oferta institucional realizadas a entes territoriales y Fuerza Pública_x0009__x0009__x0009__x0009__x0009__x0009__x0009__x0009__x0009__x0009__x0009__x0009__x0009__x0009__x0009__x0009_"/>
    <s v="Número de jornadas integrales de fortalecimiento y socialización de la oferta institucional realizadas en el periodo._x0009__x0009__x0009__x0009__x0009__x0009__x0009__x0009__x0009_"/>
    <s v="Incrementar"/>
    <s v="Acumulado"/>
    <s v="Número"/>
    <s v="No aplica"/>
    <s v="No aplica"/>
    <s v="No aplica"/>
    <n v="0"/>
    <n v="6"/>
    <n v="0"/>
    <n v="6"/>
    <n v="12"/>
    <s v="Registro consolidado de jornadas de fortalecimiento y socialización administrado por la Subdirección; reportes del Sistema de Información de Proyectos Institucionales (SIPI), cuando aplique."/>
    <s v="Listados de asistencia firmados; informes de ejecución de jornadas; reportes del registro de jornadas en el SIPI (cuando aplique); material de soporte (actas, memorandos de convocatoria y evidencias fotográficas)."/>
    <s v="Semestral"/>
    <s v="N/A"/>
    <m/>
    <m/>
    <m/>
    <m/>
    <s v="La meta esta programada para el II y IV trimestre, por lo anterior no se reporta el avance del indicador"/>
    <m/>
    <s v="N/A"/>
    <m/>
    <m/>
    <m/>
    <m/>
    <m/>
    <m/>
    <m/>
    <m/>
    <m/>
    <s v="No aplica, no hay meta"/>
    <s v="No se reportó avance"/>
    <b v="0"/>
    <x v="3"/>
  </r>
  <r>
    <s v="Ind057"/>
    <s v="MISIONAL"/>
    <x v="4"/>
    <n v="0.11"/>
    <s v="Promover la implementación, la descentralización y el fortalecimiento de las Políticas Públicas orientadas a la protección y la prevención de los Derechos Humanos, El Derecho Internacional Humanitario; el fortalecimiento institucional de las Entidades Territoriales para la atención a las Víctimas del Conflicto Armado; la lucha contra la trata de personas; el reconocimiento y la protección a las comunidades Indígenas, Rrom, Negras, Afrocolombianas, Raizales, Palenqueras y Minorías, así como la garantía de la titularidad colectiva de las comunidades étnicas a través de la Consulta Previa; el fortalecimiento de los mecanismos para la prevención de violencias masivas de los Derechos a la vida, y la Integridad enfocados al restablecimiento y la preservación de la seguridad ciudadana y el orden público; y la libertad e igualdad religiosa."/>
    <n v="0.06"/>
    <s v="Subdirección de Proyectos para la Seguridad y la Convivencia Ciudadana"/>
    <s v="Subdirector "/>
    <s v="tito.lovo@mininterior.gov.co"/>
    <s v="Eficiencia"/>
    <s v="Mide el porcentaje de proyectos evaluados frente al total de proyectos radicados en la Subdirección durante el periodo de referencia, con el fin de determinar el nivel de cumplimiento en la gestión de evaluación técnica. El objetivo del indicador es mantener el resultado dentro del rango meta definido (≥ 90%)."/>
    <s v="Proyectos evaluados frente a proyectos radicados en la Subdirección de Proyectos para la Seguridad y la Convivencia Ciudadana."/>
    <s v="Número de proyectos evaluados / Número de proyectos radicados en la plataforma  * 100_x0009__x0009__x0009__x0009__x0009__x0009__x0009__x0009__x0009_"/>
    <s v="Mantener"/>
    <s v="Stock"/>
    <s v="Porcentaje"/>
    <s v="No aplica"/>
    <s v="No aplica"/>
    <s v="No aplica"/>
    <n v="0"/>
    <n v="0.9"/>
    <n v="0"/>
    <n v="0.9"/>
    <n v="0.9"/>
    <s v="Reporte consolidado del Sistema de Información de Proyectos Institucionales (SIPI) sobre proyectos radicados y evaluados en el periodo."/>
    <s v="Registros del SIPI sobre proyectos radicados y proyectos que se le hallan realizado evaluación._x0009__x0009__x0009__x0009__x0009__x0009__x0009__x0009__x0009_"/>
    <s v="Semestral"/>
    <s v="N/A"/>
    <m/>
    <m/>
    <m/>
    <m/>
    <s v="La meta esta programada para el II y IV trimestre, por lo snterior no se reporta el avance del indicador"/>
    <m/>
    <s v="N/A"/>
    <m/>
    <m/>
    <m/>
    <m/>
    <m/>
    <m/>
    <m/>
    <m/>
    <m/>
    <s v="No aplica, no hay meta"/>
    <s v="No se reportó avance"/>
    <b v="0"/>
    <x v="3"/>
  </r>
  <r>
    <s v="Ind058"/>
    <s v="DE APOYO"/>
    <x v="5"/>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s v="Eficiencia"/>
    <s v="Hacer seguimiento a la ejecución del presupuesto asignado para atender las necesidades de funcionamiento del Ministerio del Interior, dicha ejecución debe ir en aumento durante la vigencia."/>
    <s v="Ejecución presupuestal apropiada para el funcionamiento "/>
    <s v="(Total presupuesto ejecutado en el periodo (Comprometido)/Total de presupuesto asignado) * 100"/>
    <s v="Incrementar"/>
    <s v="Flujo"/>
    <s v="Porcentaje"/>
    <n v="2024"/>
    <n v="85"/>
    <d v="2025-12-31T00:00:00"/>
    <n v="0.15"/>
    <n v="0.35"/>
    <n v="0.7"/>
    <n v="0.85"/>
    <n v="0.85"/>
    <s v="Sistema Integrado de Información Financiera SIIF"/>
    <s v="Reporte de ejecución SIIF"/>
    <s v="Trimestral"/>
    <n v="0.56999999999999995"/>
    <m/>
    <m/>
    <m/>
    <n v="0.56999999999999995"/>
    <s v="El porcentaje de ejecución de los recursos de funcionamiento ejecutado, fue superior al establecido en la meta para el primer trimestre, debido a que por la ley de garantías se suscribieron nuevos contratos en el mes de enero de 2026, con el fin de garantizar la atención de las necesidades de funcionamiento en las sedes del Ministerio."/>
    <s v="Ind058"/>
    <s v="La ley de garantías conlleva a que varios contratos se suscriban antes de lo previsto con relación a otras vigencias."/>
    <m/>
    <m/>
    <m/>
    <m/>
    <m/>
    <m/>
    <m/>
    <m/>
    <m/>
    <n v="1.0000100000000001"/>
    <n v="0.6705882352941176"/>
    <b v="0"/>
    <x v="1"/>
  </r>
  <r>
    <s v="Ind059"/>
    <s v="DE APOYO"/>
    <x v="5"/>
    <n v="1"/>
    <s v="Administrar y satisfacer las necesidades de bienes, servicios e impactos y aspectos ambientales que permitan la continuidad de la operación y funcionamiento de la entidad en cumplimiento de la normatividad vigente."/>
    <n v="0.5"/>
    <s v="Subdirección Administrativa y Financiera"/>
    <s v="Subdirector "/>
    <s v="diana.olmos@mininterior.gov.co"/>
    <s v="Eficiencia"/>
    <s v="Hacer seguimiento a las tomas física realizadas anualmente a los bienes de las 27 dependencias del Ministerio del Interior, con el objeto de conservar el inventario de la entidad, el numero de tomas físicas debe aumentar en durante la vigencia.  "/>
    <s v="Tomas físicas realizadas anualmente a las dependencias del Ministerio del Interior "/>
    <s v="Sumatoria de tomas físicas realizadas por dependencia"/>
    <s v="Incrementar"/>
    <s v="Acumulado"/>
    <s v="Número"/>
    <n v="2024"/>
    <n v="25"/>
    <d v="2025-12-31T00:00:00"/>
    <n v="0"/>
    <n v="10"/>
    <n v="9"/>
    <n v="8"/>
    <n v="27"/>
    <s v="Sumatoria de tomas físicas realizadas por dependencia"/>
    <s v="Formato Informe Toma Física "/>
    <s v="Trimestral"/>
    <n v="0"/>
    <m/>
    <m/>
    <m/>
    <n v="0"/>
    <s v="Actividad programada a parir del segundo trimestre de 2026"/>
    <s v="Ind059"/>
    <s v="N/A"/>
    <m/>
    <m/>
    <m/>
    <m/>
    <m/>
    <m/>
    <m/>
    <m/>
    <m/>
    <s v="No aplica, no hay meta"/>
    <n v="0"/>
    <b v="1"/>
    <x v="0"/>
  </r>
  <r>
    <s v="Ind060"/>
    <s v="DE APOYO"/>
    <x v="6"/>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s v="Eficacia"/>
    <s v="Hacer segmento a los pagos realizados con base en las solicitudes y el cumplimiento de requisitos por parte de las dependencias del Ministerio; el porcentaje de pagos debe aumentar durante la vigencia. "/>
    <s v="Pagos realizados de las obligaciones de ministerio del interior"/>
    <s v="(Número de pagos oportunos realizados/Número Total de solicitudes de pagos radicados)*100"/>
    <s v="Incrementar"/>
    <s v="Flujo"/>
    <s v="Porcentaje"/>
    <n v="2024"/>
    <n v="0.8"/>
    <d v="2025-12-31T00:00:00"/>
    <n v="1"/>
    <n v="1"/>
    <n v="1"/>
    <n v="1"/>
    <n v="1"/>
    <s v="Sistema Integrado de Información Financiera SIIF"/>
    <s v="Listado ordenes de pago"/>
    <s v="Trimestral"/>
    <n v="1"/>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n v="1"/>
    <s v="Desde la Subdirección Administrativa y Financiera - Grupo de Gestión Financiera y Contable, se realizaron 4.510 pagos que corresponden a radicaciones de las áreas, por valor de $46.679.333.484,52; que corresponden al 100% de los pagos solicitados y aprobados._x000a_Dando así un cumplimiento al 100% correspondiente al primer trimestre de la vigencia 2026, con el siguiente detalle:_x000a_Reservas: 254 por valor de $ 14.673.919.692.425,00_x000a_Enero: 21 por valor de $2.988.505.569,25_x000a_Febrero: 605 por valor de $7.979.091.062,16_x000a_Marzo: 3884 por valor de $35.711.736.853,11"/>
    <s v="Ind060"/>
    <s v="N/A"/>
    <m/>
    <m/>
    <m/>
    <m/>
    <m/>
    <m/>
    <m/>
    <m/>
    <m/>
    <n v="1"/>
    <n v="1"/>
    <b v="1"/>
    <x v="0"/>
  </r>
  <r>
    <s v="Ind061"/>
    <s v="DE APOYO"/>
    <x v="6"/>
    <n v="1"/>
    <s v="Asegurar la oportunidad y calidad de los registros de las operaciones financieras cumpliendo la normatividad vigente con el fin de generar estados financieros razonables para la toma de decisiones"/>
    <n v="0.33"/>
    <s v="Subdirección Administrativa y Financiera"/>
    <s v="Subdirector "/>
    <s v="diana.olmos@mininterior.gov.co"/>
    <s v="Eficiencia"/>
    <s v="Hacer seguimiento a la expedición de CDP y RP solicitados por las dependencias del Ministerio; el porcentaje de CDP y RP expedidas  debe aumentar durante la vigencia. "/>
    <s v="CDP y RP expedidos por el Grupo de Gestión Financiera y Contable del Ministerio"/>
    <s v="(Número de CDP y rp expedidos en el periodo/Número total de CDP y RP solicitados en el periodo)*100"/>
    <s v="Incrementar"/>
    <s v="Flujo"/>
    <s v="Porcentaje"/>
    <n v="2024"/>
    <n v="0.9"/>
    <d v="2025-12-31T00:00:00"/>
    <n v="1"/>
    <n v="1"/>
    <n v="1"/>
    <n v="1"/>
    <n v="1"/>
    <s v="Sistema Integrado de Información Financiera SIIF"/>
    <s v="Consolidado cuentas radicadas y aprobadas"/>
    <s v="Trimestral"/>
    <n v="1"/>
    <n v="1"/>
    <m/>
    <m/>
    <n v="1"/>
    <s v="Durante el I trimestre de la vigencia 2026, se da cumplimiento a la meta del 100% de las solicitudes recibidas en la Subdirección Administrativa y Financiera - Grupo de Gestión Financiera y Contable del Ministerio del interior gestionando 6.240 solicitudes detalladamente así:_x000a_Se expidieron los siguientes CDP:_x000a_Enero: 2.236 por valor de $888.950.972,505,48_x000a_Febrero: 86 por valor de $143.331.978.912,86_x000a_Marzo: 28 por valor de $103.845.392.566,95_x000a_Se expidieron los siguientes RP:_x000a_Enero: 2.088 por valor de $750.632.080.867,83_x000a_Febrero: 806 por valor de $13.453.577.805,00_x000a_Marzo: 996 por valor de $67.312.406.124,00"/>
    <s v="Ind061"/>
    <s v="N/A"/>
    <m/>
    <m/>
    <m/>
    <m/>
    <m/>
    <m/>
    <m/>
    <m/>
    <m/>
    <n v="1"/>
    <n v="1"/>
    <b v="1"/>
    <x v="0"/>
  </r>
  <r>
    <s v="Ind062"/>
    <s v="DE APOYO"/>
    <x v="6"/>
    <n v="1"/>
    <s v="Asegurar la oportunidad y calidad de los registros de las operaciones financieras cumpliendo la normatividad vigente con el fin de generar estados financieros razonables para la toma de decisiones"/>
    <n v="0.34"/>
    <s v="Subdirección Administrativa y Financiera"/>
    <s v="Subdirector "/>
    <s v="diana.olmos@mininterior.gov.co"/>
    <s v="Efectividad"/>
    <s v="Hacer seguimiento al porcentaje de cuentas aprobadas en el Ministerio, esto permite evidenciar la gestión de la dependencia; el porcentaje debe aumentar durante la vigencia."/>
    <s v="Cuentas aprobadas por el Grupo de Gestión Financiera y Contable del Ministerio"/>
    <s v="(Número de cuentas aprobadas/ Número total de cuentas radicadas)*100"/>
    <s v="Incrementar"/>
    <s v="Flujo"/>
    <s v="Porcentaje"/>
    <n v="2024"/>
    <n v="1"/>
    <d v="2025-12-31T00:00:00"/>
    <n v="1"/>
    <n v="1"/>
    <n v="1"/>
    <n v="1"/>
    <n v="1"/>
    <s v="Información estadística consolidada por el Grupo de Gestión Financiera y Contable de Ministerio"/>
    <s v="Consolidado cuentas radicadas y aprobadas"/>
    <s v="Trimestral"/>
    <n v="1"/>
    <m/>
    <m/>
    <m/>
    <n v="1"/>
    <s v="Desde la Subdirección Administrativa y Financiera - Grupo de Gestión Financiera y Contable, se recepcionaron 5.397 cuentas para trámite de revisión, aprobación y pago, y de las cuales 4.443 fueron aprobadas y dieron continuidad al trámite de la cadena presupuestal, dando así cumplimiento al 100% de la actividad._x000a_Con el Siguiente detalle correspondiente al primer trimestre de la Vigencia 2026, así:_x000a_Enero: 1173_x000a_Febrero: 2567_x000a_Marzo: 1657_x000a_Presentando una diferencia entre cuentas radicadas y aprobadas de 954, lo que obedece a las devoluciones realizadas._x000a_Por lo anterior desde la Subdirección Administrativa y Financiera - Grupo de Gestión Financiera y Contable, se mantiene el apoyo a los áreas, así como la constante comunicación con los enlaces a fin de disminuir el índice de error, que conlleva a estás devoluciones."/>
    <s v="Ind062"/>
    <s v="N/A"/>
    <m/>
    <m/>
    <m/>
    <m/>
    <m/>
    <m/>
    <m/>
    <m/>
    <m/>
    <n v="1"/>
    <n v="1"/>
    <b v="1"/>
    <x v="0"/>
  </r>
  <r>
    <s v="Ind063"/>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s v="Eficacia"/>
    <s v="El presente indicador medirá el cumplimiento de los reportes mensuales que se realiza mensualmente a la Contraloría Genetal de la Republica a través de la plataforma SIRECI, con el fin de verificar que se mantega dentro del rango que indica la Ley; adicionalmente la tendencia de dicho indicador es incremental acumulado. "/>
    <s v="Certificaciones expedidas en el aplicativo Sistema de Rendición Electrónica de la Cuenta e Informes - SIRECI "/>
    <s v="Sumatoria del número de certificaciones de informes reportados en SIRECI"/>
    <s v="Incrementar"/>
    <s v="Acumulado"/>
    <s v="Número"/>
    <n v="2024"/>
    <n v="12"/>
    <d v="2025-12-31T00:00:00"/>
    <n v="3"/>
    <n v="3"/>
    <n v="3"/>
    <n v="3"/>
    <n v="12"/>
    <s v="Sistema de Rendición de la Cuenta e Informes - SIRECI"/>
    <s v="Certificaciones Sistema de Rendición Electrónica de la Cuenta e Informes - SIRECI expedidas"/>
    <s v="Trimestral"/>
    <n v="3"/>
    <m/>
    <m/>
    <m/>
    <n v="3"/>
    <s v="Durante el primer trimestre del año 2026, la Subdirección de Gestión Contractual reportó mensualmente a la Contraloría General de la República, a través de la plataforma SIRECI, los contratos y/o convenios suscritos por el Ministerio del interior, reportes realizados durante los meses de enero, febrero y marzo de 2026."/>
    <s v="https://mininteriorgovco.sharepoint.com/:f:/r/sites/EvidenciasOAP/Documentos%20compartidos/Evidencias%20Indicadores%20de%20Proceso%202026/08.%20Gesti%C3%B3n%20de%20Bienes%20y%20Servicios/I%20Trimestre/Ind.063?csf=1&amp;web=1&amp;e=iJHRfv"/>
    <s v="Según la Resolución orgánica 6289 DE 2011 de la CGR, el término establecido para la rendición corresponderá al décimo (10º) día hábil del mes inmediatamente siguiente del trimestre a rendir. Por tanto, para el reporte del mes de marzo en el aplicativo SIRECI, el Ministerio del Interior tiene plazo hasta el 16 de abril de 2026."/>
    <m/>
    <m/>
    <m/>
    <m/>
    <m/>
    <m/>
    <m/>
    <m/>
    <m/>
    <n v="1"/>
    <n v="0.25"/>
    <b v="1"/>
    <x v="0"/>
  </r>
  <r>
    <s v="Ind064"/>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s v="Eficiencia"/>
    <s v="_x000a_El presente indicador medirá  las modificaciones del Plan Anual de Adquisiciones que revisa la Subdirección de Gestión Contractual las cuales deben coincidir con la cantidad de modificaciones adelantadas por la Entidad, lo anterior con el fin de garantizar que el Plan Anual de Adquisiciones tenga coherencia con la contratación de la entidad. La tendencia del presente indicador es mantenimiento. _x000a_"/>
    <s v="Modificaciones al Plan Anual de Adquisiciones revisadas por la Subdirección de Gestión Contractual "/>
    <s v="(Número de modificaciones revisadas/modificaciones adelantadas)*100"/>
    <s v="Mantener"/>
    <s v="Flujo"/>
    <s v="Porcentaje"/>
    <n v="2024"/>
    <n v="1"/>
    <d v="2025-12-31T00:00:00"/>
    <n v="1"/>
    <n v="1"/>
    <n v="1"/>
    <n v="1"/>
    <n v="1"/>
    <s v="Constancia de verificación por la Subdirección "/>
    <s v="Correos electronicos de trazabilidad de verificación "/>
    <s v="Trimestral"/>
    <n v="1"/>
    <n v="100"/>
    <n v="100"/>
    <n v="100"/>
    <n v="100"/>
    <s v="Previo a la publicación de las diferentes versiones del Plan Anual de Adquisiciones, la Subdirección de Gestión Contractual realizó durante los meses de enero a marzo de 2026, la revisión de 6 modificaciones al PAA (V1 a V6)."/>
    <s v="https://mininteriorgovco.sharepoint.com/:f:/r/sites/EvidenciasOAP/Documentos%20compartidos/Evidencias%20Indicadores%20de%20Proceso%202026/08.%20Gesti%C3%B3n%20de%20Bienes%20y%20Servicios/I%20Trimestre/Ind064?csf=1&amp;web=1&amp;e=epjCFi"/>
    <s v="Para el avance cuantitativo, se ingresa la fórmula de cálculo indicada pero al parecer la celda está mal formulada para la unidad de medida"/>
    <m/>
    <m/>
    <m/>
    <m/>
    <m/>
    <m/>
    <m/>
    <m/>
    <m/>
    <n v="1"/>
    <n v="1.0000100000000001"/>
    <b v="1"/>
    <x v="0"/>
  </r>
  <r>
    <s v="Ind065"/>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s v="Eficiencia"/>
    <s v="Mediante este indicador se identificará la cantidad de capacitaciones que realizó la Subdirección de Gestión Contractual a los supervisores del Ministerio del Interior, con el objetivo de mantener el rango y aportar al fortalecimiento de la supervisión. La tendencia de este indicador es incremental. _x000a_"/>
    <s v="Capacitaciones adelantadas a los Supervisores por la Subdirección de Gestión Contractual "/>
    <s v="Sumatoria del número de capacitaciones realizadas a los supervisores de los contratos y/o convenios"/>
    <s v="Incrementar"/>
    <s v="Acumulado"/>
    <s v="Número"/>
    <n v="2024"/>
    <n v="4"/>
    <d v="2025-12-31T00:00:00"/>
    <n v="1"/>
    <n v="1"/>
    <n v="1"/>
    <n v="1"/>
    <n v="4"/>
    <s v="Lista de asistencia a capacitaciones"/>
    <s v="Lista de asistencia de capacitaciones"/>
    <s v="Trimestral"/>
    <n v="1"/>
    <m/>
    <m/>
    <m/>
    <n v="1"/>
    <s v="Durante los meses de enero a marzo de 2026, la Subdirección de Gestión Contractual realizó una (1) capacitación en temas relacionados con el seguimiento a la ejecución y liquidación de contratos/convenios."/>
    <s v="https://mininteriorgovco.sharepoint.com/:f:/r/sites/EvidenciasOAP/Documentos%20compartidos/Evidencias%20Indicadores%20de%20Proceso%202026/08.%20Gesti%C3%B3n%20de%20Bienes%20y%20Servicios/I%20Trimestre/Ind065?csf=1&amp;web=1&amp;e=CsDQQm"/>
    <s v="Para el avance cuantitativo, se ingresa la fórmula de cálculo indicada pero al parecer la celda está mal formulada para la unidad de medida"/>
    <m/>
    <m/>
    <m/>
    <m/>
    <m/>
    <m/>
    <m/>
    <m/>
    <m/>
    <n v="1"/>
    <n v="0.25"/>
    <b v="1"/>
    <x v="0"/>
  </r>
  <r>
    <s v="Ind066"/>
    <s v="DE APOYO"/>
    <x v="7"/>
    <n v="1"/>
    <s v="Realizar el proceso contractual, para la adquisición de Bienes y servicios que requiera el Ministerio del Interior para el ejercicio de sus funciones, en observancia de la normatividad vigente."/>
    <n v="0.25"/>
    <s v="Subdirección de Gestión Contractual "/>
    <s v="Subdirector "/>
    <s v="lina.vacca@mininterior.gov.co"/>
    <s v="Eficacia"/>
    <s v="_x000a_Verificar que los contratos y/o convenios suscritos tengan coherencia del Plan Anual de Adquisiones (PAA) con el objetivo de cumplir con el prinicipio de planeación y mantener la misma cantidad de procesos publicados y verificados con el PAA. La tendencia del presente indicador es de mantenimiento_x000a_"/>
    <s v="Contratos y/o convenios publicados por la Subdirección de Gestión Contractual  en la plataforma establecida por  &quot;Colombia Compra Eficiente&quot; "/>
    <s v="(Sumatoria de contratos y/o convenios revisados / Sumatoria de contratos y/o convenios publicados)*100"/>
    <s v="Mantener"/>
    <s v="Flujo"/>
    <s v="Porcentaje"/>
    <n v="2024"/>
    <n v="1"/>
    <d v="2025-12-31T00:00:00"/>
    <n v="1"/>
    <n v="1"/>
    <n v="1"/>
    <n v="1"/>
    <n v="1"/>
    <s v="Plataforma establecida por &quot;Colombia Compra Eficiente&quot;"/>
    <s v="Base de datos de contratación de la Subdirección de Gestión Contractual con relacion de link de publicación en la plataforma "/>
    <s v="Trimestral"/>
    <n v="100"/>
    <m/>
    <m/>
    <m/>
    <n v="100"/>
    <s v="Previa la publicación de cada uno de los procesos de contratación, la subdirección de gestión contractual realizó la verificación de la coherencia de los 1542 procesos de contratación celebrados en el primer trimestre de 2026 con el PAA. En enero se suscribieron 1541 contratos y en marzo se celebró 1 contrato, para un total de 1542."/>
    <s v="https://mininteriorgovco.sharepoint.com/:f:/r/sites/EvidenciasOAP/Documentos%20compartidos/Evidencias%20Indicadores%20de%20Proceso%202026/08.%20Gesti%C3%B3n%20de%20Bienes%20y%20Servicios/I%20Trimestre/Ind066?csf=1&amp;web=1&amp;e=17a4rG"/>
    <s v="Para el avance cuantitativo, se ingresa la fórmula de cálculo indicada pero al parecer la celda está mal formulada para la unidad de medida"/>
    <m/>
    <m/>
    <m/>
    <m/>
    <m/>
    <m/>
    <m/>
    <m/>
    <m/>
    <n v="1.0000100000000001"/>
    <n v="1.0000100000000001"/>
    <b v="1"/>
    <x v="0"/>
  </r>
  <r>
    <s v="Ind067"/>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s v="Eficacia"/>
    <s v="Ejercer la representación judicial en los procesos en los que  el Ministerio del Interior sea convocado."/>
    <s v="Audiencias judiciales atendidas en los procesos en los que el Ministerio del Interior sea convocado."/>
    <s v="(Número de audiencias atendidas/número de audiencias judiciales programadas)*100_x0009__x0009__x0009__x0009__x0009__x0009__x0009__x0009_"/>
    <s v="Mantener"/>
    <s v="Acumulado"/>
    <s v="Porcentaje"/>
    <n v="2024"/>
    <n v="1"/>
    <d v="2025-12-31T00:00:00"/>
    <n v="0"/>
    <n v="1"/>
    <n v="0"/>
    <n v="1"/>
    <n v="1"/>
    <s v="Base de datos de registro y control de audiencias judiciales"/>
    <s v="Base de datos de registro y control de audiencias judiciales"/>
    <s v="Semestral"/>
    <s v="N/A"/>
    <m/>
    <m/>
    <m/>
    <s v="N/A"/>
    <s v="N/A"/>
    <s v="N/A"/>
    <m/>
    <m/>
    <m/>
    <m/>
    <m/>
    <m/>
    <m/>
    <m/>
    <m/>
    <m/>
    <s v="No aplica, no hay meta"/>
    <s v="No Aplica"/>
    <b v="0"/>
    <x v="3"/>
  </r>
  <r>
    <s v="Ind068"/>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s v="Eficacia"/>
    <s v="Atender las conciliaciones extrajudiciales convocadas por la Procuraduría General de la Nación"/>
    <s v="Conciliaciones extrajudiciales atendidas_x0009__x0009__x0009__x0009__x0009__x0009__x0009__x0009_"/>
    <s v="(número de conciliaciones extrajudiciales atendidas/número de conciliaciones extrajudiciales convocadas por la Procuraduría General de la Nación)*100_x0009__x0009__x0009__x0009__x0009__x0009__x0009_"/>
    <s v="Mantener"/>
    <s v="Acumulado"/>
    <s v="Porcentaje"/>
    <n v="2024"/>
    <n v="1"/>
    <d v="2025-12-31T00:00:00"/>
    <n v="0"/>
    <n v="1"/>
    <n v="0"/>
    <n v="1"/>
    <n v="1"/>
    <s v="Base de datos registro y control de conciliaciones extrajudiciales"/>
    <s v="Base de datos registro y control de conciliaciones extrajudiciales"/>
    <s v="Semestral"/>
    <s v="N/A"/>
    <m/>
    <m/>
    <m/>
    <s v="N/A"/>
    <s v="N/A"/>
    <s v="N/A"/>
    <m/>
    <m/>
    <m/>
    <m/>
    <m/>
    <m/>
    <m/>
    <m/>
    <m/>
    <m/>
    <s v="No aplica, no hay meta"/>
    <s v="No Aplica"/>
    <b v="0"/>
    <x v="3"/>
  </r>
  <r>
    <s v="Ind069"/>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s v="Eficacia"/>
    <s v="Realizar el estudio jurídico y administrativo de las solicitudes de pago de sentencias, conciliaciones y laudos arbitrales."/>
    <s v="Expedientes de solicitudes de pago de sentencias revisados_x0009__x0009__x0009__x0009__x0009__x0009__x0009__x0009__x0009_"/>
    <s v="(Número de expedientes con verificación de requisitos/número de expedientes asignados)*100_x0009__x0009__x0009__x0009__x0009__x0009__x0009__x0009_"/>
    <s v="Mantener"/>
    <s v="Acumulado"/>
    <s v="Porcentaje"/>
    <n v="2024"/>
    <n v="1"/>
    <d v="2025-12-31T00:00:00"/>
    <n v="1"/>
    <n v="1"/>
    <n v="1"/>
    <n v="1"/>
    <n v="1"/>
    <s v="Base de datos de pagos de sentencias"/>
    <s v="Base de datos de pagos de sentencias"/>
    <s v="Trimestral"/>
    <n v="0.88"/>
    <m/>
    <m/>
    <m/>
    <n v="0.88"/>
    <s v="Durante el primer trimestre se recibieron 8 solicitudes de pago de las cuales se realizó verificación de cumplimiento de requisitos a 7 expedientes."/>
    <s v="https://mininteriorgovco.sharepoint.com/:f:/r/sites/EvidenciasOAP/Documentos%20compartidos/Evidencias%20Indicadores%20de%20Proceso%202026/09.%20Gesti%C3%B3n%20Jur%C3%ADdica/I%20Trimestre/Ind069?csf=1&amp;web=1&amp;e=MmrmFL"/>
    <m/>
    <m/>
    <m/>
    <m/>
    <m/>
    <m/>
    <m/>
    <m/>
    <m/>
    <m/>
    <n v="0.88"/>
    <n v="0.88"/>
    <b v="0"/>
    <x v="2"/>
  </r>
  <r>
    <s v="Ind070"/>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22"/>
    <s v="Dirección Jurídica"/>
    <s v="Director"/>
    <s v="juan.duran@mininterior.gov.co."/>
    <s v="Eficacia"/>
    <s v="Garantizar el nivel de gestión frente a los proyectos de actos administrativos que le sean requeridos a la Dirección Jurídica para elaboración y revisión._x0009__x0009__x0009__x0009__x0009__x0009__x0009__x0009__x0009_"/>
    <s v="Proyectos de actos administrativos gestionados en el marco de las funciones a cargo de la Dirección Jurídica."/>
    <s v="(Número de  proyectos de actos administrativos elaborados y revisados / Total de proyectos de actos administrativos requeridos)*100"/>
    <s v="Mantener"/>
    <s v="Acumulado"/>
    <s v="Porcentaje"/>
    <n v="2024"/>
    <n v="1"/>
    <d v="2025-12-31T00:00:00"/>
    <n v="1"/>
    <n v="1"/>
    <n v="1"/>
    <n v="1"/>
    <n v="1"/>
    <s v="Matriz de asignación y atención de proyectos de actos administrativos requeridos a la Dirección Jurídica"/>
    <s v="Matriz de asignación y atención de proyectos de actos administrativos requeridos a la Dirección Jurídica"/>
    <s v="Trimestral"/>
    <n v="1.01"/>
    <m/>
    <m/>
    <m/>
    <n v="1.01"/>
    <s v="La Dirección Jurídica elaboró 139 actos administrativos de los 137 solicitados durante el primer trimestre de 2026. La diferencia entre los actos administrativos elaborados y recibidos, corresponde a 2 solicitudes que fueron recibidas  el 31 de diciembre de 2025."/>
    <s v="https://mininteriorgovco.sharepoint.com/:f:/r/sites/EvidenciasOAP/Documentos%20compartidos/Evidencias%20Indicadores%20de%20Proceso%202026/09.%20Gesti%C3%B3n%20Jur%C3%ADdica/I%20Trimestre/Ind070?csf=1&amp;web=1&amp;e=QBTDUk"/>
    <m/>
    <m/>
    <m/>
    <m/>
    <m/>
    <m/>
    <m/>
    <m/>
    <m/>
    <m/>
    <n v="1.0000100000000001"/>
    <n v="1.0000100000000001"/>
    <b v="0"/>
    <x v="0"/>
  </r>
  <r>
    <s v="Ind071"/>
    <s v="DE APOYO"/>
    <x v="8"/>
    <n v="1"/>
    <s v="Representar a la Nación - Ministerio del Interior en los procesos judiciales y extrajudiciales en los que haga parte y asesorar en la expedición de actos administrativos y emisión de conceptos que sean de su competencia, para la salvaguarda de sus intereses."/>
    <n v="0.12"/>
    <s v="Dirección Jurídica"/>
    <s v="Director"/>
    <s v="juan.duran@mininterior.gov.co."/>
    <s v="Eficacia"/>
    <s v="Brindar respuesta a los informes que le sean requeridos a la Dirección Jurídica en el marco de sus funciones."/>
    <s v="Informes enviados a los clientes internos y externos conforme a las funciones de la Dirección Jurídica"/>
    <s v="(Número de informes enviados a los clientes internos y externos / Total de informes solicitados por los clientes internos y externos )*100"/>
    <s v="Mantener"/>
    <s v="Acumulado"/>
    <s v="Porcentaje"/>
    <n v="2024"/>
    <n v="1"/>
    <d v="2025-12-31T00:00:00"/>
    <n v="1"/>
    <n v="1"/>
    <n v="1"/>
    <n v="1"/>
    <n v="1"/>
    <s v="Reporte sistema Control Doc"/>
    <s v="Reporte sistema Control Doc"/>
    <s v="Trimestral"/>
    <s v="100%_x000a_"/>
    <m/>
    <m/>
    <m/>
    <n v="1"/>
    <s v="Durante el primer trimestre la Dirección Jurídica envió 11 informes a clientes externos de los 11 que fueron solicitados en el periodo objeto de reporte."/>
    <s v="https://mininteriorgovco.sharepoint.com/:f:/r/sites/EvidenciasOAP/Documentos%20compartidos/Evidencias%20Indicadores%20de%20Proceso%202026/09.%20Gesti%C3%B3n%20Jur%C3%ADdica/I%20Trimestre/Ind071?csf=1&amp;web=1&amp;e=GdT28t"/>
    <m/>
    <m/>
    <m/>
    <m/>
    <m/>
    <m/>
    <m/>
    <m/>
    <m/>
    <m/>
    <s v="Revisar fórmula"/>
    <n v="1"/>
    <b v="0"/>
    <x v="0"/>
  </r>
  <r>
    <s v="Ind072"/>
    <s v="DE APOYO"/>
    <x v="9"/>
    <n v="1"/>
    <s v="Brindar atención y asistencia primaria acorde a cada canal de atención (Presencial - direccionamiento de las solicitudes de acuerdo con el portafolio institucional, a la ventanilla de correspondencia. Virtual-manteniendo el portafolio actualizado para ser publicado en la web. Telefónico-direccionando las llamadas de la ciudadanía a la dependencia competente y atendiendo las solicitudes de información general) y hacer seguimiento al ciclo de las peticiones de la ciudadanía o grupos de valor de acuerdo con las disposiciones legales vigentes."/>
    <n v="1"/>
    <s v="Oficina de Información Pública del Interior"/>
    <s v="Jefe de Oficina "/>
    <s v="yitcy.becerra@mininterior.gov.co"/>
    <s v="Eficiencia"/>
    <s v="Este indicador mide los tiempos de respuesta de las PQRSDF mediante la data que arroja el sistema donde se gestionan, acorde con la tipología PQRSDF. Calcula si fue respondido o no, dentro o fuera de los tiempos de ley,asi mismo evalua la gestión frente a la respuesta institucional de todo el ministerio del interior, segregado por dependencias.Su orientación es aumentar._x000a_Nota Aclaratoria: El grupo de Servicio al Ciudadano (OIP) solo se encarga de la medición y la presentación de los datos; las acciones correctivas -de llegarse a necesitarse- están a cargo de cada una de las dependencias de acuerdo con la normatividad vigente en la materia. &quot;_x0009__x0009__x0009__x0009__x0009__x0009__x0009__x0009__x0009_"/>
    <s v="PQRSDF ATENDIDAS DENTRO DE LOS TERMINOS DE LEY_x0009__x0009__x0009__x0009__x0009__x0009__x0009__x0009__x0009__x0009__x0009_"/>
    <s v="(Número de PQRSDF respondidas dentro de tiempo / Total de PQRSDF recibidas en el periodo de tiempo)*100_x0009__x0009__x0009__x0009__x0009__x0009__x0009__x0009__x0009_"/>
    <s v="Incrementar"/>
    <s v="Flujo"/>
    <s v="Porcentaje"/>
    <n v="2025"/>
    <n v="0.37"/>
    <d v="2025-12-31T00:00:00"/>
    <n v="0.37"/>
    <n v="0.38"/>
    <n v="0.39"/>
    <n v="0.4"/>
    <n v="0.4"/>
    <s v="Sistemas de información donde se gestionen las PQRSDF_x0009__x0009__x0009__x0009__x0009__x0009__x0009__x0009__x0009_"/>
    <s v="Reporte donde se evidencia los tiempos de respuesta y gestión de las PQRSDF extraido del Sistema de Gestión de Archivos electronicos SGDEA, con la  respectiva formulación que evidencie el porcentaje (%) obtenido._x0009__x0009__x0009__x0009__x0009__x0009__x0009__x0009__x0009_"/>
    <s v="Trimestral"/>
    <n v="0.41674282580881011"/>
    <m/>
    <m/>
    <m/>
    <n v="0.41674282580881011"/>
    <s v="El indicador de oportunidad en la respuesta de PQRSDF se calcula mediante la fórmula: (Número de PQRSDF respondidas dentro de tiempo / Total de PQRSDF recibidas en el periodo) × 100. Para el primer trimestre de 2026, el cálculo se realizó con 9.191 PQRSDF respondidas dentro de los términos establecidos, de un total de 21.884 PQRSDF recibidas, lo que da como resultado: (9.191 / 21.884) × 100 = 42%._x000a__x000a_Este resultado evidencia un cumplimiento del 42%, el cual supera la meta institucional establecida para el periodo,"/>
    <s v="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
    <s v="El bajo desempeño en el indicador de oportunidad en la respuesta de PQRSDF se explica principalmente por la alta demanda sostenida de solicitudes (21.884), que genera presión sobre la capacidad operativa institucional. A esto se suma una capacidad limitada frente al volumen de trabajo, así como la dependencia de procesos manuales que afectan la eficiencia y los tiempos de respuesta._x000a__x000a_Adicionalmente, se evidencian diferencias de desempeño entre dependencias, debilidades en el seguimiento oportuno de los casos, inconsistencias en la clasificación de las PQRSDF y limitaciones en la articulación interinstitucional. También se identifican rezagos acumulados de periodos anteriores, lo que incrementa la carga operativa del periodo actual y afecta el cumplimiento de los términos legales."/>
    <m/>
    <m/>
    <m/>
    <m/>
    <m/>
    <m/>
    <m/>
    <m/>
    <m/>
    <n v="1.0000100000000001"/>
    <n v="1.0000100000000001"/>
    <b v="0"/>
    <x v="1"/>
  </r>
  <r>
    <s v="Ind073"/>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s v="Eficiencia"/>
    <s v="Gestionar el cumplimiento de las directrices de Gobierno Digital, integrando principios de transparencia, accesibilidad y colaboración. Su medición permite verificar el avance y la consistencia de la entidad en la implementación de la Política de Gobierno Digital. El indicador está orientado a mantener, asegurando la continuidad y estabilidad de las acciones gestionadas en cada periodo._x0009__x0009__x0009__x0009__x0009__x0009__x0009__x0009__x0009_"/>
    <s v="Acciones de políticas de Gobierno Digital gestionadas_x0009__x0009__x0009__x0009__x0009__x0009__x0009__x0009__x0009_"/>
    <s v="(Solicitudes de publicación en la sede electrónica atendidas / Solicitudes de publicación en la sede electrónica recibidas)*100_x0009__x0009__x0009__x0009__x0009__x0009__x0009__x0009__x0009_"/>
    <s v="Mantener"/>
    <s v="Flujo"/>
    <s v="Porcentaje"/>
    <n v="2022"/>
    <n v="1"/>
    <d v="2025-12-31T00:00:00"/>
    <n v="1"/>
    <n v="1"/>
    <n v="1"/>
    <n v="1"/>
    <n v="1"/>
    <s v="Solicitudes de cargue de la Sede Electrónica."/>
    <s v="Informe solicitudes sede electrónica atendidas"/>
    <s v="Trimestral"/>
    <n v="1"/>
    <m/>
    <m/>
    <m/>
    <m/>
    <s v="El Grupo de Sistemas de la OIP, en cumplimiento de la Política de Gobierno Digital, realiza la actualización permanente del contenido de la sede electrónica del Ministerio del Interior. En este sentido, durante el primer trimestre reportó el indicador con base en la relación de 125 solicitudes publicadas en la sede electrónica, sobre el total de solicitudes recibidas, multiplicado por cien."/>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
    <s v="N/A"/>
    <m/>
    <m/>
    <m/>
    <m/>
    <m/>
    <m/>
    <m/>
    <m/>
    <m/>
    <n v="1"/>
    <s v="No se reportó avance"/>
    <b v="1"/>
    <x v="0"/>
  </r>
  <r>
    <s v="Ind074"/>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s v="Eficiencia"/>
    <s v="Garantizar y mantener en óptimas condiciones de funcionamiento la infraestructura tecnológica del Ministerio, incluyendo hardware, software, red LAN, seguridad informática, procesamiento, almacenamiento y bases de datos. Es importante medirlo porque permite asegurar la continuidad operativa, minimizar fallas y garantizar la disponibilidad de los servicios tecnológicos. El indicador está orientado a mantener, garantizando la estabilidad y desempeño adecuado de la infraestructura."/>
    <s v="Índice de capacidad en la prestación de servicios"/>
    <s v="(Solicitudes de servicio de soporte técnico resueltas / Servicios de servicio técnico recibidas) * 100"/>
    <s v="Mantener"/>
    <s v="Flujo"/>
    <s v="Porcentaje"/>
    <n v="2022"/>
    <n v="1"/>
    <d v="2025-12-31T00:00:00"/>
    <n v="1"/>
    <n v="1"/>
    <n v="1"/>
    <n v="1"/>
    <n v="1"/>
    <s v="Solicitudes de servicio de soporte técnico resueltas."/>
    <s v="Reportes Mesa de Ayuda"/>
    <s v="Trimestral"/>
    <n v="1"/>
    <m/>
    <m/>
    <m/>
    <n v="1"/>
    <s v="Durante el primer trimestre de 2026 se recibieron 2.528 solicitudes de soporte técnico, las cuales fueron atendidas y cerradas en su totalidad, alcanzando un cumplimiento del 100% en el indicador._x000a__x000a_La gestión incluyó soporte a usuarios y a la infraestructura tecnológica (servidores y bases de datos). La distribución mensual evidenció una mayor concentración en febrero (1.391 solicitudes), seguido de enero (671) y marzo (466), manteniéndose la capacidad de respuesta frente al volumen total de requerimiento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
    <s v="N/A"/>
    <m/>
    <m/>
    <m/>
    <m/>
    <m/>
    <m/>
    <m/>
    <m/>
    <m/>
    <n v="1"/>
    <n v="1"/>
    <b v="1"/>
    <x v="0"/>
  </r>
  <r>
    <s v="Ind075"/>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s v="Eficacia"/>
    <s v="Asegurar la continuidad de los servicios de conectividad y colocación del Ministerio. Es importante medirlo porque permite garantizar la disponibilidad de los servicios tecnológicos, evitar interrupciones y asegurar la operación institucional. El indicador está orientado a mantener, asegurando niveles óptimos y estables de servicio."/>
    <s v="Servicios de Conectividad y Colocación contratados en el Ministerio del Interior."/>
    <s v="(Número de servicio de conectividad y colocación contratados/Número de servicio de conectividad y colocación requerido)*100_x0009__x0009__x0009__x0009__x0009__x0009__x0009__x0009__x0009_"/>
    <s v="Mantener"/>
    <s v="Flujo"/>
    <s v="Porcentaje"/>
    <n v="2025"/>
    <n v="1"/>
    <d v="2025-12-31T00:00:00"/>
    <n v="1"/>
    <n v="1"/>
    <n v="1"/>
    <n v="1"/>
    <n v="1"/>
    <s v="Contratos vigentes de Conectividad y Colocación."/>
    <s v="Contratos de servicio tecnológico"/>
    <s v="Trimestral"/>
    <n v="1"/>
    <m/>
    <m/>
    <m/>
    <n v="1"/>
    <s v="Dado que se garantizó la disponibilidad del servicio de conectividad y soporte mediante contratos vigentes, se asegura la atención de la totalidad de los requerimientos recibidos durante el periodo, lo que permite inferir un cumplimiento del 100% del indicador, en la medida en que las solicitudes fueron atendidas conforme a la capacidad operativa."/>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
    <s v="N/A"/>
    <m/>
    <m/>
    <m/>
    <m/>
    <m/>
    <m/>
    <m/>
    <m/>
    <m/>
    <n v="1"/>
    <n v="1"/>
    <b v="1"/>
    <x v="0"/>
  </r>
  <r>
    <s v="Ind076"/>
    <s v="DE APOYO"/>
    <x v="10"/>
    <n v="1"/>
    <s v="Gestionar, realizar actividades de mantenimiento y soporte a la plataforma tecnológica existente en el Ministerio del Interior, así como desarrollar e implementar soluciones tecnológicas asegurando su disponibilidad, renovación y seguridad en la operación para contribuir con el cumplimiento de los objetivos estratégicos del Ministerio."/>
    <n v="0.25"/>
    <s v="Oficina de Información Pública del Interior"/>
    <s v="Jefe de Oficina "/>
    <s v="yitcy.becerra@mininterior.gov.co"/>
    <s v="Eficacia"/>
    <s v="Identificar y mitigar los riesgos de seguridad informática, como virus, troyanos, gusanos y demás tipos de malware reportados por Kaspersky Endpoint Security en los equipos de usuario final del Ministerio del Interior. Es importante medirlo porque permite evaluar la capacidad de respuesta frente a amenazas y garantizar la protección de la información institucional. El indicador está orientado a mantener, asegurando un nivel estable y continuo de gestión y control de los incidentes de malware._x0009__x0009__x0009__x0009__x0009__x0009__x0009__x0009__x0009_"/>
    <s v="Cantidad de incidentes de seguridad gestionados"/>
    <s v="(Número de amenazas de seguridad controladas / Número de amenazas de seguridad identificadas por la herramienta)*100_x0009__x0009__x0009__x0009__x0009__x0009__x0009__x0009__x0009_"/>
    <s v="Mantener"/>
    <s v="Flujo"/>
    <s v="Porcentaje"/>
    <n v="2025"/>
    <n v="0.95"/>
    <d v="2025-12-31T00:00:00"/>
    <n v="0.95"/>
    <n v="0.95"/>
    <n v="0.95"/>
    <n v="0.95"/>
    <n v="0.95"/>
    <s v="Reporte de seguridad del antivirus Kaspersky_x0009__x0009__x0009__x0009__x0009__x0009__x0009__x0009__x0009_"/>
    <s v="Reporte de seguridad del antivirus Kaspersky"/>
    <s v="Trimestral"/>
    <n v="0.95"/>
    <m/>
    <m/>
    <m/>
    <n v="0.95"/>
    <s v="Durante el primer trimestre de 2026, el Grupo de Sistemas de la OIP, mediante la herramienta antivirus Kaspersky, identificó un total de 95 amenazas de seguridad en los equipos informáticos de los usuarios finales. De estas, se logró aplicar control efectivo sobre el 95% de las amenazas detectadas, evidenciando la mitigación de la mayoría de los eventos de seguridad identificados durante el periodo evaluado._x000a__x000a_De acuerdo con la fórmula del indicador (Número de amenazas de seguridad controladas / Número de amenazas de seguridad identificadas por la herramienta) * 100, el resultado alcanzado fue del 95%, lo que refleja un alto nivel de efectividad en la gestión de amenazas,"/>
    <s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
    <s v="N/A"/>
    <m/>
    <m/>
    <m/>
    <m/>
    <m/>
    <m/>
    <m/>
    <m/>
    <m/>
    <n v="1"/>
    <n v="1"/>
    <b v="1"/>
    <x v="0"/>
  </r>
  <r>
    <s v="Ind077"/>
    <s v="DE APOYO"/>
    <x v="11"/>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s v="Eficacia"/>
    <s v="Hacer seguimiento a la implementación de los procesos, instrumentos y técnicas archivísticas en el Ministerio del interior, el número debe aumentar durante la vigencia."/>
    <s v="Instrumentos archivísticos implementados en el Ministerio "/>
    <s v="Sumatoria de instrumentos archivísticos implementados"/>
    <s v="Incrementar"/>
    <s v="Acumulado"/>
    <s v="Número"/>
    <n v="2024"/>
    <n v="2"/>
    <d v="2025-12-31T00:00:00"/>
    <n v="2"/>
    <n v="1"/>
    <n v="0"/>
    <n v="1"/>
    <n v="4"/>
    <s v="Información estadística consolidada por el Grupo de Conservación Documenta del Ministerio"/>
    <s v="Documentos de procesos, instrumentos y técnicas archivísticas implementadas."/>
    <s v="Trimestral"/>
    <n v="2"/>
    <n v="0"/>
    <m/>
    <m/>
    <n v="2"/>
    <s v="Durante el trimestre se adelantaron acciones orientadas a la implementación de instrumentos archivísticos en el Ministerio del Interior, en el marco del fortalecimiento de la gestión documental. Como resultado, se elaboraron e implementaron dos instrumentos archivísticos, aprobados el 30 de enero de 2026 en el Comité correspondiente. Así mismo, se realizó seguimiento a dichos instrumentos archivísticos. Estos avances contribuyen al cumplimiento del indicador y al fortalecimiento de la gestión documental en la entidad."/>
    <s v="Ind077"/>
    <s v="N/A"/>
    <m/>
    <m/>
    <m/>
    <m/>
    <m/>
    <m/>
    <m/>
    <m/>
    <m/>
    <n v="1"/>
    <n v="0.5"/>
    <b v="1"/>
    <x v="0"/>
  </r>
  <r>
    <s v="Ind078"/>
    <s v="DE APOYO"/>
    <x v="11"/>
    <n v="1"/>
    <s v="Administrar eficiente y eficazmente la información producida y/o recibida en el marco de las funciones del Ministerio del Interior para asegurar la oportuna toma de decisiones, gestión de la administración y facilitar el acceso a la información de las partes interesadas. "/>
    <n v="0.5"/>
    <s v="Subdirección Administrativa y Financiera"/>
    <s v="Subdirector "/>
    <s v="diana.olmos@mininterior.gov.co"/>
    <s v="Efectividad"/>
    <s v="Hacer seguimiento a las transferencias documentales realizadas por las dependencias del Ministerio, conforme al plan del grupo de Conservación Documental durante la vigencia."/>
    <s v="Documentos transferidos del archivo de gestión al archivo central "/>
    <s v="(sumatoria de transferencias verificadas / sumatoria de transferencias recibidas)*100"/>
    <s v="Incrementar"/>
    <s v="Acumulado"/>
    <s v="Porcentaje"/>
    <n v="2024"/>
    <n v="0.52"/>
    <d v="2025-12-31T00:00:00"/>
    <n v="0"/>
    <n v="0"/>
    <n v="0"/>
    <n v="1"/>
    <n v="1"/>
    <s v="Información estadística consolidada por el Grupo de Conservación Documenta del Ministerio"/>
    <s v="Reporte de cumplimiento del plan de transferencias documentales"/>
    <s v="Trimestral"/>
    <n v="0"/>
    <m/>
    <m/>
    <m/>
    <n v="0"/>
    <s v="Actividad programada para el cuarto trimestre de 2026"/>
    <s v="Ind078"/>
    <s v="N/A"/>
    <m/>
    <m/>
    <m/>
    <m/>
    <m/>
    <m/>
    <m/>
    <m/>
    <m/>
    <s v="No aplica, no hay meta"/>
    <n v="0"/>
    <b v="1"/>
    <x v="0"/>
  </r>
  <r>
    <s v="Ind079"/>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6"/>
    <s v="Oficina de Control Disciplinario Interno"/>
    <s v="Jefe de Oficina "/>
    <s v="jaime.garcian@mininterior.gov.co"/>
    <s v="Eficiencia"/>
    <s v="Porcentaje de procesos y/o actuaciones disciplinarias adelantadas, que permite saber si el área disciplinaria está respondiendo al volumen de casos que recibe, garantizando la transparencia, eficiencia y mejora continua; este indicador es de mantenimiento"/>
    <s v="Quejas, Informes o Expedientes Disciplinarios tramitados"/>
    <s v="(Número de quejas o informes tramitados / Número de quejas o informes recibidos) *100"/>
    <s v="Mantener"/>
    <s v="Flujo"/>
    <s v="Porcentaje"/>
    <n v="2023"/>
    <n v="1"/>
    <d v="2025-12-31T00:00:00"/>
    <n v="1"/>
    <n v="1"/>
    <n v="1"/>
    <n v="1"/>
    <n v="1"/>
    <s v="Cuadro de Procesos"/>
    <s v="Cuadro de Procesos en formato excel - Nota Aclaratoria: Por la reserva consagrada en la Ley 2952-2019 no se remite"/>
    <s v="Trimestral"/>
    <n v="1"/>
    <m/>
    <m/>
    <m/>
    <n v="1"/>
    <s v="Se adelantaron 71 procesos de 71 allegados, discriminados así: En el mes de enero se tramitaron 16 procesos y/o actuaciones disciplinarias de 16 procesos recibidos En el mes de febrero se tramitaron 22 proceso y/o actuación disciplinaria y se recibieron 22 proceso. En marzo se tramitaron 33 procesos de 33 procesos recibidos."/>
    <s v="Carpetas físicas ubicadas en la Oficina de Control Disciplinario Interno, lo anterior porque esta información es de reverva, pues contiene información confidencial "/>
    <m/>
    <m/>
    <m/>
    <m/>
    <m/>
    <m/>
    <m/>
    <m/>
    <m/>
    <m/>
    <n v="1"/>
    <n v="1"/>
    <b v="1"/>
    <x v="0"/>
  </r>
  <r>
    <s v="Ind080"/>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3"/>
    <s v="Oficina de Control Disciplinario Interno"/>
    <s v="Jefe de Oficina "/>
    <s v="jaime.garcian@mininterior.gov.co"/>
    <s v="Eficacia"/>
    <s v="Realizar capacitaciones en asuntos disciplinarios a los funcionarios y contratisas del Ministerio del Interior, de manera presencial y/o virtual,  con el propósito de promover el cumplimiento del marco normativo, la transparencia institucional y la prevención de faltas disciplinarias en el ejercicio de sus funciones; este indicador se proyecta para incrementar."/>
    <s v="Capacitaciones presenciales o virtuales realizadas"/>
    <s v="Sumatoria de capacitaciones de sensibilización realizadas"/>
    <s v="Incrementar"/>
    <s v="Acumulado"/>
    <s v="Número"/>
    <n v="2023"/>
    <n v="100"/>
    <d v="2025-12-31T00:00:00"/>
    <n v="1"/>
    <n v="1"/>
    <n v="1"/>
    <n v="1"/>
    <n v="4"/>
    <s v="Capacitaciones en Asuntos Disciplinarios realizadas"/>
    <s v="Formato Lista de Asistentes"/>
    <s v="Trimestral"/>
    <n v="1"/>
    <m/>
    <m/>
    <m/>
    <n v="1"/>
    <s v="Se realizó una capacitación de 4 programadas para el año, cumpliento 1 trimestralmente. El tema de esta capacitación fue: Generalidades del Derechos Discipllinario"/>
    <s v="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
    <m/>
    <m/>
    <m/>
    <m/>
    <m/>
    <m/>
    <m/>
    <m/>
    <m/>
    <m/>
    <n v="1"/>
    <n v="0.25"/>
    <b v="1"/>
    <x v="0"/>
  </r>
  <r>
    <s v="Ind081"/>
    <s v="DE APOYO"/>
    <x v="12"/>
    <n v="1"/>
    <s v="Adelantar las investigaciones en materia disciplinaria en contra de los funcionarios y exfuncionarios del Ministerio del Interior, en cumplimiento de los postulados legales vigentes, para la imposición de sanciones, absolución o auto de archivo definitivo, garantizando la imparcialidad y la transparencia en los procesos adelantados de acuerdo con los resultados de dichas investigaciones"/>
    <n v="0.1"/>
    <s v="Oficina de Control Disciplinario Interno"/>
    <s v="Jefe de Oficina "/>
    <s v="jaime.garcian@mininterior.gov.co"/>
    <s v="Eficiencia"/>
    <s v="Publicar piezas gráficas en el correo institucional, para difundir de manera clara, accesible y periódica información clave sobre asuntos disciplinarios, con el fin de sensibilizar, informar y fortalecer la cultura de la legalidad, la ética y el cumplimiento normativo entre los funcionarios del Ministerio del Interior; este indicador se proyecta para incrementar._x0009__x0009__x0009__x0009__x0009__x0009__x0009__x0009_"/>
    <s v="Material publicitario diseñado y enviado"/>
    <s v="Sumatoria de piezas gráficas publicadas_x0009__x0009__x0009__x0009__x0009__x0009__x0009__x0009__x0009_"/>
    <s v="Incrementar"/>
    <s v="Acumulado"/>
    <s v="Número"/>
    <n v="2023"/>
    <n v="16"/>
    <d v="2025-12-31T00:00:00"/>
    <n v="4"/>
    <n v="4"/>
    <n v="4"/>
    <n v="4"/>
    <n v="16"/>
    <s v="Piezas gráficas"/>
    <s v="Piezas gráficas"/>
    <s v="Trimestral"/>
    <n v="4"/>
    <m/>
    <m/>
    <m/>
    <n v="4"/>
    <s v="Se publicaron cuatro piezas gráficas en el correo institucional."/>
    <s v="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
    <m/>
    <m/>
    <m/>
    <m/>
    <m/>
    <m/>
    <m/>
    <m/>
    <m/>
    <m/>
    <n v="1"/>
    <n v="0.25"/>
    <b v="1"/>
    <x v="0"/>
  </r>
  <r>
    <s v="Ind082"/>
    <s v="EVALUACIÓN"/>
    <x v="13"/>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8"/>
    <s v="Oficina de Control Interno"/>
    <s v="Jefe de Oficina "/>
    <s v="stella.canon@mininterior.gov.co"/>
    <s v="Eficiencia"/>
    <s v="Evalúa la oportunidad en el cumplimiento de las actividades aprobadas en el Plan Anual de Auditorías Independientes por el Comite de Coordinación de Control Interno,  con el objetivo de mantener el cumplimineto de lo dispuesto en la Nortavividad aplicable al Ministrio del Interior   "/>
    <s v="Actividades Cumplidas Oportunamente del Plan Anual de Auditorías Independientes"/>
    <s v="(Número de actividades del Plan Anual de Auditorías Independientes ejecutadas oportunamente / Número de  actividades del Plan Anual de Auditorías Independientes programadas) * 100"/>
    <s v="Mantener"/>
    <s v="Stock"/>
    <s v="Porcentaje"/>
    <n v="2025"/>
    <n v="1"/>
    <d v="2025-12-31T00:00:00"/>
    <n v="1"/>
    <n v="1"/>
    <n v="1"/>
    <n v="1"/>
    <n v="1"/>
    <s v="Plan Anual de Auditorias Independientes"/>
    <s v="Plan Anual de Auditorías con Seguimiento Trimestral"/>
    <s v="Trimestral"/>
    <n v="1"/>
    <m/>
    <m/>
    <m/>
    <n v="1"/>
    <s v="Durante el primer trimestre de la vigencia 2026, se ejecuto a satisfaccion en el 100% de las activdades programadas, asi: 3 auditorias independientes (Una con informe final y dos en proceso con informe prelimimar) , 23 informes de ley y/o normativos, 10 informes de seguimineto y  la participación en 14  comites institucionales."/>
    <s v="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
    <s v="No se reportaron dificultades para la realización de las actividades programadas"/>
    <m/>
    <m/>
    <m/>
    <m/>
    <m/>
    <m/>
    <m/>
    <m/>
    <m/>
    <n v="1"/>
    <n v="1"/>
    <b v="1"/>
    <x v="0"/>
  </r>
  <r>
    <s v="Ind083"/>
    <s v="EVALUACIÓN"/>
    <x v="13"/>
    <n v="1"/>
    <s v="Evaluar el Sistema de Control Interno del Ministerio del Interior, a través de: Auditorias Independientes de Control Interno, seguimiento al Plan de Mejoramiento Institucional, rol de enlace con los Organismos de Control, asesorar y acompañar la gestión de las dependencias y presentar informes de Ley y Seguimiento, con el fin de entregar a la Alta Dirección los resultados de las evaluaciones realizadas a los procesos de la Entidad, para la oportuna toma de decisiones que coadyuven al cumplimiento de los objetivos misionales y el fomento de la cultura de control. "/>
    <n v="0.2"/>
    <s v="Oficina de Control Interno"/>
    <s v="Jefe de Oficina "/>
    <s v="stella.canon@mininterior.gov.co"/>
    <s v="Efectividad"/>
    <s v="Evalua las acciones  de mejora y actividades cumplidas en el Plan de Mejoramiento Institucional con el fin de medir la pertinencia y efectividad de las acciones formuladas, aumentado la efectividad en la gestión de desempeño institucional."/>
    <s v="Plan Anual de Auditorías con seguimiento trimestral"/>
    <s v="(No de hallazgos cumplidos con efectividad en el trimestre (Numerador) / No total de hallazgos cumplidos en el trimestre (Denominador)) * 100"/>
    <s v="Incrementar"/>
    <s v="Capacidad"/>
    <s v="Porcentaje"/>
    <s v="No aplica"/>
    <s v="No aplica"/>
    <s v="No aplica"/>
    <n v="0.05"/>
    <n v="0.1"/>
    <n v="0.15"/>
    <n v="0.2"/>
    <n v="0.2"/>
    <s v="Plan de Mejoramiento Institucional"/>
    <s v="Informe de Seguimiento al Plan de Mejoramiento Institucional"/>
    <s v="Trimestral"/>
    <s v="55,55%"/>
    <m/>
    <m/>
    <m/>
    <s v="55,55%"/>
    <s v="Con corte al 31 de diciembre de 2025, se valido la efectivicad en el cumplimiento de las acciones formuladas en el Plan de Mejoramiento, en total se cerraron sin recurrencia 35 hallazgos de un total  63 hallazgos cerrados, con una efectividade del 55.55%.  Nota: se toma como base del reporte el reporte al 4to trimestre del 2025."/>
    <s v="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
    <s v="No se reportaron dificultades para la realización de las actividades programadas"/>
    <m/>
    <m/>
    <m/>
    <m/>
    <m/>
    <m/>
    <m/>
    <m/>
    <m/>
    <s v="Revisar fórmula"/>
    <s v="Revisar fórmula"/>
    <b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9A6AFB-5EAA-4B37-BC34-247244723D35}" name="TablaDinámica4" cacheId="1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4">
  <location ref="A3:B8" firstHeaderRow="1" firstDataRow="1" firstDataCol="1"/>
  <pivotFields count="35">
    <pivotField showAll="0"/>
    <pivotField showAll="0"/>
    <pivotField showAll="0"/>
    <pivotField showAll="0"/>
    <pivotField showAll="0"/>
    <pivotField showAll="0"/>
    <pivotField showAll="0"/>
    <pivotField showAll="0"/>
    <pivotField showAll="0"/>
    <pivotField axis="axisRow" dataField="1" showAll="0">
      <items count="5">
        <item x="3"/>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5">
    <i>
      <x/>
    </i>
    <i>
      <x v="1"/>
    </i>
    <i>
      <x v="2"/>
    </i>
    <i>
      <x v="3"/>
    </i>
    <i t="grand">
      <x/>
    </i>
  </rowItems>
  <colItems count="1">
    <i/>
  </colItems>
  <dataFields count="1">
    <dataField name="Cuenta de TIPO DE INDICADOR " fld="9" subtotal="count" baseField="0" baseItem="0"/>
  </dataFields>
  <chartFormats count="15">
    <chartFormat chart="4" format="0" series="1">
      <pivotArea type="data" outline="0" fieldPosition="0">
        <references count="1">
          <reference field="4294967294" count="1" selected="0">
            <x v="0"/>
          </reference>
        </references>
      </pivotArea>
    </chartFormat>
    <chartFormat chart="4" format="1">
      <pivotArea type="data" outline="0" fieldPosition="0">
        <references count="2">
          <reference field="4294967294" count="1" selected="0">
            <x v="0"/>
          </reference>
          <reference field="9" count="1" selected="0">
            <x v="1"/>
          </reference>
        </references>
      </pivotArea>
    </chartFormat>
    <chartFormat chart="4" format="1">
      <pivotArea type="data" outline="0" fieldPosition="0">
        <references count="2">
          <reference field="4294967294" count="1" selected="0">
            <x v="0"/>
          </reference>
          <reference field="9" count="1" selected="0">
            <x v="2"/>
          </reference>
        </references>
      </pivotArea>
    </chartFormat>
    <chartFormat chart="4" format="2">
      <pivotArea type="data" outline="0" fieldPosition="0">
        <references count="2">
          <reference field="4294967294" count="1" selected="0">
            <x v="0"/>
          </reference>
          <reference field="9" count="1" selected="0">
            <x v="3"/>
          </reference>
        </references>
      </pivotArea>
    </chartFormat>
    <chartFormat chart="4" format="3">
      <pivotArea type="data" outline="0" fieldPosition="0">
        <references count="2">
          <reference field="4294967294" count="1" selected="0">
            <x v="0"/>
          </reference>
          <reference field="9" count="1" selected="0">
            <x v="0"/>
          </reference>
        </references>
      </pivotArea>
    </chartFormat>
    <chartFormat chart="5" format="4" series="1">
      <pivotArea type="data" outline="0" fieldPosition="0">
        <references count="1">
          <reference field="4294967294" count="1" selected="0">
            <x v="0"/>
          </reference>
        </references>
      </pivotArea>
    </chartFormat>
    <chartFormat chart="5" format="5">
      <pivotArea type="data" outline="0" fieldPosition="0">
        <references count="2">
          <reference field="4294967294" count="1" selected="0">
            <x v="0"/>
          </reference>
          <reference field="9" count="1" selected="0">
            <x v="0"/>
          </reference>
        </references>
      </pivotArea>
    </chartFormat>
    <chartFormat chart="5" format="6">
      <pivotArea type="data" outline="0" fieldPosition="0">
        <references count="2">
          <reference field="4294967294" count="1" selected="0">
            <x v="0"/>
          </reference>
          <reference field="9" count="1" selected="0">
            <x v="1"/>
          </reference>
        </references>
      </pivotArea>
    </chartFormat>
    <chartFormat chart="5" format="7">
      <pivotArea type="data" outline="0" fieldPosition="0">
        <references count="2">
          <reference field="4294967294" count="1" selected="0">
            <x v="0"/>
          </reference>
          <reference field="9" count="1" selected="0">
            <x v="2"/>
          </reference>
        </references>
      </pivotArea>
    </chartFormat>
    <chartFormat chart="5" format="8">
      <pivotArea type="data" outline="0" fieldPosition="0">
        <references count="2">
          <reference field="4294967294" count="1" selected="0">
            <x v="0"/>
          </reference>
          <reference field="9" count="1" selected="0">
            <x v="3"/>
          </reference>
        </references>
      </pivotArea>
    </chartFormat>
    <chartFormat chart="6" format="9" series="1">
      <pivotArea type="data" outline="0" fieldPosition="0">
        <references count="1">
          <reference field="4294967294" count="1" selected="0">
            <x v="0"/>
          </reference>
        </references>
      </pivotArea>
    </chartFormat>
    <chartFormat chart="6" format="10">
      <pivotArea type="data" outline="0" fieldPosition="0">
        <references count="2">
          <reference field="4294967294" count="1" selected="0">
            <x v="0"/>
          </reference>
          <reference field="9" count="1" selected="0">
            <x v="0"/>
          </reference>
        </references>
      </pivotArea>
    </chartFormat>
    <chartFormat chart="6" format="11">
      <pivotArea type="data" outline="0" fieldPosition="0">
        <references count="2">
          <reference field="4294967294" count="1" selected="0">
            <x v="0"/>
          </reference>
          <reference field="9" count="1" selected="0">
            <x v="1"/>
          </reference>
        </references>
      </pivotArea>
    </chartFormat>
    <chartFormat chart="6" format="12">
      <pivotArea type="data" outline="0" fieldPosition="0">
        <references count="2">
          <reference field="4294967294" count="1" selected="0">
            <x v="0"/>
          </reference>
          <reference field="9" count="1" selected="0">
            <x v="2"/>
          </reference>
        </references>
      </pivotArea>
    </chartFormat>
    <chartFormat chart="6" format="13">
      <pivotArea type="data" outline="0" fieldPosition="0">
        <references count="2">
          <reference field="4294967294" count="1" selected="0">
            <x v="0"/>
          </reference>
          <reference field="9"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EBD8DF9-2876-481F-8A18-B9DD46FC4AD9}" name="TablaDinámica5" cacheId="2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6">
  <location ref="A3:F19" firstHeaderRow="1" firstDataRow="2" firstDataCol="1"/>
  <pivotFields count="44">
    <pivotField showAll="0"/>
    <pivotField showAll="0"/>
    <pivotField axis="axisRow" showAll="0">
      <items count="15">
        <item x="5"/>
        <item x="12"/>
        <item x="7"/>
        <item x="1"/>
        <item x="2"/>
        <item x="11"/>
        <item x="6"/>
        <item x="8"/>
        <item x="4"/>
        <item x="3"/>
        <item x="10"/>
        <item x="0"/>
        <item x="13"/>
        <item x="9"/>
        <item t="default"/>
      </items>
    </pivotField>
    <pivotField showAll="0"/>
    <pivotField showAll="0"/>
    <pivotField showAll="0"/>
    <pivotField showAll="0"/>
    <pivotField showAll="0"/>
    <pivotField showAll="0"/>
    <pivotField axis="axisCol" dataField="1" showAll="0">
      <items count="5">
        <item x="3"/>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5">
    <i>
      <x/>
    </i>
    <i>
      <x v="1"/>
    </i>
    <i>
      <x v="2"/>
    </i>
    <i>
      <x v="3"/>
    </i>
    <i>
      <x v="4"/>
    </i>
    <i>
      <x v="5"/>
    </i>
    <i>
      <x v="6"/>
    </i>
    <i>
      <x v="7"/>
    </i>
    <i>
      <x v="8"/>
    </i>
    <i>
      <x v="9"/>
    </i>
    <i>
      <x v="10"/>
    </i>
    <i>
      <x v="11"/>
    </i>
    <i>
      <x v="12"/>
    </i>
    <i>
      <x v="13"/>
    </i>
    <i t="grand">
      <x/>
    </i>
  </rowItems>
  <colFields count="1">
    <field x="9"/>
  </colFields>
  <colItems count="5">
    <i>
      <x/>
    </i>
    <i>
      <x v="1"/>
    </i>
    <i>
      <x v="2"/>
    </i>
    <i>
      <x v="3"/>
    </i>
    <i t="grand">
      <x/>
    </i>
  </colItems>
  <dataFields count="1">
    <dataField name="Cuenta de TIPO DE INDICADOR " fld="9" subtotal="count" baseField="0" baseItem="0"/>
  </dataFields>
  <formats count="24">
    <format dxfId="48">
      <pivotArea collapsedLevelsAreSubtotals="1" fieldPosition="0">
        <references count="2">
          <reference field="2" count="1">
            <x v="11"/>
          </reference>
          <reference field="9" count="2" selected="0">
            <x v="2"/>
            <x v="3"/>
          </reference>
        </references>
      </pivotArea>
    </format>
    <format dxfId="47">
      <pivotArea field="2" grandCol="1" collapsedLevelsAreSubtotals="1" axis="axisRow" fieldPosition="0">
        <references count="1">
          <reference field="2" count="1">
            <x v="11"/>
          </reference>
        </references>
      </pivotArea>
    </format>
    <format dxfId="46">
      <pivotArea collapsedLevelsAreSubtotals="1" fieldPosition="0">
        <references count="2">
          <reference field="2" count="1">
            <x v="3"/>
          </reference>
          <reference field="9" count="3" selected="0">
            <x v="1"/>
            <x v="2"/>
            <x v="3"/>
          </reference>
        </references>
      </pivotArea>
    </format>
    <format dxfId="45">
      <pivotArea field="2" grandCol="1" collapsedLevelsAreSubtotals="1" axis="axisRow" fieldPosition="0">
        <references count="1">
          <reference field="2" count="1">
            <x v="3"/>
          </reference>
        </references>
      </pivotArea>
    </format>
    <format dxfId="44">
      <pivotArea collapsedLevelsAreSubtotals="1" fieldPosition="0">
        <references count="1">
          <reference field="2" count="1">
            <x v="4"/>
          </reference>
        </references>
      </pivotArea>
    </format>
    <format dxfId="43">
      <pivotArea collapsedLevelsAreSubtotals="1" fieldPosition="0">
        <references count="2">
          <reference field="2" count="1">
            <x v="9"/>
          </reference>
          <reference field="9" count="3" selected="0">
            <x v="1"/>
            <x v="2"/>
            <x v="3"/>
          </reference>
        </references>
      </pivotArea>
    </format>
    <format dxfId="42">
      <pivotArea field="2" grandCol="1" collapsedLevelsAreSubtotals="1" axis="axisRow" fieldPosition="0">
        <references count="1">
          <reference field="2" count="1">
            <x v="9"/>
          </reference>
        </references>
      </pivotArea>
    </format>
    <format dxfId="41">
      <pivotArea collapsedLevelsAreSubtotals="1" fieldPosition="0">
        <references count="2">
          <reference field="2" count="1">
            <x v="0"/>
          </reference>
          <reference field="9" count="2" selected="0">
            <x v="2"/>
            <x v="3"/>
          </reference>
        </references>
      </pivotArea>
    </format>
    <format dxfId="40">
      <pivotArea field="2" grandCol="1" collapsedLevelsAreSubtotals="1" axis="axisRow" fieldPosition="0">
        <references count="1">
          <reference field="2" count="1">
            <x v="0"/>
          </reference>
        </references>
      </pivotArea>
    </format>
    <format dxfId="39">
      <pivotArea collapsedLevelsAreSubtotals="1" fieldPosition="0">
        <references count="2">
          <reference field="2" count="1">
            <x v="6"/>
          </reference>
          <reference field="9" count="3" selected="0">
            <x v="1"/>
            <x v="2"/>
            <x v="3"/>
          </reference>
        </references>
      </pivotArea>
    </format>
    <format dxfId="38">
      <pivotArea collapsedLevelsAreSubtotals="1" fieldPosition="0">
        <references count="2">
          <reference field="2" count="1">
            <x v="5"/>
          </reference>
          <reference field="9" count="2" selected="0">
            <x v="1"/>
            <x v="2"/>
          </reference>
        </references>
      </pivotArea>
    </format>
    <format dxfId="37">
      <pivotArea collapsedLevelsAreSubtotals="1" fieldPosition="0">
        <references count="2">
          <reference field="2" count="1">
            <x v="2"/>
          </reference>
          <reference field="9" count="2" selected="0">
            <x v="2"/>
            <x v="3"/>
          </reference>
        </references>
      </pivotArea>
    </format>
    <format dxfId="36">
      <pivotArea collapsedLevelsAreSubtotals="1" fieldPosition="0">
        <references count="2">
          <reference field="2" count="1">
            <x v="7"/>
          </reference>
          <reference field="9" count="2" selected="0">
            <x v="2"/>
            <x v="3"/>
          </reference>
        </references>
      </pivotArea>
    </format>
    <format dxfId="35">
      <pivotArea field="2" grandCol="1" collapsedLevelsAreSubtotals="1" axis="axisRow" fieldPosition="0">
        <references count="1">
          <reference field="2" count="1">
            <x v="7"/>
          </reference>
        </references>
      </pivotArea>
    </format>
    <format dxfId="34">
      <pivotArea collapsedLevelsAreSubtotals="1" fieldPosition="0">
        <references count="2">
          <reference field="2" count="1">
            <x v="10"/>
          </reference>
          <reference field="9" count="2" selected="0">
            <x v="2"/>
            <x v="3"/>
          </reference>
        </references>
      </pivotArea>
    </format>
    <format dxfId="33">
      <pivotArea field="2" grandCol="1" collapsedLevelsAreSubtotals="1" axis="axisRow" fieldPosition="0">
        <references count="1">
          <reference field="2" count="1">
            <x v="10"/>
          </reference>
        </references>
      </pivotArea>
    </format>
    <format dxfId="32">
      <pivotArea collapsedLevelsAreSubtotals="1" fieldPosition="0">
        <references count="2">
          <reference field="2" count="1">
            <x v="1"/>
          </reference>
          <reference field="9" count="2" selected="0">
            <x v="2"/>
            <x v="3"/>
          </reference>
        </references>
      </pivotArea>
    </format>
    <format dxfId="31">
      <pivotArea field="2" grandCol="1" collapsedLevelsAreSubtotals="1" axis="axisRow" fieldPosition="0">
        <references count="1">
          <reference field="2" count="1">
            <x v="1"/>
          </reference>
        </references>
      </pivotArea>
    </format>
    <format dxfId="30">
      <pivotArea collapsedLevelsAreSubtotals="1" fieldPosition="0">
        <references count="2">
          <reference field="2" count="1">
            <x v="13"/>
          </reference>
          <reference field="9" count="1" selected="0">
            <x v="3"/>
          </reference>
        </references>
      </pivotArea>
    </format>
    <format dxfId="29">
      <pivotArea field="2" grandCol="1" collapsedLevelsAreSubtotals="1" axis="axisRow" fieldPosition="0">
        <references count="1">
          <reference field="2" count="1">
            <x v="13"/>
          </reference>
        </references>
      </pivotArea>
    </format>
    <format dxfId="28">
      <pivotArea collapsedLevelsAreSubtotals="1" fieldPosition="0">
        <references count="2">
          <reference field="2" count="1">
            <x v="12"/>
          </reference>
          <reference field="9" count="3" selected="0">
            <x v="1"/>
            <x v="2"/>
            <x v="3"/>
          </reference>
        </references>
      </pivotArea>
    </format>
    <format dxfId="27">
      <pivotArea field="2" grandCol="1" collapsedLevelsAreSubtotals="1" axis="axisRow" fieldPosition="0">
        <references count="1">
          <reference field="2" count="1">
            <x v="12"/>
          </reference>
        </references>
      </pivotArea>
    </format>
    <format dxfId="26">
      <pivotArea collapsedLevelsAreSubtotals="1" fieldPosition="0">
        <references count="2">
          <reference field="2" count="1">
            <x v="8"/>
          </reference>
          <reference field="9" count="3" selected="0">
            <x v="1"/>
            <x v="2"/>
            <x v="3"/>
          </reference>
        </references>
      </pivotArea>
    </format>
    <format dxfId="25">
      <pivotArea field="2" grandCol="1" collapsedLevelsAreSubtotals="1" axis="axisRow" fieldPosition="0">
        <references count="1">
          <reference field="2" count="1">
            <x v="8"/>
          </reference>
        </references>
      </pivotArea>
    </format>
  </formats>
  <chartFormats count="4">
    <chartFormat chart="1" format="0" series="1">
      <pivotArea type="data" outline="0" fieldPosition="0">
        <references count="2">
          <reference field="4294967294" count="1" selected="0">
            <x v="0"/>
          </reference>
          <reference field="9" count="1" selected="0">
            <x v="0"/>
          </reference>
        </references>
      </pivotArea>
    </chartFormat>
    <chartFormat chart="1" format="1" series="1">
      <pivotArea type="data" outline="0" fieldPosition="0">
        <references count="2">
          <reference field="4294967294" count="1" selected="0">
            <x v="0"/>
          </reference>
          <reference field="9" count="1" selected="0">
            <x v="1"/>
          </reference>
        </references>
      </pivotArea>
    </chartFormat>
    <chartFormat chart="1" format="2" series="1">
      <pivotArea type="data" outline="0" fieldPosition="0">
        <references count="2">
          <reference field="4294967294" count="1" selected="0">
            <x v="0"/>
          </reference>
          <reference field="9" count="1" selected="0">
            <x v="2"/>
          </reference>
        </references>
      </pivotArea>
    </chartFormat>
    <chartFormat chart="1" format="3" series="1">
      <pivotArea type="data" outline="0" fieldPosition="0">
        <references count="2">
          <reference field="4294967294" count="1" selected="0">
            <x v="0"/>
          </reference>
          <reference field="9"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F23CEC0-27CA-4076-ADED-247F8B835A41}" name="TablaDinámica6" cacheId="2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
  <location ref="A3:B8" firstHeaderRow="1" firstDataRow="1" firstDataCol="1"/>
  <pivotFields count="4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0">
        <item x="0"/>
        <item x="3"/>
        <item x="2"/>
        <item m="1" x="8"/>
        <item m="1" x="5"/>
        <item m="1" x="7"/>
        <item x="1"/>
        <item h="1" m="1" x="6"/>
        <item h="1" m="1" x="4"/>
        <item t="default"/>
      </items>
    </pivotField>
  </pivotFields>
  <rowFields count="1">
    <field x="47"/>
  </rowFields>
  <rowItems count="5">
    <i>
      <x/>
    </i>
    <i>
      <x v="1"/>
    </i>
    <i>
      <x v="2"/>
    </i>
    <i>
      <x v="6"/>
    </i>
    <i t="grand">
      <x/>
    </i>
  </rowItems>
  <colItems count="1">
    <i/>
  </colItems>
  <dataFields count="1">
    <dataField name="Cuenta de Observación" fld="47" subtotal="count" baseField="0" baseItem="0"/>
  </dataFields>
  <formats count="8">
    <format dxfId="24">
      <pivotArea type="all" dataOnly="0" outline="0" fieldPosition="0"/>
    </format>
    <format dxfId="23">
      <pivotArea outline="0" collapsedLevelsAreSubtotals="1" fieldPosition="0"/>
    </format>
    <format dxfId="22">
      <pivotArea field="47" type="button" dataOnly="0" labelOnly="1" outline="0" axis="axisRow" fieldPosition="0"/>
    </format>
    <format dxfId="21">
      <pivotArea dataOnly="0" labelOnly="1" fieldPosition="0">
        <references count="1">
          <reference field="47" count="0"/>
        </references>
      </pivotArea>
    </format>
    <format dxfId="20">
      <pivotArea dataOnly="0" labelOnly="1" grandRow="1" outline="0" fieldPosition="0"/>
    </format>
    <format dxfId="19">
      <pivotArea dataOnly="0" labelOnly="1" outline="0" axis="axisValues" fieldPosition="0"/>
    </format>
    <format dxfId="18">
      <pivotArea field="47" type="button" dataOnly="0" labelOnly="1" outline="0" axis="axisRow" fieldPosition="0"/>
    </format>
    <format dxfId="17">
      <pivotArea dataOnly="0" labelOnly="1" outline="0" axis="axisValues" fieldPosition="0"/>
    </format>
  </format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7" count="1" selected="0">
            <x v="0"/>
          </reference>
        </references>
      </pivotArea>
    </chartFormat>
    <chartFormat chart="0" format="2">
      <pivotArea type="data" outline="0" fieldPosition="0">
        <references count="2">
          <reference field="4294967294" count="1" selected="0">
            <x v="0"/>
          </reference>
          <reference field="47" count="1" selected="0">
            <x v="6"/>
          </reference>
        </references>
      </pivotArea>
    </chartFormat>
    <chartFormat chart="0" format="3">
      <pivotArea type="data" outline="0" fieldPosition="0">
        <references count="2">
          <reference field="4294967294" count="1" selected="0">
            <x v="0"/>
          </reference>
          <reference field="47" count="1" selected="0">
            <x v="2"/>
          </reference>
        </references>
      </pivotArea>
    </chartFormat>
    <chartFormat chart="0" format="4">
      <pivotArea type="data" outline="0" fieldPosition="0">
        <references count="2">
          <reference field="4294967294" count="1" selected="0">
            <x v="0"/>
          </reference>
          <reference field="47"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106DFBB-13AF-4172-98C7-4DF9DA9CE2F1}" name="TablaDinámica7" cacheId="2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location ref="A3:B8" firstHeaderRow="1" firstDataRow="1" firstDataCol="1"/>
  <pivotFields count="48">
    <pivotField showAll="0"/>
    <pivotField showAll="0"/>
    <pivotField axis="axisRow" showAll="0">
      <items count="15">
        <item x="5"/>
        <item x="12"/>
        <item x="7"/>
        <item x="1"/>
        <item x="2"/>
        <item x="11"/>
        <item x="6"/>
        <item x="8"/>
        <item x="4"/>
        <item x="3"/>
        <item x="10"/>
        <item x="0"/>
        <item x="13"/>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0">
        <item h="1" sd="0" x="0"/>
        <item h="1" sd="0" x="3"/>
        <item x="2"/>
        <item m="1" x="8"/>
        <item m="1" x="5"/>
        <item m="1" x="7"/>
        <item h="1" sd="0" x="1"/>
        <item h="1" m="1" x="6"/>
        <item h="1" m="1" x="4"/>
        <item t="default"/>
      </items>
    </pivotField>
  </pivotFields>
  <rowFields count="2">
    <field x="47"/>
    <field x="2"/>
  </rowFields>
  <rowItems count="5">
    <i>
      <x v="2"/>
    </i>
    <i r="1">
      <x v="7"/>
    </i>
    <i r="1">
      <x v="8"/>
    </i>
    <i r="1">
      <x v="9"/>
    </i>
    <i t="grand">
      <x/>
    </i>
  </rowItems>
  <colItems count="1">
    <i/>
  </colItems>
  <dataFields count="1">
    <dataField name="Cuenta de Observación" fld="47" subtotal="count" baseField="0" baseItem="0"/>
  </dataFields>
  <formats count="12">
    <format dxfId="16">
      <pivotArea type="all" dataOnly="0" outline="0" fieldPosition="0"/>
    </format>
    <format dxfId="15">
      <pivotArea outline="0" collapsedLevelsAreSubtotals="1" fieldPosition="0"/>
    </format>
    <format dxfId="14">
      <pivotArea field="47" type="button" dataOnly="0" labelOnly="1" outline="0" axis="axisRow" fieldPosition="0"/>
    </format>
    <format dxfId="13">
      <pivotArea dataOnly="0" labelOnly="1" fieldPosition="0">
        <references count="1">
          <reference field="47" count="0"/>
        </references>
      </pivotArea>
    </format>
    <format dxfId="12">
      <pivotArea dataOnly="0" labelOnly="1" grandRow="1" outline="0" fieldPosition="0"/>
    </format>
    <format dxfId="11">
      <pivotArea dataOnly="0" labelOnly="1" fieldPosition="0">
        <references count="2">
          <reference field="2" count="3">
            <x v="7"/>
            <x v="8"/>
            <x v="9"/>
          </reference>
          <reference field="47" count="1" selected="0">
            <x v="2"/>
          </reference>
        </references>
      </pivotArea>
    </format>
    <format dxfId="10">
      <pivotArea dataOnly="0" labelOnly="1" fieldPosition="0">
        <references count="2">
          <reference field="2" count="2">
            <x v="8"/>
            <x v="11"/>
          </reference>
          <reference field="47" count="1" selected="0">
            <x v="4"/>
          </reference>
        </references>
      </pivotArea>
    </format>
    <format dxfId="9">
      <pivotArea dataOnly="0" labelOnly="1" outline="0" axis="axisValues" fieldPosition="0"/>
    </format>
    <format dxfId="8">
      <pivotArea field="47" type="button" dataOnly="0" labelOnly="1" outline="0" axis="axisRow" fieldPosition="0"/>
    </format>
    <format dxfId="7">
      <pivotArea dataOnly="0" labelOnly="1" outline="0" axis="axisValues" fieldPosition="0"/>
    </format>
    <format dxfId="6">
      <pivotArea grandRow="1" outline="0" collapsedLevelsAreSubtotals="1" fieldPosition="0"/>
    </format>
    <format dxfId="5">
      <pivotArea dataOnly="0" labelOnly="1" grandRow="1" outline="0" fieldPosition="0"/>
    </format>
  </formats>
  <chartFormats count="2">
    <chartFormat chart="0" format="0" series="1">
      <pivotArea type="data" outline="0" fieldPosition="0">
        <references count="1">
          <reference field="4294967294" count="1" selected="0">
            <x v="0"/>
          </reference>
        </references>
      </pivotArea>
    </chartFormat>
    <chartFormat chart="2"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6" Type="http://schemas.openxmlformats.org/officeDocument/2006/relationships/hyperlink" Target="mailto:juliana.guerrero@mininterior.gov.co" TargetMode="External"/><Relationship Id="rId21" Type="http://schemas.openxmlformats.org/officeDocument/2006/relationships/hyperlink" Target="mailto:juliana.guerrero@mininterior.gov.co" TargetMode="External"/><Relationship Id="rId42" Type="http://schemas.openxmlformats.org/officeDocument/2006/relationships/hyperlink" Target="mailto:juliana.guerrero@mininterior.gov.co" TargetMode="External"/><Relationship Id="rId47" Type="http://schemas.openxmlformats.org/officeDocument/2006/relationships/hyperlink" Target="mailto:juliana.guerrero@mininterior.gov.co" TargetMode="External"/><Relationship Id="rId63" Type="http://schemas.openxmlformats.org/officeDocument/2006/relationships/hyperlink" Target="mailto:juliana.guerrero@mininterior.gov.co" TargetMode="External"/><Relationship Id="rId68" Type="http://schemas.openxmlformats.org/officeDocument/2006/relationships/hyperlink" Target="mailto:juliana.guerrero@mininterior.gov.co" TargetMode="External"/><Relationship Id="rId16" Type="http://schemas.openxmlformats.org/officeDocument/2006/relationships/hyperlink" Target="mailto:juliana.guerrero@mininterior.gov.co" TargetMode="External"/><Relationship Id="rId11" Type="http://schemas.openxmlformats.org/officeDocument/2006/relationships/hyperlink" Target="mailto:juliana.guerrero@mininterior.gov.co" TargetMode="External"/><Relationship Id="rId32" Type="http://schemas.openxmlformats.org/officeDocument/2006/relationships/hyperlink" Target="mailto:juliana.guerrero@mininterior.gov.co" TargetMode="External"/><Relationship Id="rId37" Type="http://schemas.openxmlformats.org/officeDocument/2006/relationships/hyperlink" Target="mailto:juliana.guerrero@mininterior.gov.co" TargetMode="External"/><Relationship Id="rId53" Type="http://schemas.openxmlformats.org/officeDocument/2006/relationships/hyperlink" Target="mailto:juliana.guerrero@mininterior.gov.co" TargetMode="External"/><Relationship Id="rId58" Type="http://schemas.openxmlformats.org/officeDocument/2006/relationships/hyperlink" Target="mailto:juliana.guerrero@mininterior.gov.co" TargetMode="External"/><Relationship Id="rId74" Type="http://schemas.openxmlformats.org/officeDocument/2006/relationships/hyperlink" Target="mailto:juliana.guerrero@mininterior.gov.co" TargetMode="External"/><Relationship Id="rId79" Type="http://schemas.openxmlformats.org/officeDocument/2006/relationships/hyperlink" Target="mailto:juliana.guerrero@mininterior.gov.co" TargetMode="External"/><Relationship Id="rId5" Type="http://schemas.openxmlformats.org/officeDocument/2006/relationships/hyperlink" Target="mailto:juliana.guerrero@mininterior.gov.co" TargetMode="External"/><Relationship Id="rId61" Type="http://schemas.openxmlformats.org/officeDocument/2006/relationships/hyperlink" Target="mailto:juliana.guerrero@mininterior.gov.co" TargetMode="External"/><Relationship Id="rId19" Type="http://schemas.openxmlformats.org/officeDocument/2006/relationships/hyperlink" Target="mailto:juliana.guerrero@mininterior.gov.co" TargetMode="External"/><Relationship Id="rId14" Type="http://schemas.openxmlformats.org/officeDocument/2006/relationships/hyperlink" Target="mailto:juliana.guerrero@mininterior.gov.co" TargetMode="External"/><Relationship Id="rId22" Type="http://schemas.openxmlformats.org/officeDocument/2006/relationships/hyperlink" Target="mailto:juliana.guerrero@mininterior.gov.co" TargetMode="External"/><Relationship Id="rId27" Type="http://schemas.openxmlformats.org/officeDocument/2006/relationships/hyperlink" Target="mailto:juliana.guerrero@mininterior.gov.co" TargetMode="External"/><Relationship Id="rId30" Type="http://schemas.openxmlformats.org/officeDocument/2006/relationships/hyperlink" Target="mailto:juliana.guerrero@mininterior.gov.co" TargetMode="External"/><Relationship Id="rId35" Type="http://schemas.openxmlformats.org/officeDocument/2006/relationships/hyperlink" Target="mailto:juliana.guerrero@mininterior.gov.co" TargetMode="External"/><Relationship Id="rId43" Type="http://schemas.openxmlformats.org/officeDocument/2006/relationships/hyperlink" Target="mailto:juliana.guerrero@mininterior.gov.co" TargetMode="External"/><Relationship Id="rId48" Type="http://schemas.openxmlformats.org/officeDocument/2006/relationships/hyperlink" Target="mailto:juliana.guerrero@mininterior.gov.co" TargetMode="External"/><Relationship Id="rId56" Type="http://schemas.openxmlformats.org/officeDocument/2006/relationships/hyperlink" Target="mailto:juliana.guerrero@mininterior.gov.co" TargetMode="External"/><Relationship Id="rId64" Type="http://schemas.openxmlformats.org/officeDocument/2006/relationships/hyperlink" Target="mailto:juliana.guerrero@mininterior.gov.co" TargetMode="External"/><Relationship Id="rId69" Type="http://schemas.openxmlformats.org/officeDocument/2006/relationships/hyperlink" Target="mailto:juliana.guerrero@mininterior.gov.co" TargetMode="External"/><Relationship Id="rId77" Type="http://schemas.openxmlformats.org/officeDocument/2006/relationships/hyperlink" Target="mailto:juliana.guerrero@mininterior.gov.co" TargetMode="External"/><Relationship Id="rId8" Type="http://schemas.openxmlformats.org/officeDocument/2006/relationships/hyperlink" Target="mailto:juliana.guerrero@mininterior.gov.co" TargetMode="External"/><Relationship Id="rId51" Type="http://schemas.openxmlformats.org/officeDocument/2006/relationships/hyperlink" Target="mailto:juliana.guerrero@mininterior.gov.co" TargetMode="External"/><Relationship Id="rId72" Type="http://schemas.openxmlformats.org/officeDocument/2006/relationships/hyperlink" Target="mailto:juliana.guerrero@mininterior.gov.co" TargetMode="External"/><Relationship Id="rId80" Type="http://schemas.openxmlformats.org/officeDocument/2006/relationships/printerSettings" Target="../printerSettings/printerSettings1.bin"/><Relationship Id="rId3" Type="http://schemas.openxmlformats.org/officeDocument/2006/relationships/hyperlink" Target="mailto:juliana.guerrero@mininterior.gov.co" TargetMode="External"/><Relationship Id="rId12" Type="http://schemas.openxmlformats.org/officeDocument/2006/relationships/hyperlink" Target="mailto:juliana.guerrero@mininterior.gov.co" TargetMode="External"/><Relationship Id="rId17" Type="http://schemas.openxmlformats.org/officeDocument/2006/relationships/hyperlink" Target="mailto:juliana.guerrero@mininterior.gov.co" TargetMode="External"/><Relationship Id="rId25" Type="http://schemas.openxmlformats.org/officeDocument/2006/relationships/hyperlink" Target="mailto:juliana.guerrero@mininterior.gov.co" TargetMode="External"/><Relationship Id="rId33" Type="http://schemas.openxmlformats.org/officeDocument/2006/relationships/hyperlink" Target="mailto:juliana.guerrero@mininterior.gov.co" TargetMode="External"/><Relationship Id="rId38" Type="http://schemas.openxmlformats.org/officeDocument/2006/relationships/hyperlink" Target="mailto:juliana.guerrero@mininterior.gov.co" TargetMode="External"/><Relationship Id="rId46" Type="http://schemas.openxmlformats.org/officeDocument/2006/relationships/hyperlink" Target="mailto:juliana.guerrero@mininterior.gov.co" TargetMode="External"/><Relationship Id="rId59" Type="http://schemas.openxmlformats.org/officeDocument/2006/relationships/hyperlink" Target="mailto:juliana.guerrero@mininterior.gov.co" TargetMode="External"/><Relationship Id="rId67" Type="http://schemas.openxmlformats.org/officeDocument/2006/relationships/hyperlink" Target="mailto:juliana.guerrero@mininterior.gov.co" TargetMode="External"/><Relationship Id="rId20" Type="http://schemas.openxmlformats.org/officeDocument/2006/relationships/hyperlink" Target="mailto:juliana.guerrero@mininterior.gov.co" TargetMode="External"/><Relationship Id="rId41" Type="http://schemas.openxmlformats.org/officeDocument/2006/relationships/hyperlink" Target="mailto:juliana.guerrero@mininterior.gov.co" TargetMode="External"/><Relationship Id="rId54" Type="http://schemas.openxmlformats.org/officeDocument/2006/relationships/hyperlink" Target="mailto:juliana.guerrero@mininterior.gov.co" TargetMode="External"/><Relationship Id="rId62" Type="http://schemas.openxmlformats.org/officeDocument/2006/relationships/hyperlink" Target="mailto:juliana.guerrero@mininterior.gov.co" TargetMode="External"/><Relationship Id="rId70" Type="http://schemas.openxmlformats.org/officeDocument/2006/relationships/hyperlink" Target="mailto:juliana.guerrero@mininterior.gov.co" TargetMode="External"/><Relationship Id="rId75" Type="http://schemas.openxmlformats.org/officeDocument/2006/relationships/hyperlink" Target="mailto:juliana.guerrero@mininterior.gov.co" TargetMode="External"/><Relationship Id="rId1" Type="http://schemas.openxmlformats.org/officeDocument/2006/relationships/hyperlink" Target="mailto:juliana.guerrero@mininterior.gov.co" TargetMode="External"/><Relationship Id="rId6" Type="http://schemas.openxmlformats.org/officeDocument/2006/relationships/hyperlink" Target="mailto:juliana.guerrero@mininterior.gov.co" TargetMode="External"/><Relationship Id="rId15" Type="http://schemas.openxmlformats.org/officeDocument/2006/relationships/hyperlink" Target="mailto:juliana.guerrero@mininterior.gov.co" TargetMode="External"/><Relationship Id="rId23" Type="http://schemas.openxmlformats.org/officeDocument/2006/relationships/hyperlink" Target="mailto:juliana.guerrero@mininterior.gov.co" TargetMode="External"/><Relationship Id="rId28" Type="http://schemas.openxmlformats.org/officeDocument/2006/relationships/hyperlink" Target="mailto:juliana.guerrero@mininterior.gov.co" TargetMode="External"/><Relationship Id="rId36" Type="http://schemas.openxmlformats.org/officeDocument/2006/relationships/hyperlink" Target="mailto:juliana.guerrero@mininterior.gov.co" TargetMode="External"/><Relationship Id="rId49" Type="http://schemas.openxmlformats.org/officeDocument/2006/relationships/hyperlink" Target="mailto:juliana.guerrero@mininterior.gov.co" TargetMode="External"/><Relationship Id="rId57" Type="http://schemas.openxmlformats.org/officeDocument/2006/relationships/hyperlink" Target="mailto:juliana.guerrero@mininterior.gov.co" TargetMode="External"/><Relationship Id="rId10" Type="http://schemas.openxmlformats.org/officeDocument/2006/relationships/hyperlink" Target="mailto:juliana.guerrero@mininterior.gov.co" TargetMode="External"/><Relationship Id="rId31" Type="http://schemas.openxmlformats.org/officeDocument/2006/relationships/hyperlink" Target="mailto:juliana.guerrero@mininterior.gov.co" TargetMode="External"/><Relationship Id="rId44" Type="http://schemas.openxmlformats.org/officeDocument/2006/relationships/hyperlink" Target="mailto:juliana.guerrero@mininterior.gov.co" TargetMode="External"/><Relationship Id="rId52" Type="http://schemas.openxmlformats.org/officeDocument/2006/relationships/hyperlink" Target="mailto:juliana.guerrero@mininterior.gov.co" TargetMode="External"/><Relationship Id="rId60" Type="http://schemas.openxmlformats.org/officeDocument/2006/relationships/hyperlink" Target="mailto:juliana.guerrero@mininterior.gov.co" TargetMode="External"/><Relationship Id="rId65" Type="http://schemas.openxmlformats.org/officeDocument/2006/relationships/hyperlink" Target="mailto:juliana.guerrero@mininterior.gov.co" TargetMode="External"/><Relationship Id="rId73" Type="http://schemas.openxmlformats.org/officeDocument/2006/relationships/hyperlink" Target="mailto:juliana.guerrero@mininterior.gov.co" TargetMode="External"/><Relationship Id="rId78" Type="http://schemas.openxmlformats.org/officeDocument/2006/relationships/hyperlink" Target="mailto:juliana.guerrero@mininterior.gov.co" TargetMode="External"/><Relationship Id="rId81" Type="http://schemas.openxmlformats.org/officeDocument/2006/relationships/drawing" Target="../drawings/drawing1.xml"/><Relationship Id="rId4" Type="http://schemas.openxmlformats.org/officeDocument/2006/relationships/hyperlink" Target="mailto:juliana.guerrero@mininterior.gov.co" TargetMode="External"/><Relationship Id="rId9" Type="http://schemas.openxmlformats.org/officeDocument/2006/relationships/hyperlink" Target="mailto:juliana.guerrero@mininterior.gov.co" TargetMode="External"/><Relationship Id="rId13" Type="http://schemas.openxmlformats.org/officeDocument/2006/relationships/hyperlink" Target="mailto:juliana.guerrero@mininterior.gov.co" TargetMode="External"/><Relationship Id="rId18" Type="http://schemas.openxmlformats.org/officeDocument/2006/relationships/hyperlink" Target="mailto:juliana.guerrero@mininterior.gov.co" TargetMode="External"/><Relationship Id="rId39" Type="http://schemas.openxmlformats.org/officeDocument/2006/relationships/hyperlink" Target="mailto:juliana.guerrero@mininterior.gov.co" TargetMode="External"/><Relationship Id="rId34" Type="http://schemas.openxmlformats.org/officeDocument/2006/relationships/hyperlink" Target="mailto:juliana.guerrero@mininterior.gov.co" TargetMode="External"/><Relationship Id="rId50" Type="http://schemas.openxmlformats.org/officeDocument/2006/relationships/hyperlink" Target="mailto:juliana.guerrero@mininterior.gov.co" TargetMode="External"/><Relationship Id="rId55" Type="http://schemas.openxmlformats.org/officeDocument/2006/relationships/hyperlink" Target="mailto:juliana.guerrero@mininterior.gov.co" TargetMode="External"/><Relationship Id="rId76" Type="http://schemas.openxmlformats.org/officeDocument/2006/relationships/hyperlink" Target="mailto:juliana.guerrero@mininterior.gov.co" TargetMode="External"/><Relationship Id="rId7" Type="http://schemas.openxmlformats.org/officeDocument/2006/relationships/hyperlink" Target="mailto:juliana.guerrero@mininterior.gov.co" TargetMode="External"/><Relationship Id="rId71" Type="http://schemas.openxmlformats.org/officeDocument/2006/relationships/hyperlink" Target="mailto:juliana.guerrero@mininterior.gov.co" TargetMode="External"/><Relationship Id="rId2" Type="http://schemas.openxmlformats.org/officeDocument/2006/relationships/hyperlink" Target="mailto:juliana.guerrero@mininterior.gov.co" TargetMode="External"/><Relationship Id="rId29" Type="http://schemas.openxmlformats.org/officeDocument/2006/relationships/hyperlink" Target="mailto:juliana.guerrero@mininterior.gov.co" TargetMode="External"/><Relationship Id="rId24" Type="http://schemas.openxmlformats.org/officeDocument/2006/relationships/hyperlink" Target="mailto:juliana.guerrero@mininterior.gov.co" TargetMode="External"/><Relationship Id="rId40" Type="http://schemas.openxmlformats.org/officeDocument/2006/relationships/hyperlink" Target="mailto:juliana.guerrero@mininterior.gov.co" TargetMode="External"/><Relationship Id="rId45" Type="http://schemas.openxmlformats.org/officeDocument/2006/relationships/hyperlink" Target="mailto:juliana.guerrero@mininterior.gov.co" TargetMode="External"/><Relationship Id="rId66" Type="http://schemas.openxmlformats.org/officeDocument/2006/relationships/hyperlink" Target="mailto:juliana.guerrero@mininterior.gov.co"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f:/r/sites/EvidenciasOAP/Documentos%20compartidos/Evidencias%20Indicadores%20de%20Proceso%202026/04.%20Gesti%C3%B3n%20Pol%C3%ADtica%20y%20Gobierno/Direcci%C3%B3n%20de%20Asuntos%20Legislativos/I%20Trimestre/Ind019?csf=1&amp;web=1&amp;e=U2hPg2" TargetMode="External"/><Relationship Id="rId21" Type="http://schemas.openxmlformats.org/officeDocument/2006/relationships/hyperlink" Target="mailto:amelia.cotes@mininterior.gov.co" TargetMode="External"/><Relationship Id="rId42" Type="http://schemas.openxmlformats.org/officeDocument/2006/relationships/hyperlink" Target="mailto:paula.sierra@mininterior.gov.co" TargetMode="External"/><Relationship Id="rId47" Type="http://schemas.openxmlformats.org/officeDocument/2006/relationships/hyperlink" Target="mailto:jomary.ortegon@mininterior.gov.co" TargetMode="External"/><Relationship Id="rId63" Type="http://schemas.openxmlformats.org/officeDocument/2006/relationships/hyperlink" Target="mailto:dire.alfonso.jimenez@mininterior.gov.co" TargetMode="External"/><Relationship Id="rId68" Type="http://schemas.openxmlformats.org/officeDocument/2006/relationships/hyperlink" Target="mailto:sergio.arciniegas@mininterior.gov.co" TargetMode="External"/><Relationship Id="rId84" Type="http://schemas.openxmlformats.org/officeDocument/2006/relationships/hyperlink" Target="https://mininteriorgovco-my.sharepoint.com/:f:/r/personal/yovany_corredor_mininterior_gov_co/Documents/AA%20DANCP/CONSULTA%20PREVIA%202026/INDICADORES%20DE%20PROCESO%202026/EVIDENCIAS/3.%20Ind.052.%201er%20Trimestre?csf=1&amp;web=1&amp;e=a7Dl9L" TargetMode="External"/><Relationship Id="rId89" Type="http://schemas.openxmlformats.org/officeDocument/2006/relationships/hyperlink" Target="../../../../../../../../: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 TargetMode="External"/><Relationship Id="rId112" Type="http://schemas.openxmlformats.org/officeDocument/2006/relationships/hyperlink" Target="../../../../../../../../:f:/r/sites/EvidenciasOAP/Documentos%20compartidos/Evidencias%20Indicadores%20de%20Proceso%202026/05.%20Gesti%C3%B3n%20para%20la%20Protecci%C3%B3n%20de%20los%20derechos/Direcci%C3%B3n%20de%20Derechos%20Humanos/Ind032?csf=1&amp;web=1&amp;e=dEcUXe" TargetMode="External"/><Relationship Id="rId16" Type="http://schemas.openxmlformats.org/officeDocument/2006/relationships/hyperlink" Target="mailto:henry.luna@mininterior.gov.co" TargetMode="External"/><Relationship Id="rId107" Type="http://schemas.openxmlformats.org/officeDocument/2006/relationships/hyperlink" Target="../../../../../../../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 TargetMode="External"/><Relationship Id="rId11" Type="http://schemas.openxmlformats.org/officeDocument/2006/relationships/hyperlink" Target="mailto:yitcy.becerra@mininterior.gov.co" TargetMode="External"/><Relationship Id="rId32" Type="http://schemas.openxmlformats.org/officeDocument/2006/relationships/hyperlink" Target="mailto:lina.vacca@mininterior.gov.co" TargetMode="External"/><Relationship Id="rId37" Type="http://schemas.openxmlformats.org/officeDocument/2006/relationships/hyperlink" Target="mailto:juan.duran@mininterior.gov.co" TargetMode="External"/><Relationship Id="rId53" Type="http://schemas.openxmlformats.org/officeDocument/2006/relationships/hyperlink" Target="mailto:nhora.mondragon@mininterior.gov.co" TargetMode="External"/><Relationship Id="rId58" Type="http://schemas.openxmlformats.org/officeDocument/2006/relationships/hyperlink" Target="mailto:sergio.arciniegas@mininterior.gov.co" TargetMode="External"/><Relationship Id="rId74" Type="http://schemas.openxmlformats.org/officeDocument/2006/relationships/hyperlink" Target="../../../../../../../../:f:/r/sites/EvidenciasOAP/Documentos%20compartidos/Evidencias%20Indicadores%20de%20Proceso%202026/08.%20Gesti%C3%B3n%20de%20Bienes%20y%20Servicios/I%20Trimestre/Ind065?csf=1&amp;web=1&amp;e=CsDQQm" TargetMode="External"/><Relationship Id="rId79" Type="http://schemas.openxmlformats.org/officeDocument/2006/relationships/hyperlink" Target="../../../../../../../../:f:/r/sites/EvidenciasOAP/Documentos%20compartidos/Evidencias%20Indicadores%20de%20Proceso%202026/03.%20Gesti%C3%B3n%20del%20Talento%20Humano/I%20Trimestre/Ind015?csf=1&amp;web=1&amp;e=Rh3Yhq" TargetMode="External"/><Relationship Id="rId102" Type="http://schemas.openxmlformats.org/officeDocument/2006/relationships/hyperlink" Target="../../../../../../../../:f:/r/sites/EvidenciasOAP/Documentos%20compartidos/Evidencias%20Indicadores%20de%20Proceso%202026/07.%20Gesti%C3%B3n%20Financiera/I%20trimestre/Ind061?csf=1&amp;web=1&amp;e=1eXAxW" TargetMode="External"/><Relationship Id="rId123" Type="http://schemas.openxmlformats.org/officeDocument/2006/relationships/hyperlink" Target="../../../../../../../../:f:/r/sites/EvidenciasOAP/Documentos%20compartidos/Evidencias%20Indicadores%20de%20Proceso%202026/09.%20Gesti%C3%B3n%20Jur%C3%ADdica/I%20Trimestre/Ind069?csf=1&amp;web=1&amp;e=MmrmFL" TargetMode="External"/><Relationship Id="rId128" Type="http://schemas.openxmlformats.org/officeDocument/2006/relationships/hyperlink" Target="../../../../../../../../:f:/r/sites/EvidenciasOAP/Documentos%20compartidos/Evidencias%20Indicadores%20de%20Proceso%202026/05.%20Gesti%C3%B3n%20para%20la%20Protecci%C3%B3n%20de%20los%20derechos/Direcci%C3%B3n%20Asuntos%20Ind%C3%ADgenas,%20ROM%20y%20Minor%C3%ADa/I%20TRIMESTRE/Ind038?e=5%3a40b85c16ea2f4133bc51df09df94db84&amp;sharingv2=true&amp;fromShare=true&amp;at=9&amp;xsdata=MDV8MDJ8bGVhbmRyYS5kdXJhbkBtaW5pbnRlcmlvci5nb3YuY298YTUyYzU2NmU5MWQzNDY4OWJjZmEwOGRlOWM4MmYwNTF8YzRmNzg3MGNlYjA4NGQwMWIwMjNhNzFkZDk0ZTg4M2J8MHwwfDYzOTEyMDI4MzM1NDE4MzA3MHxVbmtub3dufFRXRnBiR1pzYjNkOGV5SkZiWEIwZVUxaGNHa2lPblJ5ZFdVc0lsWWlPaUl3TGpBdU1EQXdNQ0lzSWxBaU9pSlhhVzR6TWlJc0lrRk9Jam9pVFdGcGJDSXNJbGRVSWpveWZRPT18MHx8fA%3d%3d&amp;sdata=UXgrbUxDR05GOHBVQkRnNUJZeExQMmR5MElLNmZMWVQ1Z09hV0FuSldlQT0%3d" TargetMode="External"/><Relationship Id="rId5" Type="http://schemas.openxmlformats.org/officeDocument/2006/relationships/hyperlink" Target="mailto:stella.canon@mininterior.gov.co" TargetMode="External"/><Relationship Id="rId90" Type="http://schemas.openxmlformats.org/officeDocument/2006/relationships/hyperlink" Target="../../../../../../../../: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 TargetMode="External"/><Relationship Id="rId95" Type="http://schemas.openxmlformats.org/officeDocument/2006/relationships/hyperlink" Target="../../../../../../../../:f:/r/sites/EvidenciasOAP/Documentos%20compartidos/Evidencias%20Indicadores%20de%20Proceso%202026/05.%20Gesti%C3%B3n%20para%20la%20Protecci%C3%B3n%20de%20los%20derechos/Direcci%C3%B3n%20de%20Seguridad,%20Convivencia%20Ciudadana%20y%20Gobierno/Ind041?csf=1&amp;web=1&amp;e=GuJEQC" TargetMode="External"/><Relationship Id="rId22" Type="http://schemas.openxmlformats.org/officeDocument/2006/relationships/hyperlink" Target="mailto:amelia.cotes@mininterior.gov.co" TargetMode="External"/><Relationship Id="rId27" Type="http://schemas.openxmlformats.org/officeDocument/2006/relationships/hyperlink" Target="mailto:diana.olmos@mininterior.gov.co" TargetMode="External"/><Relationship Id="rId43" Type="http://schemas.openxmlformats.org/officeDocument/2006/relationships/hyperlink" Target="mailto:jomary.ortegon@mininterior.gov.co" TargetMode="External"/><Relationship Id="rId48" Type="http://schemas.openxmlformats.org/officeDocument/2006/relationships/hyperlink" Target="mailto:jomary.ortegon@mininterior.gov.co" TargetMode="External"/><Relationship Id="rId64" Type="http://schemas.openxmlformats.org/officeDocument/2006/relationships/hyperlink" Target="mailto:dire.alfonso.jimenez@mininterior.gov.co" TargetMode="External"/><Relationship Id="rId69" Type="http://schemas.openxmlformats.org/officeDocument/2006/relationships/hyperlink" Target="mailto:sergio.arciniegas@mininterior.gov.co" TargetMode="External"/><Relationship Id="rId113" Type="http://schemas.openxmlformats.org/officeDocument/2006/relationships/hyperlink" Target="../../../../../../../../:f:/r/sites/EvidenciasOAP/Documentos%20compartidos/Evidencias%20Indicadores%20de%20Proceso%202026/05.%20Gesti%C3%B3n%20para%20la%20Protecci%C3%B3n%20de%20los%20derechos/Direcci%C3%B3n%20de%20Derechos%20Humanos/Ind033?csf=1&amp;web=1&amp;e=999PuF" TargetMode="External"/><Relationship Id="rId118" Type="http://schemas.openxmlformats.org/officeDocument/2006/relationships/hyperlink" Target="../../../../../../../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 TargetMode="External"/><Relationship Id="rId80" Type="http://schemas.openxmlformats.org/officeDocument/2006/relationships/hyperlink" Target="../../../../../../../../:f:/r/sites/EvidenciasOAP/Documentos%20compartidos/Evidencias%20Indicadores%20de%20Proceso%202026/03.%20Gesti%C3%B3n%20del%20Talento%20Humano/I%20Trimestre/Ind016?csf=1&amp;web=1&amp;e=FKtQgG" TargetMode="External"/><Relationship Id="rId85" Type="http://schemas.openxmlformats.org/officeDocument/2006/relationships/hyperlink" Target="../../../../../../../../: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 TargetMode="External"/><Relationship Id="rId12" Type="http://schemas.openxmlformats.org/officeDocument/2006/relationships/hyperlink" Target="mailto:sergio.arciniegas@mininterior.gov.co" TargetMode="External"/><Relationship Id="rId17" Type="http://schemas.openxmlformats.org/officeDocument/2006/relationships/hyperlink" Target="mailto:angelica.palacios@mininterior.gov.co" TargetMode="External"/><Relationship Id="rId33" Type="http://schemas.openxmlformats.org/officeDocument/2006/relationships/hyperlink" Target="mailto:diana.olmos@mininterior.gov.co" TargetMode="External"/><Relationship Id="rId38" Type="http://schemas.openxmlformats.org/officeDocument/2006/relationships/hyperlink" Target="mailto:juan.duran@mininterior.gov.co" TargetMode="External"/><Relationship Id="rId59" Type="http://schemas.openxmlformats.org/officeDocument/2006/relationships/hyperlink" Target="mailto:tito.lovo@mininterior.gov.co" TargetMode="External"/><Relationship Id="rId103" Type="http://schemas.openxmlformats.org/officeDocument/2006/relationships/hyperlink" Target="../../../../../../../../:f:/r/sites/EvidenciasOAP/Documentos%20compartidos/Evidencias%20Indicadores%20de%20Proceso%202026/07.%20Gesti%C3%B3n%20Financiera/I%20trimestre/Ind062?csf=1&amp;web=1&amp;e=H9RFQr" TargetMode="External"/><Relationship Id="rId108" Type="http://schemas.openxmlformats.org/officeDocument/2006/relationships/hyperlink" Target="../../../../../../../../: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 TargetMode="External"/><Relationship Id="rId124" Type="http://schemas.openxmlformats.org/officeDocument/2006/relationships/hyperlink" Target="../../../../../../../../:f:/r/sites/EvidenciasOAP/Documentos%20compartidos/Evidencias%20Indicadores%20de%20Proceso%202026/09.%20Gesti%C3%B3n%20Jur%C3%ADdica/I%20Trimestre/Ind070?csf=1&amp;web=1&amp;e=QBTDUk" TargetMode="External"/><Relationship Id="rId129" Type="http://schemas.openxmlformats.org/officeDocument/2006/relationships/hyperlink" Target="../../../../../../../../:f:/r/sites/EvidenciasOAP/Documentos%20compartidos/Evidencias%20Indicadores%20de%20Proceso%202026/01.%20Planeaci%C3%B3n,%20Direccionamiento%20Estrat%C3%A9gico%20y%20Comunicaciones/I%20Trimestre/Oficina%20Asesora%20de%20Planeaci%C3%B3n/Ind005?csf=1&amp;web=1&amp;e=xIee7t" TargetMode="External"/><Relationship Id="rId54" Type="http://schemas.openxmlformats.org/officeDocument/2006/relationships/hyperlink" Target="mailto:mariana.gomez@mininterior.gov.co" TargetMode="External"/><Relationship Id="rId70" Type="http://schemas.openxmlformats.org/officeDocument/2006/relationships/hyperlink" Target="mailto:sergio.arciniegas@mininterior.gov.co" TargetMode="External"/><Relationship Id="rId75" Type="http://schemas.openxmlformats.org/officeDocument/2006/relationships/hyperlink" Target="../../../../../../../../:f:/r/sites/EvidenciasOAP/Documentos%20compartidos/Evidencias%20Indicadores%20de%20Proceso%202026/08.%20Gesti%C3%B3n%20de%20Bienes%20y%20Servicios/I%20Trimestre/Ind066?csf=1&amp;web=1&amp;e=17a4rG" TargetMode="External"/><Relationship Id="rId91" Type="http://schemas.openxmlformats.org/officeDocument/2006/relationships/hyperlink" Target="../../../../../../../../: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 TargetMode="External"/><Relationship Id="rId96" Type="http://schemas.openxmlformats.org/officeDocument/2006/relationships/hyperlink" Target="../../../../../../../../:f:/r/sites/EvidenciasOAP/Documentos%20compartidos/Evidencias%20Indicadores%20de%20Proceso%202026/05.%20Gesti%C3%B3n%20para%20la%20Protecci%C3%B3n%20de%20los%20derechos/Direcci%C3%B3n%20de%20Seguridad,%20Convivencia%20Ciudadana%20y%20Gobierno/Ind042?csf=1&amp;web=1&amp;e=cldbRA" TargetMode="External"/><Relationship Id="rId1" Type="http://schemas.openxmlformats.org/officeDocument/2006/relationships/hyperlink" Target="mailto:sergio.arciniegas@mininterior.gov.co" TargetMode="External"/><Relationship Id="rId6" Type="http://schemas.openxmlformats.org/officeDocument/2006/relationships/hyperlink" Target="mailto:stella.canon@mininterior.gov.co" TargetMode="External"/><Relationship Id="rId23" Type="http://schemas.openxmlformats.org/officeDocument/2006/relationships/hyperlink" Target="mailto:richard.gamboa@mininterior.gov.co" TargetMode="External"/><Relationship Id="rId28" Type="http://schemas.openxmlformats.org/officeDocument/2006/relationships/hyperlink" Target="mailto:diana.olmos@mininterior.gov.co" TargetMode="External"/><Relationship Id="rId49" Type="http://schemas.openxmlformats.org/officeDocument/2006/relationships/hyperlink" Target="mailto:jomary.ortegon@mininterior.gov.co" TargetMode="External"/><Relationship Id="rId114" Type="http://schemas.openxmlformats.org/officeDocument/2006/relationships/hyperlink" Target="../../../../../../../../:f:/r/sites/EvidenciasOAP/Documentos%20compartidos/Evidencias%20Indicadores%20de%20Proceso%202026/05.%20Gesti%C3%B3n%20para%20la%20Protecci%C3%B3n%20de%20los%20derechos/Direcci%C3%B3n%20de%20Derechos%20Humanos/Ind034?csf=1&amp;web=1&amp;e=V7pMiU" TargetMode="External"/><Relationship Id="rId119" Type="http://schemas.openxmlformats.org/officeDocument/2006/relationships/hyperlink" Target="../../../../../../../../:f:/r/sites/EvidenciasOAP/Documentos%20compartidos/Evidencias%20Indicadores%20de%20Proceso%202026/05.%20Gesti%C3%B3n%20para%20la%20Protecci%C3%B3n%20de%20los%20derechos/Direcci%C3%B3n%20de%20Asuntos%20para%20Comunidades%20Negras,%20Afrocolombianas,%20Raizales%20y%20Palenqueras/I%20trimestre/Ind045?csf=1&amp;web=1&amp;e=XmlffT" TargetMode="External"/><Relationship Id="rId44" Type="http://schemas.openxmlformats.org/officeDocument/2006/relationships/hyperlink" Target="mailto:jomary.ortegon@mininterior.gov.co" TargetMode="External"/><Relationship Id="rId60" Type="http://schemas.openxmlformats.org/officeDocument/2006/relationships/hyperlink" Target="mailto:tito.lovo@mininterior.gov.co" TargetMode="External"/><Relationship Id="rId65" Type="http://schemas.openxmlformats.org/officeDocument/2006/relationships/hyperlink" Target="mailto:tito.lovo@mininterior.gov.co" TargetMode="External"/><Relationship Id="rId81" Type="http://schemas.openxmlformats.org/officeDocument/2006/relationships/hyperlink" Target="../../../../../../../../:f:/r/sites/EvidenciasOAP/Documentos%20compartidos/Evidencias%20Indicadores%20de%20Proceso%202026/03.%20Gesti%C3%B3n%20del%20Talento%20Humano/I%20Trimestre/Ind017?csf=1&amp;web=1&amp;e=WqFbyE" TargetMode="External"/><Relationship Id="rId86" Type="http://schemas.openxmlformats.org/officeDocument/2006/relationships/hyperlink" Target="../../../../../../../../: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 TargetMode="External"/><Relationship Id="rId130" Type="http://schemas.openxmlformats.org/officeDocument/2006/relationships/hyperlink" Target="../../../../../../../../:f:/r/sites/EvidenciasOAP/Documentos%20compartidos/Evidencias%20Indicadores%20de%20Proceso%202026/01.%20Planeaci%C3%B3n,%20Direccionamiento%20Estrat%C3%A9gico%20y%20Comunicaciones/I%20Trimestre/Oficina%20Asesora%20de%20Planeaci%C3%B3n/Ind006?csf=1&amp;web=1&amp;e=CbDnem" TargetMode="External"/><Relationship Id="rId13" Type="http://schemas.openxmlformats.org/officeDocument/2006/relationships/hyperlink" Target="mailto:sergio.arciniegas@mininterior.gov.co" TargetMode="External"/><Relationship Id="rId18" Type="http://schemas.openxmlformats.org/officeDocument/2006/relationships/hyperlink" Target="mailto:angelica.palacios@mininterior.gov.co" TargetMode="External"/><Relationship Id="rId39" Type="http://schemas.openxmlformats.org/officeDocument/2006/relationships/hyperlink" Target="mailto:juan.duran@mininterior.gov.co" TargetMode="External"/><Relationship Id="rId109" Type="http://schemas.openxmlformats.org/officeDocument/2006/relationships/hyperlink" Target="../../../../../../../../:f:/r/sites/EvidenciasOAP/Documentos%20compartidos/Evidencias%20Indicadores%20de%20Proceso%202026/14.%20Seguimiento%20y%20Evaluaci%C3%B3n%20a%20la%20Gesti%C3%B3n/I%20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 TargetMode="External"/><Relationship Id="rId34" Type="http://schemas.openxmlformats.org/officeDocument/2006/relationships/hyperlink" Target="mailto:diana.olmos@mininterior.gov.co" TargetMode="External"/><Relationship Id="rId50" Type="http://schemas.openxmlformats.org/officeDocument/2006/relationships/hyperlink" Target="mailto:roquelina.blanco@mininterior.gov.co" TargetMode="External"/><Relationship Id="rId55" Type="http://schemas.openxmlformats.org/officeDocument/2006/relationships/hyperlink" Target="mailto:jaime.guzman@mininterior.gov.co" TargetMode="External"/><Relationship Id="rId76" Type="http://schemas.openxmlformats.org/officeDocument/2006/relationships/hyperlink" Target="../../../../../../../../:f:/r/sites/EvidenciasOAP/Documentos%20compartidos/Evidencias%20Indicadores%20de%20Proceso%202026/03.%20Gesti%C3%B3n%20del%20Talento%20Humano/I%20Trimestre/Ind012?csf=1&amp;web=1&amp;e=xMykwh" TargetMode="External"/><Relationship Id="rId97" Type="http://schemas.openxmlformats.org/officeDocument/2006/relationships/hyperlink" Target="../../../../../../../../:f:/r/sites/EvidenciasOAP/Documentos%20compartidos/Evidencias%20Indicadores%20de%20Proceso%202026/05.%20Gesti%C3%B3n%20para%20la%20Protecci%C3%B3n%20de%20los%20derechos/Direcci%C3%B3n%20de%20Seguridad,%20Convivencia%20Ciudadana%20y%20Gobierno/Ind043?csf=1&amp;web=1&amp;e=1HJCpq" TargetMode="External"/><Relationship Id="rId104" Type="http://schemas.openxmlformats.org/officeDocument/2006/relationships/hyperlink" Target="../../../../../../../../:f:/r/sites/EvidenciasOAP/Documentos%20compartidos/Evidencias%20Indicadores%20de%20Proceso%202026/12.%20Gesti%C3%B3n%20Documental%20y%20Archivo/I%20trimestre/Ind078?csf=1&amp;web=1&amp;e=5e0rG7" TargetMode="External"/><Relationship Id="rId120" Type="http://schemas.openxmlformats.org/officeDocument/2006/relationships/hyperlink" Target="../../../../../../../../:f:/r/sites/EvidenciasOAP/Documentos%20compartidos/Evidencias%20Indicadores%20de%20Proceso%202026/05.%20Gesti%C3%B3n%20para%20la%20Protecci%C3%B3n%20de%20los%20derechos/Direcci%C3%B3n%20de%20Asuntos%20para%20Comunidades%20Negras,%20Afrocolombianas,%20Raizales%20y%20Palenqueras/I%20trimestre/Ind044?csf=1&amp;web=1&amp;e=rqQhNv" TargetMode="External"/><Relationship Id="rId125" Type="http://schemas.openxmlformats.org/officeDocument/2006/relationships/hyperlink" Target="../../../../../../../../:f:/r/sites/EvidenciasOAP/Documentos%20compartidos/Evidencias%20Indicadores%20de%20Proceso%202026/05.%20Gesti%C3%B3n%20para%20la%20Protecci%C3%B3n%20de%20los%20derechos/Grupo%20de%20Articulaci%C3%B3n%20para%20pol%C3%ADtica%20de%20victimas/Ind029?csf=1&amp;web=1&amp;e=EZS2Xu" TargetMode="External"/><Relationship Id="rId7" Type="http://schemas.openxmlformats.org/officeDocument/2006/relationships/hyperlink" Target="mailto:yitcy.becerra@mininterior.gov.co" TargetMode="External"/><Relationship Id="rId71" Type="http://schemas.openxmlformats.org/officeDocument/2006/relationships/hyperlink" Target="mailto:yitcy.becerra@mininterior.gov.co" TargetMode="External"/><Relationship Id="rId92" Type="http://schemas.openxmlformats.org/officeDocument/2006/relationships/hyperlink" Target="../../../../../../../../: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 TargetMode="External"/><Relationship Id="rId2" Type="http://schemas.openxmlformats.org/officeDocument/2006/relationships/hyperlink" Target="mailto:jaime.garcian@mininterior.gov.co" TargetMode="External"/><Relationship Id="rId29" Type="http://schemas.openxmlformats.org/officeDocument/2006/relationships/hyperlink" Target="mailto:diana.olmos@mininterior.gov.co" TargetMode="External"/><Relationship Id="rId24" Type="http://schemas.openxmlformats.org/officeDocument/2006/relationships/hyperlink" Target="mailto:richard.gamboa@mininterior.gov.co" TargetMode="External"/><Relationship Id="rId40" Type="http://schemas.openxmlformats.org/officeDocument/2006/relationships/hyperlink" Target="mailto:paula.sierra@mininterior.gov.co" TargetMode="External"/><Relationship Id="rId45" Type="http://schemas.openxmlformats.org/officeDocument/2006/relationships/hyperlink" Target="mailto:jomary.ortegon@mininterior.gov.co" TargetMode="External"/><Relationship Id="rId66" Type="http://schemas.openxmlformats.org/officeDocument/2006/relationships/hyperlink" Target="mailto:tito.lovo@mininterior.gov.co" TargetMode="External"/><Relationship Id="rId87" Type="http://schemas.openxmlformats.org/officeDocument/2006/relationships/hyperlink" Target="../../../../../../../../: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 TargetMode="External"/><Relationship Id="rId110" Type="http://schemas.openxmlformats.org/officeDocument/2006/relationships/hyperlink" Target="../../../../../../../../:f:/r/sites/EvidenciasOAP/Documentos%20compartidos/Evidencias%20Indicadores%20de%20Proceso%202026/05.%20Gesti%C3%B3n%20para%20la%20Protecci%C3%B3n%20de%20los%20derechos/Direcci%C3%B3n%20de%20Derechos%20Humanos/Ind030?csf=1&amp;web=1&amp;e=kDW1dh" TargetMode="External"/><Relationship Id="rId115" Type="http://schemas.openxmlformats.org/officeDocument/2006/relationships/hyperlink" Target="../../../../../../../../:f:/r/sites/EvidenciasOAP/Documentos%20compartidos/Evidencias%20Indicadores%20de%20Proceso%202026/05.%20Gesti%C3%B3n%20para%20la%20Protecci%C3%B3n%20de%20los%20derechos/Direcci%C3%B3n%20de%20Derechos%20Humanos/Ind035?csf=1&amp;web=1&amp;e=kk2uee" TargetMode="External"/><Relationship Id="rId131" Type="http://schemas.openxmlformats.org/officeDocument/2006/relationships/printerSettings" Target="../printerSettings/printerSettings2.bin"/><Relationship Id="rId61" Type="http://schemas.openxmlformats.org/officeDocument/2006/relationships/hyperlink" Target="mailto:dickson.gomez@mininterior.gov.co" TargetMode="External"/><Relationship Id="rId82" Type="http://schemas.openxmlformats.org/officeDocument/2006/relationships/hyperlink" Target="https://mininteriorgovco-my.sharepoint.com/:f:/r/personal/yovany_corredor_mininterior_gov_co/Documents/AA%20DANCP/CONSULTA%20PREVIA%202026/INDICADORES%20DE%20PROCESO%202026/EVIDENCIAS/1.%20Ind%20050.%201er%20Trimestre?csf=1&amp;web=1&amp;e=XcoRXd" TargetMode="External"/><Relationship Id="rId19" Type="http://schemas.openxmlformats.org/officeDocument/2006/relationships/hyperlink" Target="mailto:carlos.espitia@mininterior.gov.co" TargetMode="External"/><Relationship Id="rId14" Type="http://schemas.openxmlformats.org/officeDocument/2006/relationships/hyperlink" Target="mailto:henry.luna@mininterior.gov.co" TargetMode="External"/><Relationship Id="rId30" Type="http://schemas.openxmlformats.org/officeDocument/2006/relationships/hyperlink" Target="mailto:diana.olmos@mininterior.gov.co" TargetMode="External"/><Relationship Id="rId35" Type="http://schemas.openxmlformats.org/officeDocument/2006/relationships/hyperlink" Target="mailto:juan.duran@mininterior.gov.co" TargetMode="External"/><Relationship Id="rId56" Type="http://schemas.openxmlformats.org/officeDocument/2006/relationships/hyperlink" Target="mailto:jaime.guzman@mininterior.gov.co" TargetMode="External"/><Relationship Id="rId77" Type="http://schemas.openxmlformats.org/officeDocument/2006/relationships/hyperlink" Target="../../../../../../../../:f:/r/sites/EvidenciasOAP/Documentos%20compartidos/Evidencias%20Indicadores%20de%20Proceso%202026/03.%20Gesti%C3%B3n%20del%20Talento%20Humano/I%20Trimestre/Ind013?csf=1&amp;web=1&amp;e=nw8mwt" TargetMode="External"/><Relationship Id="rId100" Type="http://schemas.openxmlformats.org/officeDocument/2006/relationships/hyperlink" Target="../../../../../../../../:f:/r/sites/EvidenciasOAP/Documentos%20compartidos/Evidencias%20Indicadores%20de%20Proceso%202026/07.%20Gesti%C3%B3n%20Financiera/I%20trimestre/Ind060?csf=1&amp;web=1&amp;e=D0N0bc" TargetMode="External"/><Relationship Id="rId105" Type="http://schemas.openxmlformats.org/officeDocument/2006/relationships/hyperlink" Target="../../../../../../../../:f:/r/sites/EvidenciasOAP/Documentos%20compartidos/Evidencias%20Indicadores%20de%20Proceso%202026/12.%20Gesti%C3%B3n%20Documental%20y%20Archivo/I%20trimestre/Ind077?csf=1&amp;web=1&amp;e=eNqPmd" TargetMode="External"/><Relationship Id="rId126" Type="http://schemas.openxmlformats.org/officeDocument/2006/relationships/hyperlink" Target="../../../../../../../../:f:/r/sites/EvidenciasOAP/Documentos%20compartidos/Evidencias%20Indicadores%20de%20Proceso%202026/05.%20Gesti%C3%B3n%20para%20la%20Protecci%C3%B3n%20de%20los%20derechos/Grupo%20de%20Articulaci%C3%B3n%20para%20pol%C3%ADtica%20de%20victimas/Ind028?csf=1&amp;web=1&amp;e=w2cFVF&amp;xsdata=MDV8MDJ8YW5kcmVzLnBhYm9uQG1pbmludGVyaW9yLmdvdi5jb3xkNTBlMDU5NWZkM2E0NDExMzA4NjA4ZGU4NDQzZmMxOXxjNGY3ODcwY2ViMDg0ZDAxYjAyM2E3MWRkOTRlODgzYnwwfDB8NjM5MDkzNjI1MjQxNjUyNTc0fFVua25vd258VFdGcGJHWnNiM2Q4ZXlKRmJYQjBlVTFoY0draU9uUnlkV1VzSWxZaU9pSXdMakF1TURBd01DSXNJbEFpT2lKWGFXNHpNaUlzSWtGT0lqb2lUV0ZwYkNJc0lsZFVJam95ZlE9PXwwfHx8&amp;sdata=TUVOeHdUZHNocjNCQ2tucHgybk5ISk52SVJrN2FHa2VZQ3lmelpnMkw4az0%3d" TargetMode="External"/><Relationship Id="rId8" Type="http://schemas.openxmlformats.org/officeDocument/2006/relationships/hyperlink" Target="mailto:yitcy.becerra@mininterior.gov.co" TargetMode="External"/><Relationship Id="rId51" Type="http://schemas.openxmlformats.org/officeDocument/2006/relationships/hyperlink" Target="mailto:roquelina.blanco@mininterior.gov.co" TargetMode="External"/><Relationship Id="rId72" Type="http://schemas.openxmlformats.org/officeDocument/2006/relationships/hyperlink" Target="../../../../../../../../:f:/r/sites/EvidenciasOAP/Documentos%20compartidos/Evidencias%20Indicadores%20de%20Proceso%202026/08.%20Gesti%C3%B3n%20de%20Bienes%20y%20Servicios/I%20Trimestre/Ind.063?csf=1&amp;web=1&amp;e=iJHRfv" TargetMode="External"/><Relationship Id="rId93" Type="http://schemas.openxmlformats.org/officeDocument/2006/relationships/hyperlink" Target="../../../../../../../../:f:/r/sites/EvidenciasOAP/Documentos%20compartidos/Evidencias%20Indicadores%20de%20Proceso%202026/05.%20Gesti%C3%B3n%20para%20la%20Protecci%C3%B3n%20de%20los%20derechos/Grupo%20enfoque%20de%20g%C3%A9nero%20y%20diversidad/Ind040?csf=1&amp;web=1&amp;e=dFiWfM" TargetMode="External"/><Relationship Id="rId98" Type="http://schemas.openxmlformats.org/officeDocument/2006/relationships/hyperlink" Target="../../../../../../../../:f:/r/sites/EvidenciasOAP/Documentos%20compartidos/Evidencias%20Indicadores%20de%20Proceso%202026/06.%20Gesti%C3%B3n%20Administrativa/I%20trimestre/Ind058?csf=1&amp;web=1&amp;e=GMD73D" TargetMode="External"/><Relationship Id="rId121" Type="http://schemas.openxmlformats.org/officeDocument/2006/relationships/hyperlink" Target="../../../../../../../../:f:/r/sites/EvidenciasOAP/Documentos%20compartidos/Evidencias%20Indicadores%20de%20Proceso%202026/05.%20Gesti%C3%B3n%20para%20la%20Protecci%C3%B3n%20de%20los%20derechos/Direcci%C3%B3n%20de%20Asuntos%20para%20Comunidades%20Negras,%20Afrocolombianas,%20Raizales%20y%20Palenqueras/I%20trimestre/Ind046?csf=1&amp;web=1&amp;e=zGMowN" TargetMode="External"/><Relationship Id="rId3" Type="http://schemas.openxmlformats.org/officeDocument/2006/relationships/hyperlink" Target="mailto:jaime.garcian@mininterior.gov.co" TargetMode="External"/><Relationship Id="rId25" Type="http://schemas.openxmlformats.org/officeDocument/2006/relationships/hyperlink" Target="mailto:richard.gamboa@mininterior.gov.co" TargetMode="External"/><Relationship Id="rId46" Type="http://schemas.openxmlformats.org/officeDocument/2006/relationships/hyperlink" Target="mailto:jomary.ortegon@mininterior.gov.co" TargetMode="External"/><Relationship Id="rId67" Type="http://schemas.openxmlformats.org/officeDocument/2006/relationships/hyperlink" Target="mailto:tito.lovo@mininterior.gov.co" TargetMode="External"/><Relationship Id="rId116" Type="http://schemas.openxmlformats.org/officeDocument/2006/relationships/hyperlink" Target="../../../../../../../../:f:/r/sites/EvidenciasOAP/Documentos%20compartidos/Evidencias%20Indicadores%20de%20Proceso%202026/05.%20Gesti%C3%B3n%20para%20la%20Protecci%C3%B3n%20de%20los%20derechos/Direcci%C3%B3n%20de%20Derechos%20Humanos/Ind036?csf=1&amp;web=1&amp;e=j6YPbi" TargetMode="External"/><Relationship Id="rId20" Type="http://schemas.openxmlformats.org/officeDocument/2006/relationships/hyperlink" Target="mailto:carlos.espitia@mininterior.gov.co" TargetMode="External"/><Relationship Id="rId41" Type="http://schemas.openxmlformats.org/officeDocument/2006/relationships/hyperlink" Target="mailto:paula.sierra@mininterior.gov.co" TargetMode="External"/><Relationship Id="rId62" Type="http://schemas.openxmlformats.org/officeDocument/2006/relationships/hyperlink" Target="mailto:dire.alfonso.jimenez@mininterior.gov.co" TargetMode="External"/><Relationship Id="rId83" Type="http://schemas.openxmlformats.org/officeDocument/2006/relationships/hyperlink" Target="https://mininteriorgovco-my.sharepoint.com/:f:/r/personal/yovany_corredor_mininterior_gov_co/Documents/AA%20DANCP/CONSULTA%20PREVIA%202026/INDICADORES%20DE%20PROCESO%202026/EVIDENCIAS/2.Ind.%20051.%201er%20Trimestre?csf=1&amp;web=1&amp;e=q9EVJQ" TargetMode="External"/><Relationship Id="rId88" Type="http://schemas.openxmlformats.org/officeDocument/2006/relationships/hyperlink" Target="../../../../../../../../: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 TargetMode="External"/><Relationship Id="rId111" Type="http://schemas.openxmlformats.org/officeDocument/2006/relationships/hyperlink" Target="../../../../../../../../:f:/r/sites/EvidenciasOAP/Documentos%20compartidos/Evidencias%20Indicadores%20de%20Proceso%202026/05.%20Gesti%C3%B3n%20para%20la%20Protecci%C3%B3n%20de%20los%20derechos/Direcci%C3%B3n%20de%20Derechos%20Humanos/Ind031?csf=1&amp;web=1&amp;e=MBwo9k" TargetMode="External"/><Relationship Id="rId15" Type="http://schemas.openxmlformats.org/officeDocument/2006/relationships/hyperlink" Target="mailto:henry.luna@mininterior.gov.co" TargetMode="External"/><Relationship Id="rId36" Type="http://schemas.openxmlformats.org/officeDocument/2006/relationships/hyperlink" Target="mailto:juan.duran@mininterior.gov.co" TargetMode="External"/><Relationship Id="rId57" Type="http://schemas.openxmlformats.org/officeDocument/2006/relationships/hyperlink" Target="mailto:ethel.vasquez@mininterior.gov.co" TargetMode="External"/><Relationship Id="rId106" Type="http://schemas.openxmlformats.org/officeDocument/2006/relationships/hyperlink" Target="../../../../../../../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 TargetMode="External"/><Relationship Id="rId127" Type="http://schemas.openxmlformats.org/officeDocument/2006/relationships/hyperlink" Target="../../../../../../../../:f:/r/sites/EvidenciasOAP/Documentos%20compartidos/Evidencias%20Indicadores%20de%20Proceso%202026/05.%20Gesti%C3%B3n%20para%20la%20Protecci%C3%B3n%20de%20los%20derechos/Direcci%C3%B3n%20Asuntos%20Ind%C3%ADgenas,%20ROM%20y%20Minor%C3%ADa/I%20TRIMESTRE/Ind037?e=5%3a0bd48bcba8f64f1288493f4c960626c5&amp;sharingv2=true&amp;fromShare=true&amp;at=9&amp;xsdata=MDV8MDJ8bGVhbmRyYS5kdXJhbkBtaW5pbnRlcmlvci5nb3YuY298M2VmYjc3YmU5YmU5NDIwZWYwNmQwOGRlOWM4MmUzMmN8YzRmNzg3MGNlYjA4NGQwMWIwMjNhNzFkZDk0ZTg4M2J8MHwwfDYzOTEyMDI4MzE0OTEwNTAyOXxVbmtub3dufFRXRnBiR1pzYjNkOGV5SkZiWEIwZVUxaGNHa2lPblJ5ZFdVc0lsWWlPaUl3TGpBdU1EQXdNQ0lzSWxBaU9pSlhhVzR6TWlJc0lrRk9Jam9pVFdGcGJDSXNJbGRVSWpveWZRPT18MHx8fA%3d%3d&amp;sdata=WktiK0xJM25Ed0RTZmRZWnh1VmlJMHJ2UW5VcEYyOWJKSHRzcWFodldGZz0%3d" TargetMode="External"/><Relationship Id="rId10" Type="http://schemas.openxmlformats.org/officeDocument/2006/relationships/hyperlink" Target="mailto:yitcy.becerra@mininterior.gov.co" TargetMode="External"/><Relationship Id="rId31" Type="http://schemas.openxmlformats.org/officeDocument/2006/relationships/hyperlink" Target="mailto:lina.vacca@mininterior.gov.co" TargetMode="External"/><Relationship Id="rId52" Type="http://schemas.openxmlformats.org/officeDocument/2006/relationships/hyperlink" Target="mailto:roquelina.blanco@mininterior.gov.co" TargetMode="External"/><Relationship Id="rId73" Type="http://schemas.openxmlformats.org/officeDocument/2006/relationships/hyperlink" Target="../../../../../../../../:f:/r/sites/EvidenciasOAP/Documentos%20compartidos/Evidencias%20Indicadores%20de%20Proceso%202026/08.%20Gesti%C3%B3n%20de%20Bienes%20y%20Servicios/I%20Trimestre/Ind064?csf=1&amp;web=1&amp;e=epjCFi" TargetMode="External"/><Relationship Id="rId78" Type="http://schemas.openxmlformats.org/officeDocument/2006/relationships/hyperlink" Target="../../../../../../../../:f:/r/sites/EvidenciasOAP/Documentos%20compartidos/Evidencias%20Indicadores%20de%20Proceso%202026/03.%20Gesti%C3%B3n%20del%20Talento%20Humano/I%20Trimestre/Ind014?csf=1&amp;web=1&amp;e=sTASjB" TargetMode="External"/><Relationship Id="rId94" Type="http://schemas.openxmlformats.org/officeDocument/2006/relationships/hyperlink" Target="../../../../../../../../:f:/r/sites/EvidenciasOAP/Documentos%20compartidos/Evidencias%20Indicadores%20de%20Proceso%202026/05.%20Gesti%C3%B3n%20para%20la%20Protecci%C3%B3n%20de%20los%20derechos/Grupo%20Equipo%20de%20Paz/Ind049?csf=1&amp;web=1&amp;e=sOYWLk" TargetMode="External"/><Relationship Id="rId99" Type="http://schemas.openxmlformats.org/officeDocument/2006/relationships/hyperlink" Target="../../../../../../../../:f:/r/sites/EvidenciasOAP/Documentos%20compartidos/Evidencias%20Indicadores%20de%20Proceso%202026/06.%20Gesti%C3%B3n%20Administrativa/I%20trimestre/Ind059?csf=1&amp;web=1&amp;e=FS4WIf" TargetMode="External"/><Relationship Id="rId101" Type="http://schemas.openxmlformats.org/officeDocument/2006/relationships/hyperlink" Target="../../../../../../../../:f:/r/sites/EvidenciasOAP/Documentos%20compartidos/Evidencias%20Indicadores%20de%20Proceso%202026/07.%20Gesti%C3%B3n%20Financiera/I%20trimestre/Ind060?csf=1&amp;web=1&amp;e=D0N0bc" TargetMode="External"/><Relationship Id="rId122" Type="http://schemas.openxmlformats.org/officeDocument/2006/relationships/hyperlink" Target="../../../../../../../../:f:/r/sites/EvidenciasOAP/Documentos%20compartidos/Evidencias%20Indicadores%20de%20Proceso%202026/05.%20Gesti%C3%B3n%20para%20la%20Protecci%C3%B3n%20de%20los%20derechos/Direcci%C3%B3n%20de%20Asuntos%20para%20Comunidades%20Negras,%20Afrocolombianas,%20Raizales%20y%20Palenqueras/I%20trimestre/Ind047?csf=1&amp;web=1&amp;e=qAwahc" TargetMode="External"/><Relationship Id="rId4" Type="http://schemas.openxmlformats.org/officeDocument/2006/relationships/hyperlink" Target="mailto:jaime.garcian@mininterior.gov.co" TargetMode="External"/><Relationship Id="rId9" Type="http://schemas.openxmlformats.org/officeDocument/2006/relationships/hyperlink" Target="mailto:yitcy.becerra@mininterior.gov.co" TargetMode="External"/><Relationship Id="rId26" Type="http://schemas.openxmlformats.org/officeDocument/2006/relationships/hyperlink" Target="mailto:diana.olmos@mininterior.gov.co"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dimension ref="C2:Q30"/>
  <sheetViews>
    <sheetView topLeftCell="E1" zoomScaleNormal="140" workbookViewId="0">
      <selection activeCell="E16" sqref="E16"/>
    </sheetView>
  </sheetViews>
  <sheetFormatPr baseColWidth="10" defaultColWidth="11.453125" defaultRowHeight="14.5"/>
  <cols>
    <col min="3" max="3" width="15.26953125" customWidth="1"/>
    <col min="4" max="4" width="55.453125" customWidth="1"/>
    <col min="5" max="5" width="68.453125" customWidth="1"/>
    <col min="6" max="6" width="24" customWidth="1"/>
    <col min="7" max="7" width="50.26953125" customWidth="1"/>
    <col min="13" max="17" width="21.7265625" customWidth="1"/>
  </cols>
  <sheetData>
    <row r="2" spans="3:17" ht="15" thickBot="1"/>
    <row r="3" spans="3:17" s="12" customFormat="1" ht="42.5" thickBot="1">
      <c r="C3" s="57" t="s">
        <v>0</v>
      </c>
      <c r="D3" s="58" t="s">
        <v>1</v>
      </c>
      <c r="E3" s="58" t="s">
        <v>2</v>
      </c>
      <c r="F3" s="58" t="s">
        <v>3</v>
      </c>
      <c r="G3" s="58" t="s">
        <v>4</v>
      </c>
      <c r="M3" s="15" t="s">
        <v>5</v>
      </c>
      <c r="N3" s="15" t="s">
        <v>2</v>
      </c>
      <c r="O3" s="15" t="s">
        <v>6</v>
      </c>
      <c r="P3" s="16" t="s">
        <v>7</v>
      </c>
      <c r="Q3" s="15" t="s">
        <v>8</v>
      </c>
    </row>
    <row r="4" spans="3:17" ht="28.5">
      <c r="C4" s="394" t="s">
        <v>9</v>
      </c>
      <c r="D4" s="59" t="s">
        <v>10</v>
      </c>
      <c r="E4" s="59" t="s">
        <v>11</v>
      </c>
      <c r="F4" s="63">
        <v>1</v>
      </c>
      <c r="G4" s="59" t="s">
        <v>12</v>
      </c>
      <c r="M4" s="407" t="s">
        <v>13</v>
      </c>
      <c r="N4" s="17" t="s">
        <v>11</v>
      </c>
      <c r="O4" s="31">
        <v>0.6</v>
      </c>
      <c r="P4" s="32"/>
      <c r="Q4" s="408">
        <v>1</v>
      </c>
    </row>
    <row r="5" spans="3:17">
      <c r="C5" s="395"/>
      <c r="D5" s="54" t="s">
        <v>14</v>
      </c>
      <c r="E5" s="54" t="s">
        <v>15</v>
      </c>
      <c r="F5" s="64">
        <v>1</v>
      </c>
      <c r="G5" s="54" t="s">
        <v>12</v>
      </c>
      <c r="M5" s="407"/>
      <c r="N5" s="17" t="s">
        <v>16</v>
      </c>
      <c r="O5" s="31">
        <v>0.2</v>
      </c>
      <c r="P5" s="32"/>
      <c r="Q5" s="409"/>
    </row>
    <row r="6" spans="3:17">
      <c r="C6" s="395"/>
      <c r="D6" s="400" t="s">
        <v>17</v>
      </c>
      <c r="E6" s="54" t="s">
        <v>18</v>
      </c>
      <c r="F6" s="64">
        <v>0.2</v>
      </c>
      <c r="G6" s="55" t="s">
        <v>19</v>
      </c>
      <c r="M6" s="407"/>
      <c r="N6" s="17" t="s">
        <v>20</v>
      </c>
      <c r="O6" s="31">
        <v>0.2</v>
      </c>
      <c r="P6" s="32"/>
      <c r="Q6" s="409"/>
    </row>
    <row r="7" spans="3:17" ht="28.5">
      <c r="C7" s="395"/>
      <c r="D7" s="401"/>
      <c r="E7" s="400" t="s">
        <v>11</v>
      </c>
      <c r="F7" s="405">
        <v>0.6</v>
      </c>
      <c r="G7" s="54" t="s">
        <v>12</v>
      </c>
      <c r="M7" s="18" t="s">
        <v>21</v>
      </c>
      <c r="N7" s="19" t="s">
        <v>11</v>
      </c>
      <c r="O7" s="33">
        <v>1</v>
      </c>
      <c r="P7" s="34"/>
      <c r="Q7" s="35">
        <v>1</v>
      </c>
    </row>
    <row r="8" spans="3:17" ht="28">
      <c r="C8" s="395"/>
      <c r="D8" s="401"/>
      <c r="E8" s="403"/>
      <c r="F8" s="406"/>
      <c r="G8" s="55" t="s">
        <v>19</v>
      </c>
      <c r="M8" s="20" t="s">
        <v>22</v>
      </c>
      <c r="N8" s="21" t="s">
        <v>15</v>
      </c>
      <c r="O8" s="36">
        <v>1</v>
      </c>
      <c r="P8" s="37"/>
      <c r="Q8" s="38">
        <v>1</v>
      </c>
    </row>
    <row r="9" spans="3:17" ht="15" thickBot="1">
      <c r="C9" s="396"/>
      <c r="D9" s="402"/>
      <c r="E9" s="56" t="s">
        <v>23</v>
      </c>
      <c r="F9" s="65">
        <v>0.2</v>
      </c>
      <c r="G9" s="60" t="s">
        <v>24</v>
      </c>
      <c r="M9" s="410" t="s">
        <v>25</v>
      </c>
      <c r="N9" s="22" t="s">
        <v>26</v>
      </c>
      <c r="O9" s="39">
        <v>0.25</v>
      </c>
      <c r="P9" s="40">
        <v>0.5</v>
      </c>
      <c r="Q9" s="411">
        <v>1</v>
      </c>
    </row>
    <row r="10" spans="3:17" ht="23">
      <c r="C10" s="397" t="s">
        <v>27</v>
      </c>
      <c r="D10" s="404" t="s">
        <v>28</v>
      </c>
      <c r="E10" s="59" t="s">
        <v>29</v>
      </c>
      <c r="F10" s="63">
        <f t="shared" ref="F10:F17" si="0">1/8</f>
        <v>0.125</v>
      </c>
      <c r="G10" s="59" t="s">
        <v>30</v>
      </c>
      <c r="M10" s="410"/>
      <c r="N10" s="22" t="s">
        <v>31</v>
      </c>
      <c r="O10" s="39">
        <v>0.25</v>
      </c>
      <c r="P10" s="41">
        <v>0.2</v>
      </c>
      <c r="Q10" s="412"/>
    </row>
    <row r="11" spans="3:17" ht="23">
      <c r="C11" s="398"/>
      <c r="D11" s="401"/>
      <c r="E11" s="54" t="s">
        <v>32</v>
      </c>
      <c r="F11" s="64">
        <f t="shared" si="0"/>
        <v>0.125</v>
      </c>
      <c r="G11" s="54" t="s">
        <v>33</v>
      </c>
      <c r="M11" s="410"/>
      <c r="N11" s="22" t="s">
        <v>34</v>
      </c>
      <c r="O11" s="39">
        <v>0.25</v>
      </c>
      <c r="P11" s="41">
        <v>0.2</v>
      </c>
      <c r="Q11" s="412"/>
    </row>
    <row r="12" spans="3:17">
      <c r="C12" s="398"/>
      <c r="D12" s="401"/>
      <c r="E12" s="54" t="s">
        <v>35</v>
      </c>
      <c r="F12" s="64">
        <f t="shared" si="0"/>
        <v>0.125</v>
      </c>
      <c r="G12" s="54" t="s">
        <v>36</v>
      </c>
      <c r="M12" s="410"/>
      <c r="N12" s="23" t="s">
        <v>37</v>
      </c>
      <c r="O12" s="42">
        <v>0.25</v>
      </c>
      <c r="P12" s="41">
        <v>0.1</v>
      </c>
      <c r="Q12" s="412"/>
    </row>
    <row r="13" spans="3:17">
      <c r="C13" s="398"/>
      <c r="D13" s="401"/>
      <c r="E13" s="54" t="s">
        <v>38</v>
      </c>
      <c r="F13" s="64">
        <f t="shared" si="0"/>
        <v>0.125</v>
      </c>
      <c r="G13" s="54" t="s">
        <v>39</v>
      </c>
      <c r="M13" s="390" t="s">
        <v>40</v>
      </c>
      <c r="N13" s="24" t="s">
        <v>35</v>
      </c>
      <c r="O13" s="43">
        <v>0.125</v>
      </c>
      <c r="P13" s="44">
        <v>0.125</v>
      </c>
      <c r="Q13" s="391">
        <v>1</v>
      </c>
    </row>
    <row r="14" spans="3:17" ht="23">
      <c r="C14" s="398"/>
      <c r="D14" s="401"/>
      <c r="E14" s="54" t="s">
        <v>41</v>
      </c>
      <c r="F14" s="64">
        <f t="shared" si="0"/>
        <v>0.125</v>
      </c>
      <c r="G14" s="54" t="s">
        <v>42</v>
      </c>
      <c r="M14" s="390"/>
      <c r="N14" s="25" t="s">
        <v>43</v>
      </c>
      <c r="O14" s="43">
        <v>0.125</v>
      </c>
      <c r="P14" s="45">
        <v>0.125</v>
      </c>
      <c r="Q14" s="392"/>
    </row>
    <row r="15" spans="3:17" ht="24">
      <c r="C15" s="398"/>
      <c r="D15" s="401"/>
      <c r="E15" s="54" t="s">
        <v>44</v>
      </c>
      <c r="F15" s="64">
        <f t="shared" si="0"/>
        <v>0.125</v>
      </c>
      <c r="G15" s="54" t="s">
        <v>36</v>
      </c>
      <c r="M15" s="390"/>
      <c r="N15" s="24" t="s">
        <v>45</v>
      </c>
      <c r="O15" s="43">
        <v>0.125</v>
      </c>
      <c r="P15" s="45">
        <v>8.3299999999999999E-2</v>
      </c>
      <c r="Q15" s="392"/>
    </row>
    <row r="16" spans="3:17" ht="24">
      <c r="C16" s="398"/>
      <c r="D16" s="401"/>
      <c r="E16" s="54" t="s">
        <v>46</v>
      </c>
      <c r="F16" s="64">
        <f t="shared" si="0"/>
        <v>0.125</v>
      </c>
      <c r="G16" s="54" t="s">
        <v>42</v>
      </c>
      <c r="M16" s="390"/>
      <c r="N16" s="24" t="s">
        <v>47</v>
      </c>
      <c r="O16" s="43">
        <v>0.125</v>
      </c>
      <c r="P16" s="45">
        <v>8.3299999999999999E-2</v>
      </c>
      <c r="Q16" s="392"/>
    </row>
    <row r="17" spans="3:17" ht="24">
      <c r="C17" s="398"/>
      <c r="D17" s="403"/>
      <c r="E17" s="54" t="s">
        <v>48</v>
      </c>
      <c r="F17" s="64">
        <f t="shared" si="0"/>
        <v>0.125</v>
      </c>
      <c r="G17" s="54" t="s">
        <v>49</v>
      </c>
      <c r="M17" s="390"/>
      <c r="N17" s="24" t="s">
        <v>50</v>
      </c>
      <c r="O17" s="43">
        <v>0.125</v>
      </c>
      <c r="P17" s="45">
        <v>8.3299999999999999E-2</v>
      </c>
      <c r="Q17" s="392"/>
    </row>
    <row r="18" spans="3:17" ht="24">
      <c r="C18" s="398"/>
      <c r="D18" s="400" t="s">
        <v>51</v>
      </c>
      <c r="E18" s="54" t="s">
        <v>52</v>
      </c>
      <c r="F18" s="64">
        <v>0.33</v>
      </c>
      <c r="G18" s="54" t="s">
        <v>53</v>
      </c>
      <c r="I18" t="s">
        <v>54</v>
      </c>
      <c r="M18" s="390"/>
      <c r="N18" s="26" t="s">
        <v>41</v>
      </c>
      <c r="O18" s="43">
        <v>0.125</v>
      </c>
      <c r="P18" s="45">
        <v>0.125</v>
      </c>
      <c r="Q18" s="392"/>
    </row>
    <row r="19" spans="3:17">
      <c r="C19" s="398"/>
      <c r="D19" s="401"/>
      <c r="E19" s="54" t="s">
        <v>55</v>
      </c>
      <c r="F19" s="64">
        <v>0.33</v>
      </c>
      <c r="G19" s="54" t="s">
        <v>56</v>
      </c>
      <c r="M19" s="390"/>
      <c r="N19" s="24" t="s">
        <v>32</v>
      </c>
      <c r="O19" s="43">
        <v>0.125</v>
      </c>
      <c r="P19" s="45">
        <v>0.25</v>
      </c>
      <c r="Q19" s="392"/>
    </row>
    <row r="20" spans="3:17" ht="36" thickBot="1">
      <c r="C20" s="399"/>
      <c r="D20" s="402"/>
      <c r="E20" s="56" t="s">
        <v>57</v>
      </c>
      <c r="F20" s="64">
        <v>0.33</v>
      </c>
      <c r="G20" s="56" t="s">
        <v>58</v>
      </c>
      <c r="M20" s="390"/>
      <c r="N20" s="26" t="s">
        <v>59</v>
      </c>
      <c r="O20" s="43">
        <v>0.125</v>
      </c>
      <c r="P20" s="45">
        <v>0.125</v>
      </c>
      <c r="Q20" s="392"/>
    </row>
    <row r="21" spans="3:17">
      <c r="C21" s="394" t="s">
        <v>60</v>
      </c>
      <c r="D21" s="59" t="s">
        <v>61</v>
      </c>
      <c r="E21" s="59" t="s">
        <v>62</v>
      </c>
      <c r="F21" s="63">
        <v>1</v>
      </c>
      <c r="G21" s="59" t="s">
        <v>12</v>
      </c>
      <c r="M21" s="390"/>
      <c r="N21" s="26" t="s">
        <v>63</v>
      </c>
      <c r="O21" s="46">
        <v>0.04</v>
      </c>
      <c r="P21" s="47"/>
      <c r="Q21" s="393"/>
    </row>
    <row r="22" spans="3:17" ht="24">
      <c r="C22" s="395"/>
      <c r="D22" s="54" t="s">
        <v>64</v>
      </c>
      <c r="E22" s="54" t="s">
        <v>65</v>
      </c>
      <c r="F22" s="64">
        <v>1</v>
      </c>
      <c r="G22" s="54" t="s">
        <v>12</v>
      </c>
      <c r="M22" s="28" t="s">
        <v>66</v>
      </c>
      <c r="N22" s="27" t="s">
        <v>62</v>
      </c>
      <c r="O22" s="48">
        <v>1</v>
      </c>
      <c r="P22" s="49"/>
      <c r="Q22" s="50">
        <v>1</v>
      </c>
    </row>
    <row r="23" spans="3:17" ht="24">
      <c r="C23" s="395"/>
      <c r="D23" s="54" t="s">
        <v>67</v>
      </c>
      <c r="E23" s="54" t="s">
        <v>68</v>
      </c>
      <c r="F23" s="64">
        <v>1</v>
      </c>
      <c r="G23" s="55" t="s">
        <v>69</v>
      </c>
      <c r="M23" s="28" t="s">
        <v>70</v>
      </c>
      <c r="N23" s="27" t="s">
        <v>62</v>
      </c>
      <c r="O23" s="48">
        <v>1</v>
      </c>
      <c r="P23" s="49"/>
      <c r="Q23" s="50">
        <v>1</v>
      </c>
    </row>
    <row r="24" spans="3:17" ht="28">
      <c r="C24" s="395"/>
      <c r="D24" s="54" t="s">
        <v>71</v>
      </c>
      <c r="E24" s="54" t="s">
        <v>62</v>
      </c>
      <c r="F24" s="64">
        <v>1</v>
      </c>
      <c r="G24" s="54" t="s">
        <v>12</v>
      </c>
      <c r="M24" s="28" t="s">
        <v>72</v>
      </c>
      <c r="N24" s="27" t="s">
        <v>73</v>
      </c>
      <c r="O24" s="48">
        <v>1</v>
      </c>
      <c r="P24" s="49"/>
      <c r="Q24" s="50">
        <v>1</v>
      </c>
    </row>
    <row r="25" spans="3:17">
      <c r="C25" s="395"/>
      <c r="D25" s="54" t="s">
        <v>74</v>
      </c>
      <c r="E25" s="54" t="s">
        <v>62</v>
      </c>
      <c r="F25" s="64">
        <v>1</v>
      </c>
      <c r="G25" s="54" t="s">
        <v>12</v>
      </c>
      <c r="M25" s="28" t="s">
        <v>75</v>
      </c>
      <c r="N25" s="27" t="s">
        <v>76</v>
      </c>
      <c r="O25" s="48">
        <v>1</v>
      </c>
      <c r="P25" s="49"/>
      <c r="Q25" s="50">
        <v>1</v>
      </c>
    </row>
    <row r="26" spans="3:17" ht="24">
      <c r="C26" s="395"/>
      <c r="D26" s="54" t="s">
        <v>77</v>
      </c>
      <c r="E26" s="54" t="s">
        <v>78</v>
      </c>
      <c r="F26" s="64">
        <v>1</v>
      </c>
      <c r="G26" s="54" t="s">
        <v>12</v>
      </c>
      <c r="M26" s="28" t="s">
        <v>79</v>
      </c>
      <c r="N26" s="27" t="s">
        <v>23</v>
      </c>
      <c r="O26" s="48">
        <v>1</v>
      </c>
      <c r="P26" s="49"/>
      <c r="Q26" s="50">
        <v>1</v>
      </c>
    </row>
    <row r="27" spans="3:17" ht="24">
      <c r="C27" s="395"/>
      <c r="D27" s="54" t="s">
        <v>80</v>
      </c>
      <c r="E27" s="54" t="s">
        <v>23</v>
      </c>
      <c r="F27" s="64">
        <v>1</v>
      </c>
      <c r="G27" s="54" t="s">
        <v>12</v>
      </c>
      <c r="M27" s="28" t="s">
        <v>81</v>
      </c>
      <c r="N27" s="27" t="s">
        <v>23</v>
      </c>
      <c r="O27" s="48">
        <v>1</v>
      </c>
      <c r="P27" s="49"/>
      <c r="Q27" s="50">
        <v>1</v>
      </c>
    </row>
    <row r="28" spans="3:17" ht="28.5" thickBot="1">
      <c r="C28" s="396"/>
      <c r="D28" s="56" t="s">
        <v>82</v>
      </c>
      <c r="E28" s="56" t="s">
        <v>23</v>
      </c>
      <c r="F28" s="65">
        <v>1</v>
      </c>
      <c r="G28" s="56" t="s">
        <v>12</v>
      </c>
      <c r="M28" s="28" t="s">
        <v>83</v>
      </c>
      <c r="N28" s="27" t="s">
        <v>62</v>
      </c>
      <c r="O28" s="48">
        <v>1</v>
      </c>
      <c r="P28" s="49"/>
      <c r="Q28" s="50">
        <v>1</v>
      </c>
    </row>
    <row r="29" spans="3:17" ht="28.5" thickBot="1">
      <c r="C29" s="62" t="s">
        <v>84</v>
      </c>
      <c r="D29" s="61" t="s">
        <v>85</v>
      </c>
      <c r="E29" s="61" t="s">
        <v>86</v>
      </c>
      <c r="F29" s="66">
        <v>1</v>
      </c>
      <c r="G29" s="61" t="s">
        <v>12</v>
      </c>
      <c r="M29" s="28" t="s">
        <v>87</v>
      </c>
      <c r="N29" s="27" t="s">
        <v>65</v>
      </c>
      <c r="O29" s="48">
        <v>1</v>
      </c>
      <c r="P29" s="49"/>
      <c r="Q29" s="50">
        <v>1</v>
      </c>
    </row>
    <row r="30" spans="3:17" ht="28">
      <c r="M30" s="29" t="s">
        <v>88</v>
      </c>
      <c r="N30" s="30" t="s">
        <v>86</v>
      </c>
      <c r="O30" s="51">
        <v>1</v>
      </c>
      <c r="P30" s="52"/>
      <c r="Q30" s="53">
        <v>1</v>
      </c>
    </row>
  </sheetData>
  <mergeCells count="14">
    <mergeCell ref="M13:M21"/>
    <mergeCell ref="Q13:Q21"/>
    <mergeCell ref="C21:C28"/>
    <mergeCell ref="C4:C9"/>
    <mergeCell ref="C10:C20"/>
    <mergeCell ref="D6:D9"/>
    <mergeCell ref="E7:E8"/>
    <mergeCell ref="D10:D17"/>
    <mergeCell ref="D18:D20"/>
    <mergeCell ref="F7:F8"/>
    <mergeCell ref="M4:M6"/>
    <mergeCell ref="Q4:Q6"/>
    <mergeCell ref="M9:M12"/>
    <mergeCell ref="Q9:Q1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D199E-42C9-4FE5-94F9-D7248E04DAA1}">
  <dimension ref="A3:B8"/>
  <sheetViews>
    <sheetView workbookViewId="0">
      <selection activeCell="A12" sqref="A12"/>
    </sheetView>
  </sheetViews>
  <sheetFormatPr baseColWidth="10" defaultColWidth="10.81640625" defaultRowHeight="14.5"/>
  <cols>
    <col min="1" max="1" width="47.7265625" style="378" bestFit="1" customWidth="1"/>
    <col min="2" max="2" width="20.7265625" style="378" bestFit="1" customWidth="1"/>
    <col min="3" max="16384" width="10.81640625" style="378"/>
  </cols>
  <sheetData>
    <row r="3" spans="1:2">
      <c r="A3" s="380" t="s">
        <v>973</v>
      </c>
      <c r="B3" s="380" t="s">
        <v>977</v>
      </c>
    </row>
    <row r="4" spans="1:2">
      <c r="A4" s="379" t="s">
        <v>529</v>
      </c>
      <c r="B4" s="378">
        <v>7</v>
      </c>
    </row>
    <row r="5" spans="1:2">
      <c r="A5" s="382" t="s">
        <v>77</v>
      </c>
      <c r="B5" s="378">
        <v>1</v>
      </c>
    </row>
    <row r="6" spans="1:2">
      <c r="A6" s="382" t="s">
        <v>28</v>
      </c>
      <c r="B6" s="378">
        <v>5</v>
      </c>
    </row>
    <row r="7" spans="1:2">
      <c r="A7" s="382" t="s">
        <v>51</v>
      </c>
      <c r="B7" s="378">
        <v>1</v>
      </c>
    </row>
    <row r="8" spans="1:2">
      <c r="A8" s="381" t="s">
        <v>975</v>
      </c>
      <c r="B8" s="380">
        <v>7</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O2847"/>
  <sheetViews>
    <sheetView showGridLines="0" tabSelected="1" zoomScale="76" zoomScaleNormal="100" workbookViewId="0">
      <selection activeCell="B20" sqref="B20"/>
    </sheetView>
  </sheetViews>
  <sheetFormatPr baseColWidth="10" defaultColWidth="11.453125" defaultRowHeight="14.5"/>
  <cols>
    <col min="1" max="1" width="13.81640625" style="105" customWidth="1"/>
    <col min="2" max="2" width="43.81640625" customWidth="1"/>
    <col min="3" max="12" width="9.26953125" customWidth="1"/>
  </cols>
  <sheetData>
    <row r="1" spans="1:13" s="2" customFormat="1" ht="27" customHeight="1">
      <c r="A1" s="99"/>
      <c r="B1" s="3"/>
    </row>
    <row r="2" spans="1:13" s="2" customFormat="1" ht="25" customHeight="1">
      <c r="A2" s="99"/>
      <c r="B2" s="3"/>
    </row>
    <row r="3" spans="1:13" s="2" customFormat="1" ht="77.150000000000006" customHeight="1">
      <c r="A3" s="99"/>
      <c r="B3" s="469"/>
      <c r="C3" s="469"/>
      <c r="D3" s="469"/>
      <c r="E3" s="469"/>
      <c r="F3" s="469"/>
      <c r="G3" s="469"/>
      <c r="H3" s="469"/>
      <c r="I3" s="469"/>
      <c r="J3" s="469"/>
      <c r="K3" s="469"/>
      <c r="L3" s="469"/>
    </row>
    <row r="4" spans="1:13" s="2" customFormat="1" ht="12" customHeight="1" thickBot="1">
      <c r="A4" s="99"/>
      <c r="B4" s="68"/>
      <c r="C4" s="68"/>
      <c r="D4" s="68"/>
      <c r="E4" s="68"/>
      <c r="F4" s="68"/>
      <c r="G4" s="68"/>
      <c r="H4" s="68"/>
      <c r="I4" s="68"/>
      <c r="J4" s="68"/>
      <c r="K4" s="68"/>
      <c r="L4" s="68"/>
    </row>
    <row r="5" spans="1:13" ht="21.5" thickBot="1">
      <c r="A5" s="431" t="s">
        <v>120</v>
      </c>
      <c r="B5" s="432"/>
      <c r="C5" s="432"/>
      <c r="D5" s="432"/>
      <c r="E5" s="432"/>
      <c r="F5" s="432"/>
      <c r="G5" s="432"/>
      <c r="H5" s="432"/>
      <c r="I5" s="432"/>
      <c r="J5" s="432"/>
      <c r="K5" s="432"/>
      <c r="L5" s="433"/>
    </row>
    <row r="6" spans="1:13" ht="33" customHeight="1" thickBot="1">
      <c r="A6" s="69" t="s">
        <v>121</v>
      </c>
      <c r="B6" s="436" t="s">
        <v>122</v>
      </c>
      <c r="C6" s="436"/>
      <c r="D6" s="436"/>
      <c r="E6" s="436"/>
      <c r="F6" s="436"/>
      <c r="G6" s="436"/>
      <c r="H6" s="436"/>
      <c r="I6" s="436"/>
      <c r="J6" s="436"/>
      <c r="K6" s="436"/>
      <c r="L6" s="436"/>
    </row>
    <row r="7" spans="1:13" ht="33" customHeight="1" thickBot="1">
      <c r="A7" s="100"/>
      <c r="B7" s="71" t="s">
        <v>123</v>
      </c>
      <c r="C7" s="434" t="s">
        <v>124</v>
      </c>
      <c r="D7" s="434"/>
      <c r="E7" s="434"/>
      <c r="F7" s="434"/>
      <c r="G7" s="434"/>
      <c r="H7" s="434"/>
      <c r="I7" s="434"/>
      <c r="J7" s="434"/>
      <c r="K7" s="434"/>
      <c r="L7" s="435"/>
    </row>
    <row r="8" spans="1:13" ht="16" thickBot="1">
      <c r="A8" s="101"/>
      <c r="B8" s="436" t="s">
        <v>125</v>
      </c>
      <c r="C8" s="437"/>
      <c r="D8" s="437"/>
      <c r="E8" s="437"/>
      <c r="F8" s="437"/>
      <c r="G8" s="437"/>
      <c r="H8" s="437"/>
      <c r="I8" s="437"/>
      <c r="J8" s="437"/>
      <c r="K8" s="437"/>
      <c r="L8" s="437"/>
      <c r="M8" s="2"/>
    </row>
    <row r="9" spans="1:13">
      <c r="A9" s="101"/>
      <c r="B9" s="71" t="s">
        <v>126</v>
      </c>
      <c r="C9" s="427" t="s">
        <v>127</v>
      </c>
      <c r="D9" s="427"/>
      <c r="E9" s="427"/>
      <c r="F9" s="427"/>
      <c r="G9" s="427"/>
      <c r="H9" s="427"/>
      <c r="I9" s="427"/>
      <c r="J9" s="427"/>
      <c r="K9" s="427"/>
      <c r="L9" s="428"/>
      <c r="M9" s="2"/>
    </row>
    <row r="10" spans="1:13">
      <c r="A10" s="102" t="s">
        <v>128</v>
      </c>
      <c r="B10" s="72" t="s">
        <v>129</v>
      </c>
      <c r="C10" s="427" t="str">
        <f ca="1">OFFSET('Bateria indicadores proceso'!$F$3,(RIGHT(A10,3)),1)</f>
        <v>Oficina Asesora de Planeación</v>
      </c>
      <c r="D10" s="427"/>
      <c r="E10" s="427"/>
      <c r="F10" s="427"/>
      <c r="G10" s="427"/>
      <c r="H10" s="427"/>
      <c r="I10" s="427"/>
      <c r="J10" s="427"/>
      <c r="K10" s="427"/>
      <c r="L10" s="428"/>
      <c r="M10" s="2"/>
    </row>
    <row r="11" spans="1:13" ht="24" customHeight="1">
      <c r="A11" s="101"/>
      <c r="B11" s="72" t="s">
        <v>130</v>
      </c>
      <c r="C11" s="427" t="str">
        <f ca="1">OFFSET('Bateria indicadores proceso'!$K$3,(RIGHT(A10,3)),1)</f>
        <v>Seguimientos realizados a las metas y compromisos del Ministerio del Interior</v>
      </c>
      <c r="D11" s="427"/>
      <c r="E11" s="427"/>
      <c r="F11" s="427"/>
      <c r="G11" s="427"/>
      <c r="H11" s="427"/>
      <c r="I11" s="427"/>
      <c r="J11" s="427"/>
      <c r="K11" s="427"/>
      <c r="L11" s="428"/>
      <c r="M11" s="2"/>
    </row>
    <row r="12" spans="1:13">
      <c r="A12" s="101"/>
      <c r="B12" s="72" t="s">
        <v>131</v>
      </c>
      <c r="C12" s="427" t="str">
        <f ca="1">OFFSET('Bateria indicadores proceso'!$I$3,(RIGHT(A10,3)),1)</f>
        <v>Eficacia</v>
      </c>
      <c r="D12" s="427"/>
      <c r="E12" s="427"/>
      <c r="F12" s="427"/>
      <c r="G12" s="427"/>
      <c r="H12" s="427"/>
      <c r="I12" s="427"/>
      <c r="J12" s="427"/>
      <c r="K12" s="427"/>
      <c r="L12" s="428"/>
      <c r="M12" s="2"/>
    </row>
    <row r="13" spans="1:13" ht="42.75" customHeight="1" thickBot="1">
      <c r="A13" s="103"/>
      <c r="B13" s="73" t="s">
        <v>132</v>
      </c>
      <c r="C13" s="427" t="str">
        <f ca="1">OFFSET('Bateria indicadores proceso'!$J$3,(RIGHT(A10,3)),1)</f>
        <v>El objetivo de este indicador es mantener el porcentaje de seguimientos efectuados a las metas y compromisos establecidos en la planeación estratégica 2026 (PES y PEIA), así como en el Plan Nacional de Desarrollo (PND), con el fin de monitorear el avance y generar alertas para el cumplimiento de los objetivos del Ministerio del Interior.</v>
      </c>
      <c r="D13" s="427"/>
      <c r="E13" s="427"/>
      <c r="F13" s="427"/>
      <c r="G13" s="427"/>
      <c r="H13" s="427"/>
      <c r="I13" s="427"/>
      <c r="J13" s="427"/>
      <c r="K13" s="427"/>
      <c r="L13" s="428"/>
      <c r="M13" s="3"/>
    </row>
    <row r="14" spans="1:13" ht="16" thickBot="1">
      <c r="A14" s="103"/>
      <c r="B14" s="438" t="s">
        <v>133</v>
      </c>
      <c r="C14" s="439"/>
      <c r="D14" s="439"/>
      <c r="E14" s="439"/>
      <c r="F14" s="439"/>
      <c r="G14" s="439"/>
      <c r="H14" s="439"/>
      <c r="I14" s="439"/>
      <c r="J14" s="439"/>
      <c r="K14" s="439"/>
      <c r="L14" s="440"/>
      <c r="M14" s="3"/>
    </row>
    <row r="15" spans="1:13">
      <c r="A15" s="101"/>
      <c r="B15" s="71" t="s">
        <v>134</v>
      </c>
      <c r="C15" s="427" t="str">
        <f ca="1">OFFSET('Bateria indicadores proceso'!$O$3,(RIGHT(A10,3)),1)</f>
        <v>Porcentaje</v>
      </c>
      <c r="D15" s="427"/>
      <c r="E15" s="427"/>
      <c r="F15" s="427"/>
      <c r="G15" s="427"/>
      <c r="H15" s="427"/>
      <c r="I15" s="427"/>
      <c r="J15" s="427"/>
      <c r="K15" s="427"/>
      <c r="L15" s="428"/>
      <c r="M15" s="2"/>
    </row>
    <row r="16" spans="1:13" ht="24">
      <c r="A16" s="101"/>
      <c r="B16" s="72" t="s">
        <v>135</v>
      </c>
      <c r="C16" s="427"/>
      <c r="D16" s="427"/>
      <c r="E16" s="427"/>
      <c r="F16" s="427"/>
      <c r="G16" s="427"/>
      <c r="H16" s="427"/>
      <c r="I16" s="427"/>
      <c r="J16" s="427"/>
      <c r="K16" s="427"/>
      <c r="L16" s="428"/>
      <c r="M16" s="2"/>
    </row>
    <row r="17" spans="1:15">
      <c r="A17" s="101"/>
      <c r="B17" s="72" t="s">
        <v>136</v>
      </c>
      <c r="C17" s="427" t="str">
        <f ca="1">OFFSET('Bateria indicadores proceso'!$L$3,(RIGHT(A10,3)),1)</f>
        <v>(Número de seguimientos realizados/Número de seguimientos programados)*100%</v>
      </c>
      <c r="D17" s="427"/>
      <c r="E17" s="427"/>
      <c r="F17" s="427"/>
      <c r="G17" s="427"/>
      <c r="H17" s="427"/>
      <c r="I17" s="427"/>
      <c r="J17" s="427"/>
      <c r="K17" s="427"/>
      <c r="L17" s="428"/>
      <c r="M17" s="2"/>
    </row>
    <row r="18" spans="1:15">
      <c r="A18" s="101"/>
      <c r="B18" s="72" t="s">
        <v>137</v>
      </c>
      <c r="C18" s="427" t="str">
        <f ca="1">OFFSET('Bateria indicadores proceso'!$Z$3,(RIGHT(A10,3)),1)</f>
        <v>Trimestral</v>
      </c>
      <c r="D18" s="427"/>
      <c r="E18" s="427"/>
      <c r="F18" s="427"/>
      <c r="G18" s="427"/>
      <c r="H18" s="427"/>
      <c r="I18" s="427"/>
      <c r="J18" s="427"/>
      <c r="K18" s="427"/>
      <c r="L18" s="428"/>
      <c r="M18" s="2"/>
    </row>
    <row r="19" spans="1:15" ht="64.5" customHeight="1">
      <c r="A19" s="101"/>
      <c r="B19" s="72" t="s">
        <v>138</v>
      </c>
      <c r="C19" s="427" t="str">
        <f ca="1">OFFSET('Bateria indicadores proceso'!$X$3,(RIGHT(A10,3)),1)</f>
        <v>Plan Estratégico Institucional y de Acción (PEIA) 2026, Plan Estratégico Sectorial (PES) 2026, Plataforma SINERGIA</v>
      </c>
      <c r="D19" s="427"/>
      <c r="E19" s="427"/>
      <c r="F19" s="427"/>
      <c r="G19" s="427"/>
      <c r="H19" s="427"/>
      <c r="I19" s="427"/>
      <c r="J19" s="427"/>
      <c r="K19" s="427"/>
      <c r="L19" s="428"/>
      <c r="M19" s="2"/>
    </row>
    <row r="20" spans="1:15">
      <c r="A20" s="101"/>
      <c r="B20" s="72" t="s">
        <v>139</v>
      </c>
      <c r="C20" s="425">
        <f ca="1">OFFSET('Bateria indicadores proceso'!$P$3,(RIGHT(A10,3)),1)</f>
        <v>2022</v>
      </c>
      <c r="D20" s="425"/>
      <c r="E20" s="425"/>
      <c r="F20" s="425"/>
      <c r="G20" s="425"/>
      <c r="H20" s="425"/>
      <c r="I20" s="425"/>
      <c r="J20" s="425"/>
      <c r="K20" s="425"/>
      <c r="L20" s="426"/>
      <c r="M20" s="2"/>
    </row>
    <row r="21" spans="1:15">
      <c r="A21" s="101"/>
      <c r="B21" s="72" t="s">
        <v>140</v>
      </c>
      <c r="C21" s="425" t="str">
        <f ca="1">IF(C15="Número",TEXT(OFFSET('Bateria indicadores proceso'!$Q$3,(RIGHT(A10,3)),1),"######"),TEXT(OFFSET('Bateria indicadores proceso'!$Q$3,(RIGHT(A10,3)),1),"0.0%"))</f>
        <v>100.0%</v>
      </c>
      <c r="D21" s="425"/>
      <c r="E21" s="425"/>
      <c r="F21" s="425"/>
      <c r="G21" s="425"/>
      <c r="H21" s="425"/>
      <c r="I21" s="425"/>
      <c r="J21" s="425"/>
      <c r="K21" s="425"/>
      <c r="L21" s="426"/>
      <c r="M21" s="2"/>
    </row>
    <row r="22" spans="1:15">
      <c r="A22" s="101"/>
      <c r="B22" s="72" t="s">
        <v>141</v>
      </c>
      <c r="C22" s="444">
        <f ca="1">+OFFSET('Bateria indicadores proceso'!$R$3,(RIGHT(A10,3)),1)</f>
        <v>46022</v>
      </c>
      <c r="D22" s="444"/>
      <c r="E22" s="444"/>
      <c r="F22" s="444"/>
      <c r="G22" s="444"/>
      <c r="H22" s="444"/>
      <c r="I22" s="444"/>
      <c r="J22" s="444"/>
      <c r="K22" s="444"/>
      <c r="L22" s="445"/>
      <c r="M22" s="2"/>
    </row>
    <row r="23" spans="1:15">
      <c r="A23" s="101"/>
      <c r="B23" s="72" t="s">
        <v>142</v>
      </c>
      <c r="C23" s="425" t="str">
        <f ca="1">OFFSET('Bateria indicadores proceso'!$M$3,(RIGHT(A10,3)),1)</f>
        <v>Mantener</v>
      </c>
      <c r="D23" s="425"/>
      <c r="E23" s="425"/>
      <c r="F23" s="425"/>
      <c r="G23" s="425"/>
      <c r="H23" s="425"/>
      <c r="I23" s="425"/>
      <c r="J23" s="425"/>
      <c r="K23" s="425"/>
      <c r="L23" s="426"/>
      <c r="M23" s="2"/>
    </row>
    <row r="24" spans="1:15">
      <c r="A24" s="101"/>
      <c r="B24" s="72" t="s">
        <v>143</v>
      </c>
      <c r="C24" s="425" t="str">
        <f ca="1">OFFSET('Bateria indicadores proceso'!$N$3,(RIGHT(A10,3)),1)</f>
        <v>Stock</v>
      </c>
      <c r="D24" s="425"/>
      <c r="E24" s="425"/>
      <c r="F24" s="425"/>
      <c r="G24" s="425"/>
      <c r="H24" s="425"/>
      <c r="I24" s="425"/>
      <c r="J24" s="425"/>
      <c r="K24" s="425"/>
      <c r="L24" s="426"/>
      <c r="M24" s="2"/>
    </row>
    <row r="25" spans="1:15">
      <c r="A25" s="101"/>
      <c r="B25" s="72" t="s">
        <v>144</v>
      </c>
      <c r="C25" s="425" t="str">
        <f ca="1">IF(C15="Número",TEXT(OFFSET('Bateria indicadores proceso'!$W$3,(RIGHT(A10,3)),1),"######"),TEXT(OFFSET('Bateria indicadores proceso'!$W$3,(RIGHT(A10,3)),1),"0.0%"))</f>
        <v>100.0%</v>
      </c>
      <c r="D25" s="425"/>
      <c r="E25" s="425"/>
      <c r="F25" s="425"/>
      <c r="G25" s="425"/>
      <c r="H25" s="425"/>
      <c r="I25" s="425"/>
      <c r="J25" s="425"/>
      <c r="K25" s="425"/>
      <c r="L25" s="426"/>
      <c r="M25" s="2"/>
    </row>
    <row r="26" spans="1:15">
      <c r="A26" s="101"/>
      <c r="B26" s="441" t="s">
        <v>145</v>
      </c>
      <c r="C26" s="70" t="s">
        <v>146</v>
      </c>
      <c r="D26" s="70" t="s">
        <v>147</v>
      </c>
      <c r="E26" s="70" t="s">
        <v>148</v>
      </c>
      <c r="F26" s="70" t="s">
        <v>149</v>
      </c>
      <c r="J26" s="75"/>
      <c r="K26" s="75"/>
      <c r="L26" s="76"/>
      <c r="M26" s="2"/>
    </row>
    <row r="27" spans="1:15">
      <c r="A27" s="101"/>
      <c r="B27" s="441"/>
      <c r="C27" s="70" t="str">
        <f ca="1">IF(C15="Número",TEXT(OFFSET('Bateria indicadores proceso'!$S$3,(RIGHT(A10,3)),1),"######"),TEXT(OFFSET('Bateria indicadores proceso'!$S$3,(RIGHT(A10,3)),1),"0.0%"))</f>
        <v>100.0%</v>
      </c>
      <c r="D27" s="70" t="str">
        <f ca="1">IF(C15="Número",TEXT(OFFSET('Bateria indicadores proceso'!$T$3,(RIGHT(A10,3)),1),"######"),TEXT(OFFSET('Bateria indicadores proceso'!$T$3,(RIGHT(A10,3)),1),"0.0%"))</f>
        <v>100.0%</v>
      </c>
      <c r="E27" s="70" t="str">
        <f ca="1">IF(C15="Número",TEXT(OFFSET('Bateria indicadores proceso'!$U$3,(RIGHT(A10,3)),1),"######"),TEXT(OFFSET('Bateria indicadores proceso'!$U$3,(RIGHT(A10,3)),1),"0.0%"))</f>
        <v>100.0%</v>
      </c>
      <c r="F27" s="70" t="str">
        <f ca="1">IF(C15="Número",TEXT(OFFSET('Bateria indicadores proceso'!$V$3,(RIGHT(A10,3)),1),"######"),TEXT(OFFSET('Bateria indicadores proceso'!$V$3,(RIGHT(A10,3)),1),"0.0%"))</f>
        <v>100.0%</v>
      </c>
      <c r="J27" s="77"/>
      <c r="K27" s="77"/>
      <c r="L27" s="78"/>
      <c r="M27" s="2"/>
    </row>
    <row r="28" spans="1:15" ht="31.5" customHeight="1">
      <c r="A28" s="101"/>
      <c r="B28" s="466" t="s">
        <v>150</v>
      </c>
      <c r="C28" s="446" t="s">
        <v>99</v>
      </c>
      <c r="D28" s="447"/>
      <c r="E28" s="446" t="s">
        <v>103</v>
      </c>
      <c r="F28" s="447"/>
      <c r="G28" s="446" t="s">
        <v>107</v>
      </c>
      <c r="H28" s="447"/>
      <c r="I28" s="446" t="s">
        <v>111</v>
      </c>
      <c r="J28" s="447"/>
      <c r="K28" s="446" t="s">
        <v>114</v>
      </c>
      <c r="L28" s="449"/>
      <c r="M28" s="2"/>
    </row>
    <row r="29" spans="1:15">
      <c r="A29" s="101"/>
      <c r="B29" s="467"/>
      <c r="C29" s="452" t="s">
        <v>97</v>
      </c>
      <c r="D29" s="453"/>
      <c r="E29" s="454" t="s">
        <v>101</v>
      </c>
      <c r="F29" s="455"/>
      <c r="G29" s="456" t="s">
        <v>105</v>
      </c>
      <c r="H29" s="457"/>
      <c r="I29" s="458" t="s">
        <v>109</v>
      </c>
      <c r="J29" s="459"/>
      <c r="K29" s="460" t="s">
        <v>112</v>
      </c>
      <c r="L29" s="461"/>
      <c r="M29" s="2"/>
    </row>
    <row r="30" spans="1:15" ht="15" customHeight="1">
      <c r="A30" s="101"/>
      <c r="B30" s="468"/>
      <c r="C30" s="446" t="s">
        <v>98</v>
      </c>
      <c r="D30" s="447"/>
      <c r="E30" s="446" t="s">
        <v>151</v>
      </c>
      <c r="F30" s="447"/>
      <c r="G30" s="448" t="s">
        <v>152</v>
      </c>
      <c r="H30" s="447"/>
      <c r="I30" s="446" t="s">
        <v>153</v>
      </c>
      <c r="J30" s="447"/>
      <c r="K30" s="446" t="s">
        <v>113</v>
      </c>
      <c r="L30" s="449"/>
      <c r="M30" s="14"/>
      <c r="N30" s="67"/>
      <c r="O30" s="14"/>
    </row>
    <row r="31" spans="1:15" ht="33.75" customHeight="1">
      <c r="A31" s="101"/>
      <c r="B31" s="72" t="s">
        <v>154</v>
      </c>
      <c r="C31" s="427" t="str">
        <f ca="1">OFFSET('Bateria indicadores proceso'!$Y$3,(RIGHT(A10,3)),1)</f>
        <v>Matriz consolidada seguimiento PEIA, Matriz consolidada seguimiento PES, y matriz de seguimiento indicadores de SINERGIA.</v>
      </c>
      <c r="D31" s="427"/>
      <c r="E31" s="427"/>
      <c r="F31" s="427"/>
      <c r="G31" s="427"/>
      <c r="H31" s="427"/>
      <c r="I31" s="427"/>
      <c r="J31" s="427"/>
      <c r="K31" s="427"/>
      <c r="L31" s="428"/>
      <c r="M31" s="2"/>
    </row>
    <row r="32" spans="1:15">
      <c r="A32" s="101"/>
      <c r="B32" s="442" t="s">
        <v>155</v>
      </c>
      <c r="C32" s="425" t="s">
        <v>156</v>
      </c>
      <c r="D32" s="425"/>
      <c r="E32" s="425"/>
      <c r="F32" s="462" t="str">
        <f ca="1">OFFSET('Bateria indicadores proceso'!$B$3,(RIGHT(A10,3)),1)</f>
        <v>PLANEACIÓN, DIRECCIONAMIENTO ESTRATÉGICO Y COMUNICACIONES</v>
      </c>
      <c r="G32" s="462"/>
      <c r="H32" s="462"/>
      <c r="I32" s="462"/>
      <c r="J32" s="462"/>
      <c r="K32" s="462"/>
      <c r="L32" s="463"/>
      <c r="M32" s="2"/>
    </row>
    <row r="33" spans="1:13" ht="23.25" customHeight="1">
      <c r="A33" s="101"/>
      <c r="B33" s="443"/>
      <c r="C33" s="425" t="s">
        <v>157</v>
      </c>
      <c r="D33" s="425"/>
      <c r="E33" s="425"/>
      <c r="F33" s="464">
        <f ca="1">OFFSET('Bateria indicadores proceso'!$C$3,(RIGHT(A10,3)),1)</f>
        <v>0.6</v>
      </c>
      <c r="G33" s="464"/>
      <c r="H33" s="464"/>
      <c r="I33" s="464"/>
      <c r="J33" s="464"/>
      <c r="K33" s="464"/>
      <c r="L33" s="465"/>
      <c r="M33" s="2"/>
    </row>
    <row r="34" spans="1:13" ht="25.5" customHeight="1" thickBot="1">
      <c r="A34" s="101"/>
      <c r="B34" s="443"/>
      <c r="C34" s="425" t="s">
        <v>158</v>
      </c>
      <c r="D34" s="425"/>
      <c r="E34" s="425"/>
      <c r="F34" s="464">
        <f ca="1">OFFSET('Bateria indicadores proceso'!$E$3,(RIGHT(A10,3)),1)</f>
        <v>0.2</v>
      </c>
      <c r="G34" s="464"/>
      <c r="H34" s="464"/>
      <c r="I34" s="464"/>
      <c r="J34" s="464"/>
      <c r="K34" s="464"/>
      <c r="L34" s="465"/>
      <c r="M34" s="2"/>
    </row>
    <row r="35" spans="1:13" ht="15" customHeight="1" thickBot="1">
      <c r="A35" s="101"/>
      <c r="B35" s="438" t="s">
        <v>159</v>
      </c>
      <c r="C35" s="439"/>
      <c r="D35" s="439"/>
      <c r="E35" s="439"/>
      <c r="F35" s="439"/>
      <c r="G35" s="439"/>
      <c r="H35" s="439"/>
      <c r="I35" s="439"/>
      <c r="J35" s="439"/>
      <c r="K35" s="439"/>
      <c r="L35" s="440"/>
      <c r="M35" s="2" t="s">
        <v>160</v>
      </c>
    </row>
    <row r="36" spans="1:13">
      <c r="A36" s="101"/>
      <c r="B36" s="72" t="s">
        <v>161</v>
      </c>
      <c r="C36" s="425" t="str">
        <f ca="1">OFFSET('Bateria indicadores proceso'!$G$3,(RIGHT(A10,3)),1)</f>
        <v xml:space="preserve">Jefe de Oficina </v>
      </c>
      <c r="D36" s="425"/>
      <c r="E36" s="425"/>
      <c r="F36" s="425"/>
      <c r="G36" s="425"/>
      <c r="H36" s="425"/>
      <c r="I36" s="425"/>
      <c r="J36" s="425"/>
      <c r="K36" s="425"/>
      <c r="L36" s="426"/>
      <c r="M36" s="2"/>
    </row>
    <row r="37" spans="1:13">
      <c r="A37" s="101"/>
      <c r="B37" s="72" t="s">
        <v>162</v>
      </c>
      <c r="C37" s="425" t="str">
        <f ca="1">OFFSET('Bateria indicadores proceso'!$F$3,(RIGHT(A10,3)),1)</f>
        <v>Oficina Asesora de Planeación</v>
      </c>
      <c r="D37" s="425"/>
      <c r="E37" s="425"/>
      <c r="F37" s="425"/>
      <c r="G37" s="425"/>
      <c r="H37" s="425"/>
      <c r="I37" s="425"/>
      <c r="J37" s="425"/>
      <c r="K37" s="425"/>
      <c r="L37" s="426"/>
      <c r="M37" s="2"/>
    </row>
    <row r="38" spans="1:13">
      <c r="A38" s="101"/>
      <c r="B38" s="72" t="s">
        <v>163</v>
      </c>
      <c r="C38" s="450" t="str">
        <f ca="1">OFFSET('Bateria indicadores proceso'!$H$3,(RIGHT(A10,3)),1)</f>
        <v>sergio.arciniegas@mininterior.gov.co</v>
      </c>
      <c r="D38" s="450"/>
      <c r="E38" s="450"/>
      <c r="F38" s="450"/>
      <c r="G38" s="450"/>
      <c r="H38" s="450"/>
      <c r="I38" s="450"/>
      <c r="J38" s="450"/>
      <c r="K38" s="450"/>
      <c r="L38" s="451"/>
      <c r="M38" s="2"/>
    </row>
    <row r="39" spans="1:13" ht="15" thickBot="1">
      <c r="A39" s="104"/>
      <c r="B39" s="74" t="s">
        <v>164</v>
      </c>
      <c r="C39" s="429" t="s">
        <v>165</v>
      </c>
      <c r="D39" s="429"/>
      <c r="E39" s="429"/>
      <c r="F39" s="429"/>
      <c r="G39" s="429"/>
      <c r="H39" s="429"/>
      <c r="I39" s="429"/>
      <c r="J39" s="429"/>
      <c r="K39" s="429"/>
      <c r="L39" s="430"/>
      <c r="M39" s="2"/>
    </row>
    <row r="40" spans="1:13" ht="15" thickBot="1"/>
    <row r="41" spans="1:13" ht="21.5" thickBot="1">
      <c r="A41" s="431" t="s">
        <v>120</v>
      </c>
      <c r="B41" s="432"/>
      <c r="C41" s="432"/>
      <c r="D41" s="432"/>
      <c r="E41" s="432"/>
      <c r="F41" s="432"/>
      <c r="G41" s="432"/>
      <c r="H41" s="432"/>
      <c r="I41" s="432"/>
      <c r="J41" s="432"/>
      <c r="K41" s="432"/>
      <c r="L41" s="433"/>
    </row>
    <row r="42" spans="1:13" ht="31.5" thickBot="1">
      <c r="A42" s="69" t="s">
        <v>121</v>
      </c>
      <c r="B42" s="436" t="s">
        <v>122</v>
      </c>
      <c r="C42" s="436"/>
      <c r="D42" s="436"/>
      <c r="E42" s="436"/>
      <c r="F42" s="436"/>
      <c r="G42" s="436"/>
      <c r="H42" s="436"/>
      <c r="I42" s="436"/>
      <c r="J42" s="436"/>
      <c r="K42" s="436"/>
      <c r="L42" s="436"/>
    </row>
    <row r="43" spans="1:13" ht="16" thickBot="1">
      <c r="A43" s="100"/>
      <c r="B43" s="71" t="s">
        <v>123</v>
      </c>
      <c r="C43" s="434" t="s">
        <v>124</v>
      </c>
      <c r="D43" s="434"/>
      <c r="E43" s="434"/>
      <c r="F43" s="434"/>
      <c r="G43" s="434"/>
      <c r="H43" s="434"/>
      <c r="I43" s="434"/>
      <c r="J43" s="434"/>
      <c r="K43" s="434"/>
      <c r="L43" s="435"/>
    </row>
    <row r="44" spans="1:13" ht="16" thickBot="1">
      <c r="A44" s="101"/>
      <c r="B44" s="436" t="s">
        <v>125</v>
      </c>
      <c r="C44" s="437"/>
      <c r="D44" s="437"/>
      <c r="E44" s="437"/>
      <c r="F44" s="437"/>
      <c r="G44" s="437"/>
      <c r="H44" s="437"/>
      <c r="I44" s="437"/>
      <c r="J44" s="437"/>
      <c r="K44" s="437"/>
      <c r="L44" s="437"/>
    </row>
    <row r="45" spans="1:13">
      <c r="A45" s="101"/>
      <c r="B45" s="71" t="s">
        <v>126</v>
      </c>
      <c r="C45" s="427" t="s">
        <v>127</v>
      </c>
      <c r="D45" s="427"/>
      <c r="E45" s="427"/>
      <c r="F45" s="427"/>
      <c r="G45" s="427"/>
      <c r="H45" s="427"/>
      <c r="I45" s="427"/>
      <c r="J45" s="427"/>
      <c r="K45" s="427"/>
      <c r="L45" s="428"/>
    </row>
    <row r="46" spans="1:13">
      <c r="A46" s="102" t="s">
        <v>166</v>
      </c>
      <c r="B46" s="72" t="s">
        <v>129</v>
      </c>
      <c r="C46" s="427" t="str">
        <f ca="1">OFFSET('Bateria indicadores proceso'!$F$3,(RIGHT(A46,3)),1)</f>
        <v>Oficina Asesora de Planeación</v>
      </c>
      <c r="D46" s="427"/>
      <c r="E46" s="427"/>
      <c r="F46" s="427"/>
      <c r="G46" s="427"/>
      <c r="H46" s="427"/>
      <c r="I46" s="427"/>
      <c r="J46" s="427"/>
      <c r="K46" s="427"/>
      <c r="L46" s="428"/>
    </row>
    <row r="47" spans="1:13">
      <c r="A47" s="101"/>
      <c r="B47" s="72" t="s">
        <v>130</v>
      </c>
      <c r="C47" s="427" t="str">
        <f ca="1">OFFSET('Bateria indicadores proceso'!$K$3,(RIGHT(A46,3)),1)</f>
        <v>Proyectos de inversión  y/o programas misionales de funcionamiento viabilizados por la Oficina Asesora de Planeación.</v>
      </c>
      <c r="D47" s="427"/>
      <c r="E47" s="427"/>
      <c r="F47" s="427"/>
      <c r="G47" s="427"/>
      <c r="H47" s="427"/>
      <c r="I47" s="427"/>
      <c r="J47" s="427"/>
      <c r="K47" s="427"/>
      <c r="L47" s="428"/>
    </row>
    <row r="48" spans="1:13">
      <c r="A48" s="101"/>
      <c r="B48" s="72" t="s">
        <v>131</v>
      </c>
      <c r="C48" s="427" t="str">
        <f ca="1">OFFSET('Bateria indicadores proceso'!$I$3,(RIGHT(A46,3)),1)</f>
        <v>Eficiencia</v>
      </c>
      <c r="D48" s="427"/>
      <c r="E48" s="427"/>
      <c r="F48" s="427"/>
      <c r="G48" s="427"/>
      <c r="H48" s="427"/>
      <c r="I48" s="427"/>
      <c r="J48" s="427"/>
      <c r="K48" s="427"/>
      <c r="L48" s="428"/>
    </row>
    <row r="49" spans="1:12" ht="15" thickBot="1">
      <c r="A49" s="103"/>
      <c r="B49" s="73" t="s">
        <v>132</v>
      </c>
      <c r="C49" s="427" t="str">
        <f ca="1">OFFSET('Bateria indicadores proceso'!$J$3,(RIGHT(A46,3)),1)</f>
        <v>Acompañar a las dependencias del Ministerio del Interior en el proceso eficiente de la viabilización de proyectos de inversión y/o programas misionales de funcionamiento, buscando con ello el cumplimiento de los requisitos técnicos, financieros y normativos para su ejecución. El tipo de orientación de este indicador es mantener.</v>
      </c>
      <c r="D49" s="427"/>
      <c r="E49" s="427"/>
      <c r="F49" s="427"/>
      <c r="G49" s="427"/>
      <c r="H49" s="427"/>
      <c r="I49" s="427"/>
      <c r="J49" s="427"/>
      <c r="K49" s="427"/>
      <c r="L49" s="428"/>
    </row>
    <row r="50" spans="1:12" ht="16" thickBot="1">
      <c r="A50" s="103"/>
      <c r="B50" s="438" t="s">
        <v>133</v>
      </c>
      <c r="C50" s="439"/>
      <c r="D50" s="439"/>
      <c r="E50" s="439"/>
      <c r="F50" s="439"/>
      <c r="G50" s="439"/>
      <c r="H50" s="439"/>
      <c r="I50" s="439"/>
      <c r="J50" s="439"/>
      <c r="K50" s="439"/>
      <c r="L50" s="440"/>
    </row>
    <row r="51" spans="1:12">
      <c r="A51" s="101"/>
      <c r="B51" s="71" t="s">
        <v>134</v>
      </c>
      <c r="C51" s="427" t="str">
        <f ca="1">OFFSET('Bateria indicadores proceso'!$O$3,(RIGHT(A46,3)),1)</f>
        <v>Porcentaje</v>
      </c>
      <c r="D51" s="427"/>
      <c r="E51" s="427"/>
      <c r="F51" s="427"/>
      <c r="G51" s="427"/>
      <c r="H51" s="427"/>
      <c r="I51" s="427"/>
      <c r="J51" s="427"/>
      <c r="K51" s="427"/>
      <c r="L51" s="428"/>
    </row>
    <row r="52" spans="1:12" ht="24">
      <c r="A52" s="101"/>
      <c r="B52" s="72" t="s">
        <v>135</v>
      </c>
      <c r="C52" s="427"/>
      <c r="D52" s="427"/>
      <c r="E52" s="427"/>
      <c r="F52" s="427"/>
      <c r="G52" s="427"/>
      <c r="H52" s="427"/>
      <c r="I52" s="427"/>
      <c r="J52" s="427"/>
      <c r="K52" s="427"/>
      <c r="L52" s="428"/>
    </row>
    <row r="53" spans="1:12">
      <c r="A53" s="101"/>
      <c r="B53" s="72" t="s">
        <v>136</v>
      </c>
      <c r="C53" s="427" t="str">
        <f ca="1">OFFSET('Bateria indicadores proceso'!$L$3,(RIGHT(A46,3)),1)</f>
        <v xml:space="preserve">(Número  de viabilidades expedidas por OAP  / Numero de  viabilidades solicitadas a la OAP)*100%	</v>
      </c>
      <c r="D53" s="427"/>
      <c r="E53" s="427"/>
      <c r="F53" s="427"/>
      <c r="G53" s="427"/>
      <c r="H53" s="427"/>
      <c r="I53" s="427"/>
      <c r="J53" s="427"/>
      <c r="K53" s="427"/>
      <c r="L53" s="428"/>
    </row>
    <row r="54" spans="1:12">
      <c r="A54" s="101"/>
      <c r="B54" s="72" t="s">
        <v>137</v>
      </c>
      <c r="C54" s="427" t="str">
        <f ca="1">OFFSET('Bateria indicadores proceso'!$Z$3,(RIGHT(A46,3)),1)</f>
        <v>Mensual</v>
      </c>
      <c r="D54" s="427"/>
      <c r="E54" s="427"/>
      <c r="F54" s="427"/>
      <c r="G54" s="427"/>
      <c r="H54" s="427"/>
      <c r="I54" s="427"/>
      <c r="J54" s="427"/>
      <c r="K54" s="427"/>
      <c r="L54" s="428"/>
    </row>
    <row r="55" spans="1:12">
      <c r="A55" s="101"/>
      <c r="B55" s="72" t="s">
        <v>138</v>
      </c>
      <c r="C55" s="427" t="str">
        <f ca="1">OFFSET('Bateria indicadores proceso'!$X$3,(RIGHT(A46,3)),1)</f>
        <v>Solicitudes de viabilizacion de proyectos de inversión y/o programas misionales de funcionamiento  requeridas por las diferentes dependencias del Ministerio del Interior.</v>
      </c>
      <c r="D55" s="427"/>
      <c r="E55" s="427"/>
      <c r="F55" s="427"/>
      <c r="G55" s="427"/>
      <c r="H55" s="427"/>
      <c r="I55" s="427"/>
      <c r="J55" s="427"/>
      <c r="K55" s="427"/>
      <c r="L55" s="428"/>
    </row>
    <row r="56" spans="1:12">
      <c r="A56" s="101"/>
      <c r="B56" s="72" t="s">
        <v>139</v>
      </c>
      <c r="C56" s="425" t="str">
        <f ca="1">OFFSET('Bateria indicadores proceso'!$P$3,(RIGHT(A46,3)),1)</f>
        <v>No aplica</v>
      </c>
      <c r="D56" s="425"/>
      <c r="E56" s="425"/>
      <c r="F56" s="425"/>
      <c r="G56" s="425"/>
      <c r="H56" s="425"/>
      <c r="I56" s="425"/>
      <c r="J56" s="425"/>
      <c r="K56" s="425"/>
      <c r="L56" s="426"/>
    </row>
    <row r="57" spans="1:12">
      <c r="A57" s="101"/>
      <c r="B57" s="72" t="s">
        <v>140</v>
      </c>
      <c r="C57" s="425" t="str">
        <f ca="1">IF(C51="Número",TEXT(OFFSET('Bateria indicadores proceso'!$Q$3,(RIGHT(A46,3)),1),"######"),TEXT(OFFSET('Bateria indicadores proceso'!$Q$3,(RIGHT(A46,3)),1),"0.0%"))</f>
        <v>No aplica</v>
      </c>
      <c r="D57" s="425"/>
      <c r="E57" s="425"/>
      <c r="F57" s="425"/>
      <c r="G57" s="425"/>
      <c r="H57" s="425"/>
      <c r="I57" s="425"/>
      <c r="J57" s="425"/>
      <c r="K57" s="425"/>
      <c r="L57" s="426"/>
    </row>
    <row r="58" spans="1:12">
      <c r="A58" s="101"/>
      <c r="B58" s="72" t="s">
        <v>141</v>
      </c>
      <c r="C58" s="444" t="str">
        <f ca="1">+OFFSET('Bateria indicadores proceso'!$R$3,(RIGHT(A46,3)),1)</f>
        <v>No aplica</v>
      </c>
      <c r="D58" s="444"/>
      <c r="E58" s="444"/>
      <c r="F58" s="444"/>
      <c r="G58" s="444"/>
      <c r="H58" s="444"/>
      <c r="I58" s="444"/>
      <c r="J58" s="444"/>
      <c r="K58" s="444"/>
      <c r="L58" s="445"/>
    </row>
    <row r="59" spans="1:12">
      <c r="A59" s="101"/>
      <c r="B59" s="72" t="s">
        <v>142</v>
      </c>
      <c r="C59" s="425" t="str">
        <f ca="1">OFFSET('Bateria indicadores proceso'!$M$3,(RIGHT(A46,3)),1)</f>
        <v>Mantener</v>
      </c>
      <c r="D59" s="425"/>
      <c r="E59" s="425"/>
      <c r="F59" s="425"/>
      <c r="G59" s="425"/>
      <c r="H59" s="425"/>
      <c r="I59" s="425"/>
      <c r="J59" s="425"/>
      <c r="K59" s="425"/>
      <c r="L59" s="426"/>
    </row>
    <row r="60" spans="1:12">
      <c r="A60" s="101"/>
      <c r="B60" s="72" t="s">
        <v>143</v>
      </c>
      <c r="C60" s="425" t="str">
        <f ca="1">OFFSET('Bateria indicadores proceso'!$N$3,(RIGHT(A46,3)),1)</f>
        <v>Stock</v>
      </c>
      <c r="D60" s="425"/>
      <c r="E60" s="425"/>
      <c r="F60" s="425"/>
      <c r="G60" s="425"/>
      <c r="H60" s="425"/>
      <c r="I60" s="425"/>
      <c r="J60" s="425"/>
      <c r="K60" s="425"/>
      <c r="L60" s="426"/>
    </row>
    <row r="61" spans="1:12">
      <c r="A61" s="101"/>
      <c r="B61" s="72" t="s">
        <v>144</v>
      </c>
      <c r="C61" s="425" t="str">
        <f ca="1">IF(C51="Número",TEXT(OFFSET('Bateria indicadores proceso'!$W$3,(RIGHT(A46,3)),1),"######"),TEXT(OFFSET('Bateria indicadores proceso'!$W$3,(RIGHT(A46,3)),1),"0.0%"))</f>
        <v>100.0%</v>
      </c>
      <c r="D61" s="425"/>
      <c r="E61" s="425"/>
      <c r="F61" s="425"/>
      <c r="G61" s="425"/>
      <c r="H61" s="425"/>
      <c r="I61" s="425"/>
      <c r="J61" s="425"/>
      <c r="K61" s="425"/>
      <c r="L61" s="426"/>
    </row>
    <row r="62" spans="1:12">
      <c r="A62" s="101"/>
      <c r="B62" s="441" t="s">
        <v>145</v>
      </c>
      <c r="C62" s="70" t="s">
        <v>146</v>
      </c>
      <c r="D62" s="70" t="s">
        <v>147</v>
      </c>
      <c r="E62" s="70" t="s">
        <v>148</v>
      </c>
      <c r="F62" s="70" t="s">
        <v>149</v>
      </c>
      <c r="J62" s="75"/>
      <c r="K62" s="75"/>
      <c r="L62" s="76"/>
    </row>
    <row r="63" spans="1:12">
      <c r="A63" s="101"/>
      <c r="B63" s="441"/>
      <c r="C63" s="70" t="str">
        <f ca="1">IF(C51="Número",TEXT(OFFSET('Bateria indicadores proceso'!$S$3,(RIGHT(A46,3)),1),"######"),TEXT(OFFSET('Bateria indicadores proceso'!$S$3,(RIGHT(A46,3)),1),"0.0%"))</f>
        <v>100.0%</v>
      </c>
      <c r="D63" s="70" t="str">
        <f ca="1">IF(C51="Número",TEXT(OFFSET('Bateria indicadores proceso'!$T$3,(RIGHT(A46,3)),1),"######"),TEXT(OFFSET('Bateria indicadores proceso'!$T$3,(RIGHT(A46,3)),1),"0.0%"))</f>
        <v>100.0%</v>
      </c>
      <c r="E63" s="70" t="str">
        <f ca="1">IF(C51="Número",TEXT(OFFSET('Bateria indicadores proceso'!$U$3,(RIGHT(A46,3)),1),"######"),TEXT(OFFSET('Bateria indicadores proceso'!$U$3,(RIGHT(A46,3)),1),"0.0%"))</f>
        <v>100.0%</v>
      </c>
      <c r="F63" s="70" t="str">
        <f ca="1">IF(C51="Número",TEXT(OFFSET('Bateria indicadores proceso'!$V$3,(RIGHT(A46,3)),1),"######"),TEXT(OFFSET('Bateria indicadores proceso'!$V$3,(RIGHT(A46,3)),1),"0.0%"))</f>
        <v>100.0%</v>
      </c>
      <c r="J63" s="77"/>
      <c r="K63" s="77"/>
      <c r="L63" s="78"/>
    </row>
    <row r="64" spans="1:12">
      <c r="A64" s="101"/>
      <c r="B64" s="466" t="s">
        <v>150</v>
      </c>
      <c r="C64" s="446" t="s">
        <v>99</v>
      </c>
      <c r="D64" s="447"/>
      <c r="E64" s="446" t="s">
        <v>103</v>
      </c>
      <c r="F64" s="447"/>
      <c r="G64" s="446" t="s">
        <v>107</v>
      </c>
      <c r="H64" s="447"/>
      <c r="I64" s="446" t="s">
        <v>111</v>
      </c>
      <c r="J64" s="447"/>
      <c r="K64" s="446" t="s">
        <v>114</v>
      </c>
      <c r="L64" s="449"/>
    </row>
    <row r="65" spans="1:12">
      <c r="A65" s="101"/>
      <c r="B65" s="467"/>
      <c r="C65" s="452" t="s">
        <v>97</v>
      </c>
      <c r="D65" s="453"/>
      <c r="E65" s="454" t="s">
        <v>101</v>
      </c>
      <c r="F65" s="455"/>
      <c r="G65" s="456" t="s">
        <v>105</v>
      </c>
      <c r="H65" s="457"/>
      <c r="I65" s="458" t="s">
        <v>109</v>
      </c>
      <c r="J65" s="459"/>
      <c r="K65" s="460" t="s">
        <v>112</v>
      </c>
      <c r="L65" s="461"/>
    </row>
    <row r="66" spans="1:12">
      <c r="A66" s="101"/>
      <c r="B66" s="468"/>
      <c r="C66" s="446" t="s">
        <v>98</v>
      </c>
      <c r="D66" s="447"/>
      <c r="E66" s="446" t="s">
        <v>151</v>
      </c>
      <c r="F66" s="447"/>
      <c r="G66" s="448" t="s">
        <v>152</v>
      </c>
      <c r="H66" s="447"/>
      <c r="I66" s="446" t="s">
        <v>153</v>
      </c>
      <c r="J66" s="447"/>
      <c r="K66" s="446" t="s">
        <v>113</v>
      </c>
      <c r="L66" s="449"/>
    </row>
    <row r="67" spans="1:12">
      <c r="A67" s="101"/>
      <c r="B67" s="72" t="s">
        <v>154</v>
      </c>
      <c r="C67" s="427" t="str">
        <f ca="1">OFFSET('Bateria indicadores proceso'!$Y$3,(RIGHT(A46,3)),1)</f>
        <v xml:space="preserve">Copias de las viabilidades expedidas a las dependencias del Ministerio del Interior, viabilizando los proyectos de inversión y/o programas misionales de funcionamientro.									</v>
      </c>
      <c r="D67" s="427"/>
      <c r="E67" s="427"/>
      <c r="F67" s="427"/>
      <c r="G67" s="427"/>
      <c r="H67" s="427"/>
      <c r="I67" s="427"/>
      <c r="J67" s="427"/>
      <c r="K67" s="427"/>
      <c r="L67" s="428"/>
    </row>
    <row r="68" spans="1:12">
      <c r="A68" s="101"/>
      <c r="B68" s="442" t="s">
        <v>155</v>
      </c>
      <c r="C68" s="425" t="s">
        <v>156</v>
      </c>
      <c r="D68" s="425"/>
      <c r="E68" s="425"/>
      <c r="F68" s="462" t="str">
        <f ca="1">OFFSET('Bateria indicadores proceso'!$B$3,(RIGHT(A46,3)),1)</f>
        <v>PLANEACIÓN, DIRECCIONAMIENTO ESTRATÉGICO Y COMUNICACIONES</v>
      </c>
      <c r="G68" s="462"/>
      <c r="H68" s="462"/>
      <c r="I68" s="462"/>
      <c r="J68" s="462"/>
      <c r="K68" s="462"/>
      <c r="L68" s="463"/>
    </row>
    <row r="69" spans="1:12">
      <c r="A69" s="101"/>
      <c r="B69" s="443"/>
      <c r="C69" s="425" t="s">
        <v>157</v>
      </c>
      <c r="D69" s="425"/>
      <c r="E69" s="425"/>
      <c r="F69" s="464">
        <f ca="1">OFFSET('Bateria indicadores proceso'!$C$3,(RIGHT(A46,3)),1)</f>
        <v>0.6</v>
      </c>
      <c r="G69" s="464"/>
      <c r="H69" s="464"/>
      <c r="I69" s="464"/>
      <c r="J69" s="464"/>
      <c r="K69" s="464"/>
      <c r="L69" s="465"/>
    </row>
    <row r="70" spans="1:12" ht="15" thickBot="1">
      <c r="A70" s="101"/>
      <c r="B70" s="443"/>
      <c r="C70" s="425" t="s">
        <v>158</v>
      </c>
      <c r="D70" s="425"/>
      <c r="E70" s="425"/>
      <c r="F70" s="464">
        <f ca="1">OFFSET('Bateria indicadores proceso'!$E$3,(RIGHT(A46,3)),1)</f>
        <v>7.0000000000000007E-2</v>
      </c>
      <c r="G70" s="464"/>
      <c r="H70" s="464"/>
      <c r="I70" s="464"/>
      <c r="J70" s="464"/>
      <c r="K70" s="464"/>
      <c r="L70" s="465"/>
    </row>
    <row r="71" spans="1:12" ht="16" thickBot="1">
      <c r="A71" s="101"/>
      <c r="B71" s="438" t="s">
        <v>159</v>
      </c>
      <c r="C71" s="439"/>
      <c r="D71" s="439"/>
      <c r="E71" s="439"/>
      <c r="F71" s="439"/>
      <c r="G71" s="439"/>
      <c r="H71" s="439"/>
      <c r="I71" s="439"/>
      <c r="J71" s="439"/>
      <c r="K71" s="439"/>
      <c r="L71" s="440"/>
    </row>
    <row r="72" spans="1:12">
      <c r="A72" s="101"/>
      <c r="B72" s="72" t="s">
        <v>161</v>
      </c>
      <c r="C72" s="425" t="str">
        <f ca="1">OFFSET('Bateria indicadores proceso'!$G$3,(RIGHT(A46,3)),1)</f>
        <v xml:space="preserve">Jefe de Oficina </v>
      </c>
      <c r="D72" s="425"/>
      <c r="E72" s="425"/>
      <c r="F72" s="425"/>
      <c r="G72" s="425"/>
      <c r="H72" s="425"/>
      <c r="I72" s="425"/>
      <c r="J72" s="425"/>
      <c r="K72" s="425"/>
      <c r="L72" s="426"/>
    </row>
    <row r="73" spans="1:12">
      <c r="A73" s="101"/>
      <c r="B73" s="72" t="s">
        <v>162</v>
      </c>
      <c r="C73" s="425" t="str">
        <f ca="1">OFFSET('Bateria indicadores proceso'!$F$3,(RIGHT(A46,3)),1)</f>
        <v>Oficina Asesora de Planeación</v>
      </c>
      <c r="D73" s="425"/>
      <c r="E73" s="425"/>
      <c r="F73" s="425"/>
      <c r="G73" s="425"/>
      <c r="H73" s="425"/>
      <c r="I73" s="425"/>
      <c r="J73" s="425"/>
      <c r="K73" s="425"/>
      <c r="L73" s="426"/>
    </row>
    <row r="74" spans="1:12">
      <c r="A74" s="101"/>
      <c r="B74" s="72" t="s">
        <v>163</v>
      </c>
      <c r="C74" s="450" t="str">
        <f ca="1">OFFSET('Bateria indicadores proceso'!$H$3,(RIGHT(A10,3)),1)</f>
        <v>sergio.arciniegas@mininterior.gov.co</v>
      </c>
      <c r="D74" s="450"/>
      <c r="E74" s="450"/>
      <c r="F74" s="450"/>
      <c r="G74" s="450"/>
      <c r="H74" s="450"/>
      <c r="I74" s="450"/>
      <c r="J74" s="450"/>
      <c r="K74" s="450"/>
      <c r="L74" s="451"/>
    </row>
    <row r="75" spans="1:12" ht="15" thickBot="1">
      <c r="A75" s="104"/>
      <c r="B75" s="74" t="s">
        <v>164</v>
      </c>
      <c r="C75" s="429" t="s">
        <v>165</v>
      </c>
      <c r="D75" s="429"/>
      <c r="E75" s="429"/>
      <c r="F75" s="429"/>
      <c r="G75" s="429"/>
      <c r="H75" s="429"/>
      <c r="I75" s="429"/>
      <c r="J75" s="429"/>
      <c r="K75" s="429"/>
      <c r="L75" s="430"/>
    </row>
    <row r="76" spans="1:12" ht="15" thickBot="1"/>
    <row r="77" spans="1:12" ht="21.5" thickBot="1">
      <c r="A77" s="431" t="s">
        <v>120</v>
      </c>
      <c r="B77" s="432"/>
      <c r="C77" s="432"/>
      <c r="D77" s="432"/>
      <c r="E77" s="432"/>
      <c r="F77" s="432"/>
      <c r="G77" s="432"/>
      <c r="H77" s="432"/>
      <c r="I77" s="432"/>
      <c r="J77" s="432"/>
      <c r="K77" s="432"/>
      <c r="L77" s="433"/>
    </row>
    <row r="78" spans="1:12" ht="31.5" thickBot="1">
      <c r="A78" s="69" t="s">
        <v>121</v>
      </c>
      <c r="B78" s="436" t="s">
        <v>122</v>
      </c>
      <c r="C78" s="436"/>
      <c r="D78" s="436"/>
      <c r="E78" s="436"/>
      <c r="F78" s="436"/>
      <c r="G78" s="436"/>
      <c r="H78" s="436"/>
      <c r="I78" s="436"/>
      <c r="J78" s="436"/>
      <c r="K78" s="436"/>
      <c r="L78" s="436"/>
    </row>
    <row r="79" spans="1:12" ht="16" thickBot="1">
      <c r="A79" s="100"/>
      <c r="B79" s="71" t="s">
        <v>123</v>
      </c>
      <c r="C79" s="434" t="s">
        <v>124</v>
      </c>
      <c r="D79" s="434"/>
      <c r="E79" s="434"/>
      <c r="F79" s="434"/>
      <c r="G79" s="434"/>
      <c r="H79" s="434"/>
      <c r="I79" s="434"/>
      <c r="J79" s="434"/>
      <c r="K79" s="434"/>
      <c r="L79" s="435"/>
    </row>
    <row r="80" spans="1:12" ht="16" thickBot="1">
      <c r="A80" s="101"/>
      <c r="B80" s="436" t="s">
        <v>125</v>
      </c>
      <c r="C80" s="437"/>
      <c r="D80" s="437"/>
      <c r="E80" s="437"/>
      <c r="F80" s="437"/>
      <c r="G80" s="437"/>
      <c r="H80" s="437"/>
      <c r="I80" s="437"/>
      <c r="J80" s="437"/>
      <c r="K80" s="437"/>
      <c r="L80" s="437"/>
    </row>
    <row r="81" spans="1:12">
      <c r="A81" s="101"/>
      <c r="B81" s="71" t="s">
        <v>126</v>
      </c>
      <c r="C81" s="427" t="s">
        <v>127</v>
      </c>
      <c r="D81" s="427"/>
      <c r="E81" s="427"/>
      <c r="F81" s="427"/>
      <c r="G81" s="427"/>
      <c r="H81" s="427"/>
      <c r="I81" s="427"/>
      <c r="J81" s="427"/>
      <c r="K81" s="427"/>
      <c r="L81" s="428"/>
    </row>
    <row r="82" spans="1:12">
      <c r="A82" s="102" t="s">
        <v>167</v>
      </c>
      <c r="B82" s="72" t="s">
        <v>129</v>
      </c>
      <c r="C82" s="427" t="str">
        <f ca="1">OFFSET('Bateria indicadores proceso'!$F$3,(RIGHT(A82,3)),1)</f>
        <v>Oficina Asesora de Planeación</v>
      </c>
      <c r="D82" s="427"/>
      <c r="E82" s="427"/>
      <c r="F82" s="427"/>
      <c r="G82" s="427"/>
      <c r="H82" s="427"/>
      <c r="I82" s="427"/>
      <c r="J82" s="427"/>
      <c r="K82" s="427"/>
      <c r="L82" s="428"/>
    </row>
    <row r="83" spans="1:12">
      <c r="A83" s="101"/>
      <c r="B83" s="72" t="s">
        <v>130</v>
      </c>
      <c r="C83" s="427" t="str">
        <f ca="1">OFFSET('Bateria indicadores proceso'!$K$3,(RIGHT(A82,3)),1)</f>
        <v>Seguimiento a la gestión presupuestal del Ministerio del Interior.</v>
      </c>
      <c r="D83" s="427"/>
      <c r="E83" s="427"/>
      <c r="F83" s="427"/>
      <c r="G83" s="427"/>
      <c r="H83" s="427"/>
      <c r="I83" s="427"/>
      <c r="J83" s="427"/>
      <c r="K83" s="427"/>
      <c r="L83" s="428"/>
    </row>
    <row r="84" spans="1:12">
      <c r="A84" s="101"/>
      <c r="B84" s="72" t="s">
        <v>131</v>
      </c>
      <c r="C84" s="427" t="str">
        <f ca="1">OFFSET('Bateria indicadores proceso'!$I$3,(RIGHT(A82,3)),1)</f>
        <v>Eficiencia</v>
      </c>
      <c r="D84" s="427"/>
      <c r="E84" s="427"/>
      <c r="F84" s="427"/>
      <c r="G84" s="427"/>
      <c r="H84" s="427"/>
      <c r="I84" s="427"/>
      <c r="J84" s="427"/>
      <c r="K84" s="427"/>
      <c r="L84" s="428"/>
    </row>
    <row r="85" spans="1:12" ht="15" thickBot="1">
      <c r="A85" s="103"/>
      <c r="B85" s="73" t="s">
        <v>132</v>
      </c>
      <c r="C85" s="427" t="str">
        <f ca="1">OFFSET('Bateria indicadores proceso'!$J$3,(RIGHT(A82,3)),1)</f>
        <v>Memorandos elaborados y enviados mensualmente a las dependencias del Ministerio del Interior, informando sobre la ejecución presupuestal, lo que permite asegurar un seguimiento oportuno y sistemático del uso de los recursos públicos, facilita la toma de decisiones informadas, promueve la transparencia en la gestión institucional y contribuye al cumplimiento de metas financieras y programáticas del Ministerio. El tipo de orientación de este indicador es mantener.</v>
      </c>
      <c r="D85" s="427"/>
      <c r="E85" s="427"/>
      <c r="F85" s="427"/>
      <c r="G85" s="427"/>
      <c r="H85" s="427"/>
      <c r="I85" s="427"/>
      <c r="J85" s="427"/>
      <c r="K85" s="427"/>
      <c r="L85" s="428"/>
    </row>
    <row r="86" spans="1:12" ht="16" thickBot="1">
      <c r="A86" s="103"/>
      <c r="B86" s="438" t="s">
        <v>133</v>
      </c>
      <c r="C86" s="439"/>
      <c r="D86" s="439"/>
      <c r="E86" s="439"/>
      <c r="F86" s="439"/>
      <c r="G86" s="439"/>
      <c r="H86" s="439"/>
      <c r="I86" s="439"/>
      <c r="J86" s="439"/>
      <c r="K86" s="439"/>
      <c r="L86" s="440"/>
    </row>
    <row r="87" spans="1:12">
      <c r="A87" s="101"/>
      <c r="B87" s="71" t="s">
        <v>134</v>
      </c>
      <c r="C87" s="427" t="str">
        <f ca="1">OFFSET('Bateria indicadores proceso'!$O$3,(RIGHT(A82,3)),1)</f>
        <v>Número</v>
      </c>
      <c r="D87" s="427"/>
      <c r="E87" s="427"/>
      <c r="F87" s="427"/>
      <c r="G87" s="427"/>
      <c r="H87" s="427"/>
      <c r="I87" s="427"/>
      <c r="J87" s="427"/>
      <c r="K87" s="427"/>
      <c r="L87" s="428"/>
    </row>
    <row r="88" spans="1:12" ht="24">
      <c r="A88" s="101"/>
      <c r="B88" s="72" t="s">
        <v>135</v>
      </c>
      <c r="C88" s="427"/>
      <c r="D88" s="427"/>
      <c r="E88" s="427"/>
      <c r="F88" s="427"/>
      <c r="G88" s="427"/>
      <c r="H88" s="427"/>
      <c r="I88" s="427"/>
      <c r="J88" s="427"/>
      <c r="K88" s="427"/>
      <c r="L88" s="428"/>
    </row>
    <row r="89" spans="1:12">
      <c r="A89" s="101"/>
      <c r="B89" s="72" t="s">
        <v>136</v>
      </c>
      <c r="C89" s="427" t="str">
        <f ca="1">OFFSET('Bateria indicadores proceso'!$L$3,(RIGHT(A82,3)),1)</f>
        <v>Sumatoria de  memorando elaborados y enviados mensualmente a las dependencias del Ministerio del Interior, informando sobre el estado de la ejecución presupuestal.</v>
      </c>
      <c r="D89" s="427"/>
      <c r="E89" s="427"/>
      <c r="F89" s="427"/>
      <c r="G89" s="427"/>
      <c r="H89" s="427"/>
      <c r="I89" s="427"/>
      <c r="J89" s="427"/>
      <c r="K89" s="427"/>
      <c r="L89" s="428"/>
    </row>
    <row r="90" spans="1:12">
      <c r="A90" s="101"/>
      <c r="B90" s="72" t="s">
        <v>137</v>
      </c>
      <c r="C90" s="427" t="str">
        <f ca="1">OFFSET('Bateria indicadores proceso'!$Z$3,(RIGHT(A82,3)),1)</f>
        <v>Mensual</v>
      </c>
      <c r="D90" s="427"/>
      <c r="E90" s="427"/>
      <c r="F90" s="427"/>
      <c r="G90" s="427"/>
      <c r="H90" s="427"/>
      <c r="I90" s="427"/>
      <c r="J90" s="427"/>
      <c r="K90" s="427"/>
      <c r="L90" s="428"/>
    </row>
    <row r="91" spans="1:12">
      <c r="A91" s="101"/>
      <c r="B91" s="72" t="s">
        <v>138</v>
      </c>
      <c r="C91" s="427" t="str">
        <f ca="1">OFFSET('Bateria indicadores proceso'!$X$3,(RIGHT(A82,3)),1)</f>
        <v>Sistema Integrado de Información Finanaciera - SIIF</v>
      </c>
      <c r="D91" s="427"/>
      <c r="E91" s="427"/>
      <c r="F91" s="427"/>
      <c r="G91" s="427"/>
      <c r="H91" s="427"/>
      <c r="I91" s="427"/>
      <c r="J91" s="427"/>
      <c r="K91" s="427"/>
      <c r="L91" s="428"/>
    </row>
    <row r="92" spans="1:12">
      <c r="A92" s="101"/>
      <c r="B92" s="72" t="s">
        <v>139</v>
      </c>
      <c r="C92" s="425" t="str">
        <f ca="1">OFFSET('Bateria indicadores proceso'!$P$3,(RIGHT(A82,3)),1)</f>
        <v>No aplica</v>
      </c>
      <c r="D92" s="425"/>
      <c r="E92" s="425"/>
      <c r="F92" s="425"/>
      <c r="G92" s="425"/>
      <c r="H92" s="425"/>
      <c r="I92" s="425"/>
      <c r="J92" s="425"/>
      <c r="K92" s="425"/>
      <c r="L92" s="426"/>
    </row>
    <row r="93" spans="1:12">
      <c r="A93" s="101"/>
      <c r="B93" s="72" t="s">
        <v>140</v>
      </c>
      <c r="C93" s="425" t="str">
        <f ca="1">IF(C87="Número",TEXT(OFFSET('Bateria indicadores proceso'!$Q$3,(RIGHT(A82,3)),1),"######"),TEXT(OFFSET('Bateria indicadores proceso'!$Q$3,(RIGHT(A82,3)),1),"0.0%"))</f>
        <v>No aplica</v>
      </c>
      <c r="D93" s="425"/>
      <c r="E93" s="425"/>
      <c r="F93" s="425"/>
      <c r="G93" s="425"/>
      <c r="H93" s="425"/>
      <c r="I93" s="425"/>
      <c r="J93" s="425"/>
      <c r="K93" s="425"/>
      <c r="L93" s="426"/>
    </row>
    <row r="94" spans="1:12">
      <c r="A94" s="101"/>
      <c r="B94" s="72" t="s">
        <v>141</v>
      </c>
      <c r="C94" s="444" t="str">
        <f ca="1">+OFFSET('Bateria indicadores proceso'!$R$3,(RIGHT(A82,3)),1)</f>
        <v>No aplica</v>
      </c>
      <c r="D94" s="444"/>
      <c r="E94" s="444"/>
      <c r="F94" s="444"/>
      <c r="G94" s="444"/>
      <c r="H94" s="444"/>
      <c r="I94" s="444"/>
      <c r="J94" s="444"/>
      <c r="K94" s="444"/>
      <c r="L94" s="445"/>
    </row>
    <row r="95" spans="1:12">
      <c r="A95" s="101"/>
      <c r="B95" s="72" t="s">
        <v>142</v>
      </c>
      <c r="C95" s="425" t="str">
        <f ca="1">OFFSET('Bateria indicadores proceso'!$M$3,(RIGHT(A82,3)),1)</f>
        <v>Incrementar</v>
      </c>
      <c r="D95" s="425"/>
      <c r="E95" s="425"/>
      <c r="F95" s="425"/>
      <c r="G95" s="425"/>
      <c r="H95" s="425"/>
      <c r="I95" s="425"/>
      <c r="J95" s="425"/>
      <c r="K95" s="425"/>
      <c r="L95" s="426"/>
    </row>
    <row r="96" spans="1:12">
      <c r="A96" s="101"/>
      <c r="B96" s="72" t="s">
        <v>143</v>
      </c>
      <c r="C96" s="425" t="str">
        <f ca="1">OFFSET('Bateria indicadores proceso'!$N$3,(RIGHT(A82,3)),1)</f>
        <v>Acumulado</v>
      </c>
      <c r="D96" s="425"/>
      <c r="E96" s="425"/>
      <c r="F96" s="425"/>
      <c r="G96" s="425"/>
      <c r="H96" s="425"/>
      <c r="I96" s="425"/>
      <c r="J96" s="425"/>
      <c r="K96" s="425"/>
      <c r="L96" s="426"/>
    </row>
    <row r="97" spans="1:12">
      <c r="A97" s="101"/>
      <c r="B97" s="72" t="s">
        <v>144</v>
      </c>
      <c r="C97" s="425" t="str">
        <f ca="1">IF(C87="Número",TEXT(OFFSET('Bateria indicadores proceso'!$W$3,(RIGHT(A82,3)),1),"######"),TEXT(OFFSET('Bateria indicadores proceso'!$W$3,(RIGHT(A82,3)),1),"0.0%"))</f>
        <v>220</v>
      </c>
      <c r="D97" s="425"/>
      <c r="E97" s="425"/>
      <c r="F97" s="425"/>
      <c r="G97" s="425"/>
      <c r="H97" s="425"/>
      <c r="I97" s="425"/>
      <c r="J97" s="425"/>
      <c r="K97" s="425"/>
      <c r="L97" s="426"/>
    </row>
    <row r="98" spans="1:12">
      <c r="A98" s="101"/>
      <c r="B98" s="441" t="s">
        <v>145</v>
      </c>
      <c r="C98" s="70" t="s">
        <v>146</v>
      </c>
      <c r="D98" s="70" t="s">
        <v>147</v>
      </c>
      <c r="E98" s="70" t="s">
        <v>148</v>
      </c>
      <c r="F98" s="70" t="s">
        <v>149</v>
      </c>
      <c r="J98" s="75"/>
      <c r="K98" s="75"/>
      <c r="L98" s="76"/>
    </row>
    <row r="99" spans="1:12">
      <c r="A99" s="101"/>
      <c r="B99" s="441"/>
      <c r="C99" s="70" t="str">
        <f ca="1">IF(C87="Número",TEXT(OFFSET('Bateria indicadores proceso'!$S$3,(RIGHT(A82,3)),1),"######"),TEXT(OFFSET('Bateria indicadores proceso'!$S$3,(RIGHT(A82,3)),1),"0.0%"))</f>
        <v>40</v>
      </c>
      <c r="D99" s="70" t="str">
        <f ca="1">IF(C87="Número",TEXT(OFFSET('Bateria indicadores proceso'!$T$3,(RIGHT(A82,3)),1),"######"),TEXT(OFFSET('Bateria indicadores proceso'!$T$3,(RIGHT(A82,3)),1),"0.0%"))</f>
        <v>60</v>
      </c>
      <c r="E99" s="70" t="str">
        <f ca="1">IF(C87="Número",TEXT(OFFSET('Bateria indicadores proceso'!$U$3,(RIGHT(A82,3)),1),"######"),TEXT(OFFSET('Bateria indicadores proceso'!$U$3,(RIGHT(A82,3)),1),"0.0%"))</f>
        <v>60</v>
      </c>
      <c r="F99" s="70" t="str">
        <f ca="1">IF(C87="Número",TEXT(OFFSET('Bateria indicadores proceso'!$V$3,(RIGHT(A82,3)),1),"######"),TEXT(OFFSET('Bateria indicadores proceso'!$V$3,(RIGHT(A82,3)),1),"0.0%"))</f>
        <v>60</v>
      </c>
      <c r="J99" s="77"/>
      <c r="K99" s="77"/>
      <c r="L99" s="78"/>
    </row>
    <row r="100" spans="1:12">
      <c r="A100" s="101"/>
      <c r="B100" s="466" t="s">
        <v>150</v>
      </c>
      <c r="C100" s="446" t="s">
        <v>99</v>
      </c>
      <c r="D100" s="447"/>
      <c r="E100" s="446" t="s">
        <v>103</v>
      </c>
      <c r="F100" s="447"/>
      <c r="G100" s="446" t="s">
        <v>107</v>
      </c>
      <c r="H100" s="447"/>
      <c r="I100" s="446" t="s">
        <v>111</v>
      </c>
      <c r="J100" s="447"/>
      <c r="K100" s="446" t="s">
        <v>114</v>
      </c>
      <c r="L100" s="449"/>
    </row>
    <row r="101" spans="1:12">
      <c r="A101" s="101"/>
      <c r="B101" s="467"/>
      <c r="C101" s="452" t="s">
        <v>97</v>
      </c>
      <c r="D101" s="453"/>
      <c r="E101" s="454" t="s">
        <v>101</v>
      </c>
      <c r="F101" s="455"/>
      <c r="G101" s="456" t="s">
        <v>105</v>
      </c>
      <c r="H101" s="457"/>
      <c r="I101" s="458" t="s">
        <v>109</v>
      </c>
      <c r="J101" s="459"/>
      <c r="K101" s="460" t="s">
        <v>112</v>
      </c>
      <c r="L101" s="461"/>
    </row>
    <row r="102" spans="1:12">
      <c r="A102" s="101"/>
      <c r="B102" s="468"/>
      <c r="C102" s="446" t="s">
        <v>98</v>
      </c>
      <c r="D102" s="447"/>
      <c r="E102" s="446" t="s">
        <v>151</v>
      </c>
      <c r="F102" s="447"/>
      <c r="G102" s="448" t="s">
        <v>152</v>
      </c>
      <c r="H102" s="447"/>
      <c r="I102" s="446" t="s">
        <v>153</v>
      </c>
      <c r="J102" s="447"/>
      <c r="K102" s="446" t="s">
        <v>113</v>
      </c>
      <c r="L102" s="449"/>
    </row>
    <row r="103" spans="1:12">
      <c r="A103" s="101"/>
      <c r="B103" s="72" t="s">
        <v>154</v>
      </c>
      <c r="C103" s="427" t="str">
        <f ca="1">OFFSET('Bateria indicadores proceso'!$Y$3,(RIGHT(A82,3)),1)</f>
        <v xml:space="preserve"> Copia de los memorando elaborados y enviados mensualmente a las dependencias del Ministerio del Interior, informando sobre el estado de la ejecución presupuestal</v>
      </c>
      <c r="D103" s="427"/>
      <c r="E103" s="427"/>
      <c r="F103" s="427"/>
      <c r="G103" s="427"/>
      <c r="H103" s="427"/>
      <c r="I103" s="427"/>
      <c r="J103" s="427"/>
      <c r="K103" s="427"/>
      <c r="L103" s="428"/>
    </row>
    <row r="104" spans="1:12">
      <c r="A104" s="101"/>
      <c r="B104" s="442" t="s">
        <v>155</v>
      </c>
      <c r="C104" s="425" t="s">
        <v>156</v>
      </c>
      <c r="D104" s="425"/>
      <c r="E104" s="425"/>
      <c r="F104" s="462" t="str">
        <f ca="1">OFFSET('Bateria indicadores proceso'!$B$3,(RIGHT(A82,3)),1)</f>
        <v>PLANEACIÓN, DIRECCIONAMIENTO ESTRATÉGICO Y COMUNICACIONES</v>
      </c>
      <c r="G104" s="462"/>
      <c r="H104" s="462"/>
      <c r="I104" s="462"/>
      <c r="J104" s="462"/>
      <c r="K104" s="462"/>
      <c r="L104" s="463"/>
    </row>
    <row r="105" spans="1:12">
      <c r="A105" s="101"/>
      <c r="B105" s="443"/>
      <c r="C105" s="425" t="s">
        <v>157</v>
      </c>
      <c r="D105" s="425"/>
      <c r="E105" s="425"/>
      <c r="F105" s="464">
        <f ca="1">OFFSET('Bateria indicadores proceso'!$C$3,(RIGHT(A82,3)),1)</f>
        <v>0.6</v>
      </c>
      <c r="G105" s="464"/>
      <c r="H105" s="464"/>
      <c r="I105" s="464"/>
      <c r="J105" s="464"/>
      <c r="K105" s="464"/>
      <c r="L105" s="465"/>
    </row>
    <row r="106" spans="1:12" ht="15" thickBot="1">
      <c r="A106" s="101"/>
      <c r="B106" s="443"/>
      <c r="C106" s="425" t="s">
        <v>158</v>
      </c>
      <c r="D106" s="425"/>
      <c r="E106" s="425"/>
      <c r="F106" s="464">
        <f ca="1">OFFSET('Bateria indicadores proceso'!$E$3,(RIGHT(A82,3)),1)</f>
        <v>7.0000000000000007E-2</v>
      </c>
      <c r="G106" s="464"/>
      <c r="H106" s="464"/>
      <c r="I106" s="464"/>
      <c r="J106" s="464"/>
      <c r="K106" s="464"/>
      <c r="L106" s="465"/>
    </row>
    <row r="107" spans="1:12" ht="16" thickBot="1">
      <c r="A107" s="101"/>
      <c r="B107" s="438" t="s">
        <v>159</v>
      </c>
      <c r="C107" s="439"/>
      <c r="D107" s="439"/>
      <c r="E107" s="439"/>
      <c r="F107" s="439"/>
      <c r="G107" s="439"/>
      <c r="H107" s="439"/>
      <c r="I107" s="439"/>
      <c r="J107" s="439"/>
      <c r="K107" s="439"/>
      <c r="L107" s="440"/>
    </row>
    <row r="108" spans="1:12">
      <c r="A108" s="101"/>
      <c r="B108" s="72" t="s">
        <v>161</v>
      </c>
      <c r="C108" s="425" t="str">
        <f ca="1">OFFSET('Bateria indicadores proceso'!$G$3,(RIGHT(A82,3)),1)</f>
        <v xml:space="preserve">Jefe de Oficina </v>
      </c>
      <c r="D108" s="425"/>
      <c r="E108" s="425"/>
      <c r="F108" s="425"/>
      <c r="G108" s="425"/>
      <c r="H108" s="425"/>
      <c r="I108" s="425"/>
      <c r="J108" s="425"/>
      <c r="K108" s="425"/>
      <c r="L108" s="426"/>
    </row>
    <row r="109" spans="1:12">
      <c r="A109" s="101"/>
      <c r="B109" s="72" t="s">
        <v>162</v>
      </c>
      <c r="C109" s="425" t="str">
        <f ca="1">OFFSET('Bateria indicadores proceso'!$F$3,(RIGHT(A82,3)),1)</f>
        <v>Oficina Asesora de Planeación</v>
      </c>
      <c r="D109" s="425"/>
      <c r="E109" s="425"/>
      <c r="F109" s="425"/>
      <c r="G109" s="425"/>
      <c r="H109" s="425"/>
      <c r="I109" s="425"/>
      <c r="J109" s="425"/>
      <c r="K109" s="425"/>
      <c r="L109" s="426"/>
    </row>
    <row r="110" spans="1:12">
      <c r="A110" s="101"/>
      <c r="B110" s="72" t="s">
        <v>163</v>
      </c>
      <c r="C110" s="450" t="str">
        <f ca="1">OFFSET('Bateria indicadores proceso'!$H$3,(RIGHT(A82,3)),1)</f>
        <v>sergio.arciniegas@mininterior.gov.co</v>
      </c>
      <c r="D110" s="450"/>
      <c r="E110" s="450"/>
      <c r="F110" s="450"/>
      <c r="G110" s="450"/>
      <c r="H110" s="450"/>
      <c r="I110" s="450"/>
      <c r="J110" s="450"/>
      <c r="K110" s="450"/>
      <c r="L110" s="451"/>
    </row>
    <row r="111" spans="1:12" ht="15" thickBot="1">
      <c r="A111" s="104"/>
      <c r="B111" s="74" t="s">
        <v>164</v>
      </c>
      <c r="C111" s="429" t="s">
        <v>165</v>
      </c>
      <c r="D111" s="429"/>
      <c r="E111" s="429"/>
      <c r="F111" s="429"/>
      <c r="G111" s="429"/>
      <c r="H111" s="429"/>
      <c r="I111" s="429"/>
      <c r="J111" s="429"/>
      <c r="K111" s="429"/>
      <c r="L111" s="430"/>
    </row>
    <row r="112" spans="1:12" ht="15" thickBot="1"/>
    <row r="113" spans="1:12" ht="21.5" thickBot="1">
      <c r="A113" s="431" t="s">
        <v>120</v>
      </c>
      <c r="B113" s="432"/>
      <c r="C113" s="432"/>
      <c r="D113" s="432"/>
      <c r="E113" s="432"/>
      <c r="F113" s="432"/>
      <c r="G113" s="432"/>
      <c r="H113" s="432"/>
      <c r="I113" s="432"/>
      <c r="J113" s="432"/>
      <c r="K113" s="432"/>
      <c r="L113" s="433"/>
    </row>
    <row r="114" spans="1:12" ht="31.5" thickBot="1">
      <c r="A114" s="69" t="s">
        <v>121</v>
      </c>
      <c r="B114" s="436" t="s">
        <v>122</v>
      </c>
      <c r="C114" s="436"/>
      <c r="D114" s="436"/>
      <c r="E114" s="436"/>
      <c r="F114" s="436"/>
      <c r="G114" s="436"/>
      <c r="H114" s="436"/>
      <c r="I114" s="436"/>
      <c r="J114" s="436"/>
      <c r="K114" s="436"/>
      <c r="L114" s="436"/>
    </row>
    <row r="115" spans="1:12" ht="16" thickBot="1">
      <c r="A115" s="100"/>
      <c r="B115" s="71" t="s">
        <v>123</v>
      </c>
      <c r="C115" s="434" t="s">
        <v>124</v>
      </c>
      <c r="D115" s="434"/>
      <c r="E115" s="434"/>
      <c r="F115" s="434"/>
      <c r="G115" s="434"/>
      <c r="H115" s="434"/>
      <c r="I115" s="434"/>
      <c r="J115" s="434"/>
      <c r="K115" s="434"/>
      <c r="L115" s="435"/>
    </row>
    <row r="116" spans="1:12" ht="16" thickBot="1">
      <c r="A116" s="101"/>
      <c r="B116" s="436" t="s">
        <v>125</v>
      </c>
      <c r="C116" s="437"/>
      <c r="D116" s="437"/>
      <c r="E116" s="437"/>
      <c r="F116" s="437"/>
      <c r="G116" s="437"/>
      <c r="H116" s="437"/>
      <c r="I116" s="437"/>
      <c r="J116" s="437"/>
      <c r="K116" s="437"/>
      <c r="L116" s="437"/>
    </row>
    <row r="117" spans="1:12">
      <c r="A117" s="101"/>
      <c r="B117" s="71" t="s">
        <v>126</v>
      </c>
      <c r="C117" s="427" t="s">
        <v>127</v>
      </c>
      <c r="D117" s="427"/>
      <c r="E117" s="427"/>
      <c r="F117" s="427"/>
      <c r="G117" s="427"/>
      <c r="H117" s="427"/>
      <c r="I117" s="427"/>
      <c r="J117" s="427"/>
      <c r="K117" s="427"/>
      <c r="L117" s="428"/>
    </row>
    <row r="118" spans="1:12">
      <c r="A118" s="102" t="s">
        <v>168</v>
      </c>
      <c r="B118" s="72" t="s">
        <v>129</v>
      </c>
      <c r="C118" s="427" t="str">
        <f ca="1">OFFSET('Bateria indicadores proceso'!$F$3,(RIGHT(A118,3)),1)</f>
        <v>Oficina Asesora de Planeación</v>
      </c>
      <c r="D118" s="427"/>
      <c r="E118" s="427"/>
      <c r="F118" s="427"/>
      <c r="G118" s="427"/>
      <c r="H118" s="427"/>
      <c r="I118" s="427"/>
      <c r="J118" s="427"/>
      <c r="K118" s="427"/>
      <c r="L118" s="428"/>
    </row>
    <row r="119" spans="1:12">
      <c r="A119" s="101"/>
      <c r="B119" s="72" t="s">
        <v>130</v>
      </c>
      <c r="C119" s="427" t="str">
        <f ca="1">OFFSET('Bateria indicadores proceso'!$K$3,(RIGHT(A118,3)),1)</f>
        <v xml:space="preserve">Trámites presupuestales gestionados </v>
      </c>
      <c r="D119" s="427"/>
      <c r="E119" s="427"/>
      <c r="F119" s="427"/>
      <c r="G119" s="427"/>
      <c r="H119" s="427"/>
      <c r="I119" s="427"/>
      <c r="J119" s="427"/>
      <c r="K119" s="427"/>
      <c r="L119" s="428"/>
    </row>
    <row r="120" spans="1:12">
      <c r="A120" s="101"/>
      <c r="B120" s="72" t="s">
        <v>131</v>
      </c>
      <c r="C120" s="427" t="str">
        <f ca="1">OFFSET('Bateria indicadores proceso'!$I$3,(RIGHT(A118,3)),1)</f>
        <v>Eficacia</v>
      </c>
      <c r="D120" s="427"/>
      <c r="E120" s="427"/>
      <c r="F120" s="427"/>
      <c r="G120" s="427"/>
      <c r="H120" s="427"/>
      <c r="I120" s="427"/>
      <c r="J120" s="427"/>
      <c r="K120" s="427"/>
      <c r="L120" s="428"/>
    </row>
    <row r="121" spans="1:12" ht="15" thickBot="1">
      <c r="A121" s="103"/>
      <c r="B121" s="73" t="s">
        <v>132</v>
      </c>
      <c r="C121" s="427" t="str">
        <f ca="1">OFFSET('Bateria indicadores proceso'!$J$3,(RIGHT(A118,3)),1)</f>
        <v>Acompañar a las dependencias del Ministerio del Interior en el proceso eficiente de las solicitudes de los  trámites presupuestales, este indicador es importante porque permite asegurar que los procesos presupuestales se realicen de manera oportuna, coherente y ajustada a la normatividad vigente. El tipo de orientación de este indicador es mantener.</v>
      </c>
      <c r="D121" s="427"/>
      <c r="E121" s="427"/>
      <c r="F121" s="427"/>
      <c r="G121" s="427"/>
      <c r="H121" s="427"/>
      <c r="I121" s="427"/>
      <c r="J121" s="427"/>
      <c r="K121" s="427"/>
      <c r="L121" s="428"/>
    </row>
    <row r="122" spans="1:12" ht="16" thickBot="1">
      <c r="A122" s="103"/>
      <c r="B122" s="438" t="s">
        <v>133</v>
      </c>
      <c r="C122" s="439"/>
      <c r="D122" s="439"/>
      <c r="E122" s="439"/>
      <c r="F122" s="439"/>
      <c r="G122" s="439"/>
      <c r="H122" s="439"/>
      <c r="I122" s="439"/>
      <c r="J122" s="439"/>
      <c r="K122" s="439"/>
      <c r="L122" s="440"/>
    </row>
    <row r="123" spans="1:12">
      <c r="A123" s="101"/>
      <c r="B123" s="71" t="s">
        <v>134</v>
      </c>
      <c r="C123" s="427" t="str">
        <f ca="1">OFFSET('Bateria indicadores proceso'!$O$3,(RIGHT(A118,3)),1)</f>
        <v>Porcentaje</v>
      </c>
      <c r="D123" s="427"/>
      <c r="E123" s="427"/>
      <c r="F123" s="427"/>
      <c r="G123" s="427"/>
      <c r="H123" s="427"/>
      <c r="I123" s="427"/>
      <c r="J123" s="427"/>
      <c r="K123" s="427"/>
      <c r="L123" s="428"/>
    </row>
    <row r="124" spans="1:12" ht="24">
      <c r="A124" s="101"/>
      <c r="B124" s="72" t="s">
        <v>135</v>
      </c>
      <c r="C124" s="427"/>
      <c r="D124" s="427"/>
      <c r="E124" s="427"/>
      <c r="F124" s="427"/>
      <c r="G124" s="427"/>
      <c r="H124" s="427"/>
      <c r="I124" s="427"/>
      <c r="J124" s="427"/>
      <c r="K124" s="427"/>
      <c r="L124" s="428"/>
    </row>
    <row r="125" spans="1:12">
      <c r="A125" s="101"/>
      <c r="B125" s="72" t="s">
        <v>136</v>
      </c>
      <c r="C125" s="427" t="str">
        <f ca="1">OFFSET('Bateria indicadores proceso'!$L$3,(RIGHT(A118,3)),1)</f>
        <v>(Trámites presupuestales gestionados / trámites presupuestales solicitados)*100%</v>
      </c>
      <c r="D125" s="427"/>
      <c r="E125" s="427"/>
      <c r="F125" s="427"/>
      <c r="G125" s="427"/>
      <c r="H125" s="427"/>
      <c r="I125" s="427"/>
      <c r="J125" s="427"/>
      <c r="K125" s="427"/>
      <c r="L125" s="428"/>
    </row>
    <row r="126" spans="1:12">
      <c r="A126" s="101"/>
      <c r="B126" s="72" t="s">
        <v>137</v>
      </c>
      <c r="C126" s="427" t="str">
        <f ca="1">OFFSET('Bateria indicadores proceso'!$Z$3,(RIGHT(A118,3)),1)</f>
        <v>Trimestral</v>
      </c>
      <c r="D126" s="427"/>
      <c r="E126" s="427"/>
      <c r="F126" s="427"/>
      <c r="G126" s="427"/>
      <c r="H126" s="427"/>
      <c r="I126" s="427"/>
      <c r="J126" s="427"/>
      <c r="K126" s="427"/>
      <c r="L126" s="428"/>
    </row>
    <row r="127" spans="1:12">
      <c r="A127" s="101"/>
      <c r="B127" s="72" t="s">
        <v>138</v>
      </c>
      <c r="C127" s="427" t="str">
        <f ca="1">OFFSET('Bateria indicadores proceso'!$X$3,(RIGHT(A118,3)),1)</f>
        <v>Trámites presupuestales solicitados</v>
      </c>
      <c r="D127" s="427"/>
      <c r="E127" s="427"/>
      <c r="F127" s="427"/>
      <c r="G127" s="427"/>
      <c r="H127" s="427"/>
      <c r="I127" s="427"/>
      <c r="J127" s="427"/>
      <c r="K127" s="427"/>
      <c r="L127" s="428"/>
    </row>
    <row r="128" spans="1:12">
      <c r="A128" s="101"/>
      <c r="B128" s="72" t="s">
        <v>139</v>
      </c>
      <c r="C128" s="425" t="str">
        <f ca="1">OFFSET('Bateria indicadores proceso'!$P$3,(RIGHT(A118,3)),1)</f>
        <v>No aplica</v>
      </c>
      <c r="D128" s="425"/>
      <c r="E128" s="425"/>
      <c r="F128" s="425"/>
      <c r="G128" s="425"/>
      <c r="H128" s="425"/>
      <c r="I128" s="425"/>
      <c r="J128" s="425"/>
      <c r="K128" s="425"/>
      <c r="L128" s="426"/>
    </row>
    <row r="129" spans="1:12">
      <c r="A129" s="101"/>
      <c r="B129" s="72" t="s">
        <v>140</v>
      </c>
      <c r="C129" s="425" t="str">
        <f ca="1">IF(C123="Número",TEXT(OFFSET('Bateria indicadores proceso'!$Q$3,(RIGHT(A118,3)),1),"######"),TEXT(OFFSET('Bateria indicadores proceso'!$Q$3,(RIGHT(A118,3)),1),"0.0%"))</f>
        <v>No aplica</v>
      </c>
      <c r="D129" s="425"/>
      <c r="E129" s="425"/>
      <c r="F129" s="425"/>
      <c r="G129" s="425"/>
      <c r="H129" s="425"/>
      <c r="I129" s="425"/>
      <c r="J129" s="425"/>
      <c r="K129" s="425"/>
      <c r="L129" s="426"/>
    </row>
    <row r="130" spans="1:12">
      <c r="A130" s="101"/>
      <c r="B130" s="72" t="s">
        <v>141</v>
      </c>
      <c r="C130" s="444" t="str">
        <f ca="1">+OFFSET('Bateria indicadores proceso'!$R$3,(RIGHT(A118,3)),1)</f>
        <v>No aplica</v>
      </c>
      <c r="D130" s="444"/>
      <c r="E130" s="444"/>
      <c r="F130" s="444"/>
      <c r="G130" s="444"/>
      <c r="H130" s="444"/>
      <c r="I130" s="444"/>
      <c r="J130" s="444"/>
      <c r="K130" s="444"/>
      <c r="L130" s="445"/>
    </row>
    <row r="131" spans="1:12">
      <c r="A131" s="101"/>
      <c r="B131" s="72" t="s">
        <v>142</v>
      </c>
      <c r="C131" s="425" t="str">
        <f ca="1">OFFSET('Bateria indicadores proceso'!$M$3,(RIGHT(A118,3)),1)</f>
        <v>Mantener</v>
      </c>
      <c r="D131" s="425"/>
      <c r="E131" s="425"/>
      <c r="F131" s="425"/>
      <c r="G131" s="425"/>
      <c r="H131" s="425"/>
      <c r="I131" s="425"/>
      <c r="J131" s="425"/>
      <c r="K131" s="425"/>
      <c r="L131" s="426"/>
    </row>
    <row r="132" spans="1:12">
      <c r="A132" s="101"/>
      <c r="B132" s="72" t="s">
        <v>143</v>
      </c>
      <c r="C132" s="425" t="str">
        <f ca="1">OFFSET('Bateria indicadores proceso'!$N$3,(RIGHT(A118,3)),1)</f>
        <v>Stock</v>
      </c>
      <c r="D132" s="425"/>
      <c r="E132" s="425"/>
      <c r="F132" s="425"/>
      <c r="G132" s="425"/>
      <c r="H132" s="425"/>
      <c r="I132" s="425"/>
      <c r="J132" s="425"/>
      <c r="K132" s="425"/>
      <c r="L132" s="426"/>
    </row>
    <row r="133" spans="1:12">
      <c r="A133" s="101"/>
      <c r="B133" s="72" t="s">
        <v>144</v>
      </c>
      <c r="C133" s="425" t="str">
        <f ca="1">IF(C123="Número",TEXT(OFFSET('Bateria indicadores proceso'!$W$3,(RIGHT(A118,3)),1),"######"),TEXT(OFFSET('Bateria indicadores proceso'!$W$3,(RIGHT(A118,3)),1),"0.0%"))</f>
        <v>100.0%</v>
      </c>
      <c r="D133" s="425"/>
      <c r="E133" s="425"/>
      <c r="F133" s="425"/>
      <c r="G133" s="425"/>
      <c r="H133" s="425"/>
      <c r="I133" s="425"/>
      <c r="J133" s="425"/>
      <c r="K133" s="425"/>
      <c r="L133" s="426"/>
    </row>
    <row r="134" spans="1:12">
      <c r="A134" s="101"/>
      <c r="B134" s="441" t="s">
        <v>145</v>
      </c>
      <c r="C134" s="70" t="s">
        <v>146</v>
      </c>
      <c r="D134" s="70" t="s">
        <v>147</v>
      </c>
      <c r="E134" s="70" t="s">
        <v>148</v>
      </c>
      <c r="F134" s="70" t="s">
        <v>149</v>
      </c>
      <c r="J134" s="75"/>
      <c r="K134" s="75"/>
      <c r="L134" s="76"/>
    </row>
    <row r="135" spans="1:12">
      <c r="A135" s="101"/>
      <c r="B135" s="441"/>
      <c r="C135" s="70" t="str">
        <f ca="1">IF(C123="Número",TEXT(OFFSET('Bateria indicadores proceso'!$S$3,(RIGHT(A118,3)),1),"######"),TEXT(OFFSET('Bateria indicadores proceso'!$S$3,(RIGHT(A118,3)),1),"0.0%"))</f>
        <v>100.0%</v>
      </c>
      <c r="D135" s="70" t="str">
        <f ca="1">IF(C123="Número",TEXT(OFFSET('Bateria indicadores proceso'!$T$3,(RIGHT(A118,3)),1),"######"),TEXT(OFFSET('Bateria indicadores proceso'!$T$3,(RIGHT(A118,3)),1),"0.0%"))</f>
        <v>100.0%</v>
      </c>
      <c r="E135" s="70" t="str">
        <f ca="1">IF(C123="Número",TEXT(OFFSET('Bateria indicadores proceso'!$U$3,(RIGHT(A118,3)),1),"######"),TEXT(OFFSET('Bateria indicadores proceso'!$U$3,(RIGHT(A118,3)),1),"0.0%"))</f>
        <v>100.0%</v>
      </c>
      <c r="F135" s="70" t="str">
        <f ca="1">IF(C123="Número",TEXT(OFFSET('Bateria indicadores proceso'!$V$3,(RIGHT(A118,3)),1),"######"),TEXT(OFFSET('Bateria indicadores proceso'!$V$3,(RIGHT(A118,3)),1),"0.0%"))</f>
        <v>100.0%</v>
      </c>
      <c r="J135" s="77"/>
      <c r="K135" s="77"/>
      <c r="L135" s="78"/>
    </row>
    <row r="136" spans="1:12">
      <c r="A136" s="101"/>
      <c r="B136" s="466" t="s">
        <v>150</v>
      </c>
      <c r="C136" s="446" t="s">
        <v>99</v>
      </c>
      <c r="D136" s="447"/>
      <c r="E136" s="446" t="s">
        <v>103</v>
      </c>
      <c r="F136" s="447"/>
      <c r="G136" s="446" t="s">
        <v>107</v>
      </c>
      <c r="H136" s="447"/>
      <c r="I136" s="446" t="s">
        <v>111</v>
      </c>
      <c r="J136" s="447"/>
      <c r="K136" s="446" t="s">
        <v>114</v>
      </c>
      <c r="L136" s="449"/>
    </row>
    <row r="137" spans="1:12">
      <c r="A137" s="101"/>
      <c r="B137" s="467"/>
      <c r="C137" s="452" t="s">
        <v>97</v>
      </c>
      <c r="D137" s="453"/>
      <c r="E137" s="454" t="s">
        <v>101</v>
      </c>
      <c r="F137" s="455"/>
      <c r="G137" s="456" t="s">
        <v>105</v>
      </c>
      <c r="H137" s="457"/>
      <c r="I137" s="458" t="s">
        <v>109</v>
      </c>
      <c r="J137" s="459"/>
      <c r="K137" s="460" t="s">
        <v>112</v>
      </c>
      <c r="L137" s="461"/>
    </row>
    <row r="138" spans="1:12">
      <c r="A138" s="101"/>
      <c r="B138" s="468"/>
      <c r="C138" s="446" t="s">
        <v>98</v>
      </c>
      <c r="D138" s="447"/>
      <c r="E138" s="446" t="s">
        <v>151</v>
      </c>
      <c r="F138" s="447"/>
      <c r="G138" s="448" t="s">
        <v>152</v>
      </c>
      <c r="H138" s="447"/>
      <c r="I138" s="446" t="s">
        <v>153</v>
      </c>
      <c r="J138" s="447"/>
      <c r="K138" s="446" t="s">
        <v>113</v>
      </c>
      <c r="L138" s="449"/>
    </row>
    <row r="139" spans="1:12">
      <c r="A139" s="101"/>
      <c r="B139" s="72" t="s">
        <v>154</v>
      </c>
      <c r="C139" s="427" t="str">
        <f ca="1">OFFSET('Bateria indicadores proceso'!$Y$3,(RIGHT(A118,3)),1)</f>
        <v>Documentos: "Radicados en el aplicativo SITPRES del Ministerio de Hacienda y Crédito Público; y/o resoluciones</v>
      </c>
      <c r="D139" s="427"/>
      <c r="E139" s="427"/>
      <c r="F139" s="427"/>
      <c r="G139" s="427"/>
      <c r="H139" s="427"/>
      <c r="I139" s="427"/>
      <c r="J139" s="427"/>
      <c r="K139" s="427"/>
      <c r="L139" s="428"/>
    </row>
    <row r="140" spans="1:12">
      <c r="A140" s="101"/>
      <c r="B140" s="442" t="s">
        <v>155</v>
      </c>
      <c r="C140" s="425" t="s">
        <v>156</v>
      </c>
      <c r="D140" s="425"/>
      <c r="E140" s="425"/>
      <c r="F140" s="462" t="str">
        <f ca="1">OFFSET('Bateria indicadores proceso'!$B$3,(RIGHT(A118,3)),1)</f>
        <v>PLANEACIÓN, DIRECCIONAMIENTO ESTRATÉGICO Y COMUNICACIONES</v>
      </c>
      <c r="G140" s="462"/>
      <c r="H140" s="462"/>
      <c r="I140" s="462"/>
      <c r="J140" s="462"/>
      <c r="K140" s="462"/>
      <c r="L140" s="463"/>
    </row>
    <row r="141" spans="1:12">
      <c r="A141" s="101"/>
      <c r="B141" s="443"/>
      <c r="C141" s="425" t="s">
        <v>157</v>
      </c>
      <c r="D141" s="425"/>
      <c r="E141" s="425"/>
      <c r="F141" s="464">
        <f ca="1">OFFSET('Bateria indicadores proceso'!$C$3,(RIGHT(A118,3)),1)</f>
        <v>0.6</v>
      </c>
      <c r="G141" s="464"/>
      <c r="H141" s="464"/>
      <c r="I141" s="464"/>
      <c r="J141" s="464"/>
      <c r="K141" s="464"/>
      <c r="L141" s="465"/>
    </row>
    <row r="142" spans="1:12" ht="15" thickBot="1">
      <c r="A142" s="101"/>
      <c r="B142" s="443"/>
      <c r="C142" s="425" t="s">
        <v>158</v>
      </c>
      <c r="D142" s="425"/>
      <c r="E142" s="425"/>
      <c r="F142" s="464">
        <f ca="1">OFFSET('Bateria indicadores proceso'!$E$3,(RIGHT(A118,3)),1)</f>
        <v>0.06</v>
      </c>
      <c r="G142" s="464"/>
      <c r="H142" s="464"/>
      <c r="I142" s="464"/>
      <c r="J142" s="464"/>
      <c r="K142" s="464"/>
      <c r="L142" s="465"/>
    </row>
    <row r="143" spans="1:12" ht="16" thickBot="1">
      <c r="A143" s="101"/>
      <c r="B143" s="438" t="s">
        <v>159</v>
      </c>
      <c r="C143" s="439"/>
      <c r="D143" s="439"/>
      <c r="E143" s="439"/>
      <c r="F143" s="439"/>
      <c r="G143" s="439"/>
      <c r="H143" s="439"/>
      <c r="I143" s="439"/>
      <c r="J143" s="439"/>
      <c r="K143" s="439"/>
      <c r="L143" s="440"/>
    </row>
    <row r="144" spans="1:12">
      <c r="A144" s="101"/>
      <c r="B144" s="72" t="s">
        <v>161</v>
      </c>
      <c r="C144" s="425" t="str">
        <f ca="1">OFFSET('Bateria indicadores proceso'!$G$3,(RIGHT(A118,3)),1)</f>
        <v xml:space="preserve">Jefe de Oficina </v>
      </c>
      <c r="D144" s="425"/>
      <c r="E144" s="425"/>
      <c r="F144" s="425"/>
      <c r="G144" s="425"/>
      <c r="H144" s="425"/>
      <c r="I144" s="425"/>
      <c r="J144" s="425"/>
      <c r="K144" s="425"/>
      <c r="L144" s="426"/>
    </row>
    <row r="145" spans="1:12">
      <c r="A145" s="101"/>
      <c r="B145" s="72" t="s">
        <v>162</v>
      </c>
      <c r="C145" s="425" t="str">
        <f ca="1">OFFSET('Bateria indicadores proceso'!$F$3,(RIGHT(A118,3)),1)</f>
        <v>Oficina Asesora de Planeación</v>
      </c>
      <c r="D145" s="425"/>
      <c r="E145" s="425"/>
      <c r="F145" s="425"/>
      <c r="G145" s="425"/>
      <c r="H145" s="425"/>
      <c r="I145" s="425"/>
      <c r="J145" s="425"/>
      <c r="K145" s="425"/>
      <c r="L145" s="426"/>
    </row>
    <row r="146" spans="1:12">
      <c r="A146" s="101"/>
      <c r="B146" s="72" t="s">
        <v>163</v>
      </c>
      <c r="C146" s="450" t="str">
        <f ca="1">OFFSET('Bateria indicadores proceso'!$H$3,(RIGHT(A82,3)),1)</f>
        <v>sergio.arciniegas@mininterior.gov.co</v>
      </c>
      <c r="D146" s="450"/>
      <c r="E146" s="450"/>
      <c r="F146" s="450"/>
      <c r="G146" s="450"/>
      <c r="H146" s="450"/>
      <c r="I146" s="450"/>
      <c r="J146" s="450"/>
      <c r="K146" s="450"/>
      <c r="L146" s="451"/>
    </row>
    <row r="147" spans="1:12" ht="15" thickBot="1">
      <c r="A147" s="104"/>
      <c r="B147" s="74" t="s">
        <v>164</v>
      </c>
      <c r="C147" s="429" t="s">
        <v>165</v>
      </c>
      <c r="D147" s="429"/>
      <c r="E147" s="429"/>
      <c r="F147" s="429"/>
      <c r="G147" s="429"/>
      <c r="H147" s="429"/>
      <c r="I147" s="429"/>
      <c r="J147" s="429"/>
      <c r="K147" s="429"/>
      <c r="L147" s="430"/>
    </row>
    <row r="148" spans="1:12" ht="15" thickBot="1"/>
    <row r="149" spans="1:12" ht="21.5" thickBot="1">
      <c r="A149" s="431" t="s">
        <v>120</v>
      </c>
      <c r="B149" s="432"/>
      <c r="C149" s="432"/>
      <c r="D149" s="432"/>
      <c r="E149" s="432"/>
      <c r="F149" s="432"/>
      <c r="G149" s="432"/>
      <c r="H149" s="432"/>
      <c r="I149" s="432"/>
      <c r="J149" s="432"/>
      <c r="K149" s="432"/>
      <c r="L149" s="433"/>
    </row>
    <row r="150" spans="1:12" ht="31.5" thickBot="1">
      <c r="A150" s="69" t="s">
        <v>121</v>
      </c>
      <c r="B150" s="436" t="s">
        <v>122</v>
      </c>
      <c r="C150" s="436"/>
      <c r="D150" s="436"/>
      <c r="E150" s="436"/>
      <c r="F150" s="436"/>
      <c r="G150" s="436"/>
      <c r="H150" s="436"/>
      <c r="I150" s="436"/>
      <c r="J150" s="436"/>
      <c r="K150" s="436"/>
      <c r="L150" s="436"/>
    </row>
    <row r="151" spans="1:12" ht="16" thickBot="1">
      <c r="A151" s="100"/>
      <c r="B151" s="71" t="s">
        <v>123</v>
      </c>
      <c r="C151" s="434" t="s">
        <v>124</v>
      </c>
      <c r="D151" s="434"/>
      <c r="E151" s="434"/>
      <c r="F151" s="434"/>
      <c r="G151" s="434"/>
      <c r="H151" s="434"/>
      <c r="I151" s="434"/>
      <c r="J151" s="434"/>
      <c r="K151" s="434"/>
      <c r="L151" s="435"/>
    </row>
    <row r="152" spans="1:12" ht="16" thickBot="1">
      <c r="A152" s="101"/>
      <c r="B152" s="436" t="s">
        <v>125</v>
      </c>
      <c r="C152" s="437"/>
      <c r="D152" s="437"/>
      <c r="E152" s="437"/>
      <c r="F152" s="437"/>
      <c r="G152" s="437"/>
      <c r="H152" s="437"/>
      <c r="I152" s="437"/>
      <c r="J152" s="437"/>
      <c r="K152" s="437"/>
      <c r="L152" s="437"/>
    </row>
    <row r="153" spans="1:12">
      <c r="A153" s="101"/>
      <c r="B153" s="71" t="s">
        <v>126</v>
      </c>
      <c r="C153" s="427" t="s">
        <v>127</v>
      </c>
      <c r="D153" s="427"/>
      <c r="E153" s="427"/>
      <c r="F153" s="427"/>
      <c r="G153" s="427"/>
      <c r="H153" s="427"/>
      <c r="I153" s="427"/>
      <c r="J153" s="427"/>
      <c r="K153" s="427"/>
      <c r="L153" s="428"/>
    </row>
    <row r="154" spans="1:12">
      <c r="A154" s="102" t="s">
        <v>169</v>
      </c>
      <c r="B154" s="72" t="s">
        <v>129</v>
      </c>
      <c r="C154" s="427" t="str">
        <f ca="1">OFFSET('Bateria indicadores proceso'!$F$3,(RIGHT(A154,3)),1)</f>
        <v>Oficina Asesora de Planeación</v>
      </c>
      <c r="D154" s="427"/>
      <c r="E154" s="427"/>
      <c r="F154" s="427"/>
      <c r="G154" s="427"/>
      <c r="H154" s="427"/>
      <c r="I154" s="427"/>
      <c r="J154" s="427"/>
      <c r="K154" s="427"/>
      <c r="L154" s="428"/>
    </row>
    <row r="155" spans="1:12">
      <c r="A155" s="101"/>
      <c r="B155" s="72" t="s">
        <v>130</v>
      </c>
      <c r="C155" s="427" t="str">
        <f ca="1">OFFSET('Bateria indicadores proceso'!$K$3,(RIGHT(A154,3)),1)</f>
        <v>Sistema de Gestión Actualizado</v>
      </c>
      <c r="D155" s="427"/>
      <c r="E155" s="427"/>
      <c r="F155" s="427"/>
      <c r="G155" s="427"/>
      <c r="H155" s="427"/>
      <c r="I155" s="427"/>
      <c r="J155" s="427"/>
      <c r="K155" s="427"/>
      <c r="L155" s="428"/>
    </row>
    <row r="156" spans="1:12">
      <c r="A156" s="101"/>
      <c r="B156" s="72" t="s">
        <v>131</v>
      </c>
      <c r="C156" s="427" t="str">
        <f ca="1">OFFSET('Bateria indicadores proceso'!$I$3,(RIGHT(A154,3)),1)</f>
        <v>Eficacia</v>
      </c>
      <c r="D156" s="427"/>
      <c r="E156" s="427"/>
      <c r="F156" s="427"/>
      <c r="G156" s="427"/>
      <c r="H156" s="427"/>
      <c r="I156" s="427"/>
      <c r="J156" s="427"/>
      <c r="K156" s="427"/>
      <c r="L156" s="428"/>
    </row>
    <row r="157" spans="1:12" ht="15" thickBot="1">
      <c r="A157" s="103"/>
      <c r="B157" s="73" t="s">
        <v>132</v>
      </c>
      <c r="C157" s="427" t="str">
        <f ca="1">OFFSET('Bateria indicadores proceso'!$J$3,(RIGHT(A154,3)),1)</f>
        <v>Este indicador mide la actualización de los documentos que se encuentran en el Sistema Integral de Gestión Institucional,  mediante una relación entre los documentos actualizados y documentos solcitados, cuyo resultado se expresa en porcentaje, con el fin de evaluar el nivel de cumplimiento de la actividad e identificar los puntos criticos para el analisis de la toma de decisiones; su orientación es mantener</v>
      </c>
      <c r="D157" s="427"/>
      <c r="E157" s="427"/>
      <c r="F157" s="427"/>
      <c r="G157" s="427"/>
      <c r="H157" s="427"/>
      <c r="I157" s="427"/>
      <c r="J157" s="427"/>
      <c r="K157" s="427"/>
      <c r="L157" s="428"/>
    </row>
    <row r="158" spans="1:12" ht="16" thickBot="1">
      <c r="A158" s="103"/>
      <c r="B158" s="438" t="s">
        <v>133</v>
      </c>
      <c r="C158" s="439"/>
      <c r="D158" s="439"/>
      <c r="E158" s="439"/>
      <c r="F158" s="439"/>
      <c r="G158" s="439"/>
      <c r="H158" s="439"/>
      <c r="I158" s="439"/>
      <c r="J158" s="439"/>
      <c r="K158" s="439"/>
      <c r="L158" s="440"/>
    </row>
    <row r="159" spans="1:12">
      <c r="A159" s="101"/>
      <c r="B159" s="71" t="s">
        <v>134</v>
      </c>
      <c r="C159" s="427" t="str">
        <f ca="1">OFFSET('Bateria indicadores proceso'!$O$3,(RIGHT(A154,3)),1)</f>
        <v>Porcentaje</v>
      </c>
      <c r="D159" s="427"/>
      <c r="E159" s="427"/>
      <c r="F159" s="427"/>
      <c r="G159" s="427"/>
      <c r="H159" s="427"/>
      <c r="I159" s="427"/>
      <c r="J159" s="427"/>
      <c r="K159" s="427"/>
      <c r="L159" s="428"/>
    </row>
    <row r="160" spans="1:12" ht="24">
      <c r="A160" s="101"/>
      <c r="B160" s="72" t="s">
        <v>135</v>
      </c>
      <c r="C160" s="427"/>
      <c r="D160" s="427"/>
      <c r="E160" s="427"/>
      <c r="F160" s="427"/>
      <c r="G160" s="427"/>
      <c r="H160" s="427"/>
      <c r="I160" s="427"/>
      <c r="J160" s="427"/>
      <c r="K160" s="427"/>
      <c r="L160" s="428"/>
    </row>
    <row r="161" spans="1:12">
      <c r="A161" s="101"/>
      <c r="B161" s="72" t="s">
        <v>136</v>
      </c>
      <c r="C161" s="427" t="str">
        <f ca="1">OFFSET('Bateria indicadores proceso'!$L$3,(RIGHT(A154,3)),1)</f>
        <v>(Número de documentos por proceso actualizados/Número de documentos por proceso solicitados para actualización)*100</v>
      </c>
      <c r="D161" s="427"/>
      <c r="E161" s="427"/>
      <c r="F161" s="427"/>
      <c r="G161" s="427"/>
      <c r="H161" s="427"/>
      <c r="I161" s="427"/>
      <c r="J161" s="427"/>
      <c r="K161" s="427"/>
      <c r="L161" s="428"/>
    </row>
    <row r="162" spans="1:12">
      <c r="A162" s="101"/>
      <c r="B162" s="72" t="s">
        <v>137</v>
      </c>
      <c r="C162" s="427" t="str">
        <f ca="1">OFFSET('Bateria indicadores proceso'!$Z$3,(RIGHT(A154,3)),1)</f>
        <v>Trimestral</v>
      </c>
      <c r="D162" s="427"/>
      <c r="E162" s="427"/>
      <c r="F162" s="427"/>
      <c r="G162" s="427"/>
      <c r="H162" s="427"/>
      <c r="I162" s="427"/>
      <c r="J162" s="427"/>
      <c r="K162" s="427"/>
      <c r="L162" s="428"/>
    </row>
    <row r="163" spans="1:12">
      <c r="A163" s="101"/>
      <c r="B163" s="72" t="s">
        <v>138</v>
      </c>
      <c r="C163" s="427" t="str">
        <f ca="1">OFFSET('Bateria indicadores proceso'!$X$3,(RIGHT(A154,3)),1)</f>
        <v xml:space="preserve">Sistema Integrado de Gestión Institucional </v>
      </c>
      <c r="D163" s="427"/>
      <c r="E163" s="427"/>
      <c r="F163" s="427"/>
      <c r="G163" s="427"/>
      <c r="H163" s="427"/>
      <c r="I163" s="427"/>
      <c r="J163" s="427"/>
      <c r="K163" s="427"/>
      <c r="L163" s="428"/>
    </row>
    <row r="164" spans="1:12">
      <c r="A164" s="101"/>
      <c r="B164" s="72" t="s">
        <v>139</v>
      </c>
      <c r="C164" s="425">
        <f ca="1">OFFSET('Bateria indicadores proceso'!$P$3,(RIGHT(A154,3)),1)</f>
        <v>2023</v>
      </c>
      <c r="D164" s="425"/>
      <c r="E164" s="425"/>
      <c r="F164" s="425"/>
      <c r="G164" s="425"/>
      <c r="H164" s="425"/>
      <c r="I164" s="425"/>
      <c r="J164" s="425"/>
      <c r="K164" s="425"/>
      <c r="L164" s="426"/>
    </row>
    <row r="165" spans="1:12">
      <c r="A165" s="101"/>
      <c r="B165" s="72" t="s">
        <v>140</v>
      </c>
      <c r="C165" s="425" t="str">
        <f ca="1">IF(C159="Número",TEXT(OFFSET('Bateria indicadores proceso'!$Q$3,(RIGHT(A154,3)),1),"######"),TEXT(OFFSET('Bateria indicadores proceso'!$Q$3,(RIGHT(A154,3)),1),"0.0%"))</f>
        <v>100.0%</v>
      </c>
      <c r="D165" s="425"/>
      <c r="E165" s="425"/>
      <c r="F165" s="425"/>
      <c r="G165" s="425"/>
      <c r="H165" s="425"/>
      <c r="I165" s="425"/>
      <c r="J165" s="425"/>
      <c r="K165" s="425"/>
      <c r="L165" s="426"/>
    </row>
    <row r="166" spans="1:12">
      <c r="A166" s="101"/>
      <c r="B166" s="72" t="s">
        <v>141</v>
      </c>
      <c r="C166" s="444">
        <f ca="1">+OFFSET('Bateria indicadores proceso'!$R$3,(RIGHT(A154,3)),1)</f>
        <v>46022</v>
      </c>
      <c r="D166" s="444"/>
      <c r="E166" s="444"/>
      <c r="F166" s="444"/>
      <c r="G166" s="444"/>
      <c r="H166" s="444"/>
      <c r="I166" s="444"/>
      <c r="J166" s="444"/>
      <c r="K166" s="444"/>
      <c r="L166" s="445"/>
    </row>
    <row r="167" spans="1:12">
      <c r="A167" s="101"/>
      <c r="B167" s="72" t="s">
        <v>142</v>
      </c>
      <c r="C167" s="425" t="str">
        <f ca="1">OFFSET('Bateria indicadores proceso'!$M$3,(RIGHT(A154,3)),1)</f>
        <v>Mantener</v>
      </c>
      <c r="D167" s="425"/>
      <c r="E167" s="425"/>
      <c r="F167" s="425"/>
      <c r="G167" s="425"/>
      <c r="H167" s="425"/>
      <c r="I167" s="425"/>
      <c r="J167" s="425"/>
      <c r="K167" s="425"/>
      <c r="L167" s="426"/>
    </row>
    <row r="168" spans="1:12">
      <c r="A168" s="101"/>
      <c r="B168" s="72" t="s">
        <v>143</v>
      </c>
      <c r="C168" s="425" t="str">
        <f ca="1">OFFSET('Bateria indicadores proceso'!$N$3,(RIGHT(A154,3)),1)</f>
        <v>Stock</v>
      </c>
      <c r="D168" s="425"/>
      <c r="E168" s="425"/>
      <c r="F168" s="425"/>
      <c r="G168" s="425"/>
      <c r="H168" s="425"/>
      <c r="I168" s="425"/>
      <c r="J168" s="425"/>
      <c r="K168" s="425"/>
      <c r="L168" s="426"/>
    </row>
    <row r="169" spans="1:12">
      <c r="A169" s="101"/>
      <c r="B169" s="72" t="s">
        <v>144</v>
      </c>
      <c r="C169" s="425" t="str">
        <f ca="1">IF(C159="Número",TEXT(OFFSET('Bateria indicadores proceso'!$W$3,(RIGHT(A154,3)),1),"######"),TEXT(OFFSET('Bateria indicadores proceso'!$W$3,(RIGHT(A154,3)),1),"0.0%"))</f>
        <v>100.0%</v>
      </c>
      <c r="D169" s="425"/>
      <c r="E169" s="425"/>
      <c r="F169" s="425"/>
      <c r="G169" s="425"/>
      <c r="H169" s="425"/>
      <c r="I169" s="425"/>
      <c r="J169" s="425"/>
      <c r="K169" s="425"/>
      <c r="L169" s="426"/>
    </row>
    <row r="170" spans="1:12">
      <c r="A170" s="101"/>
      <c r="B170" s="441" t="s">
        <v>145</v>
      </c>
      <c r="C170" s="70" t="s">
        <v>146</v>
      </c>
      <c r="D170" s="70" t="s">
        <v>147</v>
      </c>
      <c r="E170" s="70" t="s">
        <v>148</v>
      </c>
      <c r="F170" s="70" t="s">
        <v>149</v>
      </c>
      <c r="J170" s="75"/>
      <c r="K170" s="75"/>
      <c r="L170" s="76"/>
    </row>
    <row r="171" spans="1:12">
      <c r="A171" s="101"/>
      <c r="B171" s="441"/>
      <c r="C171" s="70" t="str">
        <f ca="1">IF(C159="Número",TEXT(OFFSET('Bateria indicadores proceso'!$S$3,(RIGHT(A154,3)),1),"######"),TEXT(OFFSET('Bateria indicadores proceso'!$S$3,(RIGHT(A154,3)),1),"0.0%"))</f>
        <v>100.0%</v>
      </c>
      <c r="D171" s="70" t="str">
        <f ca="1">IF(C159="Número",TEXT(OFFSET('Bateria indicadores proceso'!$T$3,(RIGHT(A154,3)),1),"######"),TEXT(OFFSET('Bateria indicadores proceso'!$T$3,(RIGHT(A154,3)),1),"0.0%"))</f>
        <v>100.0%</v>
      </c>
      <c r="E171" s="70" t="str">
        <f ca="1">IF(C159="Número",TEXT(OFFSET('Bateria indicadores proceso'!$U$3,(RIGHT(A154,3)),1),"######"),TEXT(OFFSET('Bateria indicadores proceso'!$U$3,(RIGHT(A154,3)),1),"0.0%"))</f>
        <v>100.0%</v>
      </c>
      <c r="F171" s="70" t="str">
        <f ca="1">IF(C159="Número",TEXT(OFFSET('Bateria indicadores proceso'!$V$3,(RIGHT(A154,3)),1),"######"),TEXT(OFFSET('Bateria indicadores proceso'!$V$3,(RIGHT(A154,3)),1),"0.0%"))</f>
        <v>100.0%</v>
      </c>
      <c r="J171" s="77"/>
      <c r="K171" s="77"/>
      <c r="L171" s="78"/>
    </row>
    <row r="172" spans="1:12">
      <c r="A172" s="101"/>
      <c r="B172" s="466" t="s">
        <v>150</v>
      </c>
      <c r="C172" s="446" t="s">
        <v>99</v>
      </c>
      <c r="D172" s="447"/>
      <c r="E172" s="446" t="s">
        <v>103</v>
      </c>
      <c r="F172" s="447"/>
      <c r="G172" s="446" t="s">
        <v>107</v>
      </c>
      <c r="H172" s="447"/>
      <c r="I172" s="446" t="s">
        <v>111</v>
      </c>
      <c r="J172" s="447"/>
      <c r="K172" s="446" t="s">
        <v>114</v>
      </c>
      <c r="L172" s="449"/>
    </row>
    <row r="173" spans="1:12">
      <c r="A173" s="101"/>
      <c r="B173" s="467"/>
      <c r="C173" s="452" t="s">
        <v>97</v>
      </c>
      <c r="D173" s="453"/>
      <c r="E173" s="454" t="s">
        <v>101</v>
      </c>
      <c r="F173" s="455"/>
      <c r="G173" s="456" t="s">
        <v>105</v>
      </c>
      <c r="H173" s="457"/>
      <c r="I173" s="458" t="s">
        <v>109</v>
      </c>
      <c r="J173" s="459"/>
      <c r="K173" s="460" t="s">
        <v>112</v>
      </c>
      <c r="L173" s="461"/>
    </row>
    <row r="174" spans="1:12">
      <c r="A174" s="101"/>
      <c r="B174" s="468"/>
      <c r="C174" s="446" t="s">
        <v>98</v>
      </c>
      <c r="D174" s="447"/>
      <c r="E174" s="446" t="s">
        <v>151</v>
      </c>
      <c r="F174" s="447"/>
      <c r="G174" s="448" t="s">
        <v>152</v>
      </c>
      <c r="H174" s="447"/>
      <c r="I174" s="446" t="s">
        <v>153</v>
      </c>
      <c r="J174" s="447"/>
      <c r="K174" s="446" t="s">
        <v>113</v>
      </c>
      <c r="L174" s="449"/>
    </row>
    <row r="175" spans="1:12">
      <c r="A175" s="101"/>
      <c r="B175" s="72" t="s">
        <v>154</v>
      </c>
      <c r="C175" s="427" t="str">
        <f ca="1">OFFSET('Bateria indicadores proceso'!$Y$3,(RIGHT(A154,3)),1)</f>
        <v>Listado de Documentos Actualizados en la vigencia</v>
      </c>
      <c r="D175" s="427"/>
      <c r="E175" s="427"/>
      <c r="F175" s="427"/>
      <c r="G175" s="427"/>
      <c r="H175" s="427"/>
      <c r="I175" s="427"/>
      <c r="J175" s="427"/>
      <c r="K175" s="427"/>
      <c r="L175" s="428"/>
    </row>
    <row r="176" spans="1:12">
      <c r="A176" s="101"/>
      <c r="B176" s="442" t="s">
        <v>155</v>
      </c>
      <c r="C176" s="425" t="s">
        <v>156</v>
      </c>
      <c r="D176" s="425"/>
      <c r="E176" s="425"/>
      <c r="F176" s="462" t="str">
        <f ca="1">OFFSET('Bateria indicadores proceso'!$B$3,(RIGHT(A154,3)),1)</f>
        <v>PLANEACIÓN, DIRECCIONAMIENTO ESTRATÉGICO Y COMUNICACIONES</v>
      </c>
      <c r="G176" s="462"/>
      <c r="H176" s="462"/>
      <c r="I176" s="462"/>
      <c r="J176" s="462"/>
      <c r="K176" s="462"/>
      <c r="L176" s="463"/>
    </row>
    <row r="177" spans="1:12">
      <c r="A177" s="101"/>
      <c r="B177" s="443"/>
      <c r="C177" s="425" t="s">
        <v>157</v>
      </c>
      <c r="D177" s="425"/>
      <c r="E177" s="425"/>
      <c r="F177" s="464">
        <f ca="1">OFFSET('Bateria indicadores proceso'!$C$3,(RIGHT(A154,3)),1)</f>
        <v>0.6</v>
      </c>
      <c r="G177" s="464"/>
      <c r="H177" s="464"/>
      <c r="I177" s="464"/>
      <c r="J177" s="464"/>
      <c r="K177" s="464"/>
      <c r="L177" s="465"/>
    </row>
    <row r="178" spans="1:12" ht="15" thickBot="1">
      <c r="A178" s="101"/>
      <c r="B178" s="443"/>
      <c r="C178" s="425" t="s">
        <v>158</v>
      </c>
      <c r="D178" s="425"/>
      <c r="E178" s="425"/>
      <c r="F178" s="464">
        <f ca="1">OFFSET('Bateria indicadores proceso'!$E$3,(RIGHT(A154,3)),1)</f>
        <v>0.1</v>
      </c>
      <c r="G178" s="464"/>
      <c r="H178" s="464"/>
      <c r="I178" s="464"/>
      <c r="J178" s="464"/>
      <c r="K178" s="464"/>
      <c r="L178" s="465"/>
    </row>
    <row r="179" spans="1:12" ht="16" thickBot="1">
      <c r="A179" s="101"/>
      <c r="B179" s="438" t="s">
        <v>159</v>
      </c>
      <c r="C179" s="439"/>
      <c r="D179" s="439"/>
      <c r="E179" s="439"/>
      <c r="F179" s="439"/>
      <c r="G179" s="439"/>
      <c r="H179" s="439"/>
      <c r="I179" s="439"/>
      <c r="J179" s="439"/>
      <c r="K179" s="439"/>
      <c r="L179" s="440"/>
    </row>
    <row r="180" spans="1:12">
      <c r="A180" s="101"/>
      <c r="B180" s="72" t="s">
        <v>161</v>
      </c>
      <c r="C180" s="425" t="str">
        <f ca="1">OFFSET('Bateria indicadores proceso'!$G$3,(RIGHT(A154,3)),1)</f>
        <v xml:space="preserve">Jefe de Oficina </v>
      </c>
      <c r="D180" s="425"/>
      <c r="E180" s="425"/>
      <c r="F180" s="425"/>
      <c r="G180" s="425"/>
      <c r="H180" s="425"/>
      <c r="I180" s="425"/>
      <c r="J180" s="425"/>
      <c r="K180" s="425"/>
      <c r="L180" s="426"/>
    </row>
    <row r="181" spans="1:12">
      <c r="A181" s="101"/>
      <c r="B181" s="72" t="s">
        <v>162</v>
      </c>
      <c r="C181" s="425" t="str">
        <f ca="1">OFFSET('Bateria indicadores proceso'!$F$3,(RIGHT(A154,3)),1)</f>
        <v>Oficina Asesora de Planeación</v>
      </c>
      <c r="D181" s="425"/>
      <c r="E181" s="425"/>
      <c r="F181" s="425"/>
      <c r="G181" s="425"/>
      <c r="H181" s="425"/>
      <c r="I181" s="425"/>
      <c r="J181" s="425"/>
      <c r="K181" s="425"/>
      <c r="L181" s="426"/>
    </row>
    <row r="182" spans="1:12">
      <c r="A182" s="101"/>
      <c r="B182" s="72" t="s">
        <v>163</v>
      </c>
      <c r="C182" s="450" t="str">
        <f ca="1">OFFSET('Bateria indicadores proceso'!$H$3,(RIGHT(A154,3)),1)</f>
        <v>sergio.arciniegas@mininterior.gov.co</v>
      </c>
      <c r="D182" s="450"/>
      <c r="E182" s="450"/>
      <c r="F182" s="450"/>
      <c r="G182" s="450"/>
      <c r="H182" s="450"/>
      <c r="I182" s="450"/>
      <c r="J182" s="450"/>
      <c r="K182" s="450"/>
      <c r="L182" s="451"/>
    </row>
    <row r="183" spans="1:12" ht="15" thickBot="1">
      <c r="A183" s="104"/>
      <c r="B183" s="74" t="s">
        <v>164</v>
      </c>
      <c r="C183" s="429" t="s">
        <v>165</v>
      </c>
      <c r="D183" s="429"/>
      <c r="E183" s="429"/>
      <c r="F183" s="429"/>
      <c r="G183" s="429"/>
      <c r="H183" s="429"/>
      <c r="I183" s="429"/>
      <c r="J183" s="429"/>
      <c r="K183" s="429"/>
      <c r="L183" s="430"/>
    </row>
    <row r="184" spans="1:12" ht="15" thickBot="1"/>
    <row r="185" spans="1:12" ht="21.5" thickBot="1">
      <c r="A185" s="431" t="s">
        <v>120</v>
      </c>
      <c r="B185" s="432"/>
      <c r="C185" s="432"/>
      <c r="D185" s="432"/>
      <c r="E185" s="432"/>
      <c r="F185" s="432"/>
      <c r="G185" s="432"/>
      <c r="H185" s="432"/>
      <c r="I185" s="432"/>
      <c r="J185" s="432"/>
      <c r="K185" s="432"/>
      <c r="L185" s="433"/>
    </row>
    <row r="186" spans="1:12" ht="31.5" thickBot="1">
      <c r="A186" s="69" t="s">
        <v>121</v>
      </c>
      <c r="B186" s="436" t="s">
        <v>122</v>
      </c>
      <c r="C186" s="436"/>
      <c r="D186" s="436"/>
      <c r="E186" s="436"/>
      <c r="F186" s="436"/>
      <c r="G186" s="436"/>
      <c r="H186" s="436"/>
      <c r="I186" s="436"/>
      <c r="J186" s="436"/>
      <c r="K186" s="436"/>
      <c r="L186" s="436"/>
    </row>
    <row r="187" spans="1:12" ht="16" thickBot="1">
      <c r="A187" s="100"/>
      <c r="B187" s="71" t="s">
        <v>123</v>
      </c>
      <c r="C187" s="434" t="s">
        <v>124</v>
      </c>
      <c r="D187" s="434"/>
      <c r="E187" s="434"/>
      <c r="F187" s="434"/>
      <c r="G187" s="434"/>
      <c r="H187" s="434"/>
      <c r="I187" s="434"/>
      <c r="J187" s="434"/>
      <c r="K187" s="434"/>
      <c r="L187" s="435"/>
    </row>
    <row r="188" spans="1:12" ht="16" thickBot="1">
      <c r="A188" s="101"/>
      <c r="B188" s="436" t="s">
        <v>125</v>
      </c>
      <c r="C188" s="437"/>
      <c r="D188" s="437"/>
      <c r="E188" s="437"/>
      <c r="F188" s="437"/>
      <c r="G188" s="437"/>
      <c r="H188" s="437"/>
      <c r="I188" s="437"/>
      <c r="J188" s="437"/>
      <c r="K188" s="437"/>
      <c r="L188" s="437"/>
    </row>
    <row r="189" spans="1:12">
      <c r="A189" s="101"/>
      <c r="B189" s="71" t="s">
        <v>126</v>
      </c>
      <c r="C189" s="427" t="s">
        <v>127</v>
      </c>
      <c r="D189" s="427"/>
      <c r="E189" s="427"/>
      <c r="F189" s="427"/>
      <c r="G189" s="427"/>
      <c r="H189" s="427"/>
      <c r="I189" s="427"/>
      <c r="J189" s="427"/>
      <c r="K189" s="427"/>
      <c r="L189" s="428"/>
    </row>
    <row r="190" spans="1:12">
      <c r="A190" s="102" t="s">
        <v>170</v>
      </c>
      <c r="B190" s="72" t="s">
        <v>129</v>
      </c>
      <c r="C190" s="427" t="str">
        <f ca="1">OFFSET('Bateria indicadores proceso'!$F$3,(RIGHT(A190,3)),1)</f>
        <v>Oficina Asesora de Planeación</v>
      </c>
      <c r="D190" s="427"/>
      <c r="E190" s="427"/>
      <c r="F190" s="427"/>
      <c r="G190" s="427"/>
      <c r="H190" s="427"/>
      <c r="I190" s="427"/>
      <c r="J190" s="427"/>
      <c r="K190" s="427"/>
      <c r="L190" s="428"/>
    </row>
    <row r="191" spans="1:12">
      <c r="A191" s="101"/>
      <c r="B191" s="72" t="s">
        <v>130</v>
      </c>
      <c r="C191" s="427" t="str">
        <f ca="1">OFFSET('Bateria indicadores proceso'!$K$3,(RIGHT(A190,3)),1)</f>
        <v>Nivel de Cumplimiento de Indicadores de Proceso Trimestralmente</v>
      </c>
      <c r="D191" s="427"/>
      <c r="E191" s="427"/>
      <c r="F191" s="427"/>
      <c r="G191" s="427"/>
      <c r="H191" s="427"/>
      <c r="I191" s="427"/>
      <c r="J191" s="427"/>
      <c r="K191" s="427"/>
      <c r="L191" s="428"/>
    </row>
    <row r="192" spans="1:12">
      <c r="A192" s="101"/>
      <c r="B192" s="72" t="s">
        <v>131</v>
      </c>
      <c r="C192" s="427" t="str">
        <f ca="1">OFFSET('Bateria indicadores proceso'!$I$3,(RIGHT(A190,3)),1)</f>
        <v>Eficacia</v>
      </c>
      <c r="D192" s="427"/>
      <c r="E192" s="427"/>
      <c r="F192" s="427"/>
      <c r="G192" s="427"/>
      <c r="H192" s="427"/>
      <c r="I192" s="427"/>
      <c r="J192" s="427"/>
      <c r="K192" s="427"/>
      <c r="L192" s="428"/>
    </row>
    <row r="193" spans="1:12" ht="15" thickBot="1">
      <c r="A193" s="103"/>
      <c r="B193" s="73" t="s">
        <v>132</v>
      </c>
      <c r="C193" s="427" t="str">
        <f ca="1">OFFSET('Bateria indicadores proceso'!$J$3,(RIGHT(A190,3)),1)</f>
        <v>Este indicador mide el nivel de cumplimiento de las metas definidas de los Indicadores de la Red de Proceso durante cada trimestre, mediante la relación entre los indicadores que cumplieron la meta establecida para dicho periodo y la totalidad de los indicadores vigente en el Ministerio del Interior, cuyo resultado  evalua el desempeño y el avance de la Red de Proceso de la entidad. con el fin de identificar los puntos criticos y la buena toma de decisiones.</v>
      </c>
      <c r="D193" s="427"/>
      <c r="E193" s="427"/>
      <c r="F193" s="427"/>
      <c r="G193" s="427"/>
      <c r="H193" s="427"/>
      <c r="I193" s="427"/>
      <c r="J193" s="427"/>
      <c r="K193" s="427"/>
      <c r="L193" s="428"/>
    </row>
    <row r="194" spans="1:12" ht="16" thickBot="1">
      <c r="A194" s="103"/>
      <c r="B194" s="438" t="s">
        <v>133</v>
      </c>
      <c r="C194" s="439"/>
      <c r="D194" s="439"/>
      <c r="E194" s="439"/>
      <c r="F194" s="439"/>
      <c r="G194" s="439"/>
      <c r="H194" s="439"/>
      <c r="I194" s="439"/>
      <c r="J194" s="439"/>
      <c r="K194" s="439"/>
      <c r="L194" s="440"/>
    </row>
    <row r="195" spans="1:12">
      <c r="A195" s="101"/>
      <c r="B195" s="71" t="s">
        <v>134</v>
      </c>
      <c r="C195" s="427" t="str">
        <f ca="1">OFFSET('Bateria indicadores proceso'!$O$3,(RIGHT(A190,3)),1)</f>
        <v>Porcentaje</v>
      </c>
      <c r="D195" s="427"/>
      <c r="E195" s="427"/>
      <c r="F195" s="427"/>
      <c r="G195" s="427"/>
      <c r="H195" s="427"/>
      <c r="I195" s="427"/>
      <c r="J195" s="427"/>
      <c r="K195" s="427"/>
      <c r="L195" s="428"/>
    </row>
    <row r="196" spans="1:12" ht="24">
      <c r="A196" s="101"/>
      <c r="B196" s="72" t="s">
        <v>135</v>
      </c>
      <c r="C196" s="427"/>
      <c r="D196" s="427"/>
      <c r="E196" s="427"/>
      <c r="F196" s="427"/>
      <c r="G196" s="427"/>
      <c r="H196" s="427"/>
      <c r="I196" s="427"/>
      <c r="J196" s="427"/>
      <c r="K196" s="427"/>
      <c r="L196" s="428"/>
    </row>
    <row r="197" spans="1:12">
      <c r="A197" s="101"/>
      <c r="B197" s="72" t="s">
        <v>136</v>
      </c>
      <c r="C197" s="427" t="str">
        <f ca="1">OFFSET('Bateria indicadores proceso'!$L$3,(RIGHT(A190,3)),1)</f>
        <v>(Total indicadores de proceso que cumplen con la meta por trimestre/ Total de indicadores de proceso por trimestre) * 100</v>
      </c>
      <c r="D197" s="427"/>
      <c r="E197" s="427"/>
      <c r="F197" s="427"/>
      <c r="G197" s="427"/>
      <c r="H197" s="427"/>
      <c r="I197" s="427"/>
      <c r="J197" s="427"/>
      <c r="K197" s="427"/>
      <c r="L197" s="428"/>
    </row>
    <row r="198" spans="1:12">
      <c r="A198" s="101"/>
      <c r="B198" s="72" t="s">
        <v>137</v>
      </c>
      <c r="C198" s="427" t="str">
        <f ca="1">OFFSET('Bateria indicadores proceso'!$Z$3,(RIGHT(A190,3)),1)</f>
        <v>Trimestral</v>
      </c>
      <c r="D198" s="427"/>
      <c r="E198" s="427"/>
      <c r="F198" s="427"/>
      <c r="G198" s="427"/>
      <c r="H198" s="427"/>
      <c r="I198" s="427"/>
      <c r="J198" s="427"/>
      <c r="K198" s="427"/>
      <c r="L198" s="428"/>
    </row>
    <row r="199" spans="1:12">
      <c r="A199" s="101"/>
      <c r="B199" s="72" t="s">
        <v>138</v>
      </c>
      <c r="C199" s="427" t="str">
        <f ca="1">OFFSET('Bateria indicadores proceso'!$X$3,(RIGHT(A190,3)),1)</f>
        <v>Seguimiento a los Indicadores de la Red de Procesos</v>
      </c>
      <c r="D199" s="427"/>
      <c r="E199" s="427"/>
      <c r="F199" s="427"/>
      <c r="G199" s="427"/>
      <c r="H199" s="427"/>
      <c r="I199" s="427"/>
      <c r="J199" s="427"/>
      <c r="K199" s="427"/>
      <c r="L199" s="428"/>
    </row>
    <row r="200" spans="1:12">
      <c r="A200" s="101"/>
      <c r="B200" s="72" t="s">
        <v>139</v>
      </c>
      <c r="C200" s="425">
        <f ca="1">OFFSET('Bateria indicadores proceso'!$P$3,(RIGHT(A190,3)),1)</f>
        <v>2025</v>
      </c>
      <c r="D200" s="425"/>
      <c r="E200" s="425"/>
      <c r="F200" s="425"/>
      <c r="G200" s="425"/>
      <c r="H200" s="425"/>
      <c r="I200" s="425"/>
      <c r="J200" s="425"/>
      <c r="K200" s="425"/>
      <c r="L200" s="426"/>
    </row>
    <row r="201" spans="1:12">
      <c r="A201" s="101"/>
      <c r="B201" s="72" t="s">
        <v>140</v>
      </c>
      <c r="C201" s="425" t="str">
        <f ca="1">IF(C195="Número",TEXT(OFFSET('Bateria indicadores proceso'!$Q$3,(RIGHT(A190,3)),1),"######"),TEXT(OFFSET('Bateria indicadores proceso'!$Q$3,(RIGHT(A190,3)),1),"0.0%"))</f>
        <v>80.0%</v>
      </c>
      <c r="D201" s="425"/>
      <c r="E201" s="425"/>
      <c r="F201" s="425"/>
      <c r="G201" s="425"/>
      <c r="H201" s="425"/>
      <c r="I201" s="425"/>
      <c r="J201" s="425"/>
      <c r="K201" s="425"/>
      <c r="L201" s="426"/>
    </row>
    <row r="202" spans="1:12">
      <c r="A202" s="101"/>
      <c r="B202" s="72" t="s">
        <v>141</v>
      </c>
      <c r="C202" s="444">
        <f ca="1">+OFFSET('Bateria indicadores proceso'!$R$3,(RIGHT(A190,3)),1)</f>
        <v>46022</v>
      </c>
      <c r="D202" s="444"/>
      <c r="E202" s="444"/>
      <c r="F202" s="444"/>
      <c r="G202" s="444"/>
      <c r="H202" s="444"/>
      <c r="I202" s="444"/>
      <c r="J202" s="444"/>
      <c r="K202" s="444"/>
      <c r="L202" s="445"/>
    </row>
    <row r="203" spans="1:12">
      <c r="A203" s="101"/>
      <c r="B203" s="72" t="s">
        <v>142</v>
      </c>
      <c r="C203" s="425" t="str">
        <f ca="1">OFFSET('Bateria indicadores proceso'!$M$3,(RIGHT(A190,3)),1)</f>
        <v>Incrementar</v>
      </c>
      <c r="D203" s="425"/>
      <c r="E203" s="425"/>
      <c r="F203" s="425"/>
      <c r="G203" s="425"/>
      <c r="H203" s="425"/>
      <c r="I203" s="425"/>
      <c r="J203" s="425"/>
      <c r="K203" s="425"/>
      <c r="L203" s="426"/>
    </row>
    <row r="204" spans="1:12">
      <c r="A204" s="101"/>
      <c r="B204" s="72" t="s">
        <v>143</v>
      </c>
      <c r="C204" s="425" t="str">
        <f ca="1">OFFSET('Bateria indicadores proceso'!$N$3,(RIGHT(A190,3)),1)</f>
        <v>Flujo</v>
      </c>
      <c r="D204" s="425"/>
      <c r="E204" s="425"/>
      <c r="F204" s="425"/>
      <c r="G204" s="425"/>
      <c r="H204" s="425"/>
      <c r="I204" s="425"/>
      <c r="J204" s="425"/>
      <c r="K204" s="425"/>
      <c r="L204" s="426"/>
    </row>
    <row r="205" spans="1:12">
      <c r="A205" s="101"/>
      <c r="B205" s="72" t="s">
        <v>144</v>
      </c>
      <c r="C205" s="425" t="str">
        <f ca="1">IF(C195="Número",TEXT(OFFSET('Bateria indicadores proceso'!$W$3,(RIGHT(A190,3)),1),"######"),TEXT(OFFSET('Bateria indicadores proceso'!$W$3,(RIGHT(A190,3)),1),"0.0%"))</f>
        <v>80.0%</v>
      </c>
      <c r="D205" s="425"/>
      <c r="E205" s="425"/>
      <c r="F205" s="425"/>
      <c r="G205" s="425"/>
      <c r="H205" s="425"/>
      <c r="I205" s="425"/>
      <c r="J205" s="425"/>
      <c r="K205" s="425"/>
      <c r="L205" s="426"/>
    </row>
    <row r="206" spans="1:12">
      <c r="A206" s="101"/>
      <c r="B206" s="441" t="s">
        <v>145</v>
      </c>
      <c r="C206" s="70" t="s">
        <v>146</v>
      </c>
      <c r="D206" s="70" t="s">
        <v>147</v>
      </c>
      <c r="E206" s="70" t="s">
        <v>148</v>
      </c>
      <c r="F206" s="70" t="s">
        <v>149</v>
      </c>
      <c r="J206" s="75"/>
      <c r="K206" s="75"/>
      <c r="L206" s="76"/>
    </row>
    <row r="207" spans="1:12">
      <c r="A207" s="101"/>
      <c r="B207" s="441"/>
      <c r="C207" s="70" t="str">
        <f ca="1">IF(C195="Número",TEXT(OFFSET('Bateria indicadores proceso'!$S$3,(RIGHT(A190,3)),1),"######"),TEXT(OFFSET('Bateria indicadores proceso'!$S$3,(RIGHT(A190,3)),1),"0.0%"))</f>
        <v>80.0%</v>
      </c>
      <c r="D207" s="70" t="str">
        <f ca="1">IF(C195="Número",TEXT(OFFSET('Bateria indicadores proceso'!$T$3,(RIGHT(A190,3)),1),"######"),TEXT(OFFSET('Bateria indicadores proceso'!$T$3,(RIGHT(A190,3)),1),"0.0%"))</f>
        <v>80.0%</v>
      </c>
      <c r="E207" s="70" t="str">
        <f ca="1">IF(C195="Número",TEXT(OFFSET('Bateria indicadores proceso'!$U$3,(RIGHT(A190,3)),1),"######"),TEXT(OFFSET('Bateria indicadores proceso'!$U$3,(RIGHT(A190,3)),1),"0.0%"))</f>
        <v>80.0%</v>
      </c>
      <c r="F207" s="70" t="str">
        <f ca="1">IF(C195="Número",TEXT(OFFSET('Bateria indicadores proceso'!$V$3,(RIGHT(A190,3)),1),"######"),TEXT(OFFSET('Bateria indicadores proceso'!$V$3,(RIGHT(A190,3)),1),"0.0%"))</f>
        <v>80.0%</v>
      </c>
      <c r="J207" s="77"/>
      <c r="K207" s="77"/>
      <c r="L207" s="78"/>
    </row>
    <row r="208" spans="1:12">
      <c r="A208" s="101"/>
      <c r="B208" s="466" t="s">
        <v>150</v>
      </c>
      <c r="C208" s="446" t="s">
        <v>99</v>
      </c>
      <c r="D208" s="447"/>
      <c r="E208" s="446" t="s">
        <v>103</v>
      </c>
      <c r="F208" s="447"/>
      <c r="G208" s="446" t="s">
        <v>107</v>
      </c>
      <c r="H208" s="447"/>
      <c r="I208" s="446" t="s">
        <v>111</v>
      </c>
      <c r="J208" s="447"/>
      <c r="K208" s="446" t="s">
        <v>114</v>
      </c>
      <c r="L208" s="449"/>
    </row>
    <row r="209" spans="1:12">
      <c r="A209" s="101"/>
      <c r="B209" s="467"/>
      <c r="C209" s="452" t="s">
        <v>97</v>
      </c>
      <c r="D209" s="453"/>
      <c r="E209" s="454" t="s">
        <v>101</v>
      </c>
      <c r="F209" s="455"/>
      <c r="G209" s="456" t="s">
        <v>105</v>
      </c>
      <c r="H209" s="457"/>
      <c r="I209" s="458" t="s">
        <v>109</v>
      </c>
      <c r="J209" s="459"/>
      <c r="K209" s="460" t="s">
        <v>112</v>
      </c>
      <c r="L209" s="461"/>
    </row>
    <row r="210" spans="1:12">
      <c r="A210" s="101"/>
      <c r="B210" s="468"/>
      <c r="C210" s="446" t="s">
        <v>98</v>
      </c>
      <c r="D210" s="447"/>
      <c r="E210" s="446" t="s">
        <v>151</v>
      </c>
      <c r="F210" s="447"/>
      <c r="G210" s="448" t="s">
        <v>152</v>
      </c>
      <c r="H210" s="447"/>
      <c r="I210" s="446" t="s">
        <v>153</v>
      </c>
      <c r="J210" s="447"/>
      <c r="K210" s="446" t="s">
        <v>113</v>
      </c>
      <c r="L210" s="449"/>
    </row>
    <row r="211" spans="1:12">
      <c r="A211" s="101"/>
      <c r="B211" s="72" t="s">
        <v>154</v>
      </c>
      <c r="C211" s="427" t="str">
        <f ca="1">OFFSET('Bateria indicadores proceso'!$Y$3,(RIGHT(A190,3)),1)</f>
        <v>FICHAS TÉCNICAS, AVANCE Y TABLERO DE CONTROL DE INDICADORES DE PROCESO</v>
      </c>
      <c r="D211" s="427"/>
      <c r="E211" s="427"/>
      <c r="F211" s="427"/>
      <c r="G211" s="427"/>
      <c r="H211" s="427"/>
      <c r="I211" s="427"/>
      <c r="J211" s="427"/>
      <c r="K211" s="427"/>
      <c r="L211" s="428"/>
    </row>
    <row r="212" spans="1:12">
      <c r="A212" s="101"/>
      <c r="B212" s="442" t="s">
        <v>155</v>
      </c>
      <c r="C212" s="425" t="s">
        <v>156</v>
      </c>
      <c r="D212" s="425"/>
      <c r="E212" s="425"/>
      <c r="F212" s="462" t="str">
        <f ca="1">OFFSET('Bateria indicadores proceso'!$B$3,(RIGHT(A190,3)),1)</f>
        <v>PLANEACIÓN, DIRECCIONAMIENTO ESTRATÉGICO Y COMUNICACIONES</v>
      </c>
      <c r="G212" s="462"/>
      <c r="H212" s="462"/>
      <c r="I212" s="462"/>
      <c r="J212" s="462"/>
      <c r="K212" s="462"/>
      <c r="L212" s="463"/>
    </row>
    <row r="213" spans="1:12">
      <c r="A213" s="101"/>
      <c r="B213" s="443"/>
      <c r="C213" s="425" t="s">
        <v>157</v>
      </c>
      <c r="D213" s="425"/>
      <c r="E213" s="425"/>
      <c r="F213" s="464">
        <f ca="1">OFFSET('Bateria indicadores proceso'!$C$3,(RIGHT(A190,3)),1)</f>
        <v>0.6</v>
      </c>
      <c r="G213" s="464"/>
      <c r="H213" s="464"/>
      <c r="I213" s="464"/>
      <c r="J213" s="464"/>
      <c r="K213" s="464"/>
      <c r="L213" s="465"/>
    </row>
    <row r="214" spans="1:12" ht="15" thickBot="1">
      <c r="A214" s="101"/>
      <c r="B214" s="443"/>
      <c r="C214" s="425" t="s">
        <v>158</v>
      </c>
      <c r="D214" s="425"/>
      <c r="E214" s="425"/>
      <c r="F214" s="464">
        <f ca="1">OFFSET('Bateria indicadores proceso'!$E$3,(RIGHT(A190,3)),1)</f>
        <v>0.1</v>
      </c>
      <c r="G214" s="464"/>
      <c r="H214" s="464"/>
      <c r="I214" s="464"/>
      <c r="J214" s="464"/>
      <c r="K214" s="464"/>
      <c r="L214" s="465"/>
    </row>
    <row r="215" spans="1:12" ht="16" thickBot="1">
      <c r="A215" s="101"/>
      <c r="B215" s="438" t="s">
        <v>159</v>
      </c>
      <c r="C215" s="439"/>
      <c r="D215" s="439"/>
      <c r="E215" s="439"/>
      <c r="F215" s="439"/>
      <c r="G215" s="439"/>
      <c r="H215" s="439"/>
      <c r="I215" s="439"/>
      <c r="J215" s="439"/>
      <c r="K215" s="439"/>
      <c r="L215" s="440"/>
    </row>
    <row r="216" spans="1:12">
      <c r="A216" s="101"/>
      <c r="B216" s="72" t="s">
        <v>161</v>
      </c>
      <c r="C216" s="425" t="str">
        <f ca="1">OFFSET('Bateria indicadores proceso'!$G$3,(RIGHT(A190,3)),1)</f>
        <v xml:space="preserve">Jefe de Oficina </v>
      </c>
      <c r="D216" s="425"/>
      <c r="E216" s="425"/>
      <c r="F216" s="425"/>
      <c r="G216" s="425"/>
      <c r="H216" s="425"/>
      <c r="I216" s="425"/>
      <c r="J216" s="425"/>
      <c r="K216" s="425"/>
      <c r="L216" s="426"/>
    </row>
    <row r="217" spans="1:12">
      <c r="A217" s="101"/>
      <c r="B217" s="72" t="s">
        <v>162</v>
      </c>
      <c r="C217" s="425" t="str">
        <f ca="1">OFFSET('Bateria indicadores proceso'!$F$3,(RIGHT(A190,3)),1)</f>
        <v>Oficina Asesora de Planeación</v>
      </c>
      <c r="D217" s="425"/>
      <c r="E217" s="425"/>
      <c r="F217" s="425"/>
      <c r="G217" s="425"/>
      <c r="H217" s="425"/>
      <c r="I217" s="425"/>
      <c r="J217" s="425"/>
      <c r="K217" s="425"/>
      <c r="L217" s="426"/>
    </row>
    <row r="218" spans="1:12">
      <c r="A218" s="101"/>
      <c r="B218" s="72" t="s">
        <v>163</v>
      </c>
      <c r="C218" s="450" t="str">
        <f ca="1">OFFSET('Bateria indicadores proceso'!$H$3,(RIGHT(A154,3)),1)</f>
        <v>sergio.arciniegas@mininterior.gov.co</v>
      </c>
      <c r="D218" s="450"/>
      <c r="E218" s="450"/>
      <c r="F218" s="450"/>
      <c r="G218" s="450"/>
      <c r="H218" s="450"/>
      <c r="I218" s="450"/>
      <c r="J218" s="450"/>
      <c r="K218" s="450"/>
      <c r="L218" s="451"/>
    </row>
    <row r="219" spans="1:12" ht="15" thickBot="1">
      <c r="A219" s="104"/>
      <c r="B219" s="74" t="s">
        <v>164</v>
      </c>
      <c r="C219" s="429" t="s">
        <v>165</v>
      </c>
      <c r="D219" s="429"/>
      <c r="E219" s="429"/>
      <c r="F219" s="429"/>
      <c r="G219" s="429"/>
      <c r="H219" s="429"/>
      <c r="I219" s="429"/>
      <c r="J219" s="429"/>
      <c r="K219" s="429"/>
      <c r="L219" s="430"/>
    </row>
    <row r="220" spans="1:12" ht="15" thickBot="1"/>
    <row r="221" spans="1:12" ht="21.5" thickBot="1">
      <c r="A221" s="431" t="s">
        <v>120</v>
      </c>
      <c r="B221" s="432"/>
      <c r="C221" s="432"/>
      <c r="D221" s="432"/>
      <c r="E221" s="432"/>
      <c r="F221" s="432"/>
      <c r="G221" s="432"/>
      <c r="H221" s="432"/>
      <c r="I221" s="432"/>
      <c r="J221" s="432"/>
      <c r="K221" s="432"/>
      <c r="L221" s="433"/>
    </row>
    <row r="222" spans="1:12" ht="31.5" thickBot="1">
      <c r="A222" s="69" t="s">
        <v>121</v>
      </c>
      <c r="B222" s="436" t="s">
        <v>122</v>
      </c>
      <c r="C222" s="436"/>
      <c r="D222" s="436"/>
      <c r="E222" s="436"/>
      <c r="F222" s="436"/>
      <c r="G222" s="436"/>
      <c r="H222" s="436"/>
      <c r="I222" s="436"/>
      <c r="J222" s="436"/>
      <c r="K222" s="436"/>
      <c r="L222" s="436"/>
    </row>
    <row r="223" spans="1:12" ht="16" thickBot="1">
      <c r="A223" s="100"/>
      <c r="B223" s="71" t="s">
        <v>123</v>
      </c>
      <c r="C223" s="434" t="s">
        <v>124</v>
      </c>
      <c r="D223" s="434"/>
      <c r="E223" s="434"/>
      <c r="F223" s="434"/>
      <c r="G223" s="434"/>
      <c r="H223" s="434"/>
      <c r="I223" s="434"/>
      <c r="J223" s="434"/>
      <c r="K223" s="434"/>
      <c r="L223" s="435"/>
    </row>
    <row r="224" spans="1:12" ht="16" thickBot="1">
      <c r="A224" s="101"/>
      <c r="B224" s="436" t="s">
        <v>125</v>
      </c>
      <c r="C224" s="437"/>
      <c r="D224" s="437"/>
      <c r="E224" s="437"/>
      <c r="F224" s="437"/>
      <c r="G224" s="437"/>
      <c r="H224" s="437"/>
      <c r="I224" s="437"/>
      <c r="J224" s="437"/>
      <c r="K224" s="437"/>
      <c r="L224" s="437"/>
    </row>
    <row r="225" spans="1:12">
      <c r="A225" s="101"/>
      <c r="B225" s="71" t="s">
        <v>126</v>
      </c>
      <c r="C225" s="427" t="s">
        <v>127</v>
      </c>
      <c r="D225" s="427"/>
      <c r="E225" s="427"/>
      <c r="F225" s="427"/>
      <c r="G225" s="427"/>
      <c r="H225" s="427"/>
      <c r="I225" s="427"/>
      <c r="J225" s="427"/>
      <c r="K225" s="427"/>
      <c r="L225" s="428"/>
    </row>
    <row r="226" spans="1:12">
      <c r="A226" s="102" t="s">
        <v>171</v>
      </c>
      <c r="B226" s="72" t="s">
        <v>129</v>
      </c>
      <c r="C226" s="427" t="str">
        <f ca="1">OFFSET('Bateria indicadores proceso'!$F$3,(RIGHT(A226,3)),1)</f>
        <v>Grupo de Coordinación del Gabinete del Ministerio del Interior</v>
      </c>
      <c r="D226" s="427"/>
      <c r="E226" s="427"/>
      <c r="F226" s="427"/>
      <c r="G226" s="427"/>
      <c r="H226" s="427"/>
      <c r="I226" s="427"/>
      <c r="J226" s="427"/>
      <c r="K226" s="427"/>
      <c r="L226" s="428"/>
    </row>
    <row r="227" spans="1:12">
      <c r="A227" s="101"/>
      <c r="B227" s="72" t="s">
        <v>130</v>
      </c>
      <c r="C227" s="427" t="str">
        <f ca="1">OFFSET('Bateria indicadores proceso'!$K$3,(RIGHT(A226,3)),1)</f>
        <v xml:space="preserve">Actividades de cooperación internacional ejecutadas conforme al cronograma programado							</v>
      </c>
      <c r="D227" s="427"/>
      <c r="E227" s="427"/>
      <c r="F227" s="427"/>
      <c r="G227" s="427"/>
      <c r="H227" s="427"/>
      <c r="I227" s="427"/>
      <c r="J227" s="427"/>
      <c r="K227" s="427"/>
      <c r="L227" s="428"/>
    </row>
    <row r="228" spans="1:12">
      <c r="A228" s="101"/>
      <c r="B228" s="72" t="s">
        <v>131</v>
      </c>
      <c r="C228" s="427" t="str">
        <f ca="1">OFFSET('Bateria indicadores proceso'!$I$3,(RIGHT(A226,3)),1)</f>
        <v>Eficacia</v>
      </c>
      <c r="D228" s="427"/>
      <c r="E228" s="427"/>
      <c r="F228" s="427"/>
      <c r="G228" s="427"/>
      <c r="H228" s="427"/>
      <c r="I228" s="427"/>
      <c r="J228" s="427"/>
      <c r="K228" s="427"/>
      <c r="L228" s="428"/>
    </row>
    <row r="229" spans="1:12" ht="15" thickBot="1">
      <c r="A229" s="103"/>
      <c r="B229" s="73" t="s">
        <v>132</v>
      </c>
      <c r="C229" s="427" t="str">
        <f ca="1">OFFSET('Bateria indicadores proceso'!$J$3,(RIGHT(A226,3)),1)</f>
        <v xml:space="preserve">Mide el cumplimiento del cronograma de actividades de cooperación internacional lideradas por el Grupo Coordinador de Gabinete, con el propósito de verificar la ejecución oportuna de las acciones programadas. El indicador busca mantener un adecuado nivel de cumplimiento.								</v>
      </c>
      <c r="D229" s="427"/>
      <c r="E229" s="427"/>
      <c r="F229" s="427"/>
      <c r="G229" s="427"/>
      <c r="H229" s="427"/>
      <c r="I229" s="427"/>
      <c r="J229" s="427"/>
      <c r="K229" s="427"/>
      <c r="L229" s="428"/>
    </row>
    <row r="230" spans="1:12" ht="16" thickBot="1">
      <c r="A230" s="103"/>
      <c r="B230" s="438" t="s">
        <v>133</v>
      </c>
      <c r="C230" s="439"/>
      <c r="D230" s="439"/>
      <c r="E230" s="439"/>
      <c r="F230" s="439"/>
      <c r="G230" s="439"/>
      <c r="H230" s="439"/>
      <c r="I230" s="439"/>
      <c r="J230" s="439"/>
      <c r="K230" s="439"/>
      <c r="L230" s="440"/>
    </row>
    <row r="231" spans="1:12">
      <c r="A231" s="101"/>
      <c r="B231" s="71" t="s">
        <v>134</v>
      </c>
      <c r="C231" s="427" t="str">
        <f ca="1">OFFSET('Bateria indicadores proceso'!$O$3,(RIGHT(A226,3)),1)</f>
        <v>Porcentaje</v>
      </c>
      <c r="D231" s="427"/>
      <c r="E231" s="427"/>
      <c r="F231" s="427"/>
      <c r="G231" s="427"/>
      <c r="H231" s="427"/>
      <c r="I231" s="427"/>
      <c r="J231" s="427"/>
      <c r="K231" s="427"/>
      <c r="L231" s="428"/>
    </row>
    <row r="232" spans="1:12" ht="24">
      <c r="A232" s="101"/>
      <c r="B232" s="72" t="s">
        <v>135</v>
      </c>
      <c r="C232" s="427"/>
      <c r="D232" s="427"/>
      <c r="E232" s="427"/>
      <c r="F232" s="427"/>
      <c r="G232" s="427"/>
      <c r="H232" s="427"/>
      <c r="I232" s="427"/>
      <c r="J232" s="427"/>
      <c r="K232" s="427"/>
      <c r="L232" s="428"/>
    </row>
    <row r="233" spans="1:12">
      <c r="A233" s="101"/>
      <c r="B233" s="72" t="s">
        <v>136</v>
      </c>
      <c r="C233" s="427" t="str">
        <f ca="1">OFFSET('Bateria indicadores proceso'!$L$3,(RIGHT(A226,3)),1)</f>
        <v xml:space="preserve">No. De actividades de cooperación realizadas / No.  De actividades de cooperación programadas * 100									</v>
      </c>
      <c r="D233" s="427"/>
      <c r="E233" s="427"/>
      <c r="F233" s="427"/>
      <c r="G233" s="427"/>
      <c r="H233" s="427"/>
      <c r="I233" s="427"/>
      <c r="J233" s="427"/>
      <c r="K233" s="427"/>
      <c r="L233" s="428"/>
    </row>
    <row r="234" spans="1:12">
      <c r="A234" s="101"/>
      <c r="B234" s="72" t="s">
        <v>137</v>
      </c>
      <c r="C234" s="427" t="str">
        <f ca="1">OFFSET('Bateria indicadores proceso'!$Z$3,(RIGHT(A226,3)),1)</f>
        <v>Trimestral</v>
      </c>
      <c r="D234" s="427"/>
      <c r="E234" s="427"/>
      <c r="F234" s="427"/>
      <c r="G234" s="427"/>
      <c r="H234" s="427"/>
      <c r="I234" s="427"/>
      <c r="J234" s="427"/>
      <c r="K234" s="427"/>
      <c r="L234" s="428"/>
    </row>
    <row r="235" spans="1:12">
      <c r="A235" s="101"/>
      <c r="B235" s="72" t="s">
        <v>138</v>
      </c>
      <c r="C235" s="427" t="str">
        <f ca="1">OFFSET('Bateria indicadores proceso'!$X$3,(RIGHT(A226,3)),1)</f>
        <v>Cronograma de cooperación internacional y matriz interna de seguimiento a ejecución de actividades</v>
      </c>
      <c r="D235" s="427"/>
      <c r="E235" s="427"/>
      <c r="F235" s="427"/>
      <c r="G235" s="427"/>
      <c r="H235" s="427"/>
      <c r="I235" s="427"/>
      <c r="J235" s="427"/>
      <c r="K235" s="427"/>
      <c r="L235" s="428"/>
    </row>
    <row r="236" spans="1:12">
      <c r="A236" s="101"/>
      <c r="B236" s="72" t="s">
        <v>139</v>
      </c>
      <c r="C236" s="425">
        <f ca="1">OFFSET('Bateria indicadores proceso'!$P$3,(RIGHT(A226,3)),1)</f>
        <v>2026</v>
      </c>
      <c r="D236" s="425"/>
      <c r="E236" s="425"/>
      <c r="F236" s="425"/>
      <c r="G236" s="425"/>
      <c r="H236" s="425"/>
      <c r="I236" s="425"/>
      <c r="J236" s="425"/>
      <c r="K236" s="425"/>
      <c r="L236" s="426"/>
    </row>
    <row r="237" spans="1:12">
      <c r="A237" s="101"/>
      <c r="B237" s="72" t="s">
        <v>140</v>
      </c>
      <c r="C237" s="425" t="str">
        <f ca="1">IF(C231="Número",TEXT(OFFSET('Bateria indicadores proceso'!$Q$3,(RIGHT(A226,3)),1),"######"),TEXT(OFFSET('Bateria indicadores proceso'!$Q$3,(RIGHT(A226,3)),1),"0.0%"))</f>
        <v>No aplica</v>
      </c>
      <c r="D237" s="425"/>
      <c r="E237" s="425"/>
      <c r="F237" s="425"/>
      <c r="G237" s="425"/>
      <c r="H237" s="425"/>
      <c r="I237" s="425"/>
      <c r="J237" s="425"/>
      <c r="K237" s="425"/>
      <c r="L237" s="426"/>
    </row>
    <row r="238" spans="1:12">
      <c r="A238" s="101"/>
      <c r="B238" s="72" t="s">
        <v>141</v>
      </c>
      <c r="C238" s="444" t="str">
        <f ca="1">+OFFSET('Bateria indicadores proceso'!$R$3,(RIGHT(A226,3)),1)</f>
        <v>No aplica</v>
      </c>
      <c r="D238" s="444"/>
      <c r="E238" s="444"/>
      <c r="F238" s="444"/>
      <c r="G238" s="444"/>
      <c r="H238" s="444"/>
      <c r="I238" s="444"/>
      <c r="J238" s="444"/>
      <c r="K238" s="444"/>
      <c r="L238" s="445"/>
    </row>
    <row r="239" spans="1:12">
      <c r="A239" s="101"/>
      <c r="B239" s="72" t="s">
        <v>142</v>
      </c>
      <c r="C239" s="425" t="str">
        <f ca="1">OFFSET('Bateria indicadores proceso'!$M$3,(RIGHT(A226,3)),1)</f>
        <v>Mantener</v>
      </c>
      <c r="D239" s="425"/>
      <c r="E239" s="425"/>
      <c r="F239" s="425"/>
      <c r="G239" s="425"/>
      <c r="H239" s="425"/>
      <c r="I239" s="425"/>
      <c r="J239" s="425"/>
      <c r="K239" s="425"/>
      <c r="L239" s="426"/>
    </row>
    <row r="240" spans="1:12">
      <c r="A240" s="101"/>
      <c r="B240" s="72" t="s">
        <v>143</v>
      </c>
      <c r="C240" s="425" t="str">
        <f ca="1">OFFSET('Bateria indicadores proceso'!$N$3,(RIGHT(A226,3)),1)</f>
        <v>Stock</v>
      </c>
      <c r="D240" s="425"/>
      <c r="E240" s="425"/>
      <c r="F240" s="425"/>
      <c r="G240" s="425"/>
      <c r="H240" s="425"/>
      <c r="I240" s="425"/>
      <c r="J240" s="425"/>
      <c r="K240" s="425"/>
      <c r="L240" s="426"/>
    </row>
    <row r="241" spans="1:12">
      <c r="A241" s="101"/>
      <c r="B241" s="72" t="s">
        <v>144</v>
      </c>
      <c r="C241" s="425" t="str">
        <f ca="1">IF(C231="Número",TEXT(OFFSET('Bateria indicadores proceso'!$W$3,(RIGHT(A226,3)),1),"######"),TEXT(OFFSET('Bateria indicadores proceso'!$W$3,(RIGHT(A226,3)),1),"0.0%"))</f>
        <v>100.0%</v>
      </c>
      <c r="D241" s="425"/>
      <c r="E241" s="425"/>
      <c r="F241" s="425"/>
      <c r="G241" s="425"/>
      <c r="H241" s="425"/>
      <c r="I241" s="425"/>
      <c r="J241" s="425"/>
      <c r="K241" s="425"/>
      <c r="L241" s="426"/>
    </row>
    <row r="242" spans="1:12">
      <c r="A242" s="101"/>
      <c r="B242" s="441" t="s">
        <v>145</v>
      </c>
      <c r="C242" s="70" t="s">
        <v>146</v>
      </c>
      <c r="D242" s="70" t="s">
        <v>147</v>
      </c>
      <c r="E242" s="70" t="s">
        <v>148</v>
      </c>
      <c r="F242" s="70" t="s">
        <v>149</v>
      </c>
      <c r="J242" s="75"/>
      <c r="K242" s="75"/>
      <c r="L242" s="76"/>
    </row>
    <row r="243" spans="1:12">
      <c r="A243" s="101"/>
      <c r="B243" s="441"/>
      <c r="C243" s="70" t="str">
        <f ca="1">IF(C231="Número",TEXT(OFFSET('Bateria indicadores proceso'!$S$3,(RIGHT(A226,3)),1),"######"),TEXT(OFFSET('Bateria indicadores proceso'!$S$3,(RIGHT(A226,3)),1),"0.0%"))</f>
        <v>100.0%</v>
      </c>
      <c r="D243" s="70" t="str">
        <f ca="1">IF(C231="Número",TEXT(OFFSET('Bateria indicadores proceso'!$T$3,(RIGHT(A226,3)),1),"######"),TEXT(OFFSET('Bateria indicadores proceso'!$T$3,(RIGHT(A226,3)),1),"0.0%"))</f>
        <v>100.0%</v>
      </c>
      <c r="E243" s="70" t="str">
        <f ca="1">IF(C231="Número",TEXT(OFFSET('Bateria indicadores proceso'!$U$3,(RIGHT(A226,3)),1),"######"),TEXT(OFFSET('Bateria indicadores proceso'!$U$3,(RIGHT(A226,3)),1),"0.0%"))</f>
        <v>100.0%</v>
      </c>
      <c r="F243" s="70" t="str">
        <f ca="1">IF(C231="Número",TEXT(OFFSET('Bateria indicadores proceso'!$V$3,(RIGHT(A226,3)),1),"######"),TEXT(OFFSET('Bateria indicadores proceso'!$V$3,(RIGHT(A226,3)),1),"0.0%"))</f>
        <v>100.0%</v>
      </c>
      <c r="J243" s="77"/>
      <c r="K243" s="77"/>
      <c r="L243" s="78"/>
    </row>
    <row r="244" spans="1:12">
      <c r="A244" s="101"/>
      <c r="B244" s="466" t="s">
        <v>150</v>
      </c>
      <c r="C244" s="446" t="s">
        <v>99</v>
      </c>
      <c r="D244" s="447"/>
      <c r="E244" s="446" t="s">
        <v>103</v>
      </c>
      <c r="F244" s="447"/>
      <c r="G244" s="446" t="s">
        <v>107</v>
      </c>
      <c r="H244" s="447"/>
      <c r="I244" s="446" t="s">
        <v>111</v>
      </c>
      <c r="J244" s="447"/>
      <c r="K244" s="446" t="s">
        <v>114</v>
      </c>
      <c r="L244" s="449"/>
    </row>
    <row r="245" spans="1:12">
      <c r="A245" s="101"/>
      <c r="B245" s="467"/>
      <c r="C245" s="452" t="s">
        <v>97</v>
      </c>
      <c r="D245" s="453"/>
      <c r="E245" s="454" t="s">
        <v>101</v>
      </c>
      <c r="F245" s="455"/>
      <c r="G245" s="456" t="s">
        <v>105</v>
      </c>
      <c r="H245" s="457"/>
      <c r="I245" s="458" t="s">
        <v>109</v>
      </c>
      <c r="J245" s="459"/>
      <c r="K245" s="460" t="s">
        <v>112</v>
      </c>
      <c r="L245" s="461"/>
    </row>
    <row r="246" spans="1:12">
      <c r="A246" s="101"/>
      <c r="B246" s="468"/>
      <c r="C246" s="446" t="s">
        <v>98</v>
      </c>
      <c r="D246" s="447"/>
      <c r="E246" s="446" t="s">
        <v>151</v>
      </c>
      <c r="F246" s="447"/>
      <c r="G246" s="448" t="s">
        <v>152</v>
      </c>
      <c r="H246" s="447"/>
      <c r="I246" s="446" t="s">
        <v>153</v>
      </c>
      <c r="J246" s="447"/>
      <c r="K246" s="446" t="s">
        <v>113</v>
      </c>
      <c r="L246" s="449"/>
    </row>
    <row r="247" spans="1:12">
      <c r="A247" s="101"/>
      <c r="B247" s="72" t="s">
        <v>154</v>
      </c>
      <c r="C247" s="427" t="str">
        <f ca="1">OFFSET('Bateria indicadores proceso'!$Y$3,(RIGHT(A226,3)),1)</f>
        <v>Cronograma de cooperación internacional, matriz interna de seguimiento a ejecución de actividades</v>
      </c>
      <c r="D247" s="427"/>
      <c r="E247" s="427"/>
      <c r="F247" s="427"/>
      <c r="G247" s="427"/>
      <c r="H247" s="427"/>
      <c r="I247" s="427"/>
      <c r="J247" s="427"/>
      <c r="K247" s="427"/>
      <c r="L247" s="428"/>
    </row>
    <row r="248" spans="1:12">
      <c r="A248" s="101"/>
      <c r="B248" s="442" t="s">
        <v>155</v>
      </c>
      <c r="C248" s="425" t="s">
        <v>156</v>
      </c>
      <c r="D248" s="425"/>
      <c r="E248" s="425"/>
      <c r="F248" s="462" t="str">
        <f ca="1">OFFSET('Bateria indicadores proceso'!$B$3,(RIGHT(A226,3)),1)</f>
        <v>PLANEACIÓN, DIRECCIONAMIENTO ESTRATÉGICO Y COMUNICACIONES</v>
      </c>
      <c r="G248" s="462"/>
      <c r="H248" s="462"/>
      <c r="I248" s="462"/>
      <c r="J248" s="462"/>
      <c r="K248" s="462"/>
      <c r="L248" s="463"/>
    </row>
    <row r="249" spans="1:12">
      <c r="A249" s="101"/>
      <c r="B249" s="443"/>
      <c r="C249" s="425" t="s">
        <v>157</v>
      </c>
      <c r="D249" s="425"/>
      <c r="E249" s="425"/>
      <c r="F249" s="464">
        <f ca="1">OFFSET('Bateria indicadores proceso'!$C$3,(RIGHT(A226,3)),1)</f>
        <v>0.2</v>
      </c>
      <c r="G249" s="464"/>
      <c r="H249" s="464"/>
      <c r="I249" s="464"/>
      <c r="J249" s="464"/>
      <c r="K249" s="464"/>
      <c r="L249" s="465"/>
    </row>
    <row r="250" spans="1:12" ht="15" thickBot="1">
      <c r="A250" s="101"/>
      <c r="B250" s="443"/>
      <c r="C250" s="425" t="s">
        <v>158</v>
      </c>
      <c r="D250" s="425"/>
      <c r="E250" s="425"/>
      <c r="F250" s="464">
        <f ca="1">OFFSET('Bateria indicadores proceso'!$E$3,(RIGHT(A226,3)),1)</f>
        <v>0.2</v>
      </c>
      <c r="G250" s="464"/>
      <c r="H250" s="464"/>
      <c r="I250" s="464"/>
      <c r="J250" s="464"/>
      <c r="K250" s="464"/>
      <c r="L250" s="465"/>
    </row>
    <row r="251" spans="1:12" ht="16" thickBot="1">
      <c r="A251" s="101"/>
      <c r="B251" s="438" t="s">
        <v>159</v>
      </c>
      <c r="C251" s="439"/>
      <c r="D251" s="439"/>
      <c r="E251" s="439"/>
      <c r="F251" s="439"/>
      <c r="G251" s="439"/>
      <c r="H251" s="439"/>
      <c r="I251" s="439"/>
      <c r="J251" s="439"/>
      <c r="K251" s="439"/>
      <c r="L251" s="440"/>
    </row>
    <row r="252" spans="1:12">
      <c r="A252" s="101"/>
      <c r="B252" s="72" t="s">
        <v>161</v>
      </c>
      <c r="C252" s="425" t="str">
        <f ca="1">OFFSET('Bateria indicadores proceso'!$G$3,(RIGHT(A226,3)),1)</f>
        <v>Coordinador</v>
      </c>
      <c r="D252" s="425"/>
      <c r="E252" s="425"/>
      <c r="F252" s="425"/>
      <c r="G252" s="425"/>
      <c r="H252" s="425"/>
      <c r="I252" s="425"/>
      <c r="J252" s="425"/>
      <c r="K252" s="425"/>
      <c r="L252" s="426"/>
    </row>
    <row r="253" spans="1:12">
      <c r="A253" s="101"/>
      <c r="B253" s="72" t="s">
        <v>162</v>
      </c>
      <c r="C253" s="425" t="str">
        <f ca="1">OFFSET('Bateria indicadores proceso'!$F$3,(RIGHT(A226,3)),1)</f>
        <v>Grupo de Coordinación del Gabinete del Ministerio del Interior</v>
      </c>
      <c r="D253" s="425"/>
      <c r="E253" s="425"/>
      <c r="F253" s="425"/>
      <c r="G253" s="425"/>
      <c r="H253" s="425"/>
      <c r="I253" s="425"/>
      <c r="J253" s="425"/>
      <c r="K253" s="425"/>
      <c r="L253" s="426"/>
    </row>
    <row r="254" spans="1:12">
      <c r="A254" s="101"/>
      <c r="B254" s="72" t="s">
        <v>163</v>
      </c>
      <c r="C254" s="450" t="str">
        <f ca="1">OFFSET('Bateria indicadores proceso'!$H$3,(RIGHT(A226,3)),1)</f>
        <v xml:space="preserve">mariana.gomez@mininterior.gov.co									</v>
      </c>
      <c r="D254" s="450"/>
      <c r="E254" s="450"/>
      <c r="F254" s="450"/>
      <c r="G254" s="450"/>
      <c r="H254" s="450"/>
      <c r="I254" s="450"/>
      <c r="J254" s="450"/>
      <c r="K254" s="450"/>
      <c r="L254" s="451"/>
    </row>
    <row r="255" spans="1:12" ht="15" thickBot="1">
      <c r="A255" s="104"/>
      <c r="B255" s="74" t="s">
        <v>164</v>
      </c>
      <c r="C255" s="429" t="s">
        <v>165</v>
      </c>
      <c r="D255" s="429"/>
      <c r="E255" s="429"/>
      <c r="F255" s="429"/>
      <c r="G255" s="429"/>
      <c r="H255" s="429"/>
      <c r="I255" s="429"/>
      <c r="J255" s="429"/>
      <c r="K255" s="429"/>
      <c r="L255" s="430"/>
    </row>
    <row r="256" spans="1:12" ht="15" thickBot="1"/>
    <row r="257" spans="1:12" ht="21.5" thickBot="1">
      <c r="A257" s="431" t="s">
        <v>120</v>
      </c>
      <c r="B257" s="432"/>
      <c r="C257" s="432"/>
      <c r="D257" s="432"/>
      <c r="E257" s="432"/>
      <c r="F257" s="432"/>
      <c r="G257" s="432"/>
      <c r="H257" s="432"/>
      <c r="I257" s="432"/>
      <c r="J257" s="432"/>
      <c r="K257" s="432"/>
      <c r="L257" s="433"/>
    </row>
    <row r="258" spans="1:12" ht="31.5" thickBot="1">
      <c r="A258" s="69" t="s">
        <v>121</v>
      </c>
      <c r="B258" s="436" t="s">
        <v>122</v>
      </c>
      <c r="C258" s="436"/>
      <c r="D258" s="436"/>
      <c r="E258" s="436"/>
      <c r="F258" s="436"/>
      <c r="G258" s="436"/>
      <c r="H258" s="436"/>
      <c r="I258" s="436"/>
      <c r="J258" s="436"/>
      <c r="K258" s="436"/>
      <c r="L258" s="436"/>
    </row>
    <row r="259" spans="1:12" ht="16" thickBot="1">
      <c r="A259" s="100"/>
      <c r="B259" s="71" t="s">
        <v>123</v>
      </c>
      <c r="C259" s="434" t="s">
        <v>124</v>
      </c>
      <c r="D259" s="434"/>
      <c r="E259" s="434"/>
      <c r="F259" s="434"/>
      <c r="G259" s="434"/>
      <c r="H259" s="434"/>
      <c r="I259" s="434"/>
      <c r="J259" s="434"/>
      <c r="K259" s="434"/>
      <c r="L259" s="435"/>
    </row>
    <row r="260" spans="1:12" ht="16" thickBot="1">
      <c r="A260" s="101"/>
      <c r="B260" s="436" t="s">
        <v>125</v>
      </c>
      <c r="C260" s="437"/>
      <c r="D260" s="437"/>
      <c r="E260" s="437"/>
      <c r="F260" s="437"/>
      <c r="G260" s="437"/>
      <c r="H260" s="437"/>
      <c r="I260" s="437"/>
      <c r="J260" s="437"/>
      <c r="K260" s="437"/>
      <c r="L260" s="437"/>
    </row>
    <row r="261" spans="1:12">
      <c r="A261" s="101"/>
      <c r="B261" s="71" t="s">
        <v>126</v>
      </c>
      <c r="C261" s="427" t="s">
        <v>127</v>
      </c>
      <c r="D261" s="427"/>
      <c r="E261" s="427"/>
      <c r="F261" s="427"/>
      <c r="G261" s="427"/>
      <c r="H261" s="427"/>
      <c r="I261" s="427"/>
      <c r="J261" s="427"/>
      <c r="K261" s="427"/>
      <c r="L261" s="428"/>
    </row>
    <row r="262" spans="1:12">
      <c r="A262" s="102" t="s">
        <v>172</v>
      </c>
      <c r="B262" s="72" t="s">
        <v>129</v>
      </c>
      <c r="C262" s="427" t="str">
        <f ca="1">OFFSET('Bateria indicadores proceso'!$F$3,(RIGHT(A262,3)),1)</f>
        <v>Oficina de Información Pública del Interior</v>
      </c>
      <c r="D262" s="427"/>
      <c r="E262" s="427"/>
      <c r="F262" s="427"/>
      <c r="G262" s="427"/>
      <c r="H262" s="427"/>
      <c r="I262" s="427"/>
      <c r="J262" s="427"/>
      <c r="K262" s="427"/>
      <c r="L262" s="428"/>
    </row>
    <row r="263" spans="1:12">
      <c r="A263" s="101"/>
      <c r="B263" s="72" t="s">
        <v>130</v>
      </c>
      <c r="C263" s="427" t="str">
        <f ca="1">OFFSET('Bateria indicadores proceso'!$K$3,(RIGHT(A262,3)),1)</f>
        <v xml:space="preserve">	Comunicados de prensa, entrevistas y ruedas de prensa gestionados de acuerdo con las necesidades de comunicación interna y externa de la entidad. 							</v>
      </c>
      <c r="D263" s="427"/>
      <c r="E263" s="427"/>
      <c r="F263" s="427"/>
      <c r="G263" s="427"/>
      <c r="H263" s="427"/>
      <c r="I263" s="427"/>
      <c r="J263" s="427"/>
      <c r="K263" s="427"/>
      <c r="L263" s="428"/>
    </row>
    <row r="264" spans="1:12">
      <c r="A264" s="101"/>
      <c r="B264" s="72" t="s">
        <v>131</v>
      </c>
      <c r="C264" s="427" t="str">
        <f ca="1">OFFSET('Bateria indicadores proceso'!$I$3,(RIGHT(A262,3)),1)</f>
        <v>Eficacia</v>
      </c>
      <c r="D264" s="427"/>
      <c r="E264" s="427"/>
      <c r="F264" s="427"/>
      <c r="G264" s="427"/>
      <c r="H264" s="427"/>
      <c r="I264" s="427"/>
      <c r="J264" s="427"/>
      <c r="K264" s="427"/>
      <c r="L264" s="428"/>
    </row>
    <row r="265" spans="1:12" ht="15" thickBot="1">
      <c r="A265" s="103"/>
      <c r="B265" s="73" t="s">
        <v>132</v>
      </c>
      <c r="C265" s="427" t="str">
        <f ca="1">OFFSET('Bateria indicadores proceso'!$J$3,(RIGHT(A262,3)),1)</f>
        <v xml:space="preserve">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v>
      </c>
      <c r="D265" s="427"/>
      <c r="E265" s="427"/>
      <c r="F265" s="427"/>
      <c r="G265" s="427"/>
      <c r="H265" s="427"/>
      <c r="I265" s="427"/>
      <c r="J265" s="427"/>
      <c r="K265" s="427"/>
      <c r="L265" s="428"/>
    </row>
    <row r="266" spans="1:12" ht="16" thickBot="1">
      <c r="A266" s="103"/>
      <c r="B266" s="438" t="s">
        <v>133</v>
      </c>
      <c r="C266" s="439"/>
      <c r="D266" s="439"/>
      <c r="E266" s="439"/>
      <c r="F266" s="439"/>
      <c r="G266" s="439"/>
      <c r="H266" s="439"/>
      <c r="I266" s="439"/>
      <c r="J266" s="439"/>
      <c r="K266" s="439"/>
      <c r="L266" s="440"/>
    </row>
    <row r="267" spans="1:12">
      <c r="A267" s="101"/>
      <c r="B267" s="71" t="s">
        <v>134</v>
      </c>
      <c r="C267" s="427" t="str">
        <f ca="1">OFFSET('Bateria indicadores proceso'!$O$3,(RIGHT(A262,3)),1)</f>
        <v>Porcentaje</v>
      </c>
      <c r="D267" s="427"/>
      <c r="E267" s="427"/>
      <c r="F267" s="427"/>
      <c r="G267" s="427"/>
      <c r="H267" s="427"/>
      <c r="I267" s="427"/>
      <c r="J267" s="427"/>
      <c r="K267" s="427"/>
      <c r="L267" s="428"/>
    </row>
    <row r="268" spans="1:12" ht="24">
      <c r="A268" s="101"/>
      <c r="B268" s="72" t="s">
        <v>135</v>
      </c>
      <c r="C268" s="427"/>
      <c r="D268" s="427"/>
      <c r="E268" s="427"/>
      <c r="F268" s="427"/>
      <c r="G268" s="427"/>
      <c r="H268" s="427"/>
      <c r="I268" s="427"/>
      <c r="J268" s="427"/>
      <c r="K268" s="427"/>
      <c r="L268" s="428"/>
    </row>
    <row r="269" spans="1:12">
      <c r="A269" s="101"/>
      <c r="B269" s="72" t="s">
        <v>136</v>
      </c>
      <c r="C269" s="427" t="str">
        <f ca="1">OFFSET('Bateria indicadores proceso'!$L$3,(RIGHT(A262,3)),1)</f>
        <v xml:space="preserve">(Número de comunicados de prensa, entrevistas y rueda de prensa gestionados / Número de comunicados, entrevistas y ruedas de prensa solicitadas)*100 </v>
      </c>
      <c r="D269" s="427"/>
      <c r="E269" s="427"/>
      <c r="F269" s="427"/>
      <c r="G269" s="427"/>
      <c r="H269" s="427"/>
      <c r="I269" s="427"/>
      <c r="J269" s="427"/>
      <c r="K269" s="427"/>
      <c r="L269" s="428"/>
    </row>
    <row r="270" spans="1:12">
      <c r="A270" s="101"/>
      <c r="B270" s="72" t="s">
        <v>137</v>
      </c>
      <c r="C270" s="427" t="str">
        <f ca="1">OFFSET('Bateria indicadores proceso'!$Z$3,(RIGHT(A262,3)),1)</f>
        <v>Trimestral</v>
      </c>
      <c r="D270" s="427"/>
      <c r="E270" s="427"/>
      <c r="F270" s="427"/>
      <c r="G270" s="427"/>
      <c r="H270" s="427"/>
      <c r="I270" s="427"/>
      <c r="J270" s="427"/>
      <c r="K270" s="427"/>
      <c r="L270" s="428"/>
    </row>
    <row r="271" spans="1:12">
      <c r="A271" s="101"/>
      <c r="B271" s="72" t="s">
        <v>138</v>
      </c>
      <c r="C271" s="427" t="str">
        <f ca="1">OFFSET('Bateria indicadores proceso'!$X$3,(RIGHT(A262,3)),1)</f>
        <v xml:space="preserve">Documento Tráfico de Comunicaciones mensual, 2026. 									</v>
      </c>
      <c r="D271" s="427"/>
      <c r="E271" s="427"/>
      <c r="F271" s="427"/>
      <c r="G271" s="427"/>
      <c r="H271" s="427"/>
      <c r="I271" s="427"/>
      <c r="J271" s="427"/>
      <c r="K271" s="427"/>
      <c r="L271" s="428"/>
    </row>
    <row r="272" spans="1:12">
      <c r="A272" s="101"/>
      <c r="B272" s="72" t="s">
        <v>139</v>
      </c>
      <c r="C272" s="425">
        <f ca="1">OFFSET('Bateria indicadores proceso'!$P$3,(RIGHT(A262,3)),1)</f>
        <v>2024</v>
      </c>
      <c r="D272" s="425"/>
      <c r="E272" s="425"/>
      <c r="F272" s="425"/>
      <c r="G272" s="425"/>
      <c r="H272" s="425"/>
      <c r="I272" s="425"/>
      <c r="J272" s="425"/>
      <c r="K272" s="425"/>
      <c r="L272" s="426"/>
    </row>
    <row r="273" spans="1:12">
      <c r="A273" s="101"/>
      <c r="B273" s="72" t="s">
        <v>140</v>
      </c>
      <c r="C273" s="425" t="str">
        <f ca="1">IF(C267="Número",TEXT(OFFSET('Bateria indicadores proceso'!$Q$3,(RIGHT(A262,3)),1),"######"),TEXT(OFFSET('Bateria indicadores proceso'!$Q$3,(RIGHT(A262,3)),1),"0.0%"))</f>
        <v>100.0%</v>
      </c>
      <c r="D273" s="425"/>
      <c r="E273" s="425"/>
      <c r="F273" s="425"/>
      <c r="G273" s="425"/>
      <c r="H273" s="425"/>
      <c r="I273" s="425"/>
      <c r="J273" s="425"/>
      <c r="K273" s="425"/>
      <c r="L273" s="426"/>
    </row>
    <row r="274" spans="1:12">
      <c r="A274" s="101"/>
      <c r="B274" s="72" t="s">
        <v>141</v>
      </c>
      <c r="C274" s="444">
        <f ca="1">+OFFSET('Bateria indicadores proceso'!$R$3,(RIGHT(A262,3)),1)</f>
        <v>46022</v>
      </c>
      <c r="D274" s="444"/>
      <c r="E274" s="444"/>
      <c r="F274" s="444"/>
      <c r="G274" s="444"/>
      <c r="H274" s="444"/>
      <c r="I274" s="444"/>
      <c r="J274" s="444"/>
      <c r="K274" s="444"/>
      <c r="L274" s="445"/>
    </row>
    <row r="275" spans="1:12">
      <c r="A275" s="101"/>
      <c r="B275" s="72" t="s">
        <v>142</v>
      </c>
      <c r="C275" s="425" t="str">
        <f ca="1">OFFSET('Bateria indicadores proceso'!$M$3,(RIGHT(A262,3)),1)</f>
        <v>Mantener</v>
      </c>
      <c r="D275" s="425"/>
      <c r="E275" s="425"/>
      <c r="F275" s="425"/>
      <c r="G275" s="425"/>
      <c r="H275" s="425"/>
      <c r="I275" s="425"/>
      <c r="J275" s="425"/>
      <c r="K275" s="425"/>
      <c r="L275" s="426"/>
    </row>
    <row r="276" spans="1:12">
      <c r="A276" s="101"/>
      <c r="B276" s="72" t="s">
        <v>143</v>
      </c>
      <c r="C276" s="425" t="str">
        <f ca="1">OFFSET('Bateria indicadores proceso'!$N$3,(RIGHT(A262,3)),1)</f>
        <v>Stock</v>
      </c>
      <c r="D276" s="425"/>
      <c r="E276" s="425"/>
      <c r="F276" s="425"/>
      <c r="G276" s="425"/>
      <c r="H276" s="425"/>
      <c r="I276" s="425"/>
      <c r="J276" s="425"/>
      <c r="K276" s="425"/>
      <c r="L276" s="426"/>
    </row>
    <row r="277" spans="1:12">
      <c r="A277" s="101"/>
      <c r="B277" s="72" t="s">
        <v>144</v>
      </c>
      <c r="C277" s="425" t="str">
        <f ca="1">IF(C267="Número",TEXT(OFFSET('Bateria indicadores proceso'!$W$3,(RIGHT(A262,3)),1),"######"),TEXT(OFFSET('Bateria indicadores proceso'!$W$3,(RIGHT(A262,3)),1),"0.0%"))</f>
        <v>100.0%</v>
      </c>
      <c r="D277" s="425"/>
      <c r="E277" s="425"/>
      <c r="F277" s="425"/>
      <c r="G277" s="425"/>
      <c r="H277" s="425"/>
      <c r="I277" s="425"/>
      <c r="J277" s="425"/>
      <c r="K277" s="425"/>
      <c r="L277" s="426"/>
    </row>
    <row r="278" spans="1:12">
      <c r="A278" s="101"/>
      <c r="B278" s="441" t="s">
        <v>145</v>
      </c>
      <c r="C278" s="70" t="s">
        <v>146</v>
      </c>
      <c r="D278" s="70" t="s">
        <v>147</v>
      </c>
      <c r="E278" s="70" t="s">
        <v>148</v>
      </c>
      <c r="F278" s="70" t="s">
        <v>149</v>
      </c>
      <c r="J278" s="75"/>
      <c r="K278" s="75"/>
      <c r="L278" s="76"/>
    </row>
    <row r="279" spans="1:12">
      <c r="A279" s="101"/>
      <c r="B279" s="441"/>
      <c r="C279" s="70" t="str">
        <f ca="1">IF(C267="Número",TEXT(OFFSET('Bateria indicadores proceso'!$S$3,(RIGHT(A262,3)),1),"######"),TEXT(OFFSET('Bateria indicadores proceso'!$S$3,(RIGHT(A262,3)),1),"0.0%"))</f>
        <v>100.0%</v>
      </c>
      <c r="D279" s="70" t="str">
        <f ca="1">IF(C267="Número",TEXT(OFFSET('Bateria indicadores proceso'!$T$3,(RIGHT(A262,3)),1),"######"),TEXT(OFFSET('Bateria indicadores proceso'!$T$3,(RIGHT(A262,3)),1),"0.0%"))</f>
        <v>100.0%</v>
      </c>
      <c r="E279" s="70" t="str">
        <f ca="1">IF(C267="Número",TEXT(OFFSET('Bateria indicadores proceso'!$U$3,(RIGHT(A262,3)),1),"######"),TEXT(OFFSET('Bateria indicadores proceso'!$U$3,(RIGHT(A262,3)),1),"0.0%"))</f>
        <v>100.0%</v>
      </c>
      <c r="F279" s="70" t="str">
        <f ca="1">IF(C267="Número",TEXT(OFFSET('Bateria indicadores proceso'!$V$3,(RIGHT(A262,3)),1),"######"),TEXT(OFFSET('Bateria indicadores proceso'!$V$3,(RIGHT(A262,3)),1),"0.0%"))</f>
        <v>100.0%</v>
      </c>
      <c r="J279" s="77"/>
      <c r="K279" s="77"/>
      <c r="L279" s="78"/>
    </row>
    <row r="280" spans="1:12">
      <c r="A280" s="101"/>
      <c r="B280" s="466" t="s">
        <v>150</v>
      </c>
      <c r="C280" s="446" t="s">
        <v>99</v>
      </c>
      <c r="D280" s="447"/>
      <c r="E280" s="446" t="s">
        <v>103</v>
      </c>
      <c r="F280" s="447"/>
      <c r="G280" s="446" t="s">
        <v>107</v>
      </c>
      <c r="H280" s="447"/>
      <c r="I280" s="446" t="s">
        <v>111</v>
      </c>
      <c r="J280" s="447"/>
      <c r="K280" s="446" t="s">
        <v>114</v>
      </c>
      <c r="L280" s="449"/>
    </row>
    <row r="281" spans="1:12">
      <c r="A281" s="101"/>
      <c r="B281" s="467"/>
      <c r="C281" s="452" t="s">
        <v>97</v>
      </c>
      <c r="D281" s="453"/>
      <c r="E281" s="454" t="s">
        <v>101</v>
      </c>
      <c r="F281" s="455"/>
      <c r="G281" s="456" t="s">
        <v>105</v>
      </c>
      <c r="H281" s="457"/>
      <c r="I281" s="458" t="s">
        <v>109</v>
      </c>
      <c r="J281" s="459"/>
      <c r="K281" s="460" t="s">
        <v>112</v>
      </c>
      <c r="L281" s="461"/>
    </row>
    <row r="282" spans="1:12">
      <c r="A282" s="101"/>
      <c r="B282" s="468"/>
      <c r="C282" s="446" t="s">
        <v>98</v>
      </c>
      <c r="D282" s="447"/>
      <c r="E282" s="446" t="s">
        <v>151</v>
      </c>
      <c r="F282" s="447"/>
      <c r="G282" s="448" t="s">
        <v>152</v>
      </c>
      <c r="H282" s="447"/>
      <c r="I282" s="446" t="s">
        <v>153</v>
      </c>
      <c r="J282" s="447"/>
      <c r="K282" s="446" t="s">
        <v>113</v>
      </c>
      <c r="L282" s="449"/>
    </row>
    <row r="283" spans="1:12">
      <c r="A283" s="101"/>
      <c r="B283" s="72" t="s">
        <v>154</v>
      </c>
      <c r="C283" s="427" t="str">
        <f ca="1">OFFSET('Bateria indicadores proceso'!$Y$3,(RIGHT(A262,3)),1)</f>
        <v xml:space="preserve">Documento, screenshoot o audios que den cuenta de los comunicados de prensa, entrevistas y ruedas de prensa. </v>
      </c>
      <c r="D283" s="427"/>
      <c r="E283" s="427"/>
      <c r="F283" s="427"/>
      <c r="G283" s="427"/>
      <c r="H283" s="427"/>
      <c r="I283" s="427"/>
      <c r="J283" s="427"/>
      <c r="K283" s="427"/>
      <c r="L283" s="428"/>
    </row>
    <row r="284" spans="1:12">
      <c r="A284" s="101"/>
      <c r="B284" s="442" t="s">
        <v>155</v>
      </c>
      <c r="C284" s="425" t="s">
        <v>156</v>
      </c>
      <c r="D284" s="425"/>
      <c r="E284" s="425"/>
      <c r="F284" s="462" t="str">
        <f ca="1">OFFSET('Bateria indicadores proceso'!$B$3,(RIGHT(A262,3)),1)</f>
        <v>PLANEACIÓN, DIRECCIONAMIENTO ESTRATÉGICO Y COMUNICACIONES</v>
      </c>
      <c r="G284" s="462"/>
      <c r="H284" s="462"/>
      <c r="I284" s="462"/>
      <c r="J284" s="462"/>
      <c r="K284" s="462"/>
      <c r="L284" s="463"/>
    </row>
    <row r="285" spans="1:12">
      <c r="A285" s="101"/>
      <c r="B285" s="443"/>
      <c r="C285" s="425" t="s">
        <v>157</v>
      </c>
      <c r="D285" s="425"/>
      <c r="E285" s="425"/>
      <c r="F285" s="464">
        <f ca="1">OFFSET('Bateria indicadores proceso'!$C$3,(RIGHT(A262,3)),1)</f>
        <v>0.2</v>
      </c>
      <c r="G285" s="464"/>
      <c r="H285" s="464"/>
      <c r="I285" s="464"/>
      <c r="J285" s="464"/>
      <c r="K285" s="464"/>
      <c r="L285" s="465"/>
    </row>
    <row r="286" spans="1:12" ht="15" thickBot="1">
      <c r="A286" s="101"/>
      <c r="B286" s="443"/>
      <c r="C286" s="425" t="s">
        <v>158</v>
      </c>
      <c r="D286" s="425"/>
      <c r="E286" s="425"/>
      <c r="F286" s="464">
        <f ca="1">OFFSET('Bateria indicadores proceso'!$E$3,(RIGHT(A262,3)),1)</f>
        <v>0.1</v>
      </c>
      <c r="G286" s="464"/>
      <c r="H286" s="464"/>
      <c r="I286" s="464"/>
      <c r="J286" s="464"/>
      <c r="K286" s="464"/>
      <c r="L286" s="465"/>
    </row>
    <row r="287" spans="1:12" ht="16" thickBot="1">
      <c r="A287" s="101"/>
      <c r="B287" s="438" t="s">
        <v>159</v>
      </c>
      <c r="C287" s="439"/>
      <c r="D287" s="439"/>
      <c r="E287" s="439"/>
      <c r="F287" s="439"/>
      <c r="G287" s="439"/>
      <c r="H287" s="439"/>
      <c r="I287" s="439"/>
      <c r="J287" s="439"/>
      <c r="K287" s="439"/>
      <c r="L287" s="440"/>
    </row>
    <row r="288" spans="1:12">
      <c r="A288" s="101"/>
      <c r="B288" s="72" t="s">
        <v>161</v>
      </c>
      <c r="C288" s="425" t="str">
        <f ca="1">OFFSET('Bateria indicadores proceso'!$G$3,(RIGHT(A262,3)),1)</f>
        <v xml:space="preserve">Jefe de Oficina </v>
      </c>
      <c r="D288" s="425"/>
      <c r="E288" s="425"/>
      <c r="F288" s="425"/>
      <c r="G288" s="425"/>
      <c r="H288" s="425"/>
      <c r="I288" s="425"/>
      <c r="J288" s="425"/>
      <c r="K288" s="425"/>
      <c r="L288" s="426"/>
    </row>
    <row r="289" spans="1:12">
      <c r="A289" s="101"/>
      <c r="B289" s="72" t="s">
        <v>162</v>
      </c>
      <c r="C289" s="425" t="str">
        <f ca="1">OFFSET('Bateria indicadores proceso'!$F$3,(RIGHT(A262,3)),1)</f>
        <v>Oficina de Información Pública del Interior</v>
      </c>
      <c r="D289" s="425"/>
      <c r="E289" s="425"/>
      <c r="F289" s="425"/>
      <c r="G289" s="425"/>
      <c r="H289" s="425"/>
      <c r="I289" s="425"/>
      <c r="J289" s="425"/>
      <c r="K289" s="425"/>
      <c r="L289" s="426"/>
    </row>
    <row r="290" spans="1:12">
      <c r="A290" s="101"/>
      <c r="B290" s="72" t="s">
        <v>163</v>
      </c>
      <c r="C290" s="450" t="str">
        <f ca="1">OFFSET('Bateria indicadores proceso'!$H$3,(RIGHT(A226,3)),1)</f>
        <v xml:space="preserve">mariana.gomez@mininterior.gov.co									</v>
      </c>
      <c r="D290" s="450"/>
      <c r="E290" s="450"/>
      <c r="F290" s="450"/>
      <c r="G290" s="450"/>
      <c r="H290" s="450"/>
      <c r="I290" s="450"/>
      <c r="J290" s="450"/>
      <c r="K290" s="450"/>
      <c r="L290" s="451"/>
    </row>
    <row r="291" spans="1:12" ht="15" thickBot="1">
      <c r="A291" s="104"/>
      <c r="B291" s="74" t="s">
        <v>164</v>
      </c>
      <c r="C291" s="429" t="s">
        <v>165</v>
      </c>
      <c r="D291" s="429"/>
      <c r="E291" s="429"/>
      <c r="F291" s="429"/>
      <c r="G291" s="429"/>
      <c r="H291" s="429"/>
      <c r="I291" s="429"/>
      <c r="J291" s="429"/>
      <c r="K291" s="429"/>
      <c r="L291" s="430"/>
    </row>
    <row r="292" spans="1:12" ht="15" thickBot="1"/>
    <row r="293" spans="1:12" ht="21.5" thickBot="1">
      <c r="A293" s="431" t="s">
        <v>120</v>
      </c>
      <c r="B293" s="432"/>
      <c r="C293" s="432"/>
      <c r="D293" s="432"/>
      <c r="E293" s="432"/>
      <c r="F293" s="432"/>
      <c r="G293" s="432"/>
      <c r="H293" s="432"/>
      <c r="I293" s="432"/>
      <c r="J293" s="432"/>
      <c r="K293" s="432"/>
      <c r="L293" s="433"/>
    </row>
    <row r="294" spans="1:12" ht="31.5" thickBot="1">
      <c r="A294" s="69" t="s">
        <v>121</v>
      </c>
      <c r="B294" s="436" t="s">
        <v>122</v>
      </c>
      <c r="C294" s="436"/>
      <c r="D294" s="436"/>
      <c r="E294" s="436"/>
      <c r="F294" s="436"/>
      <c r="G294" s="436"/>
      <c r="H294" s="436"/>
      <c r="I294" s="436"/>
      <c r="J294" s="436"/>
      <c r="K294" s="436"/>
      <c r="L294" s="436"/>
    </row>
    <row r="295" spans="1:12" ht="16" thickBot="1">
      <c r="A295" s="100"/>
      <c r="B295" s="71" t="s">
        <v>123</v>
      </c>
      <c r="C295" s="434" t="s">
        <v>124</v>
      </c>
      <c r="D295" s="434"/>
      <c r="E295" s="434"/>
      <c r="F295" s="434"/>
      <c r="G295" s="434"/>
      <c r="H295" s="434"/>
      <c r="I295" s="434"/>
      <c r="J295" s="434"/>
      <c r="K295" s="434"/>
      <c r="L295" s="435"/>
    </row>
    <row r="296" spans="1:12" ht="16" thickBot="1">
      <c r="A296" s="101"/>
      <c r="B296" s="436" t="s">
        <v>125</v>
      </c>
      <c r="C296" s="437"/>
      <c r="D296" s="437"/>
      <c r="E296" s="437"/>
      <c r="F296" s="437"/>
      <c r="G296" s="437"/>
      <c r="H296" s="437"/>
      <c r="I296" s="437"/>
      <c r="J296" s="437"/>
      <c r="K296" s="437"/>
      <c r="L296" s="437"/>
    </row>
    <row r="297" spans="1:12">
      <c r="A297" s="101"/>
      <c r="B297" s="71" t="s">
        <v>126</v>
      </c>
      <c r="C297" s="427" t="s">
        <v>127</v>
      </c>
      <c r="D297" s="427"/>
      <c r="E297" s="427"/>
      <c r="F297" s="427"/>
      <c r="G297" s="427"/>
      <c r="H297" s="427"/>
      <c r="I297" s="427"/>
      <c r="J297" s="427"/>
      <c r="K297" s="427"/>
      <c r="L297" s="428"/>
    </row>
    <row r="298" spans="1:12">
      <c r="A298" s="102" t="s">
        <v>173</v>
      </c>
      <c r="B298" s="72" t="s">
        <v>129</v>
      </c>
      <c r="C298" s="427" t="str">
        <f ca="1">OFFSET('Bateria indicadores proceso'!$F$3,(RIGHT(A298,3)),1)</f>
        <v>Oficina de Información Pública del Interior</v>
      </c>
      <c r="D298" s="427"/>
      <c r="E298" s="427"/>
      <c r="F298" s="427"/>
      <c r="G298" s="427"/>
      <c r="H298" s="427"/>
      <c r="I298" s="427"/>
      <c r="J298" s="427"/>
      <c r="K298" s="427"/>
      <c r="L298" s="428"/>
    </row>
    <row r="299" spans="1:12">
      <c r="A299" s="101"/>
      <c r="B299" s="72" t="s">
        <v>130</v>
      </c>
      <c r="C299" s="427" t="str">
        <f ca="1">OFFSET('Bateria indicadores proceso'!$K$3,(RIGHT(A298,3)),1)</f>
        <v xml:space="preserve"> 		Piezas Gráficas, animaciones y publicaciones en redes sociales elaboradas y publicadas en los medios pertinentes. 							</v>
      </c>
      <c r="D299" s="427"/>
      <c r="E299" s="427"/>
      <c r="F299" s="427"/>
      <c r="G299" s="427"/>
      <c r="H299" s="427"/>
      <c r="I299" s="427"/>
      <c r="J299" s="427"/>
      <c r="K299" s="427"/>
      <c r="L299" s="428"/>
    </row>
    <row r="300" spans="1:12">
      <c r="A300" s="101"/>
      <c r="B300" s="72" t="s">
        <v>131</v>
      </c>
      <c r="C300" s="427" t="str">
        <f ca="1">OFFSET('Bateria indicadores proceso'!$I$3,(RIGHT(A298,3)),1)</f>
        <v>Eficacia</v>
      </c>
      <c r="D300" s="427"/>
      <c r="E300" s="427"/>
      <c r="F300" s="427"/>
      <c r="G300" s="427"/>
      <c r="H300" s="427"/>
      <c r="I300" s="427"/>
      <c r="J300" s="427"/>
      <c r="K300" s="427"/>
      <c r="L300" s="428"/>
    </row>
    <row r="301" spans="1:12" ht="15" thickBot="1">
      <c r="A301" s="103"/>
      <c r="B301" s="73" t="s">
        <v>132</v>
      </c>
      <c r="C301" s="427" t="str">
        <f ca="1">OFFSET('Bateria indicadores proceso'!$J$3,(RIGHT(A298,3)),1)</f>
        <v xml:space="preserve">	La gestión, producción y divulgación de información en texto, audio, video o imagen, junto con las respectivas piezas gráficas paras las comunicaciones internas y externas de la entidad son fundamentales para mantener informado tanto al público interno como externo de la ejecución del Ministerio del Interior. onar, producir y divulgar información en texto, audio, video o imagen, y piezas gráficas para las comunicaciones internas y externas de la entidad. Su orientación es mantener.  							</v>
      </c>
      <c r="D301" s="427"/>
      <c r="E301" s="427"/>
      <c r="F301" s="427"/>
      <c r="G301" s="427"/>
      <c r="H301" s="427"/>
      <c r="I301" s="427"/>
      <c r="J301" s="427"/>
      <c r="K301" s="427"/>
      <c r="L301" s="428"/>
    </row>
    <row r="302" spans="1:12" ht="16" thickBot="1">
      <c r="A302" s="103"/>
      <c r="B302" s="438" t="s">
        <v>133</v>
      </c>
      <c r="C302" s="439"/>
      <c r="D302" s="439"/>
      <c r="E302" s="439"/>
      <c r="F302" s="439"/>
      <c r="G302" s="439"/>
      <c r="H302" s="439"/>
      <c r="I302" s="439"/>
      <c r="J302" s="439"/>
      <c r="K302" s="439"/>
      <c r="L302" s="440"/>
    </row>
    <row r="303" spans="1:12">
      <c r="A303" s="101"/>
      <c r="B303" s="71" t="s">
        <v>134</v>
      </c>
      <c r="C303" s="427" t="str">
        <f ca="1">OFFSET('Bateria indicadores proceso'!$O$3,(RIGHT(A298,3)),1)</f>
        <v>Porcentaje</v>
      </c>
      <c r="D303" s="427"/>
      <c r="E303" s="427"/>
      <c r="F303" s="427"/>
      <c r="G303" s="427"/>
      <c r="H303" s="427"/>
      <c r="I303" s="427"/>
      <c r="J303" s="427"/>
      <c r="K303" s="427"/>
      <c r="L303" s="428"/>
    </row>
    <row r="304" spans="1:12" ht="24">
      <c r="A304" s="101"/>
      <c r="B304" s="72" t="s">
        <v>135</v>
      </c>
      <c r="C304" s="427"/>
      <c r="D304" s="427"/>
      <c r="E304" s="427"/>
      <c r="F304" s="427"/>
      <c r="G304" s="427"/>
      <c r="H304" s="427"/>
      <c r="I304" s="427"/>
      <c r="J304" s="427"/>
      <c r="K304" s="427"/>
      <c r="L304" s="428"/>
    </row>
    <row r="305" spans="1:12">
      <c r="A305" s="101"/>
      <c r="B305" s="72" t="s">
        <v>136</v>
      </c>
      <c r="C305" s="427" t="str">
        <f ca="1">OFFSET('Bateria indicadores proceso'!$L$3,(RIGHT(A298,3)),1)</f>
        <v xml:space="preserve">(Número de piezas gráficas, animaciones y publicaciones en redes sociales gestionados / Número de piezas gráficas, animaciones y publicaciones en redes sociales solicitados)									</v>
      </c>
      <c r="D305" s="427"/>
      <c r="E305" s="427"/>
      <c r="F305" s="427"/>
      <c r="G305" s="427"/>
      <c r="H305" s="427"/>
      <c r="I305" s="427"/>
      <c r="J305" s="427"/>
      <c r="K305" s="427"/>
      <c r="L305" s="428"/>
    </row>
    <row r="306" spans="1:12">
      <c r="A306" s="101"/>
      <c r="B306" s="72" t="s">
        <v>137</v>
      </c>
      <c r="C306" s="427" t="str">
        <f ca="1">OFFSET('Bateria indicadores proceso'!$Z$3,(RIGHT(A298,3)),1)</f>
        <v>Trimestral</v>
      </c>
      <c r="D306" s="427"/>
      <c r="E306" s="427"/>
      <c r="F306" s="427"/>
      <c r="G306" s="427"/>
      <c r="H306" s="427"/>
      <c r="I306" s="427"/>
      <c r="J306" s="427"/>
      <c r="K306" s="427"/>
      <c r="L306" s="428"/>
    </row>
    <row r="307" spans="1:12">
      <c r="A307" s="101"/>
      <c r="B307" s="72" t="s">
        <v>138</v>
      </c>
      <c r="C307" s="427" t="str">
        <f ca="1">OFFSET('Bateria indicadores proceso'!$X$3,(RIGHT(A298,3)),1)</f>
        <v xml:space="preserve">Documento Tráfico de Comunicaciones mensual, 2026. 									</v>
      </c>
      <c r="D307" s="427"/>
      <c r="E307" s="427"/>
      <c r="F307" s="427"/>
      <c r="G307" s="427"/>
      <c r="H307" s="427"/>
      <c r="I307" s="427"/>
      <c r="J307" s="427"/>
      <c r="K307" s="427"/>
      <c r="L307" s="428"/>
    </row>
    <row r="308" spans="1:12">
      <c r="A308" s="101"/>
      <c r="B308" s="72" t="s">
        <v>139</v>
      </c>
      <c r="C308" s="425">
        <f ca="1">OFFSET('Bateria indicadores proceso'!$P$3,(RIGHT(A298,3)),1)</f>
        <v>2024</v>
      </c>
      <c r="D308" s="425"/>
      <c r="E308" s="425"/>
      <c r="F308" s="425"/>
      <c r="G308" s="425"/>
      <c r="H308" s="425"/>
      <c r="I308" s="425"/>
      <c r="J308" s="425"/>
      <c r="K308" s="425"/>
      <c r="L308" s="426"/>
    </row>
    <row r="309" spans="1:12">
      <c r="A309" s="101"/>
      <c r="B309" s="72" t="s">
        <v>140</v>
      </c>
      <c r="C309" s="425" t="str">
        <f ca="1">IF(C303="Número",TEXT(OFFSET('Bateria indicadores proceso'!$Q$3,(RIGHT(A298,3)),1),"######"),TEXT(OFFSET('Bateria indicadores proceso'!$Q$3,(RIGHT(A298,3)),1),"0.0%"))</f>
        <v>100.0%</v>
      </c>
      <c r="D309" s="425"/>
      <c r="E309" s="425"/>
      <c r="F309" s="425"/>
      <c r="G309" s="425"/>
      <c r="H309" s="425"/>
      <c r="I309" s="425"/>
      <c r="J309" s="425"/>
      <c r="K309" s="425"/>
      <c r="L309" s="426"/>
    </row>
    <row r="310" spans="1:12">
      <c r="A310" s="101"/>
      <c r="B310" s="72" t="s">
        <v>141</v>
      </c>
      <c r="C310" s="444">
        <f ca="1">+OFFSET('Bateria indicadores proceso'!$R$3,(RIGHT(A298,3)),1)</f>
        <v>46022</v>
      </c>
      <c r="D310" s="444"/>
      <c r="E310" s="444"/>
      <c r="F310" s="444"/>
      <c r="G310" s="444"/>
      <c r="H310" s="444"/>
      <c r="I310" s="444"/>
      <c r="J310" s="444"/>
      <c r="K310" s="444"/>
      <c r="L310" s="445"/>
    </row>
    <row r="311" spans="1:12">
      <c r="A311" s="101"/>
      <c r="B311" s="72" t="s">
        <v>142</v>
      </c>
      <c r="C311" s="425" t="str">
        <f ca="1">OFFSET('Bateria indicadores proceso'!$M$3,(RIGHT(A298,3)),1)</f>
        <v>Mantener</v>
      </c>
      <c r="D311" s="425"/>
      <c r="E311" s="425"/>
      <c r="F311" s="425"/>
      <c r="G311" s="425"/>
      <c r="H311" s="425"/>
      <c r="I311" s="425"/>
      <c r="J311" s="425"/>
      <c r="K311" s="425"/>
      <c r="L311" s="426"/>
    </row>
    <row r="312" spans="1:12">
      <c r="A312" s="101"/>
      <c r="B312" s="72" t="s">
        <v>143</v>
      </c>
      <c r="C312" s="425" t="str">
        <f ca="1">OFFSET('Bateria indicadores proceso'!$N$3,(RIGHT(A298,3)),1)</f>
        <v>Stock</v>
      </c>
      <c r="D312" s="425"/>
      <c r="E312" s="425"/>
      <c r="F312" s="425"/>
      <c r="G312" s="425"/>
      <c r="H312" s="425"/>
      <c r="I312" s="425"/>
      <c r="J312" s="425"/>
      <c r="K312" s="425"/>
      <c r="L312" s="426"/>
    </row>
    <row r="313" spans="1:12">
      <c r="A313" s="101"/>
      <c r="B313" s="72" t="s">
        <v>144</v>
      </c>
      <c r="C313" s="425" t="str">
        <f ca="1">IF(C303="Número",TEXT(OFFSET('Bateria indicadores proceso'!$W$3,(RIGHT(A298,3)),1),"######"),TEXT(OFFSET('Bateria indicadores proceso'!$W$3,(RIGHT(A298,3)),1),"0.0%"))</f>
        <v>100.0%</v>
      </c>
      <c r="D313" s="425"/>
      <c r="E313" s="425"/>
      <c r="F313" s="425"/>
      <c r="G313" s="425"/>
      <c r="H313" s="425"/>
      <c r="I313" s="425"/>
      <c r="J313" s="425"/>
      <c r="K313" s="425"/>
      <c r="L313" s="426"/>
    </row>
    <row r="314" spans="1:12">
      <c r="A314" s="101"/>
      <c r="B314" s="441" t="s">
        <v>145</v>
      </c>
      <c r="C314" s="70" t="s">
        <v>146</v>
      </c>
      <c r="D314" s="70" t="s">
        <v>147</v>
      </c>
      <c r="E314" s="70" t="s">
        <v>148</v>
      </c>
      <c r="F314" s="70" t="s">
        <v>149</v>
      </c>
      <c r="J314" s="75"/>
      <c r="K314" s="75"/>
      <c r="L314" s="76"/>
    </row>
    <row r="315" spans="1:12">
      <c r="A315" s="101"/>
      <c r="B315" s="441"/>
      <c r="C315" s="70" t="str">
        <f ca="1">IF(C303="Número",TEXT(OFFSET('Bateria indicadores proceso'!$S$3,(RIGHT(A298,3)),1),"######"),TEXT(OFFSET('Bateria indicadores proceso'!$S$3,(RIGHT(A298,3)),1),"0.0%"))</f>
        <v>100.0%</v>
      </c>
      <c r="D315" s="70" t="str">
        <f ca="1">IF(C303="Número",TEXT(OFFSET('Bateria indicadores proceso'!$T$3,(RIGHT(A298,3)),1),"######"),TEXT(OFFSET('Bateria indicadores proceso'!$T$3,(RIGHT(A298,3)),1),"0.0%"))</f>
        <v>100.0%</v>
      </c>
      <c r="E315" s="70" t="str">
        <f ca="1">IF(C303="Número",TEXT(OFFSET('Bateria indicadores proceso'!$U$3,(RIGHT(A298,3)),1),"######"),TEXT(OFFSET('Bateria indicadores proceso'!$U$3,(RIGHT(A298,3)),1),"0.0%"))</f>
        <v>100.0%</v>
      </c>
      <c r="F315" s="70" t="str">
        <f ca="1">IF(C303="Número",TEXT(OFFSET('Bateria indicadores proceso'!$V$3,(RIGHT(A298,3)),1),"######"),TEXT(OFFSET('Bateria indicadores proceso'!$V$3,(RIGHT(A298,3)),1),"0.0%"))</f>
        <v>100.0%</v>
      </c>
      <c r="J315" s="77"/>
      <c r="K315" s="77"/>
      <c r="L315" s="78"/>
    </row>
    <row r="316" spans="1:12">
      <c r="A316" s="101"/>
      <c r="B316" s="466" t="s">
        <v>150</v>
      </c>
      <c r="C316" s="446" t="s">
        <v>99</v>
      </c>
      <c r="D316" s="447"/>
      <c r="E316" s="446" t="s">
        <v>103</v>
      </c>
      <c r="F316" s="447"/>
      <c r="G316" s="446" t="s">
        <v>107</v>
      </c>
      <c r="H316" s="447"/>
      <c r="I316" s="446" t="s">
        <v>111</v>
      </c>
      <c r="J316" s="447"/>
      <c r="K316" s="446" t="s">
        <v>114</v>
      </c>
      <c r="L316" s="449"/>
    </row>
    <row r="317" spans="1:12">
      <c r="A317" s="101"/>
      <c r="B317" s="467"/>
      <c r="C317" s="452" t="s">
        <v>97</v>
      </c>
      <c r="D317" s="453"/>
      <c r="E317" s="454" t="s">
        <v>101</v>
      </c>
      <c r="F317" s="455"/>
      <c r="G317" s="456" t="s">
        <v>105</v>
      </c>
      <c r="H317" s="457"/>
      <c r="I317" s="458" t="s">
        <v>109</v>
      </c>
      <c r="J317" s="459"/>
      <c r="K317" s="460" t="s">
        <v>112</v>
      </c>
      <c r="L317" s="461"/>
    </row>
    <row r="318" spans="1:12">
      <c r="A318" s="101"/>
      <c r="B318" s="468"/>
      <c r="C318" s="446" t="s">
        <v>98</v>
      </c>
      <c r="D318" s="447"/>
      <c r="E318" s="446" t="s">
        <v>151</v>
      </c>
      <c r="F318" s="447"/>
      <c r="G318" s="448" t="s">
        <v>152</v>
      </c>
      <c r="H318" s="447"/>
      <c r="I318" s="446" t="s">
        <v>153</v>
      </c>
      <c r="J318" s="447"/>
      <c r="K318" s="446" t="s">
        <v>113</v>
      </c>
      <c r="L318" s="449"/>
    </row>
    <row r="319" spans="1:12">
      <c r="A319" s="101"/>
      <c r="B319" s="72" t="s">
        <v>154</v>
      </c>
      <c r="C319" s="427" t="str">
        <f ca="1">OFFSET('Bateria indicadores proceso'!$Y$3,(RIGHT(A298,3)),1)</f>
        <v>Listado o links de acceso a piezas audiovisuales y de imagen gestionados.</v>
      </c>
      <c r="D319" s="427"/>
      <c r="E319" s="427"/>
      <c r="F319" s="427"/>
      <c r="G319" s="427"/>
      <c r="H319" s="427"/>
      <c r="I319" s="427"/>
      <c r="J319" s="427"/>
      <c r="K319" s="427"/>
      <c r="L319" s="428"/>
    </row>
    <row r="320" spans="1:12">
      <c r="A320" s="101"/>
      <c r="B320" s="442" t="s">
        <v>155</v>
      </c>
      <c r="C320" s="425" t="s">
        <v>156</v>
      </c>
      <c r="D320" s="425"/>
      <c r="E320" s="425"/>
      <c r="F320" s="462" t="str">
        <f ca="1">OFFSET('Bateria indicadores proceso'!$B$3,(RIGHT(A298,3)),1)</f>
        <v>PLANEACIÓN, DIRECCIONAMIENTO ESTRATÉGICO Y COMUNICACIONES</v>
      </c>
      <c r="G320" s="462"/>
      <c r="H320" s="462"/>
      <c r="I320" s="462"/>
      <c r="J320" s="462"/>
      <c r="K320" s="462"/>
      <c r="L320" s="463"/>
    </row>
    <row r="321" spans="1:12">
      <c r="A321" s="101"/>
      <c r="B321" s="443"/>
      <c r="C321" s="425" t="s">
        <v>157</v>
      </c>
      <c r="D321" s="425"/>
      <c r="E321" s="425"/>
      <c r="F321" s="464">
        <f ca="1">OFFSET('Bateria indicadores proceso'!$C$3,(RIGHT(A298,3)),1)</f>
        <v>0.2</v>
      </c>
      <c r="G321" s="464"/>
      <c r="H321" s="464"/>
      <c r="I321" s="464"/>
      <c r="J321" s="464"/>
      <c r="K321" s="464"/>
      <c r="L321" s="465"/>
    </row>
    <row r="322" spans="1:12" ht="15" thickBot="1">
      <c r="A322" s="101"/>
      <c r="B322" s="443"/>
      <c r="C322" s="425" t="s">
        <v>158</v>
      </c>
      <c r="D322" s="425"/>
      <c r="E322" s="425"/>
      <c r="F322" s="464">
        <f ca="1">OFFSET('Bateria indicadores proceso'!$E$3,(RIGHT(A298,3)),1)</f>
        <v>0.05</v>
      </c>
      <c r="G322" s="464"/>
      <c r="H322" s="464"/>
      <c r="I322" s="464"/>
      <c r="J322" s="464"/>
      <c r="K322" s="464"/>
      <c r="L322" s="465"/>
    </row>
    <row r="323" spans="1:12" ht="16" thickBot="1">
      <c r="A323" s="101"/>
      <c r="B323" s="438" t="s">
        <v>159</v>
      </c>
      <c r="C323" s="439"/>
      <c r="D323" s="439"/>
      <c r="E323" s="439"/>
      <c r="F323" s="439"/>
      <c r="G323" s="439"/>
      <c r="H323" s="439"/>
      <c r="I323" s="439"/>
      <c r="J323" s="439"/>
      <c r="K323" s="439"/>
      <c r="L323" s="440"/>
    </row>
    <row r="324" spans="1:12">
      <c r="A324" s="101"/>
      <c r="B324" s="72" t="s">
        <v>161</v>
      </c>
      <c r="C324" s="425" t="str">
        <f ca="1">OFFSET('Bateria indicadores proceso'!$G$3,(RIGHT(A298,3)),1)</f>
        <v xml:space="preserve">Jefe de Oficina </v>
      </c>
      <c r="D324" s="425"/>
      <c r="E324" s="425"/>
      <c r="F324" s="425"/>
      <c r="G324" s="425"/>
      <c r="H324" s="425"/>
      <c r="I324" s="425"/>
      <c r="J324" s="425"/>
      <c r="K324" s="425"/>
      <c r="L324" s="426"/>
    </row>
    <row r="325" spans="1:12">
      <c r="A325" s="101"/>
      <c r="B325" s="72" t="s">
        <v>162</v>
      </c>
      <c r="C325" s="425" t="str">
        <f ca="1">OFFSET('Bateria indicadores proceso'!$F$3,(RIGHT(A298,3)),1)</f>
        <v>Oficina de Información Pública del Interior</v>
      </c>
      <c r="D325" s="425"/>
      <c r="E325" s="425"/>
      <c r="F325" s="425"/>
      <c r="G325" s="425"/>
      <c r="H325" s="425"/>
      <c r="I325" s="425"/>
      <c r="J325" s="425"/>
      <c r="K325" s="425"/>
      <c r="L325" s="426"/>
    </row>
    <row r="326" spans="1:12">
      <c r="A326" s="101"/>
      <c r="B326" s="72" t="s">
        <v>163</v>
      </c>
      <c r="C326" s="450" t="str">
        <f ca="1">OFFSET('Bateria indicadores proceso'!$H$3,(RIGHT(A298,3)),1)</f>
        <v>yitcy.becerra@mininterior.gov.co</v>
      </c>
      <c r="D326" s="450"/>
      <c r="E326" s="450"/>
      <c r="F326" s="450"/>
      <c r="G326" s="450"/>
      <c r="H326" s="450"/>
      <c r="I326" s="450"/>
      <c r="J326" s="450"/>
      <c r="K326" s="450"/>
      <c r="L326" s="451"/>
    </row>
    <row r="327" spans="1:12" ht="15" thickBot="1">
      <c r="A327" s="104"/>
      <c r="B327" s="74" t="s">
        <v>164</v>
      </c>
      <c r="C327" s="429" t="s">
        <v>165</v>
      </c>
      <c r="D327" s="429"/>
      <c r="E327" s="429"/>
      <c r="F327" s="429"/>
      <c r="G327" s="429"/>
      <c r="H327" s="429"/>
      <c r="I327" s="429"/>
      <c r="J327" s="429"/>
      <c r="K327" s="429"/>
      <c r="L327" s="430"/>
    </row>
    <row r="328" spans="1:12" ht="15" thickBot="1"/>
    <row r="329" spans="1:12" ht="21.5" thickBot="1">
      <c r="A329" s="431" t="s">
        <v>120</v>
      </c>
      <c r="B329" s="432"/>
      <c r="C329" s="432"/>
      <c r="D329" s="432"/>
      <c r="E329" s="432"/>
      <c r="F329" s="432"/>
      <c r="G329" s="432"/>
      <c r="H329" s="432"/>
      <c r="I329" s="432"/>
      <c r="J329" s="432"/>
      <c r="K329" s="432"/>
      <c r="L329" s="433"/>
    </row>
    <row r="330" spans="1:12" ht="31.5" thickBot="1">
      <c r="A330" s="69" t="s">
        <v>121</v>
      </c>
      <c r="B330" s="436" t="s">
        <v>122</v>
      </c>
      <c r="C330" s="436"/>
      <c r="D330" s="436"/>
      <c r="E330" s="436"/>
      <c r="F330" s="436"/>
      <c r="G330" s="436"/>
      <c r="H330" s="436"/>
      <c r="I330" s="436"/>
      <c r="J330" s="436"/>
      <c r="K330" s="436"/>
      <c r="L330" s="436"/>
    </row>
    <row r="331" spans="1:12" ht="16" thickBot="1">
      <c r="A331" s="100"/>
      <c r="B331" s="71" t="s">
        <v>123</v>
      </c>
      <c r="C331" s="434" t="s">
        <v>124</v>
      </c>
      <c r="D331" s="434"/>
      <c r="E331" s="434"/>
      <c r="F331" s="434"/>
      <c r="G331" s="434"/>
      <c r="H331" s="434"/>
      <c r="I331" s="434"/>
      <c r="J331" s="434"/>
      <c r="K331" s="434"/>
      <c r="L331" s="435"/>
    </row>
    <row r="332" spans="1:12" ht="16" thickBot="1">
      <c r="A332" s="101"/>
      <c r="B332" s="436" t="s">
        <v>125</v>
      </c>
      <c r="C332" s="437"/>
      <c r="D332" s="437"/>
      <c r="E332" s="437"/>
      <c r="F332" s="437"/>
      <c r="G332" s="437"/>
      <c r="H332" s="437"/>
      <c r="I332" s="437"/>
      <c r="J332" s="437"/>
      <c r="K332" s="437"/>
      <c r="L332" s="437"/>
    </row>
    <row r="333" spans="1:12">
      <c r="A333" s="101"/>
      <c r="B333" s="71" t="s">
        <v>126</v>
      </c>
      <c r="C333" s="427" t="s">
        <v>127</v>
      </c>
      <c r="D333" s="427"/>
      <c r="E333" s="427"/>
      <c r="F333" s="427"/>
      <c r="G333" s="427"/>
      <c r="H333" s="427"/>
      <c r="I333" s="427"/>
      <c r="J333" s="427"/>
      <c r="K333" s="427"/>
      <c r="L333" s="428"/>
    </row>
    <row r="334" spans="1:12">
      <c r="A334" s="102" t="s">
        <v>174</v>
      </c>
      <c r="B334" s="72" t="s">
        <v>129</v>
      </c>
      <c r="C334" s="427" t="str">
        <f ca="1">OFFSET('Bateria indicadores proceso'!$F$3,(RIGHT(A334,3)),1)</f>
        <v>Oficina de Información Pública del Interior</v>
      </c>
      <c r="D334" s="427"/>
      <c r="E334" s="427"/>
      <c r="F334" s="427"/>
      <c r="G334" s="427"/>
      <c r="H334" s="427"/>
      <c r="I334" s="427"/>
      <c r="J334" s="427"/>
      <c r="K334" s="427"/>
      <c r="L334" s="428"/>
    </row>
    <row r="335" spans="1:12">
      <c r="A335" s="101"/>
      <c r="B335" s="72" t="s">
        <v>130</v>
      </c>
      <c r="C335" s="427" t="str">
        <f ca="1">OFFSET('Bateria indicadores proceso'!$K$3,(RIGHT(A334,3)),1)</f>
        <v xml:space="preserve">Piezas audiovisuales y de imagen gestionados de acuerdo con las necesidades de comunicación interna y externa de la entidad. 									</v>
      </c>
      <c r="D335" s="427"/>
      <c r="E335" s="427"/>
      <c r="F335" s="427"/>
      <c r="G335" s="427"/>
      <c r="H335" s="427"/>
      <c r="I335" s="427"/>
      <c r="J335" s="427"/>
      <c r="K335" s="427"/>
      <c r="L335" s="428"/>
    </row>
    <row r="336" spans="1:12">
      <c r="A336" s="101"/>
      <c r="B336" s="72" t="s">
        <v>131</v>
      </c>
      <c r="C336" s="427" t="str">
        <f ca="1">OFFSET('Bateria indicadores proceso'!$I$3,(RIGHT(A334,3)),1)</f>
        <v>Eficacia</v>
      </c>
      <c r="D336" s="427"/>
      <c r="E336" s="427"/>
      <c r="F336" s="427"/>
      <c r="G336" s="427"/>
      <c r="H336" s="427"/>
      <c r="I336" s="427"/>
      <c r="J336" s="427"/>
      <c r="K336" s="427"/>
      <c r="L336" s="428"/>
    </row>
    <row r="337" spans="1:12" ht="15" thickBot="1">
      <c r="A337" s="103"/>
      <c r="B337" s="73" t="s">
        <v>132</v>
      </c>
      <c r="C337" s="427" t="str">
        <f ca="1">OFFSET('Bateria indicadores proceso'!$J$3,(RIGHT(A334,3)),1)</f>
        <v>Realizar y producir material audiovisual y fotográfico como apoyo a las comunicaciones internas y externas para envío a medios de comunicación y emisión a través de los canales digitales del Ministerio del Interior. Es importante su medición porque así se pued valorar cómo se está comunicando interna y externamente a través de material audiovisual y fotográfico. Su orientación es de mantener.</v>
      </c>
      <c r="D337" s="427"/>
      <c r="E337" s="427"/>
      <c r="F337" s="427"/>
      <c r="G337" s="427"/>
      <c r="H337" s="427"/>
      <c r="I337" s="427"/>
      <c r="J337" s="427"/>
      <c r="K337" s="427"/>
      <c r="L337" s="428"/>
    </row>
    <row r="338" spans="1:12" ht="16" thickBot="1">
      <c r="A338" s="103"/>
      <c r="B338" s="438" t="s">
        <v>133</v>
      </c>
      <c r="C338" s="439"/>
      <c r="D338" s="439"/>
      <c r="E338" s="439"/>
      <c r="F338" s="439"/>
      <c r="G338" s="439"/>
      <c r="H338" s="439"/>
      <c r="I338" s="439"/>
      <c r="J338" s="439"/>
      <c r="K338" s="439"/>
      <c r="L338" s="440"/>
    </row>
    <row r="339" spans="1:12">
      <c r="A339" s="101"/>
      <c r="B339" s="71" t="s">
        <v>134</v>
      </c>
      <c r="C339" s="427" t="str">
        <f ca="1">OFFSET('Bateria indicadores proceso'!$O$3,(RIGHT(A334,3)),1)</f>
        <v>Porcentaje</v>
      </c>
      <c r="D339" s="427"/>
      <c r="E339" s="427"/>
      <c r="F339" s="427"/>
      <c r="G339" s="427"/>
      <c r="H339" s="427"/>
      <c r="I339" s="427"/>
      <c r="J339" s="427"/>
      <c r="K339" s="427"/>
      <c r="L339" s="428"/>
    </row>
    <row r="340" spans="1:12" ht="24">
      <c r="A340" s="101"/>
      <c r="B340" s="72" t="s">
        <v>135</v>
      </c>
      <c r="C340" s="427"/>
      <c r="D340" s="427"/>
      <c r="E340" s="427"/>
      <c r="F340" s="427"/>
      <c r="G340" s="427"/>
      <c r="H340" s="427"/>
      <c r="I340" s="427"/>
      <c r="J340" s="427"/>
      <c r="K340" s="427"/>
      <c r="L340" s="428"/>
    </row>
    <row r="341" spans="1:12">
      <c r="A341" s="101"/>
      <c r="B341" s="72" t="s">
        <v>136</v>
      </c>
      <c r="C341" s="427" t="str">
        <f ca="1">OFFSET('Bateria indicadores proceso'!$L$3,(RIGHT(A334,3)),1)</f>
        <v xml:space="preserve">(Número de piezas audiovisuales y de imagen gestionados / Número de piezas audiovisuales y de imagen solicitadas)*100									</v>
      </c>
      <c r="D341" s="427"/>
      <c r="E341" s="427"/>
      <c r="F341" s="427"/>
      <c r="G341" s="427"/>
      <c r="H341" s="427"/>
      <c r="I341" s="427"/>
      <c r="J341" s="427"/>
      <c r="K341" s="427"/>
      <c r="L341" s="428"/>
    </row>
    <row r="342" spans="1:12">
      <c r="A342" s="101"/>
      <c r="B342" s="72" t="s">
        <v>137</v>
      </c>
      <c r="C342" s="427" t="str">
        <f ca="1">OFFSET('Bateria indicadores proceso'!$Z$3,(RIGHT(A334,3)),1)</f>
        <v>Trimestral</v>
      </c>
      <c r="D342" s="427"/>
      <c r="E342" s="427"/>
      <c r="F342" s="427"/>
      <c r="G342" s="427"/>
      <c r="H342" s="427"/>
      <c r="I342" s="427"/>
      <c r="J342" s="427"/>
      <c r="K342" s="427"/>
      <c r="L342" s="428"/>
    </row>
    <row r="343" spans="1:12">
      <c r="A343" s="101"/>
      <c r="B343" s="72" t="s">
        <v>138</v>
      </c>
      <c r="C343" s="427" t="str">
        <f ca="1">OFFSET('Bateria indicadores proceso'!$X$3,(RIGHT(A334,3)),1)</f>
        <v xml:space="preserve">Documento Tráfico de Comunicaciones mensual, 2026. 									</v>
      </c>
      <c r="D343" s="427"/>
      <c r="E343" s="427"/>
      <c r="F343" s="427"/>
      <c r="G343" s="427"/>
      <c r="H343" s="427"/>
      <c r="I343" s="427"/>
      <c r="J343" s="427"/>
      <c r="K343" s="427"/>
      <c r="L343" s="428"/>
    </row>
    <row r="344" spans="1:12">
      <c r="A344" s="101"/>
      <c r="B344" s="72" t="s">
        <v>139</v>
      </c>
      <c r="C344" s="425">
        <f ca="1">OFFSET('Bateria indicadores proceso'!$P$3,(RIGHT(A334,3)),1)</f>
        <v>2024</v>
      </c>
      <c r="D344" s="425"/>
      <c r="E344" s="425"/>
      <c r="F344" s="425"/>
      <c r="G344" s="425"/>
      <c r="H344" s="425"/>
      <c r="I344" s="425"/>
      <c r="J344" s="425"/>
      <c r="K344" s="425"/>
      <c r="L344" s="426"/>
    </row>
    <row r="345" spans="1:12">
      <c r="A345" s="101"/>
      <c r="B345" s="72" t="s">
        <v>140</v>
      </c>
      <c r="C345" s="425" t="str">
        <f ca="1">IF(C339="Número",TEXT(OFFSET('Bateria indicadores proceso'!$Q$3,(RIGHT(A334,3)),1),"######"),TEXT(OFFSET('Bateria indicadores proceso'!$Q$3,(RIGHT(A334,3)),1),"0.0%"))</f>
        <v>100.0%</v>
      </c>
      <c r="D345" s="425"/>
      <c r="E345" s="425"/>
      <c r="F345" s="425"/>
      <c r="G345" s="425"/>
      <c r="H345" s="425"/>
      <c r="I345" s="425"/>
      <c r="J345" s="425"/>
      <c r="K345" s="425"/>
      <c r="L345" s="426"/>
    </row>
    <row r="346" spans="1:12">
      <c r="A346" s="101"/>
      <c r="B346" s="72" t="s">
        <v>141</v>
      </c>
      <c r="C346" s="444">
        <f ca="1">+OFFSET('Bateria indicadores proceso'!$R$3,(RIGHT(A334,3)),1)</f>
        <v>46022</v>
      </c>
      <c r="D346" s="444"/>
      <c r="E346" s="444"/>
      <c r="F346" s="444"/>
      <c r="G346" s="444"/>
      <c r="H346" s="444"/>
      <c r="I346" s="444"/>
      <c r="J346" s="444"/>
      <c r="K346" s="444"/>
      <c r="L346" s="445"/>
    </row>
    <row r="347" spans="1:12">
      <c r="A347" s="101"/>
      <c r="B347" s="72" t="s">
        <v>142</v>
      </c>
      <c r="C347" s="425" t="str">
        <f ca="1">OFFSET('Bateria indicadores proceso'!$M$3,(RIGHT(A334,3)),1)</f>
        <v>Mantener</v>
      </c>
      <c r="D347" s="425"/>
      <c r="E347" s="425"/>
      <c r="F347" s="425"/>
      <c r="G347" s="425"/>
      <c r="H347" s="425"/>
      <c r="I347" s="425"/>
      <c r="J347" s="425"/>
      <c r="K347" s="425"/>
      <c r="L347" s="426"/>
    </row>
    <row r="348" spans="1:12">
      <c r="A348" s="101"/>
      <c r="B348" s="72" t="s">
        <v>143</v>
      </c>
      <c r="C348" s="425" t="str">
        <f ca="1">OFFSET('Bateria indicadores proceso'!$N$3,(RIGHT(A334,3)),1)</f>
        <v>Stock</v>
      </c>
      <c r="D348" s="425"/>
      <c r="E348" s="425"/>
      <c r="F348" s="425"/>
      <c r="G348" s="425"/>
      <c r="H348" s="425"/>
      <c r="I348" s="425"/>
      <c r="J348" s="425"/>
      <c r="K348" s="425"/>
      <c r="L348" s="426"/>
    </row>
    <row r="349" spans="1:12">
      <c r="A349" s="101"/>
      <c r="B349" s="72" t="s">
        <v>144</v>
      </c>
      <c r="C349" s="425" t="str">
        <f ca="1">IF(C339="Número",TEXT(OFFSET('Bateria indicadores proceso'!$W$3,(RIGHT(A334,3)),1),"######"),TEXT(OFFSET('Bateria indicadores proceso'!$W$3,(RIGHT(A334,3)),1),"0.0%"))</f>
        <v>100.0%</v>
      </c>
      <c r="D349" s="425"/>
      <c r="E349" s="425"/>
      <c r="F349" s="425"/>
      <c r="G349" s="425"/>
      <c r="H349" s="425"/>
      <c r="I349" s="425"/>
      <c r="J349" s="425"/>
      <c r="K349" s="425"/>
      <c r="L349" s="426"/>
    </row>
    <row r="350" spans="1:12">
      <c r="A350" s="101"/>
      <c r="B350" s="441" t="s">
        <v>145</v>
      </c>
      <c r="C350" s="70" t="s">
        <v>146</v>
      </c>
      <c r="D350" s="70" t="s">
        <v>147</v>
      </c>
      <c r="E350" s="70" t="s">
        <v>148</v>
      </c>
      <c r="F350" s="70" t="s">
        <v>149</v>
      </c>
      <c r="J350" s="75"/>
      <c r="K350" s="75"/>
      <c r="L350" s="76"/>
    </row>
    <row r="351" spans="1:12">
      <c r="A351" s="101"/>
      <c r="B351" s="441"/>
      <c r="C351" s="70" t="str">
        <f ca="1">IF(C339="Número",TEXT(OFFSET('Bateria indicadores proceso'!$S$3,(RIGHT(A334,3)),1),"######"),TEXT(OFFSET('Bateria indicadores proceso'!$S$3,(RIGHT(A334,3)),1),"0.0%"))</f>
        <v>100.0%</v>
      </c>
      <c r="D351" s="70" t="str">
        <f ca="1">IF(C339="Número",TEXT(OFFSET('Bateria indicadores proceso'!$T$3,(RIGHT(A334,3)),1),"######"),TEXT(OFFSET('Bateria indicadores proceso'!$T$3,(RIGHT(A334,3)),1),"0.0%"))</f>
        <v>100.0%</v>
      </c>
      <c r="E351" s="70" t="str">
        <f ca="1">IF(C339="Número",TEXT(OFFSET('Bateria indicadores proceso'!$U$3,(RIGHT(A334,3)),1),"######"),TEXT(OFFSET('Bateria indicadores proceso'!$U$3,(RIGHT(A334,3)),1),"0.0%"))</f>
        <v>100.0%</v>
      </c>
      <c r="F351" s="70" t="str">
        <f ca="1">IF(C339="Número",TEXT(OFFSET('Bateria indicadores proceso'!$V$3,(RIGHT(A334,3)),1),"######"),TEXT(OFFSET('Bateria indicadores proceso'!$V$3,(RIGHT(A334,3)),1),"0.0%"))</f>
        <v>100.0%</v>
      </c>
      <c r="J351" s="77"/>
      <c r="K351" s="77"/>
      <c r="L351" s="78"/>
    </row>
    <row r="352" spans="1:12">
      <c r="A352" s="101"/>
      <c r="B352" s="466" t="s">
        <v>150</v>
      </c>
      <c r="C352" s="446" t="s">
        <v>99</v>
      </c>
      <c r="D352" s="447"/>
      <c r="E352" s="446" t="s">
        <v>103</v>
      </c>
      <c r="F352" s="447"/>
      <c r="G352" s="446" t="s">
        <v>107</v>
      </c>
      <c r="H352" s="447"/>
      <c r="I352" s="446" t="s">
        <v>111</v>
      </c>
      <c r="J352" s="447"/>
      <c r="K352" s="446" t="s">
        <v>114</v>
      </c>
      <c r="L352" s="449"/>
    </row>
    <row r="353" spans="1:12">
      <c r="A353" s="101"/>
      <c r="B353" s="467"/>
      <c r="C353" s="452" t="s">
        <v>97</v>
      </c>
      <c r="D353" s="453"/>
      <c r="E353" s="454" t="s">
        <v>101</v>
      </c>
      <c r="F353" s="455"/>
      <c r="G353" s="456" t="s">
        <v>105</v>
      </c>
      <c r="H353" s="457"/>
      <c r="I353" s="458" t="s">
        <v>109</v>
      </c>
      <c r="J353" s="459"/>
      <c r="K353" s="460" t="s">
        <v>112</v>
      </c>
      <c r="L353" s="461"/>
    </row>
    <row r="354" spans="1:12">
      <c r="A354" s="101"/>
      <c r="B354" s="468"/>
      <c r="C354" s="446" t="s">
        <v>98</v>
      </c>
      <c r="D354" s="447"/>
      <c r="E354" s="446" t="s">
        <v>151</v>
      </c>
      <c r="F354" s="447"/>
      <c r="G354" s="448" t="s">
        <v>152</v>
      </c>
      <c r="H354" s="447"/>
      <c r="I354" s="446" t="s">
        <v>153</v>
      </c>
      <c r="J354" s="447"/>
      <c r="K354" s="446" t="s">
        <v>113</v>
      </c>
      <c r="L354" s="449"/>
    </row>
    <row r="355" spans="1:12">
      <c r="A355" s="101"/>
      <c r="B355" s="72" t="s">
        <v>154</v>
      </c>
      <c r="C355" s="427" t="str">
        <f ca="1">OFFSET('Bateria indicadores proceso'!$Y$3,(RIGHT(A334,3)),1)</f>
        <v xml:space="preserve">Listado o links de acceso a piezas audiovisuales y de imagen gestionados. 									</v>
      </c>
      <c r="D355" s="427"/>
      <c r="E355" s="427"/>
      <c r="F355" s="427"/>
      <c r="G355" s="427"/>
      <c r="H355" s="427"/>
      <c r="I355" s="427"/>
      <c r="J355" s="427"/>
      <c r="K355" s="427"/>
      <c r="L355" s="428"/>
    </row>
    <row r="356" spans="1:12">
      <c r="A356" s="101"/>
      <c r="B356" s="442" t="s">
        <v>155</v>
      </c>
      <c r="C356" s="425" t="s">
        <v>156</v>
      </c>
      <c r="D356" s="425"/>
      <c r="E356" s="425"/>
      <c r="F356" s="462" t="str">
        <f ca="1">OFFSET('Bateria indicadores proceso'!$B$3,(RIGHT(A334,3)),1)</f>
        <v>PLANEACIÓN, DIRECCIONAMIENTO ESTRATÉGICO Y COMUNICACIONES</v>
      </c>
      <c r="G356" s="462"/>
      <c r="H356" s="462"/>
      <c r="I356" s="462"/>
      <c r="J356" s="462"/>
      <c r="K356" s="462"/>
      <c r="L356" s="463"/>
    </row>
    <row r="357" spans="1:12">
      <c r="A357" s="101"/>
      <c r="B357" s="443"/>
      <c r="C357" s="425" t="s">
        <v>157</v>
      </c>
      <c r="D357" s="425"/>
      <c r="E357" s="425"/>
      <c r="F357" s="464">
        <f ca="1">OFFSET('Bateria indicadores proceso'!$C$3,(RIGHT(A334,3)),1)</f>
        <v>0.2</v>
      </c>
      <c r="G357" s="464"/>
      <c r="H357" s="464"/>
      <c r="I357" s="464"/>
      <c r="J357" s="464"/>
      <c r="K357" s="464"/>
      <c r="L357" s="465"/>
    </row>
    <row r="358" spans="1:12" ht="15" thickBot="1">
      <c r="A358" s="101"/>
      <c r="B358" s="443"/>
      <c r="C358" s="425" t="s">
        <v>158</v>
      </c>
      <c r="D358" s="425"/>
      <c r="E358" s="425"/>
      <c r="F358" s="464">
        <f ca="1">OFFSET('Bateria indicadores proceso'!$E$3,(RIGHT(A334,3)),1)</f>
        <v>0.05</v>
      </c>
      <c r="G358" s="464"/>
      <c r="H358" s="464"/>
      <c r="I358" s="464"/>
      <c r="J358" s="464"/>
      <c r="K358" s="464"/>
      <c r="L358" s="465"/>
    </row>
    <row r="359" spans="1:12" ht="16" thickBot="1">
      <c r="A359" s="101"/>
      <c r="B359" s="438" t="s">
        <v>159</v>
      </c>
      <c r="C359" s="439"/>
      <c r="D359" s="439"/>
      <c r="E359" s="439"/>
      <c r="F359" s="439"/>
      <c r="G359" s="439"/>
      <c r="H359" s="439"/>
      <c r="I359" s="439"/>
      <c r="J359" s="439"/>
      <c r="K359" s="439"/>
      <c r="L359" s="440"/>
    </row>
    <row r="360" spans="1:12">
      <c r="A360" s="101"/>
      <c r="B360" s="72" t="s">
        <v>161</v>
      </c>
      <c r="C360" s="425" t="str">
        <f ca="1">OFFSET('Bateria indicadores proceso'!$G$3,(RIGHT(A334,3)),1)</f>
        <v xml:space="preserve">Jefe de Oficina </v>
      </c>
      <c r="D360" s="425"/>
      <c r="E360" s="425"/>
      <c r="F360" s="425"/>
      <c r="G360" s="425"/>
      <c r="H360" s="425"/>
      <c r="I360" s="425"/>
      <c r="J360" s="425"/>
      <c r="K360" s="425"/>
      <c r="L360" s="426"/>
    </row>
    <row r="361" spans="1:12">
      <c r="A361" s="101"/>
      <c r="B361" s="72" t="s">
        <v>162</v>
      </c>
      <c r="C361" s="425" t="str">
        <f ca="1">OFFSET('Bateria indicadores proceso'!$F$3,(RIGHT(A334,3)),1)</f>
        <v>Oficina de Información Pública del Interior</v>
      </c>
      <c r="D361" s="425"/>
      <c r="E361" s="425"/>
      <c r="F361" s="425"/>
      <c r="G361" s="425"/>
      <c r="H361" s="425"/>
      <c r="I361" s="425"/>
      <c r="J361" s="425"/>
      <c r="K361" s="425"/>
      <c r="L361" s="426"/>
    </row>
    <row r="362" spans="1:12">
      <c r="A362" s="101"/>
      <c r="B362" s="72" t="s">
        <v>163</v>
      </c>
      <c r="C362" s="450" t="str">
        <f ca="1">OFFSET('Bateria indicadores proceso'!$H$3,(RIGHT(A298,3)),1)</f>
        <v>yitcy.becerra@mininterior.gov.co</v>
      </c>
      <c r="D362" s="450"/>
      <c r="E362" s="450"/>
      <c r="F362" s="450"/>
      <c r="G362" s="450"/>
      <c r="H362" s="450"/>
      <c r="I362" s="450"/>
      <c r="J362" s="450"/>
      <c r="K362" s="450"/>
      <c r="L362" s="451"/>
    </row>
    <row r="363" spans="1:12" ht="15" thickBot="1">
      <c r="A363" s="104"/>
      <c r="B363" s="74" t="s">
        <v>164</v>
      </c>
      <c r="C363" s="429" t="s">
        <v>165</v>
      </c>
      <c r="D363" s="429"/>
      <c r="E363" s="429"/>
      <c r="F363" s="429"/>
      <c r="G363" s="429"/>
      <c r="H363" s="429"/>
      <c r="I363" s="429"/>
      <c r="J363" s="429"/>
      <c r="K363" s="429"/>
      <c r="L363" s="430"/>
    </row>
    <row r="364" spans="1:12" ht="15" thickBot="1"/>
    <row r="365" spans="1:12" ht="21.5" thickBot="1">
      <c r="A365" s="431" t="s">
        <v>120</v>
      </c>
      <c r="B365" s="432"/>
      <c r="C365" s="432"/>
      <c r="D365" s="432"/>
      <c r="E365" s="432"/>
      <c r="F365" s="432"/>
      <c r="G365" s="432"/>
      <c r="H365" s="432"/>
      <c r="I365" s="432"/>
      <c r="J365" s="432"/>
      <c r="K365" s="432"/>
      <c r="L365" s="433"/>
    </row>
    <row r="366" spans="1:12" ht="31.5" thickBot="1">
      <c r="A366" s="69" t="s">
        <v>121</v>
      </c>
      <c r="B366" s="436" t="s">
        <v>122</v>
      </c>
      <c r="C366" s="436"/>
      <c r="D366" s="436"/>
      <c r="E366" s="436"/>
      <c r="F366" s="436"/>
      <c r="G366" s="436"/>
      <c r="H366" s="436"/>
      <c r="I366" s="436"/>
      <c r="J366" s="436"/>
      <c r="K366" s="436"/>
      <c r="L366" s="436"/>
    </row>
    <row r="367" spans="1:12" ht="16" thickBot="1">
      <c r="A367" s="100"/>
      <c r="B367" s="71" t="s">
        <v>123</v>
      </c>
      <c r="C367" s="434" t="s">
        <v>124</v>
      </c>
      <c r="D367" s="434"/>
      <c r="E367" s="434"/>
      <c r="F367" s="434"/>
      <c r="G367" s="434"/>
      <c r="H367" s="434"/>
      <c r="I367" s="434"/>
      <c r="J367" s="434"/>
      <c r="K367" s="434"/>
      <c r="L367" s="435"/>
    </row>
    <row r="368" spans="1:12" ht="16" thickBot="1">
      <c r="A368" s="101"/>
      <c r="B368" s="436" t="s">
        <v>125</v>
      </c>
      <c r="C368" s="437"/>
      <c r="D368" s="437"/>
      <c r="E368" s="437"/>
      <c r="F368" s="437"/>
      <c r="G368" s="437"/>
      <c r="H368" s="437"/>
      <c r="I368" s="437"/>
      <c r="J368" s="437"/>
      <c r="K368" s="437"/>
      <c r="L368" s="437"/>
    </row>
    <row r="369" spans="1:12">
      <c r="A369" s="101"/>
      <c r="B369" s="71" t="s">
        <v>126</v>
      </c>
      <c r="C369" s="427" t="s">
        <v>127</v>
      </c>
      <c r="D369" s="427"/>
      <c r="E369" s="427"/>
      <c r="F369" s="427"/>
      <c r="G369" s="427"/>
      <c r="H369" s="427"/>
      <c r="I369" s="427"/>
      <c r="J369" s="427"/>
      <c r="K369" s="427"/>
      <c r="L369" s="428"/>
    </row>
    <row r="370" spans="1:12">
      <c r="A370" s="102" t="s">
        <v>175</v>
      </c>
      <c r="B370" s="72" t="s">
        <v>129</v>
      </c>
      <c r="C370" s="427" t="str">
        <f ca="1">OFFSET('Bateria indicadores proceso'!$F$3,(RIGHT(A370,3)),1)</f>
        <v>Oficina Asesora de Planeación</v>
      </c>
      <c r="D370" s="427"/>
      <c r="E370" s="427"/>
      <c r="F370" s="427"/>
      <c r="G370" s="427"/>
      <c r="H370" s="427"/>
      <c r="I370" s="427"/>
      <c r="J370" s="427"/>
      <c r="K370" s="427"/>
      <c r="L370" s="428"/>
    </row>
    <row r="371" spans="1:12">
      <c r="A371" s="101"/>
      <c r="B371" s="72" t="s">
        <v>130</v>
      </c>
      <c r="C371" s="427" t="str">
        <f ca="1">OFFSET('Bateria indicadores proceso'!$K$3,(RIGHT(A370,3)),1)</f>
        <v>Red de gestión del conocimiento y la innovación implementada en el Ministerio del Interior</v>
      </c>
      <c r="D371" s="427"/>
      <c r="E371" s="427"/>
      <c r="F371" s="427"/>
      <c r="G371" s="427"/>
      <c r="H371" s="427"/>
      <c r="I371" s="427"/>
      <c r="J371" s="427"/>
      <c r="K371" s="427"/>
      <c r="L371" s="428"/>
    </row>
    <row r="372" spans="1:12">
      <c r="A372" s="101"/>
      <c r="B372" s="72" t="s">
        <v>131</v>
      </c>
      <c r="C372" s="427" t="str">
        <f ca="1">OFFSET('Bateria indicadores proceso'!$I$3,(RIGHT(A370,3)),1)</f>
        <v>Efectividad</v>
      </c>
      <c r="D372" s="427"/>
      <c r="E372" s="427"/>
      <c r="F372" s="427"/>
      <c r="G372" s="427"/>
      <c r="H372" s="427"/>
      <c r="I372" s="427"/>
      <c r="J372" s="427"/>
      <c r="K372" s="427"/>
      <c r="L372" s="428"/>
    </row>
    <row r="373" spans="1:12" ht="15" thickBot="1">
      <c r="A373" s="103"/>
      <c r="B373" s="73" t="s">
        <v>132</v>
      </c>
      <c r="C373" s="427" t="str">
        <f ca="1">OFFSET('Bateria indicadores proceso'!$J$3,(RIGHT(A370,3)),1)</f>
        <v xml:space="preserve">Desarrollas estrategias de difusión y marketing disruptivas y de alto impacto para dar a conocer la Red de Gestión del Conocimiento y la Innovación, es importante medirlo porque los resultados obtenidos permiten verficar el dominio del tema de Gestión del Conocimiento y la Innovación en la Entidad,  el tipo de Orientación del Indicador es Incrementar dado que asi se afianza la Cultura de la Gestión del Conocimiento y la Innovación. </v>
      </c>
      <c r="D373" s="427"/>
      <c r="E373" s="427"/>
      <c r="F373" s="427"/>
      <c r="G373" s="427"/>
      <c r="H373" s="427"/>
      <c r="I373" s="427"/>
      <c r="J373" s="427"/>
      <c r="K373" s="427"/>
      <c r="L373" s="428"/>
    </row>
    <row r="374" spans="1:12" ht="16" thickBot="1">
      <c r="A374" s="103"/>
      <c r="B374" s="438" t="s">
        <v>133</v>
      </c>
      <c r="C374" s="439"/>
      <c r="D374" s="439"/>
      <c r="E374" s="439"/>
      <c r="F374" s="439"/>
      <c r="G374" s="439"/>
      <c r="H374" s="439"/>
      <c r="I374" s="439"/>
      <c r="J374" s="439"/>
      <c r="K374" s="439"/>
      <c r="L374" s="440"/>
    </row>
    <row r="375" spans="1:12">
      <c r="A375" s="101"/>
      <c r="B375" s="71" t="s">
        <v>134</v>
      </c>
      <c r="C375" s="427" t="str">
        <f ca="1">OFFSET('Bateria indicadores proceso'!$O$3,(RIGHT(A370,3)),1)</f>
        <v>Número</v>
      </c>
      <c r="D375" s="427"/>
      <c r="E375" s="427"/>
      <c r="F375" s="427"/>
      <c r="G375" s="427"/>
      <c r="H375" s="427"/>
      <c r="I375" s="427"/>
      <c r="J375" s="427"/>
      <c r="K375" s="427"/>
      <c r="L375" s="428"/>
    </row>
    <row r="376" spans="1:12" ht="24">
      <c r="A376" s="101"/>
      <c r="B376" s="72" t="s">
        <v>135</v>
      </c>
      <c r="C376" s="427"/>
      <c r="D376" s="427"/>
      <c r="E376" s="427"/>
      <c r="F376" s="427"/>
      <c r="G376" s="427"/>
      <c r="H376" s="427"/>
      <c r="I376" s="427"/>
      <c r="J376" s="427"/>
      <c r="K376" s="427"/>
      <c r="L376" s="428"/>
    </row>
    <row r="377" spans="1:12">
      <c r="A377" s="101"/>
      <c r="B377" s="72" t="s">
        <v>136</v>
      </c>
      <c r="C377" s="427" t="str">
        <f ca="1">OFFSET('Bateria indicadores proceso'!$L$3,(RIGHT(A370,3)),1)</f>
        <v>Sumatoria de la evaluación de satisfacción de número de personas que conocen la Red de Gestión del Conocimiento y la Innovación.</v>
      </c>
      <c r="D377" s="427"/>
      <c r="E377" s="427"/>
      <c r="F377" s="427"/>
      <c r="G377" s="427"/>
      <c r="H377" s="427"/>
      <c r="I377" s="427"/>
      <c r="J377" s="427"/>
      <c r="K377" s="427"/>
      <c r="L377" s="428"/>
    </row>
    <row r="378" spans="1:12">
      <c r="A378" s="101"/>
      <c r="B378" s="72" t="s">
        <v>137</v>
      </c>
      <c r="C378" s="427" t="str">
        <f ca="1">OFFSET('Bateria indicadores proceso'!$Z$3,(RIGHT(A370,3)),1)</f>
        <v>Trimestral</v>
      </c>
      <c r="D378" s="427"/>
      <c r="E378" s="427"/>
      <c r="F378" s="427"/>
      <c r="G378" s="427"/>
      <c r="H378" s="427"/>
      <c r="I378" s="427"/>
      <c r="J378" s="427"/>
      <c r="K378" s="427"/>
      <c r="L378" s="428"/>
    </row>
    <row r="379" spans="1:12">
      <c r="A379" s="101"/>
      <c r="B379" s="72" t="s">
        <v>138</v>
      </c>
      <c r="C379" s="427" t="str">
        <f ca="1">OFFSET('Bateria indicadores proceso'!$X$3,(RIGHT(A370,3)),1)</f>
        <v>Evaluación de satisfacción aplicadas</v>
      </c>
      <c r="D379" s="427"/>
      <c r="E379" s="427"/>
      <c r="F379" s="427"/>
      <c r="G379" s="427"/>
      <c r="H379" s="427"/>
      <c r="I379" s="427"/>
      <c r="J379" s="427"/>
      <c r="K379" s="427"/>
      <c r="L379" s="428"/>
    </row>
    <row r="380" spans="1:12">
      <c r="A380" s="101"/>
      <c r="B380" s="72" t="s">
        <v>139</v>
      </c>
      <c r="C380" s="425" t="str">
        <f ca="1">OFFSET('Bateria indicadores proceso'!$P$3,(RIGHT(A370,3)),1)</f>
        <v>No aplica</v>
      </c>
      <c r="D380" s="425"/>
      <c r="E380" s="425"/>
      <c r="F380" s="425"/>
      <c r="G380" s="425"/>
      <c r="H380" s="425"/>
      <c r="I380" s="425"/>
      <c r="J380" s="425"/>
      <c r="K380" s="425"/>
      <c r="L380" s="426"/>
    </row>
    <row r="381" spans="1:12">
      <c r="A381" s="101"/>
      <c r="B381" s="72" t="s">
        <v>140</v>
      </c>
      <c r="C381" s="425" t="str">
        <f ca="1">IF(C375="Número",TEXT(OFFSET('Bateria indicadores proceso'!$Q$3,(RIGHT(A370,3)),1),"######"),TEXT(OFFSET('Bateria indicadores proceso'!$Q$3,(RIGHT(A370,3)),1),"0.0%"))</f>
        <v>No aplica</v>
      </c>
      <c r="D381" s="425"/>
      <c r="E381" s="425"/>
      <c r="F381" s="425"/>
      <c r="G381" s="425"/>
      <c r="H381" s="425"/>
      <c r="I381" s="425"/>
      <c r="J381" s="425"/>
      <c r="K381" s="425"/>
      <c r="L381" s="426"/>
    </row>
    <row r="382" spans="1:12">
      <c r="A382" s="101"/>
      <c r="B382" s="72" t="s">
        <v>141</v>
      </c>
      <c r="C382" s="444" t="str">
        <f ca="1">+OFFSET('Bateria indicadores proceso'!$R$3,(RIGHT(A370,3)),1)</f>
        <v>No aplica</v>
      </c>
      <c r="D382" s="444"/>
      <c r="E382" s="444"/>
      <c r="F382" s="444"/>
      <c r="G382" s="444"/>
      <c r="H382" s="444"/>
      <c r="I382" s="444"/>
      <c r="J382" s="444"/>
      <c r="K382" s="444"/>
      <c r="L382" s="445"/>
    </row>
    <row r="383" spans="1:12">
      <c r="A383" s="101"/>
      <c r="B383" s="72" t="s">
        <v>142</v>
      </c>
      <c r="C383" s="425" t="str">
        <f ca="1">OFFSET('Bateria indicadores proceso'!$M$3,(RIGHT(A370,3)),1)</f>
        <v>Incrementar</v>
      </c>
      <c r="D383" s="425"/>
      <c r="E383" s="425"/>
      <c r="F383" s="425"/>
      <c r="G383" s="425"/>
      <c r="H383" s="425"/>
      <c r="I383" s="425"/>
      <c r="J383" s="425"/>
      <c r="K383" s="425"/>
      <c r="L383" s="426"/>
    </row>
    <row r="384" spans="1:12">
      <c r="A384" s="101"/>
      <c r="B384" s="72" t="s">
        <v>143</v>
      </c>
      <c r="C384" s="425" t="str">
        <f ca="1">OFFSET('Bateria indicadores proceso'!$N$3,(RIGHT(A370,3)),1)</f>
        <v>Acumulado</v>
      </c>
      <c r="D384" s="425"/>
      <c r="E384" s="425"/>
      <c r="F384" s="425"/>
      <c r="G384" s="425"/>
      <c r="H384" s="425"/>
      <c r="I384" s="425"/>
      <c r="J384" s="425"/>
      <c r="K384" s="425"/>
      <c r="L384" s="426"/>
    </row>
    <row r="385" spans="1:12">
      <c r="A385" s="101"/>
      <c r="B385" s="72" t="s">
        <v>144</v>
      </c>
      <c r="C385" s="425" t="str">
        <f ca="1">IF(C375="Número",TEXT(OFFSET('Bateria indicadores proceso'!$W$3,(RIGHT(A370,3)),1),"######"),TEXT(OFFSET('Bateria indicadores proceso'!$W$3,(RIGHT(A370,3)),1),"0.0%"))</f>
        <v>400</v>
      </c>
      <c r="D385" s="425"/>
      <c r="E385" s="425"/>
      <c r="F385" s="425"/>
      <c r="G385" s="425"/>
      <c r="H385" s="425"/>
      <c r="I385" s="425"/>
      <c r="J385" s="425"/>
      <c r="K385" s="425"/>
      <c r="L385" s="426"/>
    </row>
    <row r="386" spans="1:12">
      <c r="A386" s="101"/>
      <c r="B386" s="441" t="s">
        <v>145</v>
      </c>
      <c r="C386" s="70" t="s">
        <v>146</v>
      </c>
      <c r="D386" s="70" t="s">
        <v>147</v>
      </c>
      <c r="E386" s="70" t="s">
        <v>148</v>
      </c>
      <c r="F386" s="70" t="s">
        <v>149</v>
      </c>
      <c r="J386" s="75"/>
      <c r="K386" s="75"/>
      <c r="L386" s="76"/>
    </row>
    <row r="387" spans="1:12">
      <c r="A387" s="101"/>
      <c r="B387" s="441"/>
      <c r="C387" s="70" t="str">
        <f ca="1">IF(C375="Número",TEXT(OFFSET('Bateria indicadores proceso'!$S$3,(RIGHT(A370,3)),1),"######"),TEXT(OFFSET('Bateria indicadores proceso'!$S$3,(RIGHT(A370,3)),1),"0.0%"))</f>
        <v>100</v>
      </c>
      <c r="D387" s="70" t="str">
        <f ca="1">IF(C375="Número",TEXT(OFFSET('Bateria indicadores proceso'!$T$3,(RIGHT(A370,3)),1),"######"),TEXT(OFFSET('Bateria indicadores proceso'!$T$3,(RIGHT(A370,3)),1),"0.0%"))</f>
        <v>100</v>
      </c>
      <c r="E387" s="70" t="str">
        <f ca="1">IF(C375="Número",TEXT(OFFSET('Bateria indicadores proceso'!$U$3,(RIGHT(A370,3)),1),"######"),TEXT(OFFSET('Bateria indicadores proceso'!$U$3,(RIGHT(A370,3)),1),"0.0%"))</f>
        <v>100</v>
      </c>
      <c r="F387" s="70" t="str">
        <f ca="1">IF(C375="Número",TEXT(OFFSET('Bateria indicadores proceso'!$V$3,(RIGHT(A370,3)),1),"######"),TEXT(OFFSET('Bateria indicadores proceso'!$V$3,(RIGHT(A370,3)),1),"0.0%"))</f>
        <v>100</v>
      </c>
      <c r="J387" s="77"/>
      <c r="K387" s="77"/>
      <c r="L387" s="78"/>
    </row>
    <row r="388" spans="1:12">
      <c r="A388" s="101"/>
      <c r="B388" s="466" t="s">
        <v>150</v>
      </c>
      <c r="C388" s="446" t="s">
        <v>99</v>
      </c>
      <c r="D388" s="447"/>
      <c r="E388" s="446" t="s">
        <v>103</v>
      </c>
      <c r="F388" s="447"/>
      <c r="G388" s="446" t="s">
        <v>107</v>
      </c>
      <c r="H388" s="447"/>
      <c r="I388" s="446" t="s">
        <v>111</v>
      </c>
      <c r="J388" s="447"/>
      <c r="K388" s="446" t="s">
        <v>114</v>
      </c>
      <c r="L388" s="449"/>
    </row>
    <row r="389" spans="1:12">
      <c r="A389" s="101"/>
      <c r="B389" s="467"/>
      <c r="C389" s="452" t="s">
        <v>97</v>
      </c>
      <c r="D389" s="453"/>
      <c r="E389" s="454" t="s">
        <v>101</v>
      </c>
      <c r="F389" s="455"/>
      <c r="G389" s="456" t="s">
        <v>105</v>
      </c>
      <c r="H389" s="457"/>
      <c r="I389" s="458" t="s">
        <v>109</v>
      </c>
      <c r="J389" s="459"/>
      <c r="K389" s="460" t="s">
        <v>112</v>
      </c>
      <c r="L389" s="461"/>
    </row>
    <row r="390" spans="1:12">
      <c r="A390" s="101"/>
      <c r="B390" s="468"/>
      <c r="C390" s="446" t="s">
        <v>98</v>
      </c>
      <c r="D390" s="447"/>
      <c r="E390" s="446" t="s">
        <v>151</v>
      </c>
      <c r="F390" s="447"/>
      <c r="G390" s="448" t="s">
        <v>152</v>
      </c>
      <c r="H390" s="447"/>
      <c r="I390" s="446" t="s">
        <v>153</v>
      </c>
      <c r="J390" s="447"/>
      <c r="K390" s="446" t="s">
        <v>113</v>
      </c>
      <c r="L390" s="449"/>
    </row>
    <row r="391" spans="1:12">
      <c r="A391" s="101"/>
      <c r="B391" s="72" t="s">
        <v>154</v>
      </c>
      <c r="C391" s="427" t="str">
        <f ca="1">OFFSET('Bateria indicadores proceso'!$Y$3,(RIGHT(A370,3)),1)</f>
        <v>Consolidado de las evaluaciones de satisfacción aplicadas</v>
      </c>
      <c r="D391" s="427"/>
      <c r="E391" s="427"/>
      <c r="F391" s="427"/>
      <c r="G391" s="427"/>
      <c r="H391" s="427"/>
      <c r="I391" s="427"/>
      <c r="J391" s="427"/>
      <c r="K391" s="427"/>
      <c r="L391" s="428"/>
    </row>
    <row r="392" spans="1:12">
      <c r="A392" s="101"/>
      <c r="B392" s="442" t="s">
        <v>155</v>
      </c>
      <c r="C392" s="425" t="s">
        <v>156</v>
      </c>
      <c r="D392" s="425"/>
      <c r="E392" s="425"/>
      <c r="F392" s="462" t="str">
        <f ca="1">OFFSET('Bateria indicadores proceso'!$B$3,(RIGHT(A370,3)),1)</f>
        <v>GESTIÓN DEL CONOCIMIENTO Y LA INNOVACIÓN</v>
      </c>
      <c r="G392" s="462"/>
      <c r="H392" s="462"/>
      <c r="I392" s="462"/>
      <c r="J392" s="462"/>
      <c r="K392" s="462"/>
      <c r="L392" s="463"/>
    </row>
    <row r="393" spans="1:12">
      <c r="A393" s="101"/>
      <c r="B393" s="443"/>
      <c r="C393" s="425" t="s">
        <v>157</v>
      </c>
      <c r="D393" s="425"/>
      <c r="E393" s="425"/>
      <c r="F393" s="464">
        <f ca="1">OFFSET('Bateria indicadores proceso'!$C$3,(RIGHT(A370,3)),1)</f>
        <v>1</v>
      </c>
      <c r="G393" s="464"/>
      <c r="H393" s="464"/>
      <c r="I393" s="464"/>
      <c r="J393" s="464"/>
      <c r="K393" s="464"/>
      <c r="L393" s="465"/>
    </row>
    <row r="394" spans="1:12" ht="15" thickBot="1">
      <c r="A394" s="101"/>
      <c r="B394" s="443"/>
      <c r="C394" s="425" t="s">
        <v>158</v>
      </c>
      <c r="D394" s="425"/>
      <c r="E394" s="425"/>
      <c r="F394" s="464">
        <f ca="1">OFFSET('Bateria indicadores proceso'!$E$3,(RIGHT(A370,3)),1)</f>
        <v>1</v>
      </c>
      <c r="G394" s="464"/>
      <c r="H394" s="464"/>
      <c r="I394" s="464"/>
      <c r="J394" s="464"/>
      <c r="K394" s="464"/>
      <c r="L394" s="465"/>
    </row>
    <row r="395" spans="1:12" ht="16" thickBot="1">
      <c r="A395" s="101"/>
      <c r="B395" s="438" t="s">
        <v>159</v>
      </c>
      <c r="C395" s="439"/>
      <c r="D395" s="439"/>
      <c r="E395" s="439"/>
      <c r="F395" s="439"/>
      <c r="G395" s="439"/>
      <c r="H395" s="439"/>
      <c r="I395" s="439"/>
      <c r="J395" s="439"/>
      <c r="K395" s="439"/>
      <c r="L395" s="440"/>
    </row>
    <row r="396" spans="1:12">
      <c r="A396" s="101"/>
      <c r="B396" s="72" t="s">
        <v>161</v>
      </c>
      <c r="C396" s="425" t="str">
        <f ca="1">OFFSET('Bateria indicadores proceso'!$G$3,(RIGHT(A370,3)),1)</f>
        <v xml:space="preserve">Jefe de Oficina </v>
      </c>
      <c r="D396" s="425"/>
      <c r="E396" s="425"/>
      <c r="F396" s="425"/>
      <c r="G396" s="425"/>
      <c r="H396" s="425"/>
      <c r="I396" s="425"/>
      <c r="J396" s="425"/>
      <c r="K396" s="425"/>
      <c r="L396" s="426"/>
    </row>
    <row r="397" spans="1:12">
      <c r="A397" s="101"/>
      <c r="B397" s="72" t="s">
        <v>162</v>
      </c>
      <c r="C397" s="425" t="str">
        <f ca="1">OFFSET('Bateria indicadores proceso'!$F$3,(RIGHT(A370,3)),1)</f>
        <v>Oficina Asesora de Planeación</v>
      </c>
      <c r="D397" s="425"/>
      <c r="E397" s="425"/>
      <c r="F397" s="425"/>
      <c r="G397" s="425"/>
      <c r="H397" s="425"/>
      <c r="I397" s="425"/>
      <c r="J397" s="425"/>
      <c r="K397" s="425"/>
      <c r="L397" s="426"/>
    </row>
    <row r="398" spans="1:12">
      <c r="A398" s="101"/>
      <c r="B398" s="72" t="s">
        <v>163</v>
      </c>
      <c r="C398" s="450" t="str">
        <f ca="1">OFFSET('Bateria indicadores proceso'!$H$3,(RIGHT(A370,3)),1)</f>
        <v>sergio.arciniegas@mininterior.gov.co</v>
      </c>
      <c r="D398" s="450"/>
      <c r="E398" s="450"/>
      <c r="F398" s="450"/>
      <c r="G398" s="450"/>
      <c r="H398" s="450"/>
      <c r="I398" s="450"/>
      <c r="J398" s="450"/>
      <c r="K398" s="450"/>
      <c r="L398" s="451"/>
    </row>
    <row r="399" spans="1:12" ht="15" thickBot="1">
      <c r="A399" s="104"/>
      <c r="B399" s="74" t="s">
        <v>164</v>
      </c>
      <c r="C399" s="429" t="s">
        <v>165</v>
      </c>
      <c r="D399" s="429"/>
      <c r="E399" s="429"/>
      <c r="F399" s="429"/>
      <c r="G399" s="429"/>
      <c r="H399" s="429"/>
      <c r="I399" s="429"/>
      <c r="J399" s="429"/>
      <c r="K399" s="429"/>
      <c r="L399" s="430"/>
    </row>
    <row r="400" spans="1:12" ht="15" thickBot="1"/>
    <row r="401" spans="1:12" ht="21.5" thickBot="1">
      <c r="A401" s="431" t="s">
        <v>120</v>
      </c>
      <c r="B401" s="432"/>
      <c r="C401" s="432"/>
      <c r="D401" s="432"/>
      <c r="E401" s="432"/>
      <c r="F401" s="432"/>
      <c r="G401" s="432"/>
      <c r="H401" s="432"/>
      <c r="I401" s="432"/>
      <c r="J401" s="432"/>
      <c r="K401" s="432"/>
      <c r="L401" s="433"/>
    </row>
    <row r="402" spans="1:12" ht="31.5" thickBot="1">
      <c r="A402" s="69" t="s">
        <v>121</v>
      </c>
      <c r="B402" s="436" t="s">
        <v>122</v>
      </c>
      <c r="C402" s="436"/>
      <c r="D402" s="436"/>
      <c r="E402" s="436"/>
      <c r="F402" s="436"/>
      <c r="G402" s="436"/>
      <c r="H402" s="436"/>
      <c r="I402" s="436"/>
      <c r="J402" s="436"/>
      <c r="K402" s="436"/>
      <c r="L402" s="436"/>
    </row>
    <row r="403" spans="1:12" ht="16" thickBot="1">
      <c r="A403" s="100"/>
      <c r="B403" s="71" t="s">
        <v>123</v>
      </c>
      <c r="C403" s="434" t="s">
        <v>124</v>
      </c>
      <c r="D403" s="434"/>
      <c r="E403" s="434"/>
      <c r="F403" s="434"/>
      <c r="G403" s="434"/>
      <c r="H403" s="434"/>
      <c r="I403" s="434"/>
      <c r="J403" s="434"/>
      <c r="K403" s="434"/>
      <c r="L403" s="435"/>
    </row>
    <row r="404" spans="1:12" ht="16" thickBot="1">
      <c r="A404" s="101"/>
      <c r="B404" s="436" t="s">
        <v>125</v>
      </c>
      <c r="C404" s="437"/>
      <c r="D404" s="437"/>
      <c r="E404" s="437"/>
      <c r="F404" s="437"/>
      <c r="G404" s="437"/>
      <c r="H404" s="437"/>
      <c r="I404" s="437"/>
      <c r="J404" s="437"/>
      <c r="K404" s="437"/>
      <c r="L404" s="437"/>
    </row>
    <row r="405" spans="1:12">
      <c r="A405" s="101"/>
      <c r="B405" s="71" t="s">
        <v>126</v>
      </c>
      <c r="C405" s="427" t="s">
        <v>127</v>
      </c>
      <c r="D405" s="427"/>
      <c r="E405" s="427"/>
      <c r="F405" s="427"/>
      <c r="G405" s="427"/>
      <c r="H405" s="427"/>
      <c r="I405" s="427"/>
      <c r="J405" s="427"/>
      <c r="K405" s="427"/>
      <c r="L405" s="428"/>
    </row>
    <row r="406" spans="1:12">
      <c r="A406" s="102" t="s">
        <v>176</v>
      </c>
      <c r="B406" s="72" t="s">
        <v>129</v>
      </c>
      <c r="C406" s="427" t="str">
        <f ca="1">OFFSET('Bateria indicadores proceso'!$F$3,(RIGHT(A406,3)),1)</f>
        <v>Subdirección de Gestión Humana</v>
      </c>
      <c r="D406" s="427"/>
      <c r="E406" s="427"/>
      <c r="F406" s="427"/>
      <c r="G406" s="427"/>
      <c r="H406" s="427"/>
      <c r="I406" s="427"/>
      <c r="J406" s="427"/>
      <c r="K406" s="427"/>
      <c r="L406" s="428"/>
    </row>
    <row r="407" spans="1:12">
      <c r="A407" s="101"/>
      <c r="B407" s="72" t="s">
        <v>130</v>
      </c>
      <c r="C407" s="427" t="str">
        <f ca="1">OFFSET('Bateria indicadores proceso'!$K$3,(RIGHT(A406,3)),1)</f>
        <v>Plan Institucional de Capacitación PIC ejecutado en el Ministerio del Interior</v>
      </c>
      <c r="D407" s="427"/>
      <c r="E407" s="427"/>
      <c r="F407" s="427"/>
      <c r="G407" s="427"/>
      <c r="H407" s="427"/>
      <c r="I407" s="427"/>
      <c r="J407" s="427"/>
      <c r="K407" s="427"/>
      <c r="L407" s="428"/>
    </row>
    <row r="408" spans="1:12">
      <c r="A408" s="101"/>
      <c r="B408" s="72" t="s">
        <v>131</v>
      </c>
      <c r="C408" s="427" t="str">
        <f ca="1">OFFSET('Bateria indicadores proceso'!$I$3,(RIGHT(A406,3)),1)</f>
        <v>Eficacia</v>
      </c>
      <c r="D408" s="427"/>
      <c r="E408" s="427"/>
      <c r="F408" s="427"/>
      <c r="G408" s="427"/>
      <c r="H408" s="427"/>
      <c r="I408" s="427"/>
      <c r="J408" s="427"/>
      <c r="K408" s="427"/>
      <c r="L408" s="428"/>
    </row>
    <row r="409" spans="1:12" ht="15" thickBot="1">
      <c r="A409" s="103"/>
      <c r="B409" s="73" t="s">
        <v>132</v>
      </c>
      <c r="C409" s="427" t="str">
        <f ca="1">OFFSET('Bateria indicadores proceso'!$J$3,(RIGHT(A406,3)),1)</f>
        <v>Diseñar y ejecutar el Plan Institucional de Capacitación, de acuerdo con la normatividad vigente. Es importante medirlo porque hace parte de los planes estratégicos e institucionales del Ministerio del Interior, y en materia de gestión y desempeño institucional orientan el desarrollo de la entidad.  La orientación del indicador es incrementar.</v>
      </c>
      <c r="D409" s="427"/>
      <c r="E409" s="427"/>
      <c r="F409" s="427"/>
      <c r="G409" s="427"/>
      <c r="H409" s="427"/>
      <c r="I409" s="427"/>
      <c r="J409" s="427"/>
      <c r="K409" s="427"/>
      <c r="L409" s="428"/>
    </row>
    <row r="410" spans="1:12" ht="16" thickBot="1">
      <c r="A410" s="103"/>
      <c r="B410" s="438" t="s">
        <v>133</v>
      </c>
      <c r="C410" s="439"/>
      <c r="D410" s="439"/>
      <c r="E410" s="439"/>
      <c r="F410" s="439"/>
      <c r="G410" s="439"/>
      <c r="H410" s="439"/>
      <c r="I410" s="439"/>
      <c r="J410" s="439"/>
      <c r="K410" s="439"/>
      <c r="L410" s="440"/>
    </row>
    <row r="411" spans="1:12">
      <c r="A411" s="101"/>
      <c r="B411" s="71" t="s">
        <v>134</v>
      </c>
      <c r="C411" s="427" t="str">
        <f ca="1">OFFSET('Bateria indicadores proceso'!$O$3,(RIGHT(A406,3)),1)</f>
        <v>Número</v>
      </c>
      <c r="D411" s="427"/>
      <c r="E411" s="427"/>
      <c r="F411" s="427"/>
      <c r="G411" s="427"/>
      <c r="H411" s="427"/>
      <c r="I411" s="427"/>
      <c r="J411" s="427"/>
      <c r="K411" s="427"/>
      <c r="L411" s="428"/>
    </row>
    <row r="412" spans="1:12" ht="24">
      <c r="A412" s="101"/>
      <c r="B412" s="72" t="s">
        <v>135</v>
      </c>
      <c r="C412" s="427"/>
      <c r="D412" s="427"/>
      <c r="E412" s="427"/>
      <c r="F412" s="427"/>
      <c r="G412" s="427"/>
      <c r="H412" s="427"/>
      <c r="I412" s="427"/>
      <c r="J412" s="427"/>
      <c r="K412" s="427"/>
      <c r="L412" s="428"/>
    </row>
    <row r="413" spans="1:12">
      <c r="A413" s="101"/>
      <c r="B413" s="72" t="s">
        <v>136</v>
      </c>
      <c r="C413" s="427" t="str">
        <f ca="1">OFFSET('Bateria indicadores proceso'!$L$3,(RIGHT(A406,3)),1)</f>
        <v>Sumatoria de actividades realizadas para el diseño, aprobación y ejecución del Plan Institucional de Capacitación</v>
      </c>
      <c r="D413" s="427"/>
      <c r="E413" s="427"/>
      <c r="F413" s="427"/>
      <c r="G413" s="427"/>
      <c r="H413" s="427"/>
      <c r="I413" s="427"/>
      <c r="J413" s="427"/>
      <c r="K413" s="427"/>
      <c r="L413" s="428"/>
    </row>
    <row r="414" spans="1:12">
      <c r="A414" s="101"/>
      <c r="B414" s="72" t="s">
        <v>137</v>
      </c>
      <c r="C414" s="427" t="str">
        <f ca="1">OFFSET('Bateria indicadores proceso'!$Z$3,(RIGHT(A406,3)),1)</f>
        <v>Trimestral</v>
      </c>
      <c r="D414" s="427"/>
      <c r="E414" s="427"/>
      <c r="F414" s="427"/>
      <c r="G414" s="427"/>
      <c r="H414" s="427"/>
      <c r="I414" s="427"/>
      <c r="J414" s="427"/>
      <c r="K414" s="427"/>
      <c r="L414" s="428"/>
    </row>
    <row r="415" spans="1:12">
      <c r="A415" s="101"/>
      <c r="B415" s="72" t="s">
        <v>138</v>
      </c>
      <c r="C415" s="427" t="str">
        <f ca="1">OFFSET('Bateria indicadores proceso'!$X$3,(RIGHT(A406,3)),1)</f>
        <v>Plan Institucional de Capacitación publicado</v>
      </c>
      <c r="D415" s="427"/>
      <c r="E415" s="427"/>
      <c r="F415" s="427"/>
      <c r="G415" s="427"/>
      <c r="H415" s="427"/>
      <c r="I415" s="427"/>
      <c r="J415" s="427"/>
      <c r="K415" s="427"/>
      <c r="L415" s="428"/>
    </row>
    <row r="416" spans="1:12">
      <c r="A416" s="101"/>
      <c r="B416" s="72" t="s">
        <v>139</v>
      </c>
      <c r="C416" s="425">
        <f ca="1">OFFSET('Bateria indicadores proceso'!$P$3,(RIGHT(A406,3)),1)</f>
        <v>2024</v>
      </c>
      <c r="D416" s="425"/>
      <c r="E416" s="425"/>
      <c r="F416" s="425"/>
      <c r="G416" s="425"/>
      <c r="H416" s="425"/>
      <c r="I416" s="425"/>
      <c r="J416" s="425"/>
      <c r="K416" s="425"/>
      <c r="L416" s="426"/>
    </row>
    <row r="417" spans="1:12">
      <c r="A417" s="101"/>
      <c r="B417" s="72" t="s">
        <v>140</v>
      </c>
      <c r="C417" s="425" t="str">
        <f ca="1">IF(C411="Número",TEXT(OFFSET('Bateria indicadores proceso'!$Q$3,(RIGHT(A406,3)),1),"######"),TEXT(OFFSET('Bateria indicadores proceso'!$Q$3,(RIGHT(A406,3)),1),"0.0%"))</f>
        <v>28</v>
      </c>
      <c r="D417" s="425"/>
      <c r="E417" s="425"/>
      <c r="F417" s="425"/>
      <c r="G417" s="425"/>
      <c r="H417" s="425"/>
      <c r="I417" s="425"/>
      <c r="J417" s="425"/>
      <c r="K417" s="425"/>
      <c r="L417" s="426"/>
    </row>
    <row r="418" spans="1:12">
      <c r="A418" s="101"/>
      <c r="B418" s="72" t="s">
        <v>141</v>
      </c>
      <c r="C418" s="444">
        <f ca="1">+OFFSET('Bateria indicadores proceso'!$R$3,(RIGHT(A406,3)),1)</f>
        <v>46022</v>
      </c>
      <c r="D418" s="444"/>
      <c r="E418" s="444"/>
      <c r="F418" s="444"/>
      <c r="G418" s="444"/>
      <c r="H418" s="444"/>
      <c r="I418" s="444"/>
      <c r="J418" s="444"/>
      <c r="K418" s="444"/>
      <c r="L418" s="445"/>
    </row>
    <row r="419" spans="1:12">
      <c r="A419" s="101"/>
      <c r="B419" s="72" t="s">
        <v>142</v>
      </c>
      <c r="C419" s="425" t="str">
        <f ca="1">OFFSET('Bateria indicadores proceso'!$M$3,(RIGHT(A406,3)),1)</f>
        <v>Incrementar</v>
      </c>
      <c r="D419" s="425"/>
      <c r="E419" s="425"/>
      <c r="F419" s="425"/>
      <c r="G419" s="425"/>
      <c r="H419" s="425"/>
      <c r="I419" s="425"/>
      <c r="J419" s="425"/>
      <c r="K419" s="425"/>
      <c r="L419" s="426"/>
    </row>
    <row r="420" spans="1:12">
      <c r="A420" s="101"/>
      <c r="B420" s="72" t="s">
        <v>143</v>
      </c>
      <c r="C420" s="425" t="str">
        <f ca="1">OFFSET('Bateria indicadores proceso'!$N$3,(RIGHT(A406,3)),1)</f>
        <v>Acumulado</v>
      </c>
      <c r="D420" s="425"/>
      <c r="E420" s="425"/>
      <c r="F420" s="425"/>
      <c r="G420" s="425"/>
      <c r="H420" s="425"/>
      <c r="I420" s="425"/>
      <c r="J420" s="425"/>
      <c r="K420" s="425"/>
      <c r="L420" s="426"/>
    </row>
    <row r="421" spans="1:12">
      <c r="A421" s="101"/>
      <c r="B421" s="72" t="s">
        <v>144</v>
      </c>
      <c r="C421" s="425" t="str">
        <f ca="1">IF(C411="Número",TEXT(OFFSET('Bateria indicadores proceso'!$W$3,(RIGHT(A406,3)),1),"######"),TEXT(OFFSET('Bateria indicadores proceso'!$W$3,(RIGHT(A406,3)),1),"0.0%"))</f>
        <v>31</v>
      </c>
      <c r="D421" s="425"/>
      <c r="E421" s="425"/>
      <c r="F421" s="425"/>
      <c r="G421" s="425"/>
      <c r="H421" s="425"/>
      <c r="I421" s="425"/>
      <c r="J421" s="425"/>
      <c r="K421" s="425"/>
      <c r="L421" s="426"/>
    </row>
    <row r="422" spans="1:12">
      <c r="A422" s="101"/>
      <c r="B422" s="441" t="s">
        <v>145</v>
      </c>
      <c r="C422" s="70" t="s">
        <v>146</v>
      </c>
      <c r="D422" s="70" t="s">
        <v>147</v>
      </c>
      <c r="E422" s="70" t="s">
        <v>148</v>
      </c>
      <c r="F422" s="70" t="s">
        <v>149</v>
      </c>
      <c r="J422" s="75"/>
      <c r="K422" s="75"/>
      <c r="L422" s="76"/>
    </row>
    <row r="423" spans="1:12">
      <c r="A423" s="101"/>
      <c r="B423" s="441"/>
      <c r="C423" s="70" t="str">
        <f ca="1">IF(C411="Número",TEXT(OFFSET('Bateria indicadores proceso'!$S$3,(RIGHT(A406,3)),1),"######"),TEXT(OFFSET('Bateria indicadores proceso'!$S$3,(RIGHT(A406,3)),1),"0.0%"))</f>
        <v>7</v>
      </c>
      <c r="D423" s="70" t="str">
        <f ca="1">IF(C411="Número",TEXT(OFFSET('Bateria indicadores proceso'!$T$3,(RIGHT(A406,3)),1),"######"),TEXT(OFFSET('Bateria indicadores proceso'!$T$3,(RIGHT(A406,3)),1),"0.0%"))</f>
        <v>11</v>
      </c>
      <c r="E423" s="70" t="str">
        <f ca="1">IF(C411="Número",TEXT(OFFSET('Bateria indicadores proceso'!$U$3,(RIGHT(A406,3)),1),"######"),TEXT(OFFSET('Bateria indicadores proceso'!$U$3,(RIGHT(A406,3)),1),"0.0%"))</f>
        <v>8</v>
      </c>
      <c r="F423" s="70" t="str">
        <f ca="1">IF(C411="Número",TEXT(OFFSET('Bateria indicadores proceso'!$V$3,(RIGHT(A406,3)),1),"######"),TEXT(OFFSET('Bateria indicadores proceso'!$V$3,(RIGHT(A406,3)),1),"0.0%"))</f>
        <v>5</v>
      </c>
      <c r="J423" s="77"/>
      <c r="K423" s="77"/>
      <c r="L423" s="78"/>
    </row>
    <row r="424" spans="1:12">
      <c r="A424" s="101"/>
      <c r="B424" s="466" t="s">
        <v>150</v>
      </c>
      <c r="C424" s="446" t="s">
        <v>99</v>
      </c>
      <c r="D424" s="447"/>
      <c r="E424" s="446" t="s">
        <v>103</v>
      </c>
      <c r="F424" s="447"/>
      <c r="G424" s="446" t="s">
        <v>107</v>
      </c>
      <c r="H424" s="447"/>
      <c r="I424" s="446" t="s">
        <v>111</v>
      </c>
      <c r="J424" s="447"/>
      <c r="K424" s="446" t="s">
        <v>114</v>
      </c>
      <c r="L424" s="449"/>
    </row>
    <row r="425" spans="1:12">
      <c r="A425" s="101"/>
      <c r="B425" s="467"/>
      <c r="C425" s="452" t="s">
        <v>97</v>
      </c>
      <c r="D425" s="453"/>
      <c r="E425" s="454" t="s">
        <v>101</v>
      </c>
      <c r="F425" s="455"/>
      <c r="G425" s="456" t="s">
        <v>105</v>
      </c>
      <c r="H425" s="457"/>
      <c r="I425" s="458" t="s">
        <v>109</v>
      </c>
      <c r="J425" s="459"/>
      <c r="K425" s="460" t="s">
        <v>112</v>
      </c>
      <c r="L425" s="461"/>
    </row>
    <row r="426" spans="1:12">
      <c r="A426" s="101"/>
      <c r="B426" s="468"/>
      <c r="C426" s="446" t="s">
        <v>98</v>
      </c>
      <c r="D426" s="447"/>
      <c r="E426" s="446" t="s">
        <v>151</v>
      </c>
      <c r="F426" s="447"/>
      <c r="G426" s="448" t="s">
        <v>152</v>
      </c>
      <c r="H426" s="447"/>
      <c r="I426" s="446" t="s">
        <v>153</v>
      </c>
      <c r="J426" s="447"/>
      <c r="K426" s="446" t="s">
        <v>113</v>
      </c>
      <c r="L426" s="449"/>
    </row>
    <row r="427" spans="1:12">
      <c r="A427" s="101"/>
      <c r="B427" s="72" t="s">
        <v>154</v>
      </c>
      <c r="C427" s="427" t="str">
        <f ca="1">OFFSET('Bateria indicadores proceso'!$Y$3,(RIGHT(A406,3)),1)</f>
        <v>Convocatorias, listas de asistencia y/o registra fotográfico</v>
      </c>
      <c r="D427" s="427"/>
      <c r="E427" s="427"/>
      <c r="F427" s="427"/>
      <c r="G427" s="427"/>
      <c r="H427" s="427"/>
      <c r="I427" s="427"/>
      <c r="J427" s="427"/>
      <c r="K427" s="427"/>
      <c r="L427" s="428"/>
    </row>
    <row r="428" spans="1:12">
      <c r="A428" s="101"/>
      <c r="B428" s="442" t="s">
        <v>155</v>
      </c>
      <c r="C428" s="425" t="s">
        <v>156</v>
      </c>
      <c r="D428" s="425"/>
      <c r="E428" s="425"/>
      <c r="F428" s="462" t="str">
        <f ca="1">OFFSET('Bateria indicadores proceso'!$B$3,(RIGHT(A406,3)),1)</f>
        <v>GESTIÓN DEL TALENTO HUMANO</v>
      </c>
      <c r="G428" s="462"/>
      <c r="H428" s="462"/>
      <c r="I428" s="462"/>
      <c r="J428" s="462"/>
      <c r="K428" s="462"/>
      <c r="L428" s="463"/>
    </row>
    <row r="429" spans="1:12">
      <c r="A429" s="101"/>
      <c r="B429" s="443"/>
      <c r="C429" s="425" t="s">
        <v>157</v>
      </c>
      <c r="D429" s="425"/>
      <c r="E429" s="425"/>
      <c r="F429" s="464">
        <f ca="1">OFFSET('Bateria indicadores proceso'!$C$3,(RIGHT(A406,3)),1)</f>
        <v>1</v>
      </c>
      <c r="G429" s="464"/>
      <c r="H429" s="464"/>
      <c r="I429" s="464"/>
      <c r="J429" s="464"/>
      <c r="K429" s="464"/>
      <c r="L429" s="465"/>
    </row>
    <row r="430" spans="1:12" ht="15" thickBot="1">
      <c r="A430" s="101"/>
      <c r="B430" s="443"/>
      <c r="C430" s="425" t="s">
        <v>158</v>
      </c>
      <c r="D430" s="425"/>
      <c r="E430" s="425"/>
      <c r="F430" s="464">
        <f ca="1">OFFSET('Bateria indicadores proceso'!$E$3,(RIGHT(A406,3)),1)</f>
        <v>0.14000000000000001</v>
      </c>
      <c r="G430" s="464"/>
      <c r="H430" s="464"/>
      <c r="I430" s="464"/>
      <c r="J430" s="464"/>
      <c r="K430" s="464"/>
      <c r="L430" s="465"/>
    </row>
    <row r="431" spans="1:12" ht="16" thickBot="1">
      <c r="A431" s="101"/>
      <c r="B431" s="438" t="s">
        <v>159</v>
      </c>
      <c r="C431" s="439"/>
      <c r="D431" s="439"/>
      <c r="E431" s="439"/>
      <c r="F431" s="439"/>
      <c r="G431" s="439"/>
      <c r="H431" s="439"/>
      <c r="I431" s="439"/>
      <c r="J431" s="439"/>
      <c r="K431" s="439"/>
      <c r="L431" s="440"/>
    </row>
    <row r="432" spans="1:12">
      <c r="A432" s="101"/>
      <c r="B432" s="72" t="s">
        <v>161</v>
      </c>
      <c r="C432" s="425" t="str">
        <f ca="1">OFFSET('Bateria indicadores proceso'!$G$3,(RIGHT(A406,3)),1)</f>
        <v xml:space="preserve">Subdirector </v>
      </c>
      <c r="D432" s="425"/>
      <c r="E432" s="425"/>
      <c r="F432" s="425"/>
      <c r="G432" s="425"/>
      <c r="H432" s="425"/>
      <c r="I432" s="425"/>
      <c r="J432" s="425"/>
      <c r="K432" s="425"/>
      <c r="L432" s="426"/>
    </row>
    <row r="433" spans="1:12">
      <c r="A433" s="101"/>
      <c r="B433" s="72" t="s">
        <v>162</v>
      </c>
      <c r="C433" s="425" t="str">
        <f ca="1">OFFSET('Bateria indicadores proceso'!$F$3,(RIGHT(A406,3)),1)</f>
        <v>Subdirección de Gestión Humana</v>
      </c>
      <c r="D433" s="425"/>
      <c r="E433" s="425"/>
      <c r="F433" s="425"/>
      <c r="G433" s="425"/>
      <c r="H433" s="425"/>
      <c r="I433" s="425"/>
      <c r="J433" s="425"/>
      <c r="K433" s="425"/>
      <c r="L433" s="426"/>
    </row>
    <row r="434" spans="1:12">
      <c r="A434" s="101"/>
      <c r="B434" s="72" t="s">
        <v>163</v>
      </c>
      <c r="C434" s="450" t="str">
        <f ca="1">OFFSET('Bateria indicadores proceso'!$H$3,(RIGHT(A370,3)),1)</f>
        <v>sergio.arciniegas@mininterior.gov.co</v>
      </c>
      <c r="D434" s="450"/>
      <c r="E434" s="450"/>
      <c r="F434" s="450"/>
      <c r="G434" s="450"/>
      <c r="H434" s="450"/>
      <c r="I434" s="450"/>
      <c r="J434" s="450"/>
      <c r="K434" s="450"/>
      <c r="L434" s="451"/>
    </row>
    <row r="435" spans="1:12" ht="15" thickBot="1">
      <c r="A435" s="104"/>
      <c r="B435" s="74" t="s">
        <v>164</v>
      </c>
      <c r="C435" s="429" t="s">
        <v>165</v>
      </c>
      <c r="D435" s="429"/>
      <c r="E435" s="429"/>
      <c r="F435" s="429"/>
      <c r="G435" s="429"/>
      <c r="H435" s="429"/>
      <c r="I435" s="429"/>
      <c r="J435" s="429"/>
      <c r="K435" s="429"/>
      <c r="L435" s="430"/>
    </row>
    <row r="436" spans="1:12" ht="15" thickBot="1"/>
    <row r="437" spans="1:12" ht="21.5" thickBot="1">
      <c r="A437" s="431" t="s">
        <v>120</v>
      </c>
      <c r="B437" s="432"/>
      <c r="C437" s="432"/>
      <c r="D437" s="432"/>
      <c r="E437" s="432"/>
      <c r="F437" s="432"/>
      <c r="G437" s="432"/>
      <c r="H437" s="432"/>
      <c r="I437" s="432"/>
      <c r="J437" s="432"/>
      <c r="K437" s="432"/>
      <c r="L437" s="433"/>
    </row>
    <row r="438" spans="1:12" ht="31.5" thickBot="1">
      <c r="A438" s="69" t="s">
        <v>121</v>
      </c>
      <c r="B438" s="436" t="s">
        <v>122</v>
      </c>
      <c r="C438" s="436"/>
      <c r="D438" s="436"/>
      <c r="E438" s="436"/>
      <c r="F438" s="436"/>
      <c r="G438" s="436"/>
      <c r="H438" s="436"/>
      <c r="I438" s="436"/>
      <c r="J438" s="436"/>
      <c r="K438" s="436"/>
      <c r="L438" s="436"/>
    </row>
    <row r="439" spans="1:12" ht="16" thickBot="1">
      <c r="A439" s="100"/>
      <c r="B439" s="71" t="s">
        <v>123</v>
      </c>
      <c r="C439" s="434" t="s">
        <v>124</v>
      </c>
      <c r="D439" s="434"/>
      <c r="E439" s="434"/>
      <c r="F439" s="434"/>
      <c r="G439" s="434"/>
      <c r="H439" s="434"/>
      <c r="I439" s="434"/>
      <c r="J439" s="434"/>
      <c r="K439" s="434"/>
      <c r="L439" s="435"/>
    </row>
    <row r="440" spans="1:12" ht="16" thickBot="1">
      <c r="A440" s="101"/>
      <c r="B440" s="436" t="s">
        <v>125</v>
      </c>
      <c r="C440" s="437"/>
      <c r="D440" s="437"/>
      <c r="E440" s="437"/>
      <c r="F440" s="437"/>
      <c r="G440" s="437"/>
      <c r="H440" s="437"/>
      <c r="I440" s="437"/>
      <c r="J440" s="437"/>
      <c r="K440" s="437"/>
      <c r="L440" s="437"/>
    </row>
    <row r="441" spans="1:12">
      <c r="A441" s="101"/>
      <c r="B441" s="71" t="s">
        <v>126</v>
      </c>
      <c r="C441" s="427" t="s">
        <v>127</v>
      </c>
      <c r="D441" s="427"/>
      <c r="E441" s="427"/>
      <c r="F441" s="427"/>
      <c r="G441" s="427"/>
      <c r="H441" s="427"/>
      <c r="I441" s="427"/>
      <c r="J441" s="427"/>
      <c r="K441" s="427"/>
      <c r="L441" s="428"/>
    </row>
    <row r="442" spans="1:12">
      <c r="A442" s="102" t="s">
        <v>177</v>
      </c>
      <c r="B442" s="72" t="s">
        <v>129</v>
      </c>
      <c r="C442" s="427" t="str">
        <f ca="1">OFFSET('Bateria indicadores proceso'!$F$3,(RIGHT(A442,3)),1)</f>
        <v>Subdirección de Gestión Humana</v>
      </c>
      <c r="D442" s="427"/>
      <c r="E442" s="427"/>
      <c r="F442" s="427"/>
      <c r="G442" s="427"/>
      <c r="H442" s="427"/>
      <c r="I442" s="427"/>
      <c r="J442" s="427"/>
      <c r="K442" s="427"/>
      <c r="L442" s="428"/>
    </row>
    <row r="443" spans="1:12">
      <c r="A443" s="101"/>
      <c r="B443" s="72" t="s">
        <v>130</v>
      </c>
      <c r="C443" s="427" t="str">
        <f ca="1">OFFSET('Bateria indicadores proceso'!$K$3,(RIGHT(A442,3)),1)</f>
        <v xml:space="preserve">Programa insititucional de Bienestar Social ejecutado </v>
      </c>
      <c r="D443" s="427"/>
      <c r="E443" s="427"/>
      <c r="F443" s="427"/>
      <c r="G443" s="427"/>
      <c r="H443" s="427"/>
      <c r="I443" s="427"/>
      <c r="J443" s="427"/>
      <c r="K443" s="427"/>
      <c r="L443" s="428"/>
    </row>
    <row r="444" spans="1:12">
      <c r="A444" s="101"/>
      <c r="B444" s="72" t="s">
        <v>131</v>
      </c>
      <c r="C444" s="427" t="str">
        <f ca="1">OFFSET('Bateria indicadores proceso'!$I$3,(RIGHT(A442,3)),1)</f>
        <v>Eficacia</v>
      </c>
      <c r="D444" s="427"/>
      <c r="E444" s="427"/>
      <c r="F444" s="427"/>
      <c r="G444" s="427"/>
      <c r="H444" s="427"/>
      <c r="I444" s="427"/>
      <c r="J444" s="427"/>
      <c r="K444" s="427"/>
      <c r="L444" s="428"/>
    </row>
    <row r="445" spans="1:12" ht="15" thickBot="1">
      <c r="A445" s="103"/>
      <c r="B445" s="73" t="s">
        <v>132</v>
      </c>
      <c r="C445" s="427" t="str">
        <f ca="1">OFFSET('Bateria indicadores proceso'!$J$3,(RIGHT(A442,3)),1)</f>
        <v>Diseñar y ejecutar el programa de bienestar laboral, teniendo en cuenta la normatividad vigente.  Es importante medirlo porque hace parte de los planes estratégicos e institucionales del Ministerio del Interior, y en materia de gestión y desempeño institucional orientan el desarrollo de la entidad.  La orientación del indicador es incrementar.</v>
      </c>
      <c r="D445" s="427"/>
      <c r="E445" s="427"/>
      <c r="F445" s="427"/>
      <c r="G445" s="427"/>
      <c r="H445" s="427"/>
      <c r="I445" s="427"/>
      <c r="J445" s="427"/>
      <c r="K445" s="427"/>
      <c r="L445" s="428"/>
    </row>
    <row r="446" spans="1:12" ht="16" thickBot="1">
      <c r="A446" s="103"/>
      <c r="B446" s="438" t="s">
        <v>133</v>
      </c>
      <c r="C446" s="439"/>
      <c r="D446" s="439"/>
      <c r="E446" s="439"/>
      <c r="F446" s="439"/>
      <c r="G446" s="439"/>
      <c r="H446" s="439"/>
      <c r="I446" s="439"/>
      <c r="J446" s="439"/>
      <c r="K446" s="439"/>
      <c r="L446" s="440"/>
    </row>
    <row r="447" spans="1:12">
      <c r="A447" s="101"/>
      <c r="B447" s="71" t="s">
        <v>134</v>
      </c>
      <c r="C447" s="427" t="str">
        <f ca="1">OFFSET('Bateria indicadores proceso'!$O$3,(RIGHT(A442,3)),1)</f>
        <v>Número</v>
      </c>
      <c r="D447" s="427"/>
      <c r="E447" s="427"/>
      <c r="F447" s="427"/>
      <c r="G447" s="427"/>
      <c r="H447" s="427"/>
      <c r="I447" s="427"/>
      <c r="J447" s="427"/>
      <c r="K447" s="427"/>
      <c r="L447" s="428"/>
    </row>
    <row r="448" spans="1:12" ht="24">
      <c r="A448" s="101"/>
      <c r="B448" s="72" t="s">
        <v>135</v>
      </c>
      <c r="C448" s="427"/>
      <c r="D448" s="427"/>
      <c r="E448" s="427"/>
      <c r="F448" s="427"/>
      <c r="G448" s="427"/>
      <c r="H448" s="427"/>
      <c r="I448" s="427"/>
      <c r="J448" s="427"/>
      <c r="K448" s="427"/>
      <c r="L448" s="428"/>
    </row>
    <row r="449" spans="1:12">
      <c r="A449" s="101"/>
      <c r="B449" s="72" t="s">
        <v>136</v>
      </c>
      <c r="C449" s="427" t="str">
        <f ca="1">OFFSET('Bateria indicadores proceso'!$L$3,(RIGHT(A442,3)),1)</f>
        <v>Sumatoria de actividades realizadas para el diseño, aprobación y ejecución del programa de bienestar social</v>
      </c>
      <c r="D449" s="427"/>
      <c r="E449" s="427"/>
      <c r="F449" s="427"/>
      <c r="G449" s="427"/>
      <c r="H449" s="427"/>
      <c r="I449" s="427"/>
      <c r="J449" s="427"/>
      <c r="K449" s="427"/>
      <c r="L449" s="428"/>
    </row>
    <row r="450" spans="1:12">
      <c r="A450" s="101"/>
      <c r="B450" s="72" t="s">
        <v>137</v>
      </c>
      <c r="C450" s="427" t="str">
        <f ca="1">OFFSET('Bateria indicadores proceso'!$Z$3,(RIGHT(A442,3)),1)</f>
        <v>Trimestral</v>
      </c>
      <c r="D450" s="427"/>
      <c r="E450" s="427"/>
      <c r="F450" s="427"/>
      <c r="G450" s="427"/>
      <c r="H450" s="427"/>
      <c r="I450" s="427"/>
      <c r="J450" s="427"/>
      <c r="K450" s="427"/>
      <c r="L450" s="428"/>
    </row>
    <row r="451" spans="1:12">
      <c r="A451" s="101"/>
      <c r="B451" s="72" t="s">
        <v>138</v>
      </c>
      <c r="C451" s="427" t="str">
        <f ca="1">OFFSET('Bateria indicadores proceso'!$X$3,(RIGHT(A442,3)),1)</f>
        <v>Plan de Bienestar publicado</v>
      </c>
      <c r="D451" s="427"/>
      <c r="E451" s="427"/>
      <c r="F451" s="427"/>
      <c r="G451" s="427"/>
      <c r="H451" s="427"/>
      <c r="I451" s="427"/>
      <c r="J451" s="427"/>
      <c r="K451" s="427"/>
      <c r="L451" s="428"/>
    </row>
    <row r="452" spans="1:12">
      <c r="A452" s="101"/>
      <c r="B452" s="72" t="s">
        <v>139</v>
      </c>
      <c r="C452" s="425">
        <f ca="1">OFFSET('Bateria indicadores proceso'!$P$3,(RIGHT(A442,3)),1)</f>
        <v>2024</v>
      </c>
      <c r="D452" s="425"/>
      <c r="E452" s="425"/>
      <c r="F452" s="425"/>
      <c r="G452" s="425"/>
      <c r="H452" s="425"/>
      <c r="I452" s="425"/>
      <c r="J452" s="425"/>
      <c r="K452" s="425"/>
      <c r="L452" s="426"/>
    </row>
    <row r="453" spans="1:12">
      <c r="A453" s="101"/>
      <c r="B453" s="72" t="s">
        <v>140</v>
      </c>
      <c r="C453" s="425" t="str">
        <f ca="1">IF(C447="Número",TEXT(OFFSET('Bateria indicadores proceso'!$Q$3,(RIGHT(A442,3)),1),"######"),TEXT(OFFSET('Bateria indicadores proceso'!$Q$3,(RIGHT(A442,3)),1),"0.0%"))</f>
        <v>16</v>
      </c>
      <c r="D453" s="425"/>
      <c r="E453" s="425"/>
      <c r="F453" s="425"/>
      <c r="G453" s="425"/>
      <c r="H453" s="425"/>
      <c r="I453" s="425"/>
      <c r="J453" s="425"/>
      <c r="K453" s="425"/>
      <c r="L453" s="426"/>
    </row>
    <row r="454" spans="1:12">
      <c r="A454" s="101"/>
      <c r="B454" s="72" t="s">
        <v>141</v>
      </c>
      <c r="C454" s="444">
        <f ca="1">+OFFSET('Bateria indicadores proceso'!$R$3,(RIGHT(A442,3)),1)</f>
        <v>46022</v>
      </c>
      <c r="D454" s="444"/>
      <c r="E454" s="444"/>
      <c r="F454" s="444"/>
      <c r="G454" s="444"/>
      <c r="H454" s="444"/>
      <c r="I454" s="444"/>
      <c r="J454" s="444"/>
      <c r="K454" s="444"/>
      <c r="L454" s="445"/>
    </row>
    <row r="455" spans="1:12">
      <c r="A455" s="101"/>
      <c r="B455" s="72" t="s">
        <v>142</v>
      </c>
      <c r="C455" s="425" t="str">
        <f ca="1">OFFSET('Bateria indicadores proceso'!$M$3,(RIGHT(A442,3)),1)</f>
        <v>Incrementar</v>
      </c>
      <c r="D455" s="425"/>
      <c r="E455" s="425"/>
      <c r="F455" s="425"/>
      <c r="G455" s="425"/>
      <c r="H455" s="425"/>
      <c r="I455" s="425"/>
      <c r="J455" s="425"/>
      <c r="K455" s="425"/>
      <c r="L455" s="426"/>
    </row>
    <row r="456" spans="1:12">
      <c r="A456" s="101"/>
      <c r="B456" s="72" t="s">
        <v>143</v>
      </c>
      <c r="C456" s="425" t="str">
        <f ca="1">OFFSET('Bateria indicadores proceso'!$N$3,(RIGHT(A442,3)),1)</f>
        <v>Acumulado</v>
      </c>
      <c r="D456" s="425"/>
      <c r="E456" s="425"/>
      <c r="F456" s="425"/>
      <c r="G456" s="425"/>
      <c r="H456" s="425"/>
      <c r="I456" s="425"/>
      <c r="J456" s="425"/>
      <c r="K456" s="425"/>
      <c r="L456" s="426"/>
    </row>
    <row r="457" spans="1:12">
      <c r="A457" s="101"/>
      <c r="B457" s="72" t="s">
        <v>144</v>
      </c>
      <c r="C457" s="425" t="str">
        <f ca="1">IF(C447="Número",TEXT(OFFSET('Bateria indicadores proceso'!$W$3,(RIGHT(A442,3)),1),"######"),TEXT(OFFSET('Bateria indicadores proceso'!$W$3,(RIGHT(A442,3)),1),"0.0%"))</f>
        <v>21</v>
      </c>
      <c r="D457" s="425"/>
      <c r="E457" s="425"/>
      <c r="F457" s="425"/>
      <c r="G457" s="425"/>
      <c r="H457" s="425"/>
      <c r="I457" s="425"/>
      <c r="J457" s="425"/>
      <c r="K457" s="425"/>
      <c r="L457" s="426"/>
    </row>
    <row r="458" spans="1:12">
      <c r="A458" s="101"/>
      <c r="B458" s="441" t="s">
        <v>145</v>
      </c>
      <c r="C458" s="70" t="s">
        <v>146</v>
      </c>
      <c r="D458" s="70" t="s">
        <v>147</v>
      </c>
      <c r="E458" s="70" t="s">
        <v>148</v>
      </c>
      <c r="F458" s="70" t="s">
        <v>149</v>
      </c>
      <c r="J458" s="75"/>
      <c r="K458" s="75"/>
      <c r="L458" s="76"/>
    </row>
    <row r="459" spans="1:12">
      <c r="A459" s="101"/>
      <c r="B459" s="441"/>
      <c r="C459" s="70" t="str">
        <f ca="1">IF(C447="Número",TEXT(OFFSET('Bateria indicadores proceso'!$S$3,(RIGHT(A442,3)),1),"######"),TEXT(OFFSET('Bateria indicadores proceso'!$S$3,(RIGHT(A442,3)),1),"0.0%"))</f>
        <v>4</v>
      </c>
      <c r="D459" s="70" t="str">
        <f ca="1">IF(C447="Número",TEXT(OFFSET('Bateria indicadores proceso'!$T$3,(RIGHT(A442,3)),1),"######"),TEXT(OFFSET('Bateria indicadores proceso'!$T$3,(RIGHT(A442,3)),1),"0.0%"))</f>
        <v>8</v>
      </c>
      <c r="E459" s="70" t="str">
        <f ca="1">IF(C447="Número",TEXT(OFFSET('Bateria indicadores proceso'!$U$3,(RIGHT(A442,3)),1),"######"),TEXT(OFFSET('Bateria indicadores proceso'!$U$3,(RIGHT(A442,3)),1),"0.0%"))</f>
        <v>4</v>
      </c>
      <c r="F459" s="70" t="str">
        <f ca="1">IF(C447="Número",TEXT(OFFSET('Bateria indicadores proceso'!$V$3,(RIGHT(A442,3)),1),"######"),TEXT(OFFSET('Bateria indicadores proceso'!$V$3,(RIGHT(A442,3)),1),"0.0%"))</f>
        <v>5</v>
      </c>
      <c r="J459" s="77"/>
      <c r="K459" s="77"/>
      <c r="L459" s="78"/>
    </row>
    <row r="460" spans="1:12">
      <c r="A460" s="101"/>
      <c r="B460" s="466" t="s">
        <v>150</v>
      </c>
      <c r="C460" s="446" t="s">
        <v>99</v>
      </c>
      <c r="D460" s="447"/>
      <c r="E460" s="446" t="s">
        <v>103</v>
      </c>
      <c r="F460" s="447"/>
      <c r="G460" s="446" t="s">
        <v>107</v>
      </c>
      <c r="H460" s="447"/>
      <c r="I460" s="446" t="s">
        <v>111</v>
      </c>
      <c r="J460" s="447"/>
      <c r="K460" s="446" t="s">
        <v>114</v>
      </c>
      <c r="L460" s="449"/>
    </row>
    <row r="461" spans="1:12">
      <c r="A461" s="101"/>
      <c r="B461" s="467"/>
      <c r="C461" s="452" t="s">
        <v>97</v>
      </c>
      <c r="D461" s="453"/>
      <c r="E461" s="454" t="s">
        <v>101</v>
      </c>
      <c r="F461" s="455"/>
      <c r="G461" s="456" t="s">
        <v>105</v>
      </c>
      <c r="H461" s="457"/>
      <c r="I461" s="458" t="s">
        <v>109</v>
      </c>
      <c r="J461" s="459"/>
      <c r="K461" s="460" t="s">
        <v>112</v>
      </c>
      <c r="L461" s="461"/>
    </row>
    <row r="462" spans="1:12">
      <c r="A462" s="101"/>
      <c r="B462" s="468"/>
      <c r="C462" s="446" t="s">
        <v>98</v>
      </c>
      <c r="D462" s="447"/>
      <c r="E462" s="446" t="s">
        <v>151</v>
      </c>
      <c r="F462" s="447"/>
      <c r="G462" s="448" t="s">
        <v>152</v>
      </c>
      <c r="H462" s="447"/>
      <c r="I462" s="446" t="s">
        <v>153</v>
      </c>
      <c r="J462" s="447"/>
      <c r="K462" s="446" t="s">
        <v>113</v>
      </c>
      <c r="L462" s="449"/>
    </row>
    <row r="463" spans="1:12">
      <c r="A463" s="101"/>
      <c r="B463" s="72" t="s">
        <v>154</v>
      </c>
      <c r="C463" s="427" t="str">
        <f ca="1">OFFSET('Bateria indicadores proceso'!$Y$3,(RIGHT(A442,3)),1)</f>
        <v>Convocatorias, listas de asistencia, registro fotográfico y/o piezas publicitarias</v>
      </c>
      <c r="D463" s="427"/>
      <c r="E463" s="427"/>
      <c r="F463" s="427"/>
      <c r="G463" s="427"/>
      <c r="H463" s="427"/>
      <c r="I463" s="427"/>
      <c r="J463" s="427"/>
      <c r="K463" s="427"/>
      <c r="L463" s="428"/>
    </row>
    <row r="464" spans="1:12">
      <c r="A464" s="101"/>
      <c r="B464" s="442" t="s">
        <v>155</v>
      </c>
      <c r="C464" s="425" t="s">
        <v>156</v>
      </c>
      <c r="D464" s="425"/>
      <c r="E464" s="425"/>
      <c r="F464" s="462" t="str">
        <f ca="1">OFFSET('Bateria indicadores proceso'!$B$3,(RIGHT(A442,3)),1)</f>
        <v>GESTIÓN DEL TALENTO HUMANO</v>
      </c>
      <c r="G464" s="462"/>
      <c r="H464" s="462"/>
      <c r="I464" s="462"/>
      <c r="J464" s="462"/>
      <c r="K464" s="462"/>
      <c r="L464" s="463"/>
    </row>
    <row r="465" spans="1:12">
      <c r="A465" s="101"/>
      <c r="B465" s="443"/>
      <c r="C465" s="425" t="s">
        <v>157</v>
      </c>
      <c r="D465" s="425"/>
      <c r="E465" s="425"/>
      <c r="F465" s="464">
        <f ca="1">OFFSET('Bateria indicadores proceso'!$C$3,(RIGHT(A442,3)),1)</f>
        <v>1</v>
      </c>
      <c r="G465" s="464"/>
      <c r="H465" s="464"/>
      <c r="I465" s="464"/>
      <c r="J465" s="464"/>
      <c r="K465" s="464"/>
      <c r="L465" s="465"/>
    </row>
    <row r="466" spans="1:12" ht="15" thickBot="1">
      <c r="A466" s="101"/>
      <c r="B466" s="443"/>
      <c r="C466" s="425" t="s">
        <v>158</v>
      </c>
      <c r="D466" s="425"/>
      <c r="E466" s="425"/>
      <c r="F466" s="464">
        <f ca="1">OFFSET('Bateria indicadores proceso'!$E$3,(RIGHT(A442,3)),1)</f>
        <v>0.14000000000000001</v>
      </c>
      <c r="G466" s="464"/>
      <c r="H466" s="464"/>
      <c r="I466" s="464"/>
      <c r="J466" s="464"/>
      <c r="K466" s="464"/>
      <c r="L466" s="465"/>
    </row>
    <row r="467" spans="1:12" ht="16" thickBot="1">
      <c r="A467" s="101"/>
      <c r="B467" s="438" t="s">
        <v>159</v>
      </c>
      <c r="C467" s="439"/>
      <c r="D467" s="439"/>
      <c r="E467" s="439"/>
      <c r="F467" s="439"/>
      <c r="G467" s="439"/>
      <c r="H467" s="439"/>
      <c r="I467" s="439"/>
      <c r="J467" s="439"/>
      <c r="K467" s="439"/>
      <c r="L467" s="440"/>
    </row>
    <row r="468" spans="1:12">
      <c r="A468" s="101"/>
      <c r="B468" s="72" t="s">
        <v>161</v>
      </c>
      <c r="C468" s="425" t="str">
        <f ca="1">OFFSET('Bateria indicadores proceso'!$G$3,(RIGHT(A442,3)),1)</f>
        <v xml:space="preserve">Subdirector </v>
      </c>
      <c r="D468" s="425"/>
      <c r="E468" s="425"/>
      <c r="F468" s="425"/>
      <c r="G468" s="425"/>
      <c r="H468" s="425"/>
      <c r="I468" s="425"/>
      <c r="J468" s="425"/>
      <c r="K468" s="425"/>
      <c r="L468" s="426"/>
    </row>
    <row r="469" spans="1:12">
      <c r="A469" s="101"/>
      <c r="B469" s="72" t="s">
        <v>162</v>
      </c>
      <c r="C469" s="425" t="str">
        <f ca="1">OFFSET('Bateria indicadores proceso'!$F$3,(RIGHT(A442,3)),1)</f>
        <v>Subdirección de Gestión Humana</v>
      </c>
      <c r="D469" s="425"/>
      <c r="E469" s="425"/>
      <c r="F469" s="425"/>
      <c r="G469" s="425"/>
      <c r="H469" s="425"/>
      <c r="I469" s="425"/>
      <c r="J469" s="425"/>
      <c r="K469" s="425"/>
      <c r="L469" s="426"/>
    </row>
    <row r="470" spans="1:12">
      <c r="A470" s="101"/>
      <c r="B470" s="72" t="s">
        <v>163</v>
      </c>
      <c r="C470" s="450" t="str">
        <f ca="1">OFFSET('Bateria indicadores proceso'!$H$3,(RIGHT(A442,3)),1)</f>
        <v>ethel.vasquez@mininterior.gov.co</v>
      </c>
      <c r="D470" s="450"/>
      <c r="E470" s="450"/>
      <c r="F470" s="450"/>
      <c r="G470" s="450"/>
      <c r="H470" s="450"/>
      <c r="I470" s="450"/>
      <c r="J470" s="450"/>
      <c r="K470" s="450"/>
      <c r="L470" s="451"/>
    </row>
    <row r="471" spans="1:12" ht="15" thickBot="1">
      <c r="A471" s="104"/>
      <c r="B471" s="74" t="s">
        <v>164</v>
      </c>
      <c r="C471" s="429" t="s">
        <v>165</v>
      </c>
      <c r="D471" s="429"/>
      <c r="E471" s="429"/>
      <c r="F471" s="429"/>
      <c r="G471" s="429"/>
      <c r="H471" s="429"/>
      <c r="I471" s="429"/>
      <c r="J471" s="429"/>
      <c r="K471" s="429"/>
      <c r="L471" s="430"/>
    </row>
    <row r="472" spans="1:12" ht="15" thickBot="1"/>
    <row r="473" spans="1:12" ht="21.5" thickBot="1">
      <c r="A473" s="431" t="s">
        <v>120</v>
      </c>
      <c r="B473" s="432"/>
      <c r="C473" s="432"/>
      <c r="D473" s="432"/>
      <c r="E473" s="432"/>
      <c r="F473" s="432"/>
      <c r="G473" s="432"/>
      <c r="H473" s="432"/>
      <c r="I473" s="432"/>
      <c r="J473" s="432"/>
      <c r="K473" s="432"/>
      <c r="L473" s="433"/>
    </row>
    <row r="474" spans="1:12" ht="31.5" thickBot="1">
      <c r="A474" s="69" t="s">
        <v>121</v>
      </c>
      <c r="B474" s="436" t="s">
        <v>122</v>
      </c>
      <c r="C474" s="436"/>
      <c r="D474" s="436"/>
      <c r="E474" s="436"/>
      <c r="F474" s="436"/>
      <c r="G474" s="436"/>
      <c r="H474" s="436"/>
      <c r="I474" s="436"/>
      <c r="J474" s="436"/>
      <c r="K474" s="436"/>
      <c r="L474" s="436"/>
    </row>
    <row r="475" spans="1:12" ht="16" thickBot="1">
      <c r="A475" s="100"/>
      <c r="B475" s="71" t="s">
        <v>123</v>
      </c>
      <c r="C475" s="434" t="s">
        <v>124</v>
      </c>
      <c r="D475" s="434"/>
      <c r="E475" s="434"/>
      <c r="F475" s="434"/>
      <c r="G475" s="434"/>
      <c r="H475" s="434"/>
      <c r="I475" s="434"/>
      <c r="J475" s="434"/>
      <c r="K475" s="434"/>
      <c r="L475" s="435"/>
    </row>
    <row r="476" spans="1:12" ht="16" thickBot="1">
      <c r="A476" s="101"/>
      <c r="B476" s="436" t="s">
        <v>125</v>
      </c>
      <c r="C476" s="437"/>
      <c r="D476" s="437"/>
      <c r="E476" s="437"/>
      <c r="F476" s="437"/>
      <c r="G476" s="437"/>
      <c r="H476" s="437"/>
      <c r="I476" s="437"/>
      <c r="J476" s="437"/>
      <c r="K476" s="437"/>
      <c r="L476" s="437"/>
    </row>
    <row r="477" spans="1:12">
      <c r="A477" s="101"/>
      <c r="B477" s="71" t="s">
        <v>126</v>
      </c>
      <c r="C477" s="427" t="s">
        <v>127</v>
      </c>
      <c r="D477" s="427"/>
      <c r="E477" s="427"/>
      <c r="F477" s="427"/>
      <c r="G477" s="427"/>
      <c r="H477" s="427"/>
      <c r="I477" s="427"/>
      <c r="J477" s="427"/>
      <c r="K477" s="427"/>
      <c r="L477" s="428"/>
    </row>
    <row r="478" spans="1:12">
      <c r="A478" s="102" t="s">
        <v>178</v>
      </c>
      <c r="B478" s="72" t="s">
        <v>129</v>
      </c>
      <c r="C478" s="427" t="str">
        <f ca="1">OFFSET('Bateria indicadores proceso'!$F$3,(RIGHT(A478,3)),1)</f>
        <v>Subdirección de Gestión Humana</v>
      </c>
      <c r="D478" s="427"/>
      <c r="E478" s="427"/>
      <c r="F478" s="427"/>
      <c r="G478" s="427"/>
      <c r="H478" s="427"/>
      <c r="I478" s="427"/>
      <c r="J478" s="427"/>
      <c r="K478" s="427"/>
      <c r="L478" s="428"/>
    </row>
    <row r="479" spans="1:12">
      <c r="A479" s="101"/>
      <c r="B479" s="72" t="s">
        <v>130</v>
      </c>
      <c r="C479" s="427" t="str">
        <f ca="1">OFFSET('Bateria indicadores proceso'!$K$3,(RIGHT(A478,3)),1)</f>
        <v>Plan Institucional de Incentivos ejecutado</v>
      </c>
      <c r="D479" s="427"/>
      <c r="E479" s="427"/>
      <c r="F479" s="427"/>
      <c r="G479" s="427"/>
      <c r="H479" s="427"/>
      <c r="I479" s="427"/>
      <c r="J479" s="427"/>
      <c r="K479" s="427"/>
      <c r="L479" s="428"/>
    </row>
    <row r="480" spans="1:12">
      <c r="A480" s="101"/>
      <c r="B480" s="72" t="s">
        <v>131</v>
      </c>
      <c r="C480" s="427" t="str">
        <f ca="1">OFFSET('Bateria indicadores proceso'!$I$3,(RIGHT(A478,3)),1)</f>
        <v>Eficacia</v>
      </c>
      <c r="D480" s="427"/>
      <c r="E480" s="427"/>
      <c r="F480" s="427"/>
      <c r="G480" s="427"/>
      <c r="H480" s="427"/>
      <c r="I480" s="427"/>
      <c r="J480" s="427"/>
      <c r="K480" s="427"/>
      <c r="L480" s="428"/>
    </row>
    <row r="481" spans="1:12" ht="15" thickBot="1">
      <c r="A481" s="103"/>
      <c r="B481" s="73" t="s">
        <v>132</v>
      </c>
      <c r="C481" s="427" t="str">
        <f ca="1">OFFSET('Bateria indicadores proceso'!$J$3,(RIGHT(A478,3)),1)</f>
        <v xml:space="preserve">Diseñar y ejecutar el Plan Institucional de Incentivos con base en las normas vigentes. Es importante medirlo porque hace parte de los planes estratégicos e institucionales del Ministerio del Interior, y en materia de gestión y desempeño institucional orientan el desarrollo de la entidad.  La orientación del indicador es incrementar. </v>
      </c>
      <c r="D481" s="427"/>
      <c r="E481" s="427"/>
      <c r="F481" s="427"/>
      <c r="G481" s="427"/>
      <c r="H481" s="427"/>
      <c r="I481" s="427"/>
      <c r="J481" s="427"/>
      <c r="K481" s="427"/>
      <c r="L481" s="428"/>
    </row>
    <row r="482" spans="1:12" ht="16" thickBot="1">
      <c r="A482" s="103"/>
      <c r="B482" s="438" t="s">
        <v>133</v>
      </c>
      <c r="C482" s="439"/>
      <c r="D482" s="439"/>
      <c r="E482" s="439"/>
      <c r="F482" s="439"/>
      <c r="G482" s="439"/>
      <c r="H482" s="439"/>
      <c r="I482" s="439"/>
      <c r="J482" s="439"/>
      <c r="K482" s="439"/>
      <c r="L482" s="440"/>
    </row>
    <row r="483" spans="1:12">
      <c r="A483" s="101"/>
      <c r="B483" s="71" t="s">
        <v>134</v>
      </c>
      <c r="C483" s="427" t="str">
        <f ca="1">OFFSET('Bateria indicadores proceso'!$O$3,(RIGHT(A478,3)),1)</f>
        <v>Número</v>
      </c>
      <c r="D483" s="427"/>
      <c r="E483" s="427"/>
      <c r="F483" s="427"/>
      <c r="G483" s="427"/>
      <c r="H483" s="427"/>
      <c r="I483" s="427"/>
      <c r="J483" s="427"/>
      <c r="K483" s="427"/>
      <c r="L483" s="428"/>
    </row>
    <row r="484" spans="1:12" ht="24">
      <c r="A484" s="101"/>
      <c r="B484" s="72" t="s">
        <v>135</v>
      </c>
      <c r="C484" s="427"/>
      <c r="D484" s="427"/>
      <c r="E484" s="427"/>
      <c r="F484" s="427"/>
      <c r="G484" s="427"/>
      <c r="H484" s="427"/>
      <c r="I484" s="427"/>
      <c r="J484" s="427"/>
      <c r="K484" s="427"/>
      <c r="L484" s="428"/>
    </row>
    <row r="485" spans="1:12">
      <c r="A485" s="101"/>
      <c r="B485" s="72" t="s">
        <v>136</v>
      </c>
      <c r="C485" s="427" t="str">
        <f ca="1">OFFSET('Bateria indicadores proceso'!$L$3,(RIGHT(A478,3)),1)</f>
        <v>Sumatoria de actividades realizadas para el diseño, aprobación y ejecución del Plan Institucional de Incentivos</v>
      </c>
      <c r="D485" s="427"/>
      <c r="E485" s="427"/>
      <c r="F485" s="427"/>
      <c r="G485" s="427"/>
      <c r="H485" s="427"/>
      <c r="I485" s="427"/>
      <c r="J485" s="427"/>
      <c r="K485" s="427"/>
      <c r="L485" s="428"/>
    </row>
    <row r="486" spans="1:12">
      <c r="A486" s="101"/>
      <c r="B486" s="72" t="s">
        <v>137</v>
      </c>
      <c r="C486" s="427" t="str">
        <f ca="1">OFFSET('Bateria indicadores proceso'!$Z$3,(RIGHT(A478,3)),1)</f>
        <v>Trimestral</v>
      </c>
      <c r="D486" s="427"/>
      <c r="E486" s="427"/>
      <c r="F486" s="427"/>
      <c r="G486" s="427"/>
      <c r="H486" s="427"/>
      <c r="I486" s="427"/>
      <c r="J486" s="427"/>
      <c r="K486" s="427"/>
      <c r="L486" s="428"/>
    </row>
    <row r="487" spans="1:12">
      <c r="A487" s="101"/>
      <c r="B487" s="72" t="s">
        <v>138</v>
      </c>
      <c r="C487" s="427" t="str">
        <f ca="1">OFFSET('Bateria indicadores proceso'!$X$3,(RIGHT(A478,3)),1)</f>
        <v>Plan Institucional de Inventivos Publicados</v>
      </c>
      <c r="D487" s="427"/>
      <c r="E487" s="427"/>
      <c r="F487" s="427"/>
      <c r="G487" s="427"/>
      <c r="H487" s="427"/>
      <c r="I487" s="427"/>
      <c r="J487" s="427"/>
      <c r="K487" s="427"/>
      <c r="L487" s="428"/>
    </row>
    <row r="488" spans="1:12">
      <c r="A488" s="101"/>
      <c r="B488" s="72" t="s">
        <v>139</v>
      </c>
      <c r="C488" s="425">
        <f ca="1">OFFSET('Bateria indicadores proceso'!$P$3,(RIGHT(A478,3)),1)</f>
        <v>2024</v>
      </c>
      <c r="D488" s="425"/>
      <c r="E488" s="425"/>
      <c r="F488" s="425"/>
      <c r="G488" s="425"/>
      <c r="H488" s="425"/>
      <c r="I488" s="425"/>
      <c r="J488" s="425"/>
      <c r="K488" s="425"/>
      <c r="L488" s="426"/>
    </row>
    <row r="489" spans="1:12">
      <c r="A489" s="101"/>
      <c r="B489" s="72" t="s">
        <v>140</v>
      </c>
      <c r="C489" s="425" t="str">
        <f ca="1">IF(C483="Número",TEXT(OFFSET('Bateria indicadores proceso'!$Q$3,(RIGHT(A478,3)),1),"######"),TEXT(OFFSET('Bateria indicadores proceso'!$Q$3,(RIGHT(A478,3)),1),"0.0%"))</f>
        <v>5</v>
      </c>
      <c r="D489" s="425"/>
      <c r="E489" s="425"/>
      <c r="F489" s="425"/>
      <c r="G489" s="425"/>
      <c r="H489" s="425"/>
      <c r="I489" s="425"/>
      <c r="J489" s="425"/>
      <c r="K489" s="425"/>
      <c r="L489" s="426"/>
    </row>
    <row r="490" spans="1:12">
      <c r="A490" s="101"/>
      <c r="B490" s="72" t="s">
        <v>141</v>
      </c>
      <c r="C490" s="444">
        <f ca="1">+OFFSET('Bateria indicadores proceso'!$R$3,(RIGHT(A478,3)),1)</f>
        <v>46022</v>
      </c>
      <c r="D490" s="444"/>
      <c r="E490" s="444"/>
      <c r="F490" s="444"/>
      <c r="G490" s="444"/>
      <c r="H490" s="444"/>
      <c r="I490" s="444"/>
      <c r="J490" s="444"/>
      <c r="K490" s="444"/>
      <c r="L490" s="445"/>
    </row>
    <row r="491" spans="1:12">
      <c r="A491" s="101"/>
      <c r="B491" s="72" t="s">
        <v>142</v>
      </c>
      <c r="C491" s="425" t="str">
        <f ca="1">OFFSET('Bateria indicadores proceso'!$M$3,(RIGHT(A478,3)),1)</f>
        <v>Incrementar</v>
      </c>
      <c r="D491" s="425"/>
      <c r="E491" s="425"/>
      <c r="F491" s="425"/>
      <c r="G491" s="425"/>
      <c r="H491" s="425"/>
      <c r="I491" s="425"/>
      <c r="J491" s="425"/>
      <c r="K491" s="425"/>
      <c r="L491" s="426"/>
    </row>
    <row r="492" spans="1:12">
      <c r="A492" s="101"/>
      <c r="B492" s="72" t="s">
        <v>143</v>
      </c>
      <c r="C492" s="425" t="str">
        <f ca="1">OFFSET('Bateria indicadores proceso'!$N$3,(RIGHT(A478,3)),1)</f>
        <v>Acumulado</v>
      </c>
      <c r="D492" s="425"/>
      <c r="E492" s="425"/>
      <c r="F492" s="425"/>
      <c r="G492" s="425"/>
      <c r="H492" s="425"/>
      <c r="I492" s="425"/>
      <c r="J492" s="425"/>
      <c r="K492" s="425"/>
      <c r="L492" s="426"/>
    </row>
    <row r="493" spans="1:12">
      <c r="A493" s="101"/>
      <c r="B493" s="72" t="s">
        <v>144</v>
      </c>
      <c r="C493" s="425" t="str">
        <f ca="1">IF(C483="Número",TEXT(OFFSET('Bateria indicadores proceso'!$W$3,(RIGHT(A478,3)),1),"######"),TEXT(OFFSET('Bateria indicadores proceso'!$W$3,(RIGHT(A478,3)),1),"0.0%"))</f>
        <v>5</v>
      </c>
      <c r="D493" s="425"/>
      <c r="E493" s="425"/>
      <c r="F493" s="425"/>
      <c r="G493" s="425"/>
      <c r="H493" s="425"/>
      <c r="I493" s="425"/>
      <c r="J493" s="425"/>
      <c r="K493" s="425"/>
      <c r="L493" s="426"/>
    </row>
    <row r="494" spans="1:12">
      <c r="A494" s="101"/>
      <c r="B494" s="441" t="s">
        <v>145</v>
      </c>
      <c r="C494" s="70" t="s">
        <v>146</v>
      </c>
      <c r="D494" s="70" t="s">
        <v>147</v>
      </c>
      <c r="E494" s="70" t="s">
        <v>148</v>
      </c>
      <c r="F494" s="70" t="s">
        <v>149</v>
      </c>
      <c r="J494" s="75"/>
      <c r="K494" s="75"/>
      <c r="L494" s="76"/>
    </row>
    <row r="495" spans="1:12">
      <c r="A495" s="101"/>
      <c r="B495" s="441"/>
      <c r="C495" s="70" t="str">
        <f ca="1">IF(C483="Número",TEXT(OFFSET('Bateria indicadores proceso'!$S$3,(RIGHT(A478,3)),1),"######"),TEXT(OFFSET('Bateria indicadores proceso'!$S$3,(RIGHT(A478,3)),1),"0.0%"))</f>
        <v>3</v>
      </c>
      <c r="D495" s="70" t="str">
        <f ca="1">IF(C483="Número",TEXT(OFFSET('Bateria indicadores proceso'!$T$3,(RIGHT(A478,3)),1),"######"),TEXT(OFFSET('Bateria indicadores proceso'!$T$3,(RIGHT(A478,3)),1),"0.0%"))</f>
        <v>1</v>
      </c>
      <c r="E495" s="70" t="str">
        <f ca="1">IF(C483="Número",TEXT(OFFSET('Bateria indicadores proceso'!$U$3,(RIGHT(A478,3)),1),"######"),TEXT(OFFSET('Bateria indicadores proceso'!$U$3,(RIGHT(A478,3)),1),"0.0%"))</f>
        <v>1</v>
      </c>
      <c r="F495" s="70" t="str">
        <f ca="1">IF(C483="Número",TEXT(OFFSET('Bateria indicadores proceso'!$V$3,(RIGHT(A478,3)),1),"######"),TEXT(OFFSET('Bateria indicadores proceso'!$V$3,(RIGHT(A478,3)),1),"0.0%"))</f>
        <v/>
      </c>
      <c r="J495" s="77"/>
      <c r="K495" s="77"/>
      <c r="L495" s="78"/>
    </row>
    <row r="496" spans="1:12">
      <c r="A496" s="101"/>
      <c r="B496" s="466" t="s">
        <v>150</v>
      </c>
      <c r="C496" s="446" t="s">
        <v>99</v>
      </c>
      <c r="D496" s="447"/>
      <c r="E496" s="446" t="s">
        <v>103</v>
      </c>
      <c r="F496" s="447"/>
      <c r="G496" s="446" t="s">
        <v>107</v>
      </c>
      <c r="H496" s="447"/>
      <c r="I496" s="446" t="s">
        <v>111</v>
      </c>
      <c r="J496" s="447"/>
      <c r="K496" s="446" t="s">
        <v>114</v>
      </c>
      <c r="L496" s="449"/>
    </row>
    <row r="497" spans="1:12">
      <c r="A497" s="101"/>
      <c r="B497" s="467"/>
      <c r="C497" s="452" t="s">
        <v>97</v>
      </c>
      <c r="D497" s="453"/>
      <c r="E497" s="454" t="s">
        <v>101</v>
      </c>
      <c r="F497" s="455"/>
      <c r="G497" s="456" t="s">
        <v>105</v>
      </c>
      <c r="H497" s="457"/>
      <c r="I497" s="458" t="s">
        <v>109</v>
      </c>
      <c r="J497" s="459"/>
      <c r="K497" s="460" t="s">
        <v>112</v>
      </c>
      <c r="L497" s="461"/>
    </row>
    <row r="498" spans="1:12">
      <c r="A498" s="101"/>
      <c r="B498" s="468"/>
      <c r="C498" s="446" t="s">
        <v>98</v>
      </c>
      <c r="D498" s="447"/>
      <c r="E498" s="446" t="s">
        <v>151</v>
      </c>
      <c r="F498" s="447"/>
      <c r="G498" s="448" t="s">
        <v>152</v>
      </c>
      <c r="H498" s="447"/>
      <c r="I498" s="446" t="s">
        <v>153</v>
      </c>
      <c r="J498" s="447"/>
      <c r="K498" s="446" t="s">
        <v>113</v>
      </c>
      <c r="L498" s="449"/>
    </row>
    <row r="499" spans="1:12">
      <c r="A499" s="101"/>
      <c r="B499" s="72" t="s">
        <v>154</v>
      </c>
      <c r="C499" s="427" t="str">
        <f ca="1">OFFSET('Bateria indicadores proceso'!$Y$3,(RIGHT(A478,3)),1)</f>
        <v>Listas de asistencia, piezas publicitarias y/o resolución</v>
      </c>
      <c r="D499" s="427"/>
      <c r="E499" s="427"/>
      <c r="F499" s="427"/>
      <c r="G499" s="427"/>
      <c r="H499" s="427"/>
      <c r="I499" s="427"/>
      <c r="J499" s="427"/>
      <c r="K499" s="427"/>
      <c r="L499" s="428"/>
    </row>
    <row r="500" spans="1:12">
      <c r="A500" s="101"/>
      <c r="B500" s="442" t="s">
        <v>155</v>
      </c>
      <c r="C500" s="425" t="s">
        <v>156</v>
      </c>
      <c r="D500" s="425"/>
      <c r="E500" s="425"/>
      <c r="F500" s="462" t="str">
        <f ca="1">OFFSET('Bateria indicadores proceso'!$B$3,(RIGHT(A478,3)),1)</f>
        <v>GESTIÓN DEL TALENTO HUMANO</v>
      </c>
      <c r="G500" s="462"/>
      <c r="H500" s="462"/>
      <c r="I500" s="462"/>
      <c r="J500" s="462"/>
      <c r="K500" s="462"/>
      <c r="L500" s="463"/>
    </row>
    <row r="501" spans="1:12">
      <c r="A501" s="101"/>
      <c r="B501" s="443"/>
      <c r="C501" s="425" t="s">
        <v>157</v>
      </c>
      <c r="D501" s="425"/>
      <c r="E501" s="425"/>
      <c r="F501" s="464">
        <f ca="1">OFFSET('Bateria indicadores proceso'!$C$3,(RIGHT(A478,3)),1)</f>
        <v>1</v>
      </c>
      <c r="G501" s="464"/>
      <c r="H501" s="464"/>
      <c r="I501" s="464"/>
      <c r="J501" s="464"/>
      <c r="K501" s="464"/>
      <c r="L501" s="465"/>
    </row>
    <row r="502" spans="1:12" ht="15" thickBot="1">
      <c r="A502" s="101"/>
      <c r="B502" s="443"/>
      <c r="C502" s="425" t="s">
        <v>158</v>
      </c>
      <c r="D502" s="425"/>
      <c r="E502" s="425"/>
      <c r="F502" s="464">
        <f ca="1">OFFSET('Bateria indicadores proceso'!$E$3,(RIGHT(A478,3)),1)</f>
        <v>0.14000000000000001</v>
      </c>
      <c r="G502" s="464"/>
      <c r="H502" s="464"/>
      <c r="I502" s="464"/>
      <c r="J502" s="464"/>
      <c r="K502" s="464"/>
      <c r="L502" s="465"/>
    </row>
    <row r="503" spans="1:12" ht="16" thickBot="1">
      <c r="A503" s="101"/>
      <c r="B503" s="438" t="s">
        <v>159</v>
      </c>
      <c r="C503" s="439"/>
      <c r="D503" s="439"/>
      <c r="E503" s="439"/>
      <c r="F503" s="439"/>
      <c r="G503" s="439"/>
      <c r="H503" s="439"/>
      <c r="I503" s="439"/>
      <c r="J503" s="439"/>
      <c r="K503" s="439"/>
      <c r="L503" s="440"/>
    </row>
    <row r="504" spans="1:12">
      <c r="A504" s="101"/>
      <c r="B504" s="72" t="s">
        <v>161</v>
      </c>
      <c r="C504" s="425" t="str">
        <f ca="1">OFFSET('Bateria indicadores proceso'!$G$3,(RIGHT(A478,3)),1)</f>
        <v xml:space="preserve">Subdirector </v>
      </c>
      <c r="D504" s="425"/>
      <c r="E504" s="425"/>
      <c r="F504" s="425"/>
      <c r="G504" s="425"/>
      <c r="H504" s="425"/>
      <c r="I504" s="425"/>
      <c r="J504" s="425"/>
      <c r="K504" s="425"/>
      <c r="L504" s="426"/>
    </row>
    <row r="505" spans="1:12">
      <c r="A505" s="101"/>
      <c r="B505" s="72" t="s">
        <v>162</v>
      </c>
      <c r="C505" s="425" t="str">
        <f ca="1">OFFSET('Bateria indicadores proceso'!$F$3,(RIGHT(A478,3)),1)</f>
        <v>Subdirección de Gestión Humana</v>
      </c>
      <c r="D505" s="425"/>
      <c r="E505" s="425"/>
      <c r="F505" s="425"/>
      <c r="G505" s="425"/>
      <c r="H505" s="425"/>
      <c r="I505" s="425"/>
      <c r="J505" s="425"/>
      <c r="K505" s="425"/>
      <c r="L505" s="426"/>
    </row>
    <row r="506" spans="1:12">
      <c r="A506" s="101"/>
      <c r="B506" s="72" t="s">
        <v>163</v>
      </c>
      <c r="C506" s="450" t="str">
        <f ca="1">OFFSET('Bateria indicadores proceso'!$H$3,(RIGHT(A442,3)),1)</f>
        <v>ethel.vasquez@mininterior.gov.co</v>
      </c>
      <c r="D506" s="450"/>
      <c r="E506" s="450"/>
      <c r="F506" s="450"/>
      <c r="G506" s="450"/>
      <c r="H506" s="450"/>
      <c r="I506" s="450"/>
      <c r="J506" s="450"/>
      <c r="K506" s="450"/>
      <c r="L506" s="451"/>
    </row>
    <row r="507" spans="1:12" ht="15" thickBot="1">
      <c r="A507" s="104"/>
      <c r="B507" s="74" t="s">
        <v>164</v>
      </c>
      <c r="C507" s="429" t="s">
        <v>165</v>
      </c>
      <c r="D507" s="429"/>
      <c r="E507" s="429"/>
      <c r="F507" s="429"/>
      <c r="G507" s="429"/>
      <c r="H507" s="429"/>
      <c r="I507" s="429"/>
      <c r="J507" s="429"/>
      <c r="K507" s="429"/>
      <c r="L507" s="430"/>
    </row>
    <row r="508" spans="1:12" ht="15" thickBot="1"/>
    <row r="509" spans="1:12" ht="21.5" thickBot="1">
      <c r="A509" s="431" t="s">
        <v>120</v>
      </c>
      <c r="B509" s="432"/>
      <c r="C509" s="432"/>
      <c r="D509" s="432"/>
      <c r="E509" s="432"/>
      <c r="F509" s="432"/>
      <c r="G509" s="432"/>
      <c r="H509" s="432"/>
      <c r="I509" s="432"/>
      <c r="J509" s="432"/>
      <c r="K509" s="432"/>
      <c r="L509" s="433"/>
    </row>
    <row r="510" spans="1:12" ht="31.5" thickBot="1">
      <c r="A510" s="69" t="s">
        <v>121</v>
      </c>
      <c r="B510" s="436" t="s">
        <v>122</v>
      </c>
      <c r="C510" s="436"/>
      <c r="D510" s="436"/>
      <c r="E510" s="436"/>
      <c r="F510" s="436"/>
      <c r="G510" s="436"/>
      <c r="H510" s="436"/>
      <c r="I510" s="436"/>
      <c r="J510" s="436"/>
      <c r="K510" s="436"/>
      <c r="L510" s="436"/>
    </row>
    <row r="511" spans="1:12" ht="16" thickBot="1">
      <c r="A511" s="100"/>
      <c r="B511" s="71" t="s">
        <v>123</v>
      </c>
      <c r="C511" s="434" t="s">
        <v>124</v>
      </c>
      <c r="D511" s="434"/>
      <c r="E511" s="434"/>
      <c r="F511" s="434"/>
      <c r="G511" s="434"/>
      <c r="H511" s="434"/>
      <c r="I511" s="434"/>
      <c r="J511" s="434"/>
      <c r="K511" s="434"/>
      <c r="L511" s="435"/>
    </row>
    <row r="512" spans="1:12" ht="16" thickBot="1">
      <c r="A512" s="101"/>
      <c r="B512" s="436" t="s">
        <v>125</v>
      </c>
      <c r="C512" s="437"/>
      <c r="D512" s="437"/>
      <c r="E512" s="437"/>
      <c r="F512" s="437"/>
      <c r="G512" s="437"/>
      <c r="H512" s="437"/>
      <c r="I512" s="437"/>
      <c r="J512" s="437"/>
      <c r="K512" s="437"/>
      <c r="L512" s="437"/>
    </row>
    <row r="513" spans="1:12">
      <c r="A513" s="101"/>
      <c r="B513" s="71" t="s">
        <v>126</v>
      </c>
      <c r="C513" s="427" t="s">
        <v>127</v>
      </c>
      <c r="D513" s="427"/>
      <c r="E513" s="427"/>
      <c r="F513" s="427"/>
      <c r="G513" s="427"/>
      <c r="H513" s="427"/>
      <c r="I513" s="427"/>
      <c r="J513" s="427"/>
      <c r="K513" s="427"/>
      <c r="L513" s="428"/>
    </row>
    <row r="514" spans="1:12">
      <c r="A514" s="102" t="s">
        <v>179</v>
      </c>
      <c r="B514" s="72" t="s">
        <v>129</v>
      </c>
      <c r="C514" s="427" t="str">
        <f ca="1">OFFSET('Bateria indicadores proceso'!$F$3,(RIGHT(A514,3)),1)</f>
        <v>Subdirección de Gestión Humana</v>
      </c>
      <c r="D514" s="427"/>
      <c r="E514" s="427"/>
      <c r="F514" s="427"/>
      <c r="G514" s="427"/>
      <c r="H514" s="427"/>
      <c r="I514" s="427"/>
      <c r="J514" s="427"/>
      <c r="K514" s="427"/>
      <c r="L514" s="428"/>
    </row>
    <row r="515" spans="1:12">
      <c r="A515" s="101"/>
      <c r="B515" s="72" t="s">
        <v>130</v>
      </c>
      <c r="C515" s="427" t="str">
        <f ca="1">OFFSET('Bateria indicadores proceso'!$K$3,(RIGHT(A514,3)),1)</f>
        <v>Actividades realizadas con apoyo de la ARL</v>
      </c>
      <c r="D515" s="427"/>
      <c r="E515" s="427"/>
      <c r="F515" s="427"/>
      <c r="G515" s="427"/>
      <c r="H515" s="427"/>
      <c r="I515" s="427"/>
      <c r="J515" s="427"/>
      <c r="K515" s="427"/>
      <c r="L515" s="428"/>
    </row>
    <row r="516" spans="1:12">
      <c r="A516" s="101"/>
      <c r="B516" s="72" t="s">
        <v>131</v>
      </c>
      <c r="C516" s="427" t="str">
        <f ca="1">OFFSET('Bateria indicadores proceso'!$I$3,(RIGHT(A514,3)),1)</f>
        <v>Eficacia</v>
      </c>
      <c r="D516" s="427"/>
      <c r="E516" s="427"/>
      <c r="F516" s="427"/>
      <c r="G516" s="427"/>
      <c r="H516" s="427"/>
      <c r="I516" s="427"/>
      <c r="J516" s="427"/>
      <c r="K516" s="427"/>
      <c r="L516" s="428"/>
    </row>
    <row r="517" spans="1:12" ht="15" thickBot="1">
      <c r="A517" s="103"/>
      <c r="B517" s="73" t="s">
        <v>132</v>
      </c>
      <c r="C517" s="427" t="str">
        <f ca="1">OFFSET('Bateria indicadores proceso'!$J$3,(RIGHT(A514,3)),1)</f>
        <v xml:space="preserve">Ejecutar actividades de promoción y prevención en temas de seguridad y salud en el trabajo con apoyo de la ARL. Es importante medirlo porque hace parte del rendimiento del sistema.  La orientación del indicador es incrementar </v>
      </c>
      <c r="D517" s="427"/>
      <c r="E517" s="427"/>
      <c r="F517" s="427"/>
      <c r="G517" s="427"/>
      <c r="H517" s="427"/>
      <c r="I517" s="427"/>
      <c r="J517" s="427"/>
      <c r="K517" s="427"/>
      <c r="L517" s="428"/>
    </row>
    <row r="518" spans="1:12" ht="16" thickBot="1">
      <c r="A518" s="103"/>
      <c r="B518" s="438" t="s">
        <v>133</v>
      </c>
      <c r="C518" s="439"/>
      <c r="D518" s="439"/>
      <c r="E518" s="439"/>
      <c r="F518" s="439"/>
      <c r="G518" s="439"/>
      <c r="H518" s="439"/>
      <c r="I518" s="439"/>
      <c r="J518" s="439"/>
      <c r="K518" s="439"/>
      <c r="L518" s="440"/>
    </row>
    <row r="519" spans="1:12">
      <c r="A519" s="101"/>
      <c r="B519" s="71" t="s">
        <v>134</v>
      </c>
      <c r="C519" s="427" t="str">
        <f ca="1">OFFSET('Bateria indicadores proceso'!$O$3,(RIGHT(A514,3)),1)</f>
        <v>Número</v>
      </c>
      <c r="D519" s="427"/>
      <c r="E519" s="427"/>
      <c r="F519" s="427"/>
      <c r="G519" s="427"/>
      <c r="H519" s="427"/>
      <c r="I519" s="427"/>
      <c r="J519" s="427"/>
      <c r="K519" s="427"/>
      <c r="L519" s="428"/>
    </row>
    <row r="520" spans="1:12" ht="24">
      <c r="A520" s="101"/>
      <c r="B520" s="72" t="s">
        <v>135</v>
      </c>
      <c r="C520" s="427"/>
      <c r="D520" s="427"/>
      <c r="E520" s="427"/>
      <c r="F520" s="427"/>
      <c r="G520" s="427"/>
      <c r="H520" s="427"/>
      <c r="I520" s="427"/>
      <c r="J520" s="427"/>
      <c r="K520" s="427"/>
      <c r="L520" s="428"/>
    </row>
    <row r="521" spans="1:12">
      <c r="A521" s="101"/>
      <c r="B521" s="72" t="s">
        <v>136</v>
      </c>
      <c r="C521" s="427" t="str">
        <f ca="1">OFFSET('Bateria indicadores proceso'!$L$3,(RIGHT(A514,3)),1)</f>
        <v xml:space="preserve">Sumatoria de las actividades realizadas  programadas con apoyo de la ARL </v>
      </c>
      <c r="D521" s="427"/>
      <c r="E521" s="427"/>
      <c r="F521" s="427"/>
      <c r="G521" s="427"/>
      <c r="H521" s="427"/>
      <c r="I521" s="427"/>
      <c r="J521" s="427"/>
      <c r="K521" s="427"/>
      <c r="L521" s="428"/>
    </row>
    <row r="522" spans="1:12">
      <c r="A522" s="101"/>
      <c r="B522" s="72" t="s">
        <v>137</v>
      </c>
      <c r="C522" s="427" t="str">
        <f ca="1">OFFSET('Bateria indicadores proceso'!$Z$3,(RIGHT(A514,3)),1)</f>
        <v>Trimestral</v>
      </c>
      <c r="D522" s="427"/>
      <c r="E522" s="427"/>
      <c r="F522" s="427"/>
      <c r="G522" s="427"/>
      <c r="H522" s="427"/>
      <c r="I522" s="427"/>
      <c r="J522" s="427"/>
      <c r="K522" s="427"/>
      <c r="L522" s="428"/>
    </row>
    <row r="523" spans="1:12">
      <c r="A523" s="101"/>
      <c r="B523" s="72" t="s">
        <v>138</v>
      </c>
      <c r="C523" s="427" t="str">
        <f ca="1">OFFSET('Bateria indicadores proceso'!$X$3,(RIGHT(A514,3)),1)</f>
        <v xml:space="preserve">PVE (programa de vigilaciona epidemiologica)  </v>
      </c>
      <c r="D523" s="427"/>
      <c r="E523" s="427"/>
      <c r="F523" s="427"/>
      <c r="G523" s="427"/>
      <c r="H523" s="427"/>
      <c r="I523" s="427"/>
      <c r="J523" s="427"/>
      <c r="K523" s="427"/>
      <c r="L523" s="428"/>
    </row>
    <row r="524" spans="1:12">
      <c r="A524" s="101"/>
      <c r="B524" s="72" t="s">
        <v>139</v>
      </c>
      <c r="C524" s="425">
        <f ca="1">OFFSET('Bateria indicadores proceso'!$P$3,(RIGHT(A514,3)),1)</f>
        <v>2024</v>
      </c>
      <c r="D524" s="425"/>
      <c r="E524" s="425"/>
      <c r="F524" s="425"/>
      <c r="G524" s="425"/>
      <c r="H524" s="425"/>
      <c r="I524" s="425"/>
      <c r="J524" s="425"/>
      <c r="K524" s="425"/>
      <c r="L524" s="426"/>
    </row>
    <row r="525" spans="1:12">
      <c r="A525" s="101"/>
      <c r="B525" s="72" t="s">
        <v>140</v>
      </c>
      <c r="C525" s="425" t="str">
        <f ca="1">IF(C519="Número",TEXT(OFFSET('Bateria indicadores proceso'!$Q$3,(RIGHT(A514,3)),1),"######"),TEXT(OFFSET('Bateria indicadores proceso'!$Q$3,(RIGHT(A514,3)),1),"0.0%"))</f>
        <v>24</v>
      </c>
      <c r="D525" s="425"/>
      <c r="E525" s="425"/>
      <c r="F525" s="425"/>
      <c r="G525" s="425"/>
      <c r="H525" s="425"/>
      <c r="I525" s="425"/>
      <c r="J525" s="425"/>
      <c r="K525" s="425"/>
      <c r="L525" s="426"/>
    </row>
    <row r="526" spans="1:12">
      <c r="A526" s="101"/>
      <c r="B526" s="72" t="s">
        <v>141</v>
      </c>
      <c r="C526" s="444">
        <f ca="1">+OFFSET('Bateria indicadores proceso'!$R$3,(RIGHT(A514,3)),1)</f>
        <v>46022</v>
      </c>
      <c r="D526" s="444"/>
      <c r="E526" s="444"/>
      <c r="F526" s="444"/>
      <c r="G526" s="444"/>
      <c r="H526" s="444"/>
      <c r="I526" s="444"/>
      <c r="J526" s="444"/>
      <c r="K526" s="444"/>
      <c r="L526" s="445"/>
    </row>
    <row r="527" spans="1:12">
      <c r="A527" s="101"/>
      <c r="B527" s="72" t="s">
        <v>142</v>
      </c>
      <c r="C527" s="425" t="str">
        <f ca="1">OFFSET('Bateria indicadores proceso'!$M$3,(RIGHT(A514,3)),1)</f>
        <v>Incrementar</v>
      </c>
      <c r="D527" s="425"/>
      <c r="E527" s="425"/>
      <c r="F527" s="425"/>
      <c r="G527" s="425"/>
      <c r="H527" s="425"/>
      <c r="I527" s="425"/>
      <c r="J527" s="425"/>
      <c r="K527" s="425"/>
      <c r="L527" s="426"/>
    </row>
    <row r="528" spans="1:12">
      <c r="A528" s="101"/>
      <c r="B528" s="72" t="s">
        <v>143</v>
      </c>
      <c r="C528" s="425" t="str">
        <f ca="1">OFFSET('Bateria indicadores proceso'!$N$3,(RIGHT(A514,3)),1)</f>
        <v>Acumulado</v>
      </c>
      <c r="D528" s="425"/>
      <c r="E528" s="425"/>
      <c r="F528" s="425"/>
      <c r="G528" s="425"/>
      <c r="H528" s="425"/>
      <c r="I528" s="425"/>
      <c r="J528" s="425"/>
      <c r="K528" s="425"/>
      <c r="L528" s="426"/>
    </row>
    <row r="529" spans="1:12">
      <c r="A529" s="101"/>
      <c r="B529" s="72" t="s">
        <v>144</v>
      </c>
      <c r="C529" s="425" t="str">
        <f ca="1">IF(C519="Número",TEXT(OFFSET('Bateria indicadores proceso'!$W$3,(RIGHT(A514,3)),1),"######"),TEXT(OFFSET('Bateria indicadores proceso'!$W$3,(RIGHT(A514,3)),1),"0.0%"))</f>
        <v>24</v>
      </c>
      <c r="D529" s="425"/>
      <c r="E529" s="425"/>
      <c r="F529" s="425"/>
      <c r="G529" s="425"/>
      <c r="H529" s="425"/>
      <c r="I529" s="425"/>
      <c r="J529" s="425"/>
      <c r="K529" s="425"/>
      <c r="L529" s="426"/>
    </row>
    <row r="530" spans="1:12">
      <c r="A530" s="101"/>
      <c r="B530" s="441" t="s">
        <v>145</v>
      </c>
      <c r="C530" s="70" t="s">
        <v>146</v>
      </c>
      <c r="D530" s="70" t="s">
        <v>147</v>
      </c>
      <c r="E530" s="70" t="s">
        <v>148</v>
      </c>
      <c r="F530" s="70" t="s">
        <v>149</v>
      </c>
      <c r="J530" s="75"/>
      <c r="K530" s="75"/>
      <c r="L530" s="76"/>
    </row>
    <row r="531" spans="1:12">
      <c r="A531" s="101"/>
      <c r="B531" s="441"/>
      <c r="C531" s="70" t="str">
        <f ca="1">IF(C519="Número",TEXT(OFFSET('Bateria indicadores proceso'!$S$3,(RIGHT(A514,3)),1),"######"),TEXT(OFFSET('Bateria indicadores proceso'!$S$3,(RIGHT(A514,3)),1),"0.0%"))</f>
        <v>4</v>
      </c>
      <c r="D531" s="70" t="str">
        <f ca="1">IF(C519="Número",TEXT(OFFSET('Bateria indicadores proceso'!$T$3,(RIGHT(A514,3)),1),"######"),TEXT(OFFSET('Bateria indicadores proceso'!$T$3,(RIGHT(A514,3)),1),"0.0%"))</f>
        <v>7</v>
      </c>
      <c r="E531" s="70" t="str">
        <f ca="1">IF(C519="Número",TEXT(OFFSET('Bateria indicadores proceso'!$U$3,(RIGHT(A514,3)),1),"######"),TEXT(OFFSET('Bateria indicadores proceso'!$U$3,(RIGHT(A514,3)),1),"0.0%"))</f>
        <v>7</v>
      </c>
      <c r="F531" s="70" t="str">
        <f ca="1">IF(C519="Número",TEXT(OFFSET('Bateria indicadores proceso'!$V$3,(RIGHT(A514,3)),1),"######"),TEXT(OFFSET('Bateria indicadores proceso'!$V$3,(RIGHT(A514,3)),1),"0.0%"))</f>
        <v>6</v>
      </c>
      <c r="J531" s="77"/>
      <c r="K531" s="77"/>
      <c r="L531" s="78"/>
    </row>
    <row r="532" spans="1:12">
      <c r="A532" s="101"/>
      <c r="B532" s="466" t="s">
        <v>150</v>
      </c>
      <c r="C532" s="446" t="s">
        <v>99</v>
      </c>
      <c r="D532" s="447"/>
      <c r="E532" s="446" t="s">
        <v>103</v>
      </c>
      <c r="F532" s="447"/>
      <c r="G532" s="446" t="s">
        <v>107</v>
      </c>
      <c r="H532" s="447"/>
      <c r="I532" s="446" t="s">
        <v>111</v>
      </c>
      <c r="J532" s="447"/>
      <c r="K532" s="446" t="s">
        <v>114</v>
      </c>
      <c r="L532" s="449"/>
    </row>
    <row r="533" spans="1:12">
      <c r="A533" s="101"/>
      <c r="B533" s="467"/>
      <c r="C533" s="452" t="s">
        <v>97</v>
      </c>
      <c r="D533" s="453"/>
      <c r="E533" s="454" t="s">
        <v>101</v>
      </c>
      <c r="F533" s="455"/>
      <c r="G533" s="456" t="s">
        <v>105</v>
      </c>
      <c r="H533" s="457"/>
      <c r="I533" s="458" t="s">
        <v>109</v>
      </c>
      <c r="J533" s="459"/>
      <c r="K533" s="460" t="s">
        <v>112</v>
      </c>
      <c r="L533" s="461"/>
    </row>
    <row r="534" spans="1:12">
      <c r="A534" s="101"/>
      <c r="B534" s="468"/>
      <c r="C534" s="446" t="s">
        <v>98</v>
      </c>
      <c r="D534" s="447"/>
      <c r="E534" s="446" t="s">
        <v>151</v>
      </c>
      <c r="F534" s="447"/>
      <c r="G534" s="448" t="s">
        <v>152</v>
      </c>
      <c r="H534" s="447"/>
      <c r="I534" s="446" t="s">
        <v>153</v>
      </c>
      <c r="J534" s="447"/>
      <c r="K534" s="446" t="s">
        <v>113</v>
      </c>
      <c r="L534" s="449"/>
    </row>
    <row r="535" spans="1:12">
      <c r="A535" s="101"/>
      <c r="B535" s="72" t="s">
        <v>154</v>
      </c>
      <c r="C535" s="427" t="str">
        <f ca="1">OFFSET('Bateria indicadores proceso'!$Y$3,(RIGHT(A514,3)),1)</f>
        <v>LIstas de asistencia, piezas publicitarias</v>
      </c>
      <c r="D535" s="427"/>
      <c r="E535" s="427"/>
      <c r="F535" s="427"/>
      <c r="G535" s="427"/>
      <c r="H535" s="427"/>
      <c r="I535" s="427"/>
      <c r="J535" s="427"/>
      <c r="K535" s="427"/>
      <c r="L535" s="428"/>
    </row>
    <row r="536" spans="1:12">
      <c r="A536" s="101"/>
      <c r="B536" s="442" t="s">
        <v>155</v>
      </c>
      <c r="C536" s="425" t="s">
        <v>156</v>
      </c>
      <c r="D536" s="425"/>
      <c r="E536" s="425"/>
      <c r="F536" s="462" t="str">
        <f ca="1">OFFSET('Bateria indicadores proceso'!$B$3,(RIGHT(A514,3)),1)</f>
        <v>GESTIÓN DEL TALENTO HUMANO</v>
      </c>
      <c r="G536" s="462"/>
      <c r="H536" s="462"/>
      <c r="I536" s="462"/>
      <c r="J536" s="462"/>
      <c r="K536" s="462"/>
      <c r="L536" s="463"/>
    </row>
    <row r="537" spans="1:12">
      <c r="A537" s="101"/>
      <c r="B537" s="443"/>
      <c r="C537" s="425" t="s">
        <v>157</v>
      </c>
      <c r="D537" s="425"/>
      <c r="E537" s="425"/>
      <c r="F537" s="464">
        <f ca="1">OFFSET('Bateria indicadores proceso'!$C$3,(RIGHT(A514,3)),1)</f>
        <v>1</v>
      </c>
      <c r="G537" s="464"/>
      <c r="H537" s="464"/>
      <c r="I537" s="464"/>
      <c r="J537" s="464"/>
      <c r="K537" s="464"/>
      <c r="L537" s="465"/>
    </row>
    <row r="538" spans="1:12" ht="15" thickBot="1">
      <c r="A538" s="101"/>
      <c r="B538" s="443"/>
      <c r="C538" s="425" t="s">
        <v>158</v>
      </c>
      <c r="D538" s="425"/>
      <c r="E538" s="425"/>
      <c r="F538" s="464">
        <f ca="1">OFFSET('Bateria indicadores proceso'!$E$3,(RIGHT(A514,3)),1)</f>
        <v>0.14000000000000001</v>
      </c>
      <c r="G538" s="464"/>
      <c r="H538" s="464"/>
      <c r="I538" s="464"/>
      <c r="J538" s="464"/>
      <c r="K538" s="464"/>
      <c r="L538" s="465"/>
    </row>
    <row r="539" spans="1:12" ht="16" thickBot="1">
      <c r="A539" s="101"/>
      <c r="B539" s="438" t="s">
        <v>159</v>
      </c>
      <c r="C539" s="439"/>
      <c r="D539" s="439"/>
      <c r="E539" s="439"/>
      <c r="F539" s="439"/>
      <c r="G539" s="439"/>
      <c r="H539" s="439"/>
      <c r="I539" s="439"/>
      <c r="J539" s="439"/>
      <c r="K539" s="439"/>
      <c r="L539" s="440"/>
    </row>
    <row r="540" spans="1:12">
      <c r="A540" s="101"/>
      <c r="B540" s="72" t="s">
        <v>161</v>
      </c>
      <c r="C540" s="425" t="str">
        <f ca="1">OFFSET('Bateria indicadores proceso'!$G$3,(RIGHT(A514,3)),1)</f>
        <v xml:space="preserve">Subdirector </v>
      </c>
      <c r="D540" s="425"/>
      <c r="E540" s="425"/>
      <c r="F540" s="425"/>
      <c r="G540" s="425"/>
      <c r="H540" s="425"/>
      <c r="I540" s="425"/>
      <c r="J540" s="425"/>
      <c r="K540" s="425"/>
      <c r="L540" s="426"/>
    </row>
    <row r="541" spans="1:12">
      <c r="A541" s="101"/>
      <c r="B541" s="72" t="s">
        <v>162</v>
      </c>
      <c r="C541" s="425" t="str">
        <f ca="1">OFFSET('Bateria indicadores proceso'!$F$3,(RIGHT(A514,3)),1)</f>
        <v>Subdirección de Gestión Humana</v>
      </c>
      <c r="D541" s="425"/>
      <c r="E541" s="425"/>
      <c r="F541" s="425"/>
      <c r="G541" s="425"/>
      <c r="H541" s="425"/>
      <c r="I541" s="425"/>
      <c r="J541" s="425"/>
      <c r="K541" s="425"/>
      <c r="L541" s="426"/>
    </row>
    <row r="542" spans="1:12">
      <c r="A542" s="101"/>
      <c r="B542" s="72" t="s">
        <v>163</v>
      </c>
      <c r="C542" s="450" t="str">
        <f ca="1">OFFSET('Bateria indicadores proceso'!$H$3,(RIGHT(A514,3)),1)</f>
        <v>ethel.vasquez@mininterior.gov.co</v>
      </c>
      <c r="D542" s="450"/>
      <c r="E542" s="450"/>
      <c r="F542" s="450"/>
      <c r="G542" s="450"/>
      <c r="H542" s="450"/>
      <c r="I542" s="450"/>
      <c r="J542" s="450"/>
      <c r="K542" s="450"/>
      <c r="L542" s="451"/>
    </row>
    <row r="543" spans="1:12" ht="15" thickBot="1">
      <c r="A543" s="104"/>
      <c r="B543" s="74" t="s">
        <v>164</v>
      </c>
      <c r="C543" s="429" t="s">
        <v>165</v>
      </c>
      <c r="D543" s="429"/>
      <c r="E543" s="429"/>
      <c r="F543" s="429"/>
      <c r="G543" s="429"/>
      <c r="H543" s="429"/>
      <c r="I543" s="429"/>
      <c r="J543" s="429"/>
      <c r="K543" s="429"/>
      <c r="L543" s="430"/>
    </row>
    <row r="544" spans="1:12" ht="15" thickBot="1"/>
    <row r="545" spans="1:12" ht="21.5" thickBot="1">
      <c r="A545" s="431" t="s">
        <v>120</v>
      </c>
      <c r="B545" s="432"/>
      <c r="C545" s="432"/>
      <c r="D545" s="432"/>
      <c r="E545" s="432"/>
      <c r="F545" s="432"/>
      <c r="G545" s="432"/>
      <c r="H545" s="432"/>
      <c r="I545" s="432"/>
      <c r="J545" s="432"/>
      <c r="K545" s="432"/>
      <c r="L545" s="433"/>
    </row>
    <row r="546" spans="1:12" ht="31.5" thickBot="1">
      <c r="A546" s="69" t="s">
        <v>121</v>
      </c>
      <c r="B546" s="436" t="s">
        <v>122</v>
      </c>
      <c r="C546" s="436"/>
      <c r="D546" s="436"/>
      <c r="E546" s="436"/>
      <c r="F546" s="436"/>
      <c r="G546" s="436"/>
      <c r="H546" s="436"/>
      <c r="I546" s="436"/>
      <c r="J546" s="436"/>
      <c r="K546" s="436"/>
      <c r="L546" s="436"/>
    </row>
    <row r="547" spans="1:12" ht="16" thickBot="1">
      <c r="A547" s="100"/>
      <c r="B547" s="71" t="s">
        <v>123</v>
      </c>
      <c r="C547" s="434" t="s">
        <v>124</v>
      </c>
      <c r="D547" s="434"/>
      <c r="E547" s="434"/>
      <c r="F547" s="434"/>
      <c r="G547" s="434"/>
      <c r="H547" s="434"/>
      <c r="I547" s="434"/>
      <c r="J547" s="434"/>
      <c r="K547" s="434"/>
      <c r="L547" s="435"/>
    </row>
    <row r="548" spans="1:12" ht="16" thickBot="1">
      <c r="A548" s="101"/>
      <c r="B548" s="436" t="s">
        <v>125</v>
      </c>
      <c r="C548" s="437"/>
      <c r="D548" s="437"/>
      <c r="E548" s="437"/>
      <c r="F548" s="437"/>
      <c r="G548" s="437"/>
      <c r="H548" s="437"/>
      <c r="I548" s="437"/>
      <c r="J548" s="437"/>
      <c r="K548" s="437"/>
      <c r="L548" s="437"/>
    </row>
    <row r="549" spans="1:12">
      <c r="A549" s="101"/>
      <c r="B549" s="71" t="s">
        <v>126</v>
      </c>
      <c r="C549" s="427" t="s">
        <v>127</v>
      </c>
      <c r="D549" s="427"/>
      <c r="E549" s="427"/>
      <c r="F549" s="427"/>
      <c r="G549" s="427"/>
      <c r="H549" s="427"/>
      <c r="I549" s="427"/>
      <c r="J549" s="427"/>
      <c r="K549" s="427"/>
      <c r="L549" s="428"/>
    </row>
    <row r="550" spans="1:12">
      <c r="A550" s="102" t="s">
        <v>180</v>
      </c>
      <c r="B550" s="72" t="s">
        <v>129</v>
      </c>
      <c r="C550" s="427" t="str">
        <f ca="1">OFFSET('Bateria indicadores proceso'!$F$3,(RIGHT(A550,3)),1)</f>
        <v>Subdirección de Gestión Humana</v>
      </c>
      <c r="D550" s="427"/>
      <c r="E550" s="427"/>
      <c r="F550" s="427"/>
      <c r="G550" s="427"/>
      <c r="H550" s="427"/>
      <c r="I550" s="427"/>
      <c r="J550" s="427"/>
      <c r="K550" s="427"/>
      <c r="L550" s="428"/>
    </row>
    <row r="551" spans="1:12">
      <c r="A551" s="101"/>
      <c r="B551" s="72" t="s">
        <v>130</v>
      </c>
      <c r="C551" s="427" t="str">
        <f ca="1">OFFSET('Bateria indicadores proceso'!$K$3,(RIGHT(A550,3)),1)</f>
        <v>Campañas de apropiación de valores implementadas</v>
      </c>
      <c r="D551" s="427"/>
      <c r="E551" s="427"/>
      <c r="F551" s="427"/>
      <c r="G551" s="427"/>
      <c r="H551" s="427"/>
      <c r="I551" s="427"/>
      <c r="J551" s="427"/>
      <c r="K551" s="427"/>
      <c r="L551" s="428"/>
    </row>
    <row r="552" spans="1:12">
      <c r="A552" s="101"/>
      <c r="B552" s="72" t="s">
        <v>131</v>
      </c>
      <c r="C552" s="427" t="str">
        <f ca="1">OFFSET('Bateria indicadores proceso'!$I$3,(RIGHT(A550,3)),1)</f>
        <v>Eficacia</v>
      </c>
      <c r="D552" s="427"/>
      <c r="E552" s="427"/>
      <c r="F552" s="427"/>
      <c r="G552" s="427"/>
      <c r="H552" s="427"/>
      <c r="I552" s="427"/>
      <c r="J552" s="427"/>
      <c r="K552" s="427"/>
      <c r="L552" s="428"/>
    </row>
    <row r="553" spans="1:12" ht="15" thickBot="1">
      <c r="A553" s="103"/>
      <c r="B553" s="73" t="s">
        <v>132</v>
      </c>
      <c r="C553" s="427" t="str">
        <f ca="1">OFFSET('Bateria indicadores proceso'!$J$3,(RIGHT(A550,3)),1)</f>
        <v>Diseñar y ejecutar campañas de apropiación del Código de Integridad (valores institucionales).  Es importante medirlo porque hace parte de los planes estratégicos e institucionales del Ministerio del Interior, y en materia de gestión y desempeño institucional orientan el desarrollo de la entidad.  La orientación del indicador es incrementar.</v>
      </c>
      <c r="D553" s="427"/>
      <c r="E553" s="427"/>
      <c r="F553" s="427"/>
      <c r="G553" s="427"/>
      <c r="H553" s="427"/>
      <c r="I553" s="427"/>
      <c r="J553" s="427"/>
      <c r="K553" s="427"/>
      <c r="L553" s="428"/>
    </row>
    <row r="554" spans="1:12" ht="16" thickBot="1">
      <c r="A554" s="103"/>
      <c r="B554" s="438" t="s">
        <v>133</v>
      </c>
      <c r="C554" s="439"/>
      <c r="D554" s="439"/>
      <c r="E554" s="439"/>
      <c r="F554" s="439"/>
      <c r="G554" s="439"/>
      <c r="H554" s="439"/>
      <c r="I554" s="439"/>
      <c r="J554" s="439"/>
      <c r="K554" s="439"/>
      <c r="L554" s="440"/>
    </row>
    <row r="555" spans="1:12">
      <c r="A555" s="101"/>
      <c r="B555" s="71" t="s">
        <v>134</v>
      </c>
      <c r="C555" s="427" t="str">
        <f ca="1">OFFSET('Bateria indicadores proceso'!$O$3,(RIGHT(A550,3)),1)</f>
        <v>Número</v>
      </c>
      <c r="D555" s="427"/>
      <c r="E555" s="427"/>
      <c r="F555" s="427"/>
      <c r="G555" s="427"/>
      <c r="H555" s="427"/>
      <c r="I555" s="427"/>
      <c r="J555" s="427"/>
      <c r="K555" s="427"/>
      <c r="L555" s="428"/>
    </row>
    <row r="556" spans="1:12" ht="24">
      <c r="A556" s="101"/>
      <c r="B556" s="72" t="s">
        <v>135</v>
      </c>
      <c r="C556" s="427"/>
      <c r="D556" s="427"/>
      <c r="E556" s="427"/>
      <c r="F556" s="427"/>
      <c r="G556" s="427"/>
      <c r="H556" s="427"/>
      <c r="I556" s="427"/>
      <c r="J556" s="427"/>
      <c r="K556" s="427"/>
      <c r="L556" s="428"/>
    </row>
    <row r="557" spans="1:12">
      <c r="A557" s="101"/>
      <c r="B557" s="72" t="s">
        <v>136</v>
      </c>
      <c r="C557" s="427" t="str">
        <f ca="1">OFFSET('Bateria indicadores proceso'!$L$3,(RIGHT(A550,3)),1)</f>
        <v>Sumatoria  de campañas realizadas</v>
      </c>
      <c r="D557" s="427"/>
      <c r="E557" s="427"/>
      <c r="F557" s="427"/>
      <c r="G557" s="427"/>
      <c r="H557" s="427"/>
      <c r="I557" s="427"/>
      <c r="J557" s="427"/>
      <c r="K557" s="427"/>
      <c r="L557" s="428"/>
    </row>
    <row r="558" spans="1:12">
      <c r="A558" s="101"/>
      <c r="B558" s="72" t="s">
        <v>137</v>
      </c>
      <c r="C558" s="427" t="str">
        <f ca="1">OFFSET('Bateria indicadores proceso'!$Z$3,(RIGHT(A550,3)),1)</f>
        <v>Trimestral</v>
      </c>
      <c r="D558" s="427"/>
      <c r="E558" s="427"/>
      <c r="F558" s="427"/>
      <c r="G558" s="427"/>
      <c r="H558" s="427"/>
      <c r="I558" s="427"/>
      <c r="J558" s="427"/>
      <c r="K558" s="427"/>
      <c r="L558" s="428"/>
    </row>
    <row r="559" spans="1:12">
      <c r="A559" s="101"/>
      <c r="B559" s="72" t="s">
        <v>138</v>
      </c>
      <c r="C559" s="427" t="str">
        <f ca="1">OFFSET('Bateria indicadores proceso'!$X$3,(RIGHT(A550,3)),1)</f>
        <v>Política de Integridad</v>
      </c>
      <c r="D559" s="427"/>
      <c r="E559" s="427"/>
      <c r="F559" s="427"/>
      <c r="G559" s="427"/>
      <c r="H559" s="427"/>
      <c r="I559" s="427"/>
      <c r="J559" s="427"/>
      <c r="K559" s="427"/>
      <c r="L559" s="428"/>
    </row>
    <row r="560" spans="1:12">
      <c r="A560" s="101"/>
      <c r="B560" s="72" t="s">
        <v>139</v>
      </c>
      <c r="C560" s="425">
        <f ca="1">OFFSET('Bateria indicadores proceso'!$P$3,(RIGHT(A550,3)),1)</f>
        <v>2024</v>
      </c>
      <c r="D560" s="425"/>
      <c r="E560" s="425"/>
      <c r="F560" s="425"/>
      <c r="G560" s="425"/>
      <c r="H560" s="425"/>
      <c r="I560" s="425"/>
      <c r="J560" s="425"/>
      <c r="K560" s="425"/>
      <c r="L560" s="426"/>
    </row>
    <row r="561" spans="1:12">
      <c r="A561" s="101"/>
      <c r="B561" s="72" t="s">
        <v>140</v>
      </c>
      <c r="C561" s="425" t="str">
        <f ca="1">IF(C555="Número",TEXT(OFFSET('Bateria indicadores proceso'!$Q$3,(RIGHT(A550,3)),1),"######"),TEXT(OFFSET('Bateria indicadores proceso'!$Q$3,(RIGHT(A550,3)),1),"0.0%"))</f>
        <v>3</v>
      </c>
      <c r="D561" s="425"/>
      <c r="E561" s="425"/>
      <c r="F561" s="425"/>
      <c r="G561" s="425"/>
      <c r="H561" s="425"/>
      <c r="I561" s="425"/>
      <c r="J561" s="425"/>
      <c r="K561" s="425"/>
      <c r="L561" s="426"/>
    </row>
    <row r="562" spans="1:12">
      <c r="A562" s="101"/>
      <c r="B562" s="72" t="s">
        <v>141</v>
      </c>
      <c r="C562" s="444">
        <f ca="1">+OFFSET('Bateria indicadores proceso'!$R$3,(RIGHT(A550,3)),1)</f>
        <v>46022</v>
      </c>
      <c r="D562" s="444"/>
      <c r="E562" s="444"/>
      <c r="F562" s="444"/>
      <c r="G562" s="444"/>
      <c r="H562" s="444"/>
      <c r="I562" s="444"/>
      <c r="J562" s="444"/>
      <c r="K562" s="444"/>
      <c r="L562" s="445"/>
    </row>
    <row r="563" spans="1:12">
      <c r="A563" s="101"/>
      <c r="B563" s="72" t="s">
        <v>142</v>
      </c>
      <c r="C563" s="425" t="str">
        <f ca="1">OFFSET('Bateria indicadores proceso'!$M$3,(RIGHT(A550,3)),1)</f>
        <v>Incrementar</v>
      </c>
      <c r="D563" s="425"/>
      <c r="E563" s="425"/>
      <c r="F563" s="425"/>
      <c r="G563" s="425"/>
      <c r="H563" s="425"/>
      <c r="I563" s="425"/>
      <c r="J563" s="425"/>
      <c r="K563" s="425"/>
      <c r="L563" s="426"/>
    </row>
    <row r="564" spans="1:12">
      <c r="A564" s="101"/>
      <c r="B564" s="72" t="s">
        <v>143</v>
      </c>
      <c r="C564" s="425" t="str">
        <f ca="1">OFFSET('Bateria indicadores proceso'!$N$3,(RIGHT(A550,3)),1)</f>
        <v>Acumulado</v>
      </c>
      <c r="D564" s="425"/>
      <c r="E564" s="425"/>
      <c r="F564" s="425"/>
      <c r="G564" s="425"/>
      <c r="H564" s="425"/>
      <c r="I564" s="425"/>
      <c r="J564" s="425"/>
      <c r="K564" s="425"/>
      <c r="L564" s="426"/>
    </row>
    <row r="565" spans="1:12">
      <c r="A565" s="101"/>
      <c r="B565" s="72" t="s">
        <v>144</v>
      </c>
      <c r="C565" s="425" t="str">
        <f ca="1">IF(C555="Número",TEXT(OFFSET('Bateria indicadores proceso'!$W$3,(RIGHT(A550,3)),1),"######"),TEXT(OFFSET('Bateria indicadores proceso'!$W$3,(RIGHT(A550,3)),1),"0.0%"))</f>
        <v>4</v>
      </c>
      <c r="D565" s="425"/>
      <c r="E565" s="425"/>
      <c r="F565" s="425"/>
      <c r="G565" s="425"/>
      <c r="H565" s="425"/>
      <c r="I565" s="425"/>
      <c r="J565" s="425"/>
      <c r="K565" s="425"/>
      <c r="L565" s="426"/>
    </row>
    <row r="566" spans="1:12">
      <c r="A566" s="101"/>
      <c r="B566" s="441" t="s">
        <v>145</v>
      </c>
      <c r="C566" s="70" t="s">
        <v>146</v>
      </c>
      <c r="D566" s="70" t="s">
        <v>147</v>
      </c>
      <c r="E566" s="70" t="s">
        <v>148</v>
      </c>
      <c r="F566" s="70" t="s">
        <v>149</v>
      </c>
      <c r="J566" s="75"/>
      <c r="K566" s="75"/>
      <c r="L566" s="76"/>
    </row>
    <row r="567" spans="1:12">
      <c r="A567" s="101"/>
      <c r="B567" s="441"/>
      <c r="C567" s="70" t="str">
        <f ca="1">IF(C555="Número",TEXT(OFFSET('Bateria indicadores proceso'!$S$3,(RIGHT(A550,3)),1),"######"),TEXT(OFFSET('Bateria indicadores proceso'!$S$3,(RIGHT(A550,3)),1),"0.0%"))</f>
        <v>1</v>
      </c>
      <c r="D567" s="70" t="str">
        <f ca="1">IF(C555="Número",TEXT(OFFSET('Bateria indicadores proceso'!$T$3,(RIGHT(A550,3)),1),"######"),TEXT(OFFSET('Bateria indicadores proceso'!$T$3,(RIGHT(A550,3)),1),"0.0%"))</f>
        <v>1</v>
      </c>
      <c r="E567" s="70" t="str">
        <f ca="1">IF(C555="Número",TEXT(OFFSET('Bateria indicadores proceso'!$U$3,(RIGHT(A550,3)),1),"######"),TEXT(OFFSET('Bateria indicadores proceso'!$U$3,(RIGHT(A550,3)),1),"0.0%"))</f>
        <v>1</v>
      </c>
      <c r="F567" s="70" t="str">
        <f ca="1">IF(C555="Número",TEXT(OFFSET('Bateria indicadores proceso'!$V$3,(RIGHT(A550,3)),1),"######"),TEXT(OFFSET('Bateria indicadores proceso'!$V$3,(RIGHT(A550,3)),1),"0.0%"))</f>
        <v>1</v>
      </c>
      <c r="J567" s="77"/>
      <c r="K567" s="77"/>
      <c r="L567" s="78"/>
    </row>
    <row r="568" spans="1:12">
      <c r="A568" s="101"/>
      <c r="B568" s="466" t="s">
        <v>150</v>
      </c>
      <c r="C568" s="446" t="s">
        <v>99</v>
      </c>
      <c r="D568" s="447"/>
      <c r="E568" s="446" t="s">
        <v>103</v>
      </c>
      <c r="F568" s="447"/>
      <c r="G568" s="446" t="s">
        <v>107</v>
      </c>
      <c r="H568" s="447"/>
      <c r="I568" s="446" t="s">
        <v>111</v>
      </c>
      <c r="J568" s="447"/>
      <c r="K568" s="446" t="s">
        <v>114</v>
      </c>
      <c r="L568" s="449"/>
    </row>
    <row r="569" spans="1:12">
      <c r="A569" s="101"/>
      <c r="B569" s="467"/>
      <c r="C569" s="452" t="s">
        <v>97</v>
      </c>
      <c r="D569" s="453"/>
      <c r="E569" s="454" t="s">
        <v>101</v>
      </c>
      <c r="F569" s="455"/>
      <c r="G569" s="456" t="s">
        <v>105</v>
      </c>
      <c r="H569" s="457"/>
      <c r="I569" s="458" t="s">
        <v>109</v>
      </c>
      <c r="J569" s="459"/>
      <c r="K569" s="460" t="s">
        <v>112</v>
      </c>
      <c r="L569" s="461"/>
    </row>
    <row r="570" spans="1:12">
      <c r="A570" s="101"/>
      <c r="B570" s="468"/>
      <c r="C570" s="446" t="s">
        <v>98</v>
      </c>
      <c r="D570" s="447"/>
      <c r="E570" s="446" t="s">
        <v>151</v>
      </c>
      <c r="F570" s="447"/>
      <c r="G570" s="448" t="s">
        <v>152</v>
      </c>
      <c r="H570" s="447"/>
      <c r="I570" s="446" t="s">
        <v>153</v>
      </c>
      <c r="J570" s="447"/>
      <c r="K570" s="446" t="s">
        <v>113</v>
      </c>
      <c r="L570" s="449"/>
    </row>
    <row r="571" spans="1:12">
      <c r="A571" s="101"/>
      <c r="B571" s="72" t="s">
        <v>154</v>
      </c>
      <c r="C571" s="427" t="str">
        <f ca="1">OFFSET('Bateria indicadores proceso'!$Y$3,(RIGHT(A550,3)),1)</f>
        <v>Listas de asistencia y/o piezas publicitarias</v>
      </c>
      <c r="D571" s="427"/>
      <c r="E571" s="427"/>
      <c r="F571" s="427"/>
      <c r="G571" s="427"/>
      <c r="H571" s="427"/>
      <c r="I571" s="427"/>
      <c r="J571" s="427"/>
      <c r="K571" s="427"/>
      <c r="L571" s="428"/>
    </row>
    <row r="572" spans="1:12">
      <c r="A572" s="101"/>
      <c r="B572" s="442" t="s">
        <v>155</v>
      </c>
      <c r="C572" s="425" t="s">
        <v>156</v>
      </c>
      <c r="D572" s="425"/>
      <c r="E572" s="425"/>
      <c r="F572" s="462" t="str">
        <f ca="1">OFFSET('Bateria indicadores proceso'!$B$3,(RIGHT(A550,3)),1)</f>
        <v>GESTIÓN DEL TALENTO HUMANO</v>
      </c>
      <c r="G572" s="462"/>
      <c r="H572" s="462"/>
      <c r="I572" s="462"/>
      <c r="J572" s="462"/>
      <c r="K572" s="462"/>
      <c r="L572" s="463"/>
    </row>
    <row r="573" spans="1:12">
      <c r="A573" s="101"/>
      <c r="B573" s="443"/>
      <c r="C573" s="425" t="s">
        <v>157</v>
      </c>
      <c r="D573" s="425"/>
      <c r="E573" s="425"/>
      <c r="F573" s="464">
        <f ca="1">OFFSET('Bateria indicadores proceso'!$C$3,(RIGHT(A550,3)),1)</f>
        <v>1</v>
      </c>
      <c r="G573" s="464"/>
      <c r="H573" s="464"/>
      <c r="I573" s="464"/>
      <c r="J573" s="464"/>
      <c r="K573" s="464"/>
      <c r="L573" s="465"/>
    </row>
    <row r="574" spans="1:12" ht="15" thickBot="1">
      <c r="A574" s="101"/>
      <c r="B574" s="443"/>
      <c r="C574" s="425" t="s">
        <v>158</v>
      </c>
      <c r="D574" s="425"/>
      <c r="E574" s="425"/>
      <c r="F574" s="464">
        <f ca="1">OFFSET('Bateria indicadores proceso'!$E$3,(RIGHT(A550,3)),1)</f>
        <v>0.14000000000000001</v>
      </c>
      <c r="G574" s="464"/>
      <c r="H574" s="464"/>
      <c r="I574" s="464"/>
      <c r="J574" s="464"/>
      <c r="K574" s="464"/>
      <c r="L574" s="465"/>
    </row>
    <row r="575" spans="1:12" ht="16" thickBot="1">
      <c r="A575" s="101"/>
      <c r="B575" s="438" t="s">
        <v>159</v>
      </c>
      <c r="C575" s="439"/>
      <c r="D575" s="439"/>
      <c r="E575" s="439"/>
      <c r="F575" s="439"/>
      <c r="G575" s="439"/>
      <c r="H575" s="439"/>
      <c r="I575" s="439"/>
      <c r="J575" s="439"/>
      <c r="K575" s="439"/>
      <c r="L575" s="440"/>
    </row>
    <row r="576" spans="1:12">
      <c r="A576" s="101"/>
      <c r="B576" s="72" t="s">
        <v>161</v>
      </c>
      <c r="C576" s="425" t="str">
        <f ca="1">OFFSET('Bateria indicadores proceso'!$G$3,(RIGHT(A550,3)),1)</f>
        <v xml:space="preserve">Subdirector </v>
      </c>
      <c r="D576" s="425"/>
      <c r="E576" s="425"/>
      <c r="F576" s="425"/>
      <c r="G576" s="425"/>
      <c r="H576" s="425"/>
      <c r="I576" s="425"/>
      <c r="J576" s="425"/>
      <c r="K576" s="425"/>
      <c r="L576" s="426"/>
    </row>
    <row r="577" spans="1:12">
      <c r="A577" s="101"/>
      <c r="B577" s="72" t="s">
        <v>162</v>
      </c>
      <c r="C577" s="425" t="str">
        <f ca="1">OFFSET('Bateria indicadores proceso'!$F$3,(RIGHT(A550,3)),1)</f>
        <v>Subdirección de Gestión Humana</v>
      </c>
      <c r="D577" s="425"/>
      <c r="E577" s="425"/>
      <c r="F577" s="425"/>
      <c r="G577" s="425"/>
      <c r="H577" s="425"/>
      <c r="I577" s="425"/>
      <c r="J577" s="425"/>
      <c r="K577" s="425"/>
      <c r="L577" s="426"/>
    </row>
    <row r="578" spans="1:12">
      <c r="A578" s="101"/>
      <c r="B578" s="72" t="s">
        <v>163</v>
      </c>
      <c r="C578" s="450" t="str">
        <f ca="1">OFFSET('Bateria indicadores proceso'!$H$3,(RIGHT(A514,3)),1)</f>
        <v>ethel.vasquez@mininterior.gov.co</v>
      </c>
      <c r="D578" s="450"/>
      <c r="E578" s="450"/>
      <c r="F578" s="450"/>
      <c r="G578" s="450"/>
      <c r="H578" s="450"/>
      <c r="I578" s="450"/>
      <c r="J578" s="450"/>
      <c r="K578" s="450"/>
      <c r="L578" s="451"/>
    </row>
    <row r="579" spans="1:12" ht="15" thickBot="1">
      <c r="A579" s="104"/>
      <c r="B579" s="74" t="s">
        <v>164</v>
      </c>
      <c r="C579" s="429" t="s">
        <v>165</v>
      </c>
      <c r="D579" s="429"/>
      <c r="E579" s="429"/>
      <c r="F579" s="429"/>
      <c r="G579" s="429"/>
      <c r="H579" s="429"/>
      <c r="I579" s="429"/>
      <c r="J579" s="429"/>
      <c r="K579" s="429"/>
      <c r="L579" s="430"/>
    </row>
    <row r="580" spans="1:12" ht="15" thickBot="1"/>
    <row r="581" spans="1:12" ht="21.5" thickBot="1">
      <c r="A581" s="431" t="s">
        <v>120</v>
      </c>
      <c r="B581" s="432"/>
      <c r="C581" s="432"/>
      <c r="D581" s="432"/>
      <c r="E581" s="432"/>
      <c r="F581" s="432"/>
      <c r="G581" s="432"/>
      <c r="H581" s="432"/>
      <c r="I581" s="432"/>
      <c r="J581" s="432"/>
      <c r="K581" s="432"/>
      <c r="L581" s="433"/>
    </row>
    <row r="582" spans="1:12" ht="31.5" thickBot="1">
      <c r="A582" s="69" t="s">
        <v>121</v>
      </c>
      <c r="B582" s="436" t="s">
        <v>122</v>
      </c>
      <c r="C582" s="436"/>
      <c r="D582" s="436"/>
      <c r="E582" s="436"/>
      <c r="F582" s="436"/>
      <c r="G582" s="436"/>
      <c r="H582" s="436"/>
      <c r="I582" s="436"/>
      <c r="J582" s="436"/>
      <c r="K582" s="436"/>
      <c r="L582" s="436"/>
    </row>
    <row r="583" spans="1:12" ht="16" thickBot="1">
      <c r="A583" s="100"/>
      <c r="B583" s="71" t="s">
        <v>123</v>
      </c>
      <c r="C583" s="434" t="s">
        <v>124</v>
      </c>
      <c r="D583" s="434"/>
      <c r="E583" s="434"/>
      <c r="F583" s="434"/>
      <c r="G583" s="434"/>
      <c r="H583" s="434"/>
      <c r="I583" s="434"/>
      <c r="J583" s="434"/>
      <c r="K583" s="434"/>
      <c r="L583" s="435"/>
    </row>
    <row r="584" spans="1:12" ht="16" thickBot="1">
      <c r="A584" s="101"/>
      <c r="B584" s="436" t="s">
        <v>125</v>
      </c>
      <c r="C584" s="437"/>
      <c r="D584" s="437"/>
      <c r="E584" s="437"/>
      <c r="F584" s="437"/>
      <c r="G584" s="437"/>
      <c r="H584" s="437"/>
      <c r="I584" s="437"/>
      <c r="J584" s="437"/>
      <c r="K584" s="437"/>
      <c r="L584" s="437"/>
    </row>
    <row r="585" spans="1:12">
      <c r="A585" s="101"/>
      <c r="B585" s="71" t="s">
        <v>126</v>
      </c>
      <c r="C585" s="427" t="s">
        <v>127</v>
      </c>
      <c r="D585" s="427"/>
      <c r="E585" s="427"/>
      <c r="F585" s="427"/>
      <c r="G585" s="427"/>
      <c r="H585" s="427"/>
      <c r="I585" s="427"/>
      <c r="J585" s="427"/>
      <c r="K585" s="427"/>
      <c r="L585" s="428"/>
    </row>
    <row r="586" spans="1:12">
      <c r="A586" s="102" t="s">
        <v>181</v>
      </c>
      <c r="B586" s="72" t="s">
        <v>129</v>
      </c>
      <c r="C586" s="427" t="str">
        <f ca="1">OFFSET('Bateria indicadores proceso'!$F$3,(RIGHT(A586,3)),1)</f>
        <v>Subdirección de Gestión Humana</v>
      </c>
      <c r="D586" s="427"/>
      <c r="E586" s="427"/>
      <c r="F586" s="427"/>
      <c r="G586" s="427"/>
      <c r="H586" s="427"/>
      <c r="I586" s="427"/>
      <c r="J586" s="427"/>
      <c r="K586" s="427"/>
      <c r="L586" s="428"/>
    </row>
    <row r="587" spans="1:12">
      <c r="A587" s="101"/>
      <c r="B587" s="72" t="s">
        <v>130</v>
      </c>
      <c r="C587" s="427" t="str">
        <f ca="1">OFFSET('Bateria indicadores proceso'!$K$3,(RIGHT(A586,3)),1)</f>
        <v>Actividades de promoción y prevención en temas de seguridad y salud en el trabajo auto gestionadas</v>
      </c>
      <c r="D587" s="427"/>
      <c r="E587" s="427"/>
      <c r="F587" s="427"/>
      <c r="G587" s="427"/>
      <c r="H587" s="427"/>
      <c r="I587" s="427"/>
      <c r="J587" s="427"/>
      <c r="K587" s="427"/>
      <c r="L587" s="428"/>
    </row>
    <row r="588" spans="1:12">
      <c r="A588" s="101"/>
      <c r="B588" s="72" t="s">
        <v>131</v>
      </c>
      <c r="C588" s="427" t="str">
        <f ca="1">OFFSET('Bateria indicadores proceso'!$I$3,(RIGHT(A586,3)),1)</f>
        <v>Eficiencia</v>
      </c>
      <c r="D588" s="427"/>
      <c r="E588" s="427"/>
      <c r="F588" s="427"/>
      <c r="G588" s="427"/>
      <c r="H588" s="427"/>
      <c r="I588" s="427"/>
      <c r="J588" s="427"/>
      <c r="K588" s="427"/>
      <c r="L588" s="428"/>
    </row>
    <row r="589" spans="1:12" ht="15" thickBot="1">
      <c r="A589" s="103"/>
      <c r="B589" s="73" t="s">
        <v>132</v>
      </c>
      <c r="C589" s="427" t="str">
        <f ca="1">OFFSET('Bateria indicadores proceso'!$J$3,(RIGHT(A586,3)),1)</f>
        <v xml:space="preserve">jecutar actividades de promoción y prevención en temas de seguridad y salud en el trabajo autogestionadas. Es importante medirlo porque hace parte del rendimiento del sistema. La orientación del indicador es incrementar. </v>
      </c>
      <c r="D589" s="427"/>
      <c r="E589" s="427"/>
      <c r="F589" s="427"/>
      <c r="G589" s="427"/>
      <c r="H589" s="427"/>
      <c r="I589" s="427"/>
      <c r="J589" s="427"/>
      <c r="K589" s="427"/>
      <c r="L589" s="428"/>
    </row>
    <row r="590" spans="1:12" ht="16" thickBot="1">
      <c r="A590" s="103"/>
      <c r="B590" s="438" t="s">
        <v>133</v>
      </c>
      <c r="C590" s="439"/>
      <c r="D590" s="439"/>
      <c r="E590" s="439"/>
      <c r="F590" s="439"/>
      <c r="G590" s="439"/>
      <c r="H590" s="439"/>
      <c r="I590" s="439"/>
      <c r="J590" s="439"/>
      <c r="K590" s="439"/>
      <c r="L590" s="440"/>
    </row>
    <row r="591" spans="1:12">
      <c r="A591" s="101"/>
      <c r="B591" s="71" t="s">
        <v>134</v>
      </c>
      <c r="C591" s="427" t="str">
        <f ca="1">OFFSET('Bateria indicadores proceso'!$O$3,(RIGHT(A586,3)),1)</f>
        <v>Número</v>
      </c>
      <c r="D591" s="427"/>
      <c r="E591" s="427"/>
      <c r="F591" s="427"/>
      <c r="G591" s="427"/>
      <c r="H591" s="427"/>
      <c r="I591" s="427"/>
      <c r="J591" s="427"/>
      <c r="K591" s="427"/>
      <c r="L591" s="428"/>
    </row>
    <row r="592" spans="1:12" ht="24">
      <c r="A592" s="101"/>
      <c r="B592" s="72" t="s">
        <v>135</v>
      </c>
      <c r="C592" s="427"/>
      <c r="D592" s="427"/>
      <c r="E592" s="427"/>
      <c r="F592" s="427"/>
      <c r="G592" s="427"/>
      <c r="H592" s="427"/>
      <c r="I592" s="427"/>
      <c r="J592" s="427"/>
      <c r="K592" s="427"/>
      <c r="L592" s="428"/>
    </row>
    <row r="593" spans="1:12">
      <c r="A593" s="101"/>
      <c r="B593" s="72" t="s">
        <v>136</v>
      </c>
      <c r="C593" s="427" t="str">
        <f ca="1">OFFSET('Bateria indicadores proceso'!$L$3,(RIGHT(A586,3)),1)</f>
        <v>Sumatoria de actividades de promoción y prevención en temas de seguridad y salud en el trabajo autogestionada</v>
      </c>
      <c r="D593" s="427"/>
      <c r="E593" s="427"/>
      <c r="F593" s="427"/>
      <c r="G593" s="427"/>
      <c r="H593" s="427"/>
      <c r="I593" s="427"/>
      <c r="J593" s="427"/>
      <c r="K593" s="427"/>
      <c r="L593" s="428"/>
    </row>
    <row r="594" spans="1:12">
      <c r="A594" s="101"/>
      <c r="B594" s="72" t="s">
        <v>137</v>
      </c>
      <c r="C594" s="427" t="str">
        <f ca="1">OFFSET('Bateria indicadores proceso'!$Z$3,(RIGHT(A586,3)),1)</f>
        <v>Trimestral</v>
      </c>
      <c r="D594" s="427"/>
      <c r="E594" s="427"/>
      <c r="F594" s="427"/>
      <c r="G594" s="427"/>
      <c r="H594" s="427"/>
      <c r="I594" s="427"/>
      <c r="J594" s="427"/>
      <c r="K594" s="427"/>
      <c r="L594" s="428"/>
    </row>
    <row r="595" spans="1:12">
      <c r="A595" s="101"/>
      <c r="B595" s="72" t="s">
        <v>138</v>
      </c>
      <c r="C595" s="427" t="str">
        <f ca="1">OFFSET('Bateria indicadores proceso'!$X$3,(RIGHT(A586,3)),1)</f>
        <v>Información propia del Sistema de Seguridad y Salud en el Trabajo</v>
      </c>
      <c r="D595" s="427"/>
      <c r="E595" s="427"/>
      <c r="F595" s="427"/>
      <c r="G595" s="427"/>
      <c r="H595" s="427"/>
      <c r="I595" s="427"/>
      <c r="J595" s="427"/>
      <c r="K595" s="427"/>
      <c r="L595" s="428"/>
    </row>
    <row r="596" spans="1:12">
      <c r="A596" s="101"/>
      <c r="B596" s="72" t="s">
        <v>139</v>
      </c>
      <c r="C596" s="425">
        <f ca="1">OFFSET('Bateria indicadores proceso'!$P$3,(RIGHT(A586,3)),1)</f>
        <v>2024</v>
      </c>
      <c r="D596" s="425"/>
      <c r="E596" s="425"/>
      <c r="F596" s="425"/>
      <c r="G596" s="425"/>
      <c r="H596" s="425"/>
      <c r="I596" s="425"/>
      <c r="J596" s="425"/>
      <c r="K596" s="425"/>
      <c r="L596" s="426"/>
    </row>
    <row r="597" spans="1:12">
      <c r="A597" s="101"/>
      <c r="B597" s="72" t="s">
        <v>140</v>
      </c>
      <c r="C597" s="425" t="str">
        <f ca="1">IF(C591="Número",TEXT(OFFSET('Bateria indicadores proceso'!$Q$3,(RIGHT(A586,3)),1),"######"),TEXT(OFFSET('Bateria indicadores proceso'!$Q$3,(RIGHT(A586,3)),1),"0.0%"))</f>
        <v>22</v>
      </c>
      <c r="D597" s="425"/>
      <c r="E597" s="425"/>
      <c r="F597" s="425"/>
      <c r="G597" s="425"/>
      <c r="H597" s="425"/>
      <c r="I597" s="425"/>
      <c r="J597" s="425"/>
      <c r="K597" s="425"/>
      <c r="L597" s="426"/>
    </row>
    <row r="598" spans="1:12">
      <c r="A598" s="101"/>
      <c r="B598" s="72" t="s">
        <v>141</v>
      </c>
      <c r="C598" s="444">
        <f ca="1">+OFFSET('Bateria indicadores proceso'!$R$3,(RIGHT(A586,3)),1)</f>
        <v>46022</v>
      </c>
      <c r="D598" s="444"/>
      <c r="E598" s="444"/>
      <c r="F598" s="444"/>
      <c r="G598" s="444"/>
      <c r="H598" s="444"/>
      <c r="I598" s="444"/>
      <c r="J598" s="444"/>
      <c r="K598" s="444"/>
      <c r="L598" s="445"/>
    </row>
    <row r="599" spans="1:12">
      <c r="A599" s="101"/>
      <c r="B599" s="72" t="s">
        <v>142</v>
      </c>
      <c r="C599" s="425" t="str">
        <f ca="1">OFFSET('Bateria indicadores proceso'!$M$3,(RIGHT(A586,3)),1)</f>
        <v>Incrementar</v>
      </c>
      <c r="D599" s="425"/>
      <c r="E599" s="425"/>
      <c r="F599" s="425"/>
      <c r="G599" s="425"/>
      <c r="H599" s="425"/>
      <c r="I599" s="425"/>
      <c r="J599" s="425"/>
      <c r="K599" s="425"/>
      <c r="L599" s="426"/>
    </row>
    <row r="600" spans="1:12">
      <c r="A600" s="101"/>
      <c r="B600" s="72" t="s">
        <v>143</v>
      </c>
      <c r="C600" s="425" t="str">
        <f ca="1">OFFSET('Bateria indicadores proceso'!$N$3,(RIGHT(A586,3)),1)</f>
        <v>Acumulado</v>
      </c>
      <c r="D600" s="425"/>
      <c r="E600" s="425"/>
      <c r="F600" s="425"/>
      <c r="G600" s="425"/>
      <c r="H600" s="425"/>
      <c r="I600" s="425"/>
      <c r="J600" s="425"/>
      <c r="K600" s="425"/>
      <c r="L600" s="426"/>
    </row>
    <row r="601" spans="1:12">
      <c r="A601" s="101"/>
      <c r="B601" s="72" t="s">
        <v>144</v>
      </c>
      <c r="C601" s="425" t="str">
        <f ca="1">IF(C591="Número",TEXT(OFFSET('Bateria indicadores proceso'!$W$3,(RIGHT(A586,3)),1),"######"),TEXT(OFFSET('Bateria indicadores proceso'!$W$3,(RIGHT(A586,3)),1),"0.0%"))</f>
        <v>24</v>
      </c>
      <c r="D601" s="425"/>
      <c r="E601" s="425"/>
      <c r="F601" s="425"/>
      <c r="G601" s="425"/>
      <c r="H601" s="425"/>
      <c r="I601" s="425"/>
      <c r="J601" s="425"/>
      <c r="K601" s="425"/>
      <c r="L601" s="426"/>
    </row>
    <row r="602" spans="1:12">
      <c r="A602" s="101"/>
      <c r="B602" s="441" t="s">
        <v>145</v>
      </c>
      <c r="C602" s="70" t="s">
        <v>146</v>
      </c>
      <c r="D602" s="70" t="s">
        <v>147</v>
      </c>
      <c r="E602" s="70" t="s">
        <v>148</v>
      </c>
      <c r="F602" s="70" t="s">
        <v>149</v>
      </c>
      <c r="J602" s="75"/>
      <c r="K602" s="75"/>
      <c r="L602" s="76"/>
    </row>
    <row r="603" spans="1:12">
      <c r="A603" s="101"/>
      <c r="B603" s="441"/>
      <c r="C603" s="70" t="str">
        <f ca="1">IF(C591="Número",TEXT(OFFSET('Bateria indicadores proceso'!$S$3,(RIGHT(A586,3)),1),"######"),TEXT(OFFSET('Bateria indicadores proceso'!$S$3,(RIGHT(A586,3)),1),"0.0%"))</f>
        <v>3</v>
      </c>
      <c r="D603" s="70" t="str">
        <f ca="1">IF(C591="Número",TEXT(OFFSET('Bateria indicadores proceso'!$T$3,(RIGHT(A586,3)),1),"######"),TEXT(OFFSET('Bateria indicadores proceso'!$T$3,(RIGHT(A586,3)),1),"0.0%"))</f>
        <v>4</v>
      </c>
      <c r="E603" s="70" t="str">
        <f ca="1">IF(C591="Número",TEXT(OFFSET('Bateria indicadores proceso'!$U$3,(RIGHT(A586,3)),1),"######"),TEXT(OFFSET('Bateria indicadores proceso'!$U$3,(RIGHT(A586,3)),1),"0.0%"))</f>
        <v>14</v>
      </c>
      <c r="F603" s="70" t="str">
        <f ca="1">IF(C591="Número",TEXT(OFFSET('Bateria indicadores proceso'!$V$3,(RIGHT(A586,3)),1),"######"),TEXT(OFFSET('Bateria indicadores proceso'!$V$3,(RIGHT(A586,3)),1),"0.0%"))</f>
        <v>3</v>
      </c>
      <c r="J603" s="77"/>
      <c r="K603" s="77"/>
      <c r="L603" s="78"/>
    </row>
    <row r="604" spans="1:12">
      <c r="A604" s="101"/>
      <c r="B604" s="466" t="s">
        <v>150</v>
      </c>
      <c r="C604" s="446" t="s">
        <v>99</v>
      </c>
      <c r="D604" s="447"/>
      <c r="E604" s="446" t="s">
        <v>103</v>
      </c>
      <c r="F604" s="447"/>
      <c r="G604" s="446" t="s">
        <v>107</v>
      </c>
      <c r="H604" s="447"/>
      <c r="I604" s="446" t="s">
        <v>111</v>
      </c>
      <c r="J604" s="447"/>
      <c r="K604" s="446" t="s">
        <v>114</v>
      </c>
      <c r="L604" s="449"/>
    </row>
    <row r="605" spans="1:12">
      <c r="A605" s="101"/>
      <c r="B605" s="467"/>
      <c r="C605" s="452" t="s">
        <v>97</v>
      </c>
      <c r="D605" s="453"/>
      <c r="E605" s="454" t="s">
        <v>101</v>
      </c>
      <c r="F605" s="455"/>
      <c r="G605" s="456" t="s">
        <v>105</v>
      </c>
      <c r="H605" s="457"/>
      <c r="I605" s="458" t="s">
        <v>109</v>
      </c>
      <c r="J605" s="459"/>
      <c r="K605" s="460" t="s">
        <v>112</v>
      </c>
      <c r="L605" s="461"/>
    </row>
    <row r="606" spans="1:12">
      <c r="A606" s="101"/>
      <c r="B606" s="468"/>
      <c r="C606" s="446" t="s">
        <v>98</v>
      </c>
      <c r="D606" s="447"/>
      <c r="E606" s="446" t="s">
        <v>151</v>
      </c>
      <c r="F606" s="447"/>
      <c r="G606" s="448" t="s">
        <v>152</v>
      </c>
      <c r="H606" s="447"/>
      <c r="I606" s="446" t="s">
        <v>153</v>
      </c>
      <c r="J606" s="447"/>
      <c r="K606" s="446" t="s">
        <v>113</v>
      </c>
      <c r="L606" s="449"/>
    </row>
    <row r="607" spans="1:12">
      <c r="A607" s="101"/>
      <c r="B607" s="72" t="s">
        <v>154</v>
      </c>
      <c r="C607" s="427" t="str">
        <f ca="1">OFFSET('Bateria indicadores proceso'!$Y$3,(RIGHT(A586,3)),1)</f>
        <v>Listas de asistencia y/o piezas publicitarias</v>
      </c>
      <c r="D607" s="427"/>
      <c r="E607" s="427"/>
      <c r="F607" s="427"/>
      <c r="G607" s="427"/>
      <c r="H607" s="427"/>
      <c r="I607" s="427"/>
      <c r="J607" s="427"/>
      <c r="K607" s="427"/>
      <c r="L607" s="428"/>
    </row>
    <row r="608" spans="1:12">
      <c r="A608" s="101"/>
      <c r="B608" s="442" t="s">
        <v>155</v>
      </c>
      <c r="C608" s="425" t="s">
        <v>156</v>
      </c>
      <c r="D608" s="425"/>
      <c r="E608" s="425"/>
      <c r="F608" s="462" t="str">
        <f ca="1">OFFSET('Bateria indicadores proceso'!$B$3,(RIGHT(A586,3)),1)</f>
        <v>GESTIÓN DEL TALENTO HUMANO</v>
      </c>
      <c r="G608" s="462"/>
      <c r="H608" s="462"/>
      <c r="I608" s="462"/>
      <c r="J608" s="462"/>
      <c r="K608" s="462"/>
      <c r="L608" s="463"/>
    </row>
    <row r="609" spans="1:12">
      <c r="A609" s="101"/>
      <c r="B609" s="443"/>
      <c r="C609" s="425" t="s">
        <v>157</v>
      </c>
      <c r="D609" s="425"/>
      <c r="E609" s="425"/>
      <c r="F609" s="464">
        <f ca="1">OFFSET('Bateria indicadores proceso'!$C$3,(RIGHT(A586,3)),1)</f>
        <v>1</v>
      </c>
      <c r="G609" s="464"/>
      <c r="H609" s="464"/>
      <c r="I609" s="464"/>
      <c r="J609" s="464"/>
      <c r="K609" s="464"/>
      <c r="L609" s="465"/>
    </row>
    <row r="610" spans="1:12" ht="15" thickBot="1">
      <c r="A610" s="101"/>
      <c r="B610" s="443"/>
      <c r="C610" s="425" t="s">
        <v>158</v>
      </c>
      <c r="D610" s="425"/>
      <c r="E610" s="425"/>
      <c r="F610" s="464">
        <f ca="1">OFFSET('Bateria indicadores proceso'!$E$3,(RIGHT(A586,3)),1)</f>
        <v>0.14000000000000001</v>
      </c>
      <c r="G610" s="464"/>
      <c r="H610" s="464"/>
      <c r="I610" s="464"/>
      <c r="J610" s="464"/>
      <c r="K610" s="464"/>
      <c r="L610" s="465"/>
    </row>
    <row r="611" spans="1:12" ht="16" thickBot="1">
      <c r="A611" s="101"/>
      <c r="B611" s="438" t="s">
        <v>159</v>
      </c>
      <c r="C611" s="439"/>
      <c r="D611" s="439"/>
      <c r="E611" s="439"/>
      <c r="F611" s="439"/>
      <c r="G611" s="439"/>
      <c r="H611" s="439"/>
      <c r="I611" s="439"/>
      <c r="J611" s="439"/>
      <c r="K611" s="439"/>
      <c r="L611" s="440"/>
    </row>
    <row r="612" spans="1:12">
      <c r="A612" s="101"/>
      <c r="B612" s="72" t="s">
        <v>161</v>
      </c>
      <c r="C612" s="425" t="str">
        <f ca="1">OFFSET('Bateria indicadores proceso'!$G$3,(RIGHT(A586,3)),1)</f>
        <v xml:space="preserve">Subdirector </v>
      </c>
      <c r="D612" s="425"/>
      <c r="E612" s="425"/>
      <c r="F612" s="425"/>
      <c r="G612" s="425"/>
      <c r="H612" s="425"/>
      <c r="I612" s="425"/>
      <c r="J612" s="425"/>
      <c r="K612" s="425"/>
      <c r="L612" s="426"/>
    </row>
    <row r="613" spans="1:12">
      <c r="A613" s="101"/>
      <c r="B613" s="72" t="s">
        <v>162</v>
      </c>
      <c r="C613" s="425" t="str">
        <f ca="1">OFFSET('Bateria indicadores proceso'!$F$3,(RIGHT(A586,3)),1)</f>
        <v>Subdirección de Gestión Humana</v>
      </c>
      <c r="D613" s="425"/>
      <c r="E613" s="425"/>
      <c r="F613" s="425"/>
      <c r="G613" s="425"/>
      <c r="H613" s="425"/>
      <c r="I613" s="425"/>
      <c r="J613" s="425"/>
      <c r="K613" s="425"/>
      <c r="L613" s="426"/>
    </row>
    <row r="614" spans="1:12">
      <c r="A614" s="101"/>
      <c r="B614" s="72" t="s">
        <v>163</v>
      </c>
      <c r="C614" s="450" t="str">
        <f ca="1">OFFSET('Bateria indicadores proceso'!$H$3,(RIGHT(A586,3)),1)</f>
        <v>ethel.vasquez@mininterior.gov.co</v>
      </c>
      <c r="D614" s="450"/>
      <c r="E614" s="450"/>
      <c r="F614" s="450"/>
      <c r="G614" s="450"/>
      <c r="H614" s="450"/>
      <c r="I614" s="450"/>
      <c r="J614" s="450"/>
      <c r="K614" s="450"/>
      <c r="L614" s="451"/>
    </row>
    <row r="615" spans="1:12" ht="15" thickBot="1">
      <c r="A615" s="104"/>
      <c r="B615" s="74" t="s">
        <v>164</v>
      </c>
      <c r="C615" s="429" t="s">
        <v>165</v>
      </c>
      <c r="D615" s="429"/>
      <c r="E615" s="429"/>
      <c r="F615" s="429"/>
      <c r="G615" s="429"/>
      <c r="H615" s="429"/>
      <c r="I615" s="429"/>
      <c r="J615" s="429"/>
      <c r="K615" s="429"/>
      <c r="L615" s="430"/>
    </row>
    <row r="616" spans="1:12" ht="15" thickBot="1"/>
    <row r="617" spans="1:12" ht="21.5" thickBot="1">
      <c r="A617" s="431" t="s">
        <v>120</v>
      </c>
      <c r="B617" s="432"/>
      <c r="C617" s="432"/>
      <c r="D617" s="432"/>
      <c r="E617" s="432"/>
      <c r="F617" s="432"/>
      <c r="G617" s="432"/>
      <c r="H617" s="432"/>
      <c r="I617" s="432"/>
      <c r="J617" s="432"/>
      <c r="K617" s="432"/>
      <c r="L617" s="433"/>
    </row>
    <row r="618" spans="1:12" ht="31.5" thickBot="1">
      <c r="A618" s="69" t="s">
        <v>121</v>
      </c>
      <c r="B618" s="436" t="s">
        <v>122</v>
      </c>
      <c r="C618" s="436"/>
      <c r="D618" s="436"/>
      <c r="E618" s="436"/>
      <c r="F618" s="436"/>
      <c r="G618" s="436"/>
      <c r="H618" s="436"/>
      <c r="I618" s="436"/>
      <c r="J618" s="436"/>
      <c r="K618" s="436"/>
      <c r="L618" s="436"/>
    </row>
    <row r="619" spans="1:12" ht="16" thickBot="1">
      <c r="A619" s="100"/>
      <c r="B619" s="71" t="s">
        <v>123</v>
      </c>
      <c r="C619" s="434" t="s">
        <v>124</v>
      </c>
      <c r="D619" s="434"/>
      <c r="E619" s="434"/>
      <c r="F619" s="434"/>
      <c r="G619" s="434"/>
      <c r="H619" s="434"/>
      <c r="I619" s="434"/>
      <c r="J619" s="434"/>
      <c r="K619" s="434"/>
      <c r="L619" s="435"/>
    </row>
    <row r="620" spans="1:12" ht="16" thickBot="1">
      <c r="A620" s="101"/>
      <c r="B620" s="436" t="s">
        <v>125</v>
      </c>
      <c r="C620" s="437"/>
      <c r="D620" s="437"/>
      <c r="E620" s="437"/>
      <c r="F620" s="437"/>
      <c r="G620" s="437"/>
      <c r="H620" s="437"/>
      <c r="I620" s="437"/>
      <c r="J620" s="437"/>
      <c r="K620" s="437"/>
      <c r="L620" s="437"/>
    </row>
    <row r="621" spans="1:12">
      <c r="A621" s="101"/>
      <c r="B621" s="71" t="s">
        <v>126</v>
      </c>
      <c r="C621" s="427" t="s">
        <v>127</v>
      </c>
      <c r="D621" s="427"/>
      <c r="E621" s="427"/>
      <c r="F621" s="427"/>
      <c r="G621" s="427"/>
      <c r="H621" s="427"/>
      <c r="I621" s="427"/>
      <c r="J621" s="427"/>
      <c r="K621" s="427"/>
      <c r="L621" s="428"/>
    </row>
    <row r="622" spans="1:12">
      <c r="A622" s="102" t="s">
        <v>182</v>
      </c>
      <c r="B622" s="72" t="s">
        <v>129</v>
      </c>
      <c r="C622" s="427" t="str">
        <f ca="1">OFFSET('Bateria indicadores proceso'!$F$3,(RIGHT(A622,3)),1)</f>
        <v>Subdirección de Gestión Humana</v>
      </c>
      <c r="D622" s="427"/>
      <c r="E622" s="427"/>
      <c r="F622" s="427"/>
      <c r="G622" s="427"/>
      <c r="H622" s="427"/>
      <c r="I622" s="427"/>
      <c r="J622" s="427"/>
      <c r="K622" s="427"/>
      <c r="L622" s="428"/>
    </row>
    <row r="623" spans="1:12">
      <c r="A623" s="101"/>
      <c r="B623" s="72" t="s">
        <v>130</v>
      </c>
      <c r="C623" s="427" t="str">
        <f ca="1">OFFSET('Bateria indicadores proceso'!$K$3,(RIGHT(A622,3)),1)</f>
        <v>Mantenimiento de la certificación de la norma técnica ISO 45001 2008: 2008  para el sistema de Gestión de la Seguridad y Salud en el trabajo ( SGS-ST)</v>
      </c>
      <c r="D623" s="427"/>
      <c r="E623" s="427"/>
      <c r="F623" s="427"/>
      <c r="G623" s="427"/>
      <c r="H623" s="427"/>
      <c r="I623" s="427"/>
      <c r="J623" s="427"/>
      <c r="K623" s="427"/>
      <c r="L623" s="428"/>
    </row>
    <row r="624" spans="1:12">
      <c r="A624" s="101"/>
      <c r="B624" s="72" t="s">
        <v>131</v>
      </c>
      <c r="C624" s="427" t="str">
        <f ca="1">OFFSET('Bateria indicadores proceso'!$I$3,(RIGHT(A622,3)),1)</f>
        <v>Calidad</v>
      </c>
      <c r="D624" s="427"/>
      <c r="E624" s="427"/>
      <c r="F624" s="427"/>
      <c r="G624" s="427"/>
      <c r="H624" s="427"/>
      <c r="I624" s="427"/>
      <c r="J624" s="427"/>
      <c r="K624" s="427"/>
      <c r="L624" s="428"/>
    </row>
    <row r="625" spans="1:12" ht="15" thickBot="1">
      <c r="A625" s="103"/>
      <c r="B625" s="73" t="s">
        <v>132</v>
      </c>
      <c r="C625" s="427" t="str">
        <f ca="1">OFFSET('Bateria indicadores proceso'!$J$3,(RIGHT(A622,3)),1)</f>
        <v xml:space="preserve">
Ejecutar actividades de promoción y prevención en temas de seguridad y salud en el trabajo autogestionadas. Es importante medirlo por normatividad y cumplimineto de la Institución, su orientación es mantener</v>
      </c>
      <c r="D625" s="427"/>
      <c r="E625" s="427"/>
      <c r="F625" s="427"/>
      <c r="G625" s="427"/>
      <c r="H625" s="427"/>
      <c r="I625" s="427"/>
      <c r="J625" s="427"/>
      <c r="K625" s="427"/>
      <c r="L625" s="428"/>
    </row>
    <row r="626" spans="1:12" ht="16" thickBot="1">
      <c r="A626" s="103"/>
      <c r="B626" s="438" t="s">
        <v>133</v>
      </c>
      <c r="C626" s="439"/>
      <c r="D626" s="439"/>
      <c r="E626" s="439"/>
      <c r="F626" s="439"/>
      <c r="G626" s="439"/>
      <c r="H626" s="439"/>
      <c r="I626" s="439"/>
      <c r="J626" s="439"/>
      <c r="K626" s="439"/>
      <c r="L626" s="440"/>
    </row>
    <row r="627" spans="1:12">
      <c r="A627" s="101"/>
      <c r="B627" s="71" t="s">
        <v>134</v>
      </c>
      <c r="C627" s="427" t="str">
        <f ca="1">OFFSET('Bateria indicadores proceso'!$O$3,(RIGHT(A622,3)),1)</f>
        <v>Número</v>
      </c>
      <c r="D627" s="427"/>
      <c r="E627" s="427"/>
      <c r="F627" s="427"/>
      <c r="G627" s="427"/>
      <c r="H627" s="427"/>
      <c r="I627" s="427"/>
      <c r="J627" s="427"/>
      <c r="K627" s="427"/>
      <c r="L627" s="428"/>
    </row>
    <row r="628" spans="1:12" ht="24">
      <c r="A628" s="101"/>
      <c r="B628" s="72" t="s">
        <v>135</v>
      </c>
      <c r="C628" s="427"/>
      <c r="D628" s="427"/>
      <c r="E628" s="427"/>
      <c r="F628" s="427"/>
      <c r="G628" s="427"/>
      <c r="H628" s="427"/>
      <c r="I628" s="427"/>
      <c r="J628" s="427"/>
      <c r="K628" s="427"/>
      <c r="L628" s="428"/>
    </row>
    <row r="629" spans="1:12">
      <c r="A629" s="101"/>
      <c r="B629" s="72" t="s">
        <v>136</v>
      </c>
      <c r="C629" s="427" t="str">
        <f ca="1">OFFSET('Bateria indicadores proceso'!$L$3,(RIGHT(A622,3)),1)</f>
        <v xml:space="preserve">Certificado emitido por la entidad Certificadora en la Norma Técnica para el Sistema de gestión de la seguridad y salud en el trabajo </v>
      </c>
      <c r="D629" s="427"/>
      <c r="E629" s="427"/>
      <c r="F629" s="427"/>
      <c r="G629" s="427"/>
      <c r="H629" s="427"/>
      <c r="I629" s="427"/>
      <c r="J629" s="427"/>
      <c r="K629" s="427"/>
      <c r="L629" s="428"/>
    </row>
    <row r="630" spans="1:12">
      <c r="A630" s="101"/>
      <c r="B630" s="72" t="s">
        <v>137</v>
      </c>
      <c r="C630" s="427" t="str">
        <f ca="1">OFFSET('Bateria indicadores proceso'!$Z$3,(RIGHT(A622,3)),1)</f>
        <v>Anual</v>
      </c>
      <c r="D630" s="427"/>
      <c r="E630" s="427"/>
      <c r="F630" s="427"/>
      <c r="G630" s="427"/>
      <c r="H630" s="427"/>
      <c r="I630" s="427"/>
      <c r="J630" s="427"/>
      <c r="K630" s="427"/>
      <c r="L630" s="428"/>
    </row>
    <row r="631" spans="1:12">
      <c r="A631" s="101"/>
      <c r="B631" s="72" t="s">
        <v>138</v>
      </c>
      <c r="C631" s="427" t="str">
        <f ca="1">OFFSET('Bateria indicadores proceso'!$X$3,(RIGHT(A622,3)),1)</f>
        <v xml:space="preserve">Auditoria del Sistema de gestión de la seguridad y salud en el trabajo </v>
      </c>
      <c r="D631" s="427"/>
      <c r="E631" s="427"/>
      <c r="F631" s="427"/>
      <c r="G631" s="427"/>
      <c r="H631" s="427"/>
      <c r="I631" s="427"/>
      <c r="J631" s="427"/>
      <c r="K631" s="427"/>
      <c r="L631" s="428"/>
    </row>
    <row r="632" spans="1:12">
      <c r="A632" s="101"/>
      <c r="B632" s="72" t="s">
        <v>139</v>
      </c>
      <c r="C632" s="425">
        <f ca="1">OFFSET('Bateria indicadores proceso'!$P$3,(RIGHT(A622,3)),1)</f>
        <v>2025</v>
      </c>
      <c r="D632" s="425"/>
      <c r="E632" s="425"/>
      <c r="F632" s="425"/>
      <c r="G632" s="425"/>
      <c r="H632" s="425"/>
      <c r="I632" s="425"/>
      <c r="J632" s="425"/>
      <c r="K632" s="425"/>
      <c r="L632" s="426"/>
    </row>
    <row r="633" spans="1:12">
      <c r="A633" s="101"/>
      <c r="B633" s="72" t="s">
        <v>140</v>
      </c>
      <c r="C633" s="425" t="str">
        <f ca="1">IF(C627="Número",TEXT(OFFSET('Bateria indicadores proceso'!$Q$3,(RIGHT(A622,3)),1),"######"),TEXT(OFFSET('Bateria indicadores proceso'!$Q$3,(RIGHT(A622,3)),1),"0.0%"))</f>
        <v>1</v>
      </c>
      <c r="D633" s="425"/>
      <c r="E633" s="425"/>
      <c r="F633" s="425"/>
      <c r="G633" s="425"/>
      <c r="H633" s="425"/>
      <c r="I633" s="425"/>
      <c r="J633" s="425"/>
      <c r="K633" s="425"/>
      <c r="L633" s="426"/>
    </row>
    <row r="634" spans="1:12">
      <c r="A634" s="101"/>
      <c r="B634" s="72" t="s">
        <v>141</v>
      </c>
      <c r="C634" s="444">
        <f ca="1">+OFFSET('Bateria indicadores proceso'!$R$3,(RIGHT(A622,3)),1)</f>
        <v>46022</v>
      </c>
      <c r="D634" s="444"/>
      <c r="E634" s="444"/>
      <c r="F634" s="444"/>
      <c r="G634" s="444"/>
      <c r="H634" s="444"/>
      <c r="I634" s="444"/>
      <c r="J634" s="444"/>
      <c r="K634" s="444"/>
      <c r="L634" s="445"/>
    </row>
    <row r="635" spans="1:12">
      <c r="A635" s="101"/>
      <c r="B635" s="72" t="s">
        <v>142</v>
      </c>
      <c r="C635" s="425" t="str">
        <f ca="1">OFFSET('Bateria indicadores proceso'!$M$3,(RIGHT(A622,3)),1)</f>
        <v>Incrementar</v>
      </c>
      <c r="D635" s="425"/>
      <c r="E635" s="425"/>
      <c r="F635" s="425"/>
      <c r="G635" s="425"/>
      <c r="H635" s="425"/>
      <c r="I635" s="425"/>
      <c r="J635" s="425"/>
      <c r="K635" s="425"/>
      <c r="L635" s="426"/>
    </row>
    <row r="636" spans="1:12">
      <c r="A636" s="101"/>
      <c r="B636" s="72" t="s">
        <v>143</v>
      </c>
      <c r="C636" s="425" t="str">
        <f ca="1">OFFSET('Bateria indicadores proceso'!$N$3,(RIGHT(A622,3)),1)</f>
        <v>Flujo</v>
      </c>
      <c r="D636" s="425"/>
      <c r="E636" s="425"/>
      <c r="F636" s="425"/>
      <c r="G636" s="425"/>
      <c r="H636" s="425"/>
      <c r="I636" s="425"/>
      <c r="J636" s="425"/>
      <c r="K636" s="425"/>
      <c r="L636" s="426"/>
    </row>
    <row r="637" spans="1:12">
      <c r="A637" s="101"/>
      <c r="B637" s="72" t="s">
        <v>144</v>
      </c>
      <c r="C637" s="425" t="str">
        <f ca="1">IF(C627="Número",TEXT(OFFSET('Bateria indicadores proceso'!$W$3,(RIGHT(A622,3)),1),"######"),TEXT(OFFSET('Bateria indicadores proceso'!$W$3,(RIGHT(A622,3)),1),"0.0%"))</f>
        <v>1</v>
      </c>
      <c r="D637" s="425"/>
      <c r="E637" s="425"/>
      <c r="F637" s="425"/>
      <c r="G637" s="425"/>
      <c r="H637" s="425"/>
      <c r="I637" s="425"/>
      <c r="J637" s="425"/>
      <c r="K637" s="425"/>
      <c r="L637" s="426"/>
    </row>
    <row r="638" spans="1:12">
      <c r="A638" s="101"/>
      <c r="B638" s="441" t="s">
        <v>145</v>
      </c>
      <c r="C638" s="70" t="s">
        <v>146</v>
      </c>
      <c r="D638" s="70" t="s">
        <v>147</v>
      </c>
      <c r="E638" s="70" t="s">
        <v>148</v>
      </c>
      <c r="F638" s="70" t="s">
        <v>149</v>
      </c>
      <c r="J638" s="75"/>
      <c r="K638" s="75"/>
      <c r="L638" s="76"/>
    </row>
    <row r="639" spans="1:12">
      <c r="A639" s="101"/>
      <c r="B639" s="441"/>
      <c r="C639" s="70" t="str">
        <f ca="1">IF(C627="Número",TEXT(OFFSET('Bateria indicadores proceso'!$S$3,(RIGHT(A622,3)),1),"######"),TEXT(OFFSET('Bateria indicadores proceso'!$S$3,(RIGHT(A622,3)),1),"0.0%"))</f>
        <v/>
      </c>
      <c r="D639" s="70" t="str">
        <f ca="1">IF(C627="Número",TEXT(OFFSET('Bateria indicadores proceso'!$T$3,(RIGHT(A622,3)),1),"######"),TEXT(OFFSET('Bateria indicadores proceso'!$T$3,(RIGHT(A622,3)),1),"0.0%"))</f>
        <v/>
      </c>
      <c r="E639" s="70" t="str">
        <f ca="1">IF(C627="Número",TEXT(OFFSET('Bateria indicadores proceso'!$U$3,(RIGHT(A622,3)),1),"######"),TEXT(OFFSET('Bateria indicadores proceso'!$U$3,(RIGHT(A622,3)),1),"0.0%"))</f>
        <v/>
      </c>
      <c r="F639" s="70" t="str">
        <f ca="1">IF(C627="Número",TEXT(OFFSET('Bateria indicadores proceso'!$V$3,(RIGHT(A622,3)),1),"######"),TEXT(OFFSET('Bateria indicadores proceso'!$V$3,(RIGHT(A622,3)),1),"0.0%"))</f>
        <v>1</v>
      </c>
      <c r="J639" s="77"/>
      <c r="K639" s="77"/>
      <c r="L639" s="78"/>
    </row>
    <row r="640" spans="1:12">
      <c r="A640" s="101"/>
      <c r="B640" s="466" t="s">
        <v>150</v>
      </c>
      <c r="C640" s="446" t="s">
        <v>99</v>
      </c>
      <c r="D640" s="447"/>
      <c r="E640" s="446" t="s">
        <v>103</v>
      </c>
      <c r="F640" s="447"/>
      <c r="G640" s="446" t="s">
        <v>107</v>
      </c>
      <c r="H640" s="447"/>
      <c r="I640" s="446" t="s">
        <v>111</v>
      </c>
      <c r="J640" s="447"/>
      <c r="K640" s="446" t="s">
        <v>114</v>
      </c>
      <c r="L640" s="449"/>
    </row>
    <row r="641" spans="1:12">
      <c r="A641" s="101"/>
      <c r="B641" s="467"/>
      <c r="C641" s="452" t="s">
        <v>97</v>
      </c>
      <c r="D641" s="453"/>
      <c r="E641" s="454" t="s">
        <v>101</v>
      </c>
      <c r="F641" s="455"/>
      <c r="G641" s="456" t="s">
        <v>105</v>
      </c>
      <c r="H641" s="457"/>
      <c r="I641" s="458" t="s">
        <v>109</v>
      </c>
      <c r="J641" s="459"/>
      <c r="K641" s="460" t="s">
        <v>112</v>
      </c>
      <c r="L641" s="461"/>
    </row>
    <row r="642" spans="1:12">
      <c r="A642" s="101"/>
      <c r="B642" s="468"/>
      <c r="C642" s="446" t="s">
        <v>98</v>
      </c>
      <c r="D642" s="447"/>
      <c r="E642" s="446" t="s">
        <v>151</v>
      </c>
      <c r="F642" s="447"/>
      <c r="G642" s="448" t="s">
        <v>152</v>
      </c>
      <c r="H642" s="447"/>
      <c r="I642" s="446" t="s">
        <v>153</v>
      </c>
      <c r="J642" s="447"/>
      <c r="K642" s="446" t="s">
        <v>113</v>
      </c>
      <c r="L642" s="449"/>
    </row>
    <row r="643" spans="1:12">
      <c r="A643" s="101"/>
      <c r="B643" s="72" t="s">
        <v>154</v>
      </c>
      <c r="C643" s="427" t="str">
        <f ca="1">OFFSET('Bateria indicadores proceso'!$Y$3,(RIGHT(A622,3)),1)</f>
        <v xml:space="preserve">Certificado emitido por la entidad Certificadora en la Norma Técnica para el Sistema de gestión de la seguridad y salud en el trabajo </v>
      </c>
      <c r="D643" s="427"/>
      <c r="E643" s="427"/>
      <c r="F643" s="427"/>
      <c r="G643" s="427"/>
      <c r="H643" s="427"/>
      <c r="I643" s="427"/>
      <c r="J643" s="427"/>
      <c r="K643" s="427"/>
      <c r="L643" s="428"/>
    </row>
    <row r="644" spans="1:12">
      <c r="A644" s="101"/>
      <c r="B644" s="442" t="s">
        <v>155</v>
      </c>
      <c r="C644" s="425" t="s">
        <v>156</v>
      </c>
      <c r="D644" s="425"/>
      <c r="E644" s="425"/>
      <c r="F644" s="462" t="str">
        <f ca="1">OFFSET('Bateria indicadores proceso'!$B$3,(RIGHT(A622,3)),1)</f>
        <v>GESTIÓN DEL TALENTO HUMANO</v>
      </c>
      <c r="G644" s="462"/>
      <c r="H644" s="462"/>
      <c r="I644" s="462"/>
      <c r="J644" s="462"/>
      <c r="K644" s="462"/>
      <c r="L644" s="463"/>
    </row>
    <row r="645" spans="1:12">
      <c r="A645" s="101"/>
      <c r="B645" s="443"/>
      <c r="C645" s="425" t="s">
        <v>157</v>
      </c>
      <c r="D645" s="425"/>
      <c r="E645" s="425"/>
      <c r="F645" s="464">
        <f ca="1">OFFSET('Bateria indicadores proceso'!$C$3,(RIGHT(A622,3)),1)</f>
        <v>1</v>
      </c>
      <c r="G645" s="464"/>
      <c r="H645" s="464"/>
      <c r="I645" s="464"/>
      <c r="J645" s="464"/>
      <c r="K645" s="464"/>
      <c r="L645" s="465"/>
    </row>
    <row r="646" spans="1:12" ht="15" thickBot="1">
      <c r="A646" s="101"/>
      <c r="B646" s="443"/>
      <c r="C646" s="425" t="s">
        <v>158</v>
      </c>
      <c r="D646" s="425"/>
      <c r="E646" s="425"/>
      <c r="F646" s="464">
        <f ca="1">OFFSET('Bateria indicadores proceso'!$E$3,(RIGHT(A622,3)),1)</f>
        <v>0.14000000000000001</v>
      </c>
      <c r="G646" s="464"/>
      <c r="H646" s="464"/>
      <c r="I646" s="464"/>
      <c r="J646" s="464"/>
      <c r="K646" s="464"/>
      <c r="L646" s="465"/>
    </row>
    <row r="647" spans="1:12" ht="16" thickBot="1">
      <c r="A647" s="101"/>
      <c r="B647" s="438" t="s">
        <v>159</v>
      </c>
      <c r="C647" s="439"/>
      <c r="D647" s="439"/>
      <c r="E647" s="439"/>
      <c r="F647" s="439"/>
      <c r="G647" s="439"/>
      <c r="H647" s="439"/>
      <c r="I647" s="439"/>
      <c r="J647" s="439"/>
      <c r="K647" s="439"/>
      <c r="L647" s="440"/>
    </row>
    <row r="648" spans="1:12">
      <c r="A648" s="101"/>
      <c r="B648" s="72" t="s">
        <v>161</v>
      </c>
      <c r="C648" s="425" t="str">
        <f ca="1">OFFSET('Bateria indicadores proceso'!$G$3,(RIGHT(A622,3)),1)</f>
        <v xml:space="preserve">Subdirector </v>
      </c>
      <c r="D648" s="425"/>
      <c r="E648" s="425"/>
      <c r="F648" s="425"/>
      <c r="G648" s="425"/>
      <c r="H648" s="425"/>
      <c r="I648" s="425"/>
      <c r="J648" s="425"/>
      <c r="K648" s="425"/>
      <c r="L648" s="426"/>
    </row>
    <row r="649" spans="1:12">
      <c r="A649" s="101"/>
      <c r="B649" s="72" t="s">
        <v>162</v>
      </c>
      <c r="C649" s="425" t="str">
        <f ca="1">OFFSET('Bateria indicadores proceso'!$F$3,(RIGHT(A622,3)),1)</f>
        <v>Subdirección de Gestión Humana</v>
      </c>
      <c r="D649" s="425"/>
      <c r="E649" s="425"/>
      <c r="F649" s="425"/>
      <c r="G649" s="425"/>
      <c r="H649" s="425"/>
      <c r="I649" s="425"/>
      <c r="J649" s="425"/>
      <c r="K649" s="425"/>
      <c r="L649" s="426"/>
    </row>
    <row r="650" spans="1:12">
      <c r="A650" s="101"/>
      <c r="B650" s="72" t="s">
        <v>163</v>
      </c>
      <c r="C650" s="450" t="str">
        <f ca="1">OFFSET('Bateria indicadores proceso'!$H$3,(RIGHT(A586,3)),1)</f>
        <v>ethel.vasquez@mininterior.gov.co</v>
      </c>
      <c r="D650" s="450"/>
      <c r="E650" s="450"/>
      <c r="F650" s="450"/>
      <c r="G650" s="450"/>
      <c r="H650" s="450"/>
      <c r="I650" s="450"/>
      <c r="J650" s="450"/>
      <c r="K650" s="450"/>
      <c r="L650" s="451"/>
    </row>
    <row r="651" spans="1:12" ht="15" thickBot="1">
      <c r="A651" s="104"/>
      <c r="B651" s="74" t="s">
        <v>164</v>
      </c>
      <c r="C651" s="429" t="s">
        <v>165</v>
      </c>
      <c r="D651" s="429"/>
      <c r="E651" s="429"/>
      <c r="F651" s="429"/>
      <c r="G651" s="429"/>
      <c r="H651" s="429"/>
      <c r="I651" s="429"/>
      <c r="J651" s="429"/>
      <c r="K651" s="429"/>
      <c r="L651" s="430"/>
    </row>
    <row r="652" spans="1:12" ht="15" thickBot="1"/>
    <row r="653" spans="1:12" ht="21.5" thickBot="1">
      <c r="A653" s="431" t="s">
        <v>120</v>
      </c>
      <c r="B653" s="432"/>
      <c r="C653" s="432"/>
      <c r="D653" s="432"/>
      <c r="E653" s="432"/>
      <c r="F653" s="432"/>
      <c r="G653" s="432"/>
      <c r="H653" s="432"/>
      <c r="I653" s="432"/>
      <c r="J653" s="432"/>
      <c r="K653" s="432"/>
      <c r="L653" s="433"/>
    </row>
    <row r="654" spans="1:12" ht="31.5" thickBot="1">
      <c r="A654" s="69" t="s">
        <v>121</v>
      </c>
      <c r="B654" s="436" t="s">
        <v>122</v>
      </c>
      <c r="C654" s="436"/>
      <c r="D654" s="436"/>
      <c r="E654" s="436"/>
      <c r="F654" s="436"/>
      <c r="G654" s="436"/>
      <c r="H654" s="436"/>
      <c r="I654" s="436"/>
      <c r="J654" s="436"/>
      <c r="K654" s="436"/>
      <c r="L654" s="436"/>
    </row>
    <row r="655" spans="1:12" ht="16" thickBot="1">
      <c r="A655" s="100"/>
      <c r="B655" s="71" t="s">
        <v>123</v>
      </c>
      <c r="C655" s="434" t="s">
        <v>124</v>
      </c>
      <c r="D655" s="434"/>
      <c r="E655" s="434"/>
      <c r="F655" s="434"/>
      <c r="G655" s="434"/>
      <c r="H655" s="434"/>
      <c r="I655" s="434"/>
      <c r="J655" s="434"/>
      <c r="K655" s="434"/>
      <c r="L655" s="435"/>
    </row>
    <row r="656" spans="1:12" ht="16" thickBot="1">
      <c r="A656" s="101"/>
      <c r="B656" s="436" t="s">
        <v>125</v>
      </c>
      <c r="C656" s="437"/>
      <c r="D656" s="437"/>
      <c r="E656" s="437"/>
      <c r="F656" s="437"/>
      <c r="G656" s="437"/>
      <c r="H656" s="437"/>
      <c r="I656" s="437"/>
      <c r="J656" s="437"/>
      <c r="K656" s="437"/>
      <c r="L656" s="437"/>
    </row>
    <row r="657" spans="1:12">
      <c r="A657" s="101"/>
      <c r="B657" s="71" t="s">
        <v>126</v>
      </c>
      <c r="C657" s="427" t="s">
        <v>127</v>
      </c>
      <c r="D657" s="427"/>
      <c r="E657" s="427"/>
      <c r="F657" s="427"/>
      <c r="G657" s="427"/>
      <c r="H657" s="427"/>
      <c r="I657" s="427"/>
      <c r="J657" s="427"/>
      <c r="K657" s="427"/>
      <c r="L657" s="428"/>
    </row>
    <row r="658" spans="1:12">
      <c r="A658" s="102" t="s">
        <v>183</v>
      </c>
      <c r="B658" s="72" t="s">
        <v>129</v>
      </c>
      <c r="C658" s="427" t="str">
        <f ca="1">OFFSET('Bateria indicadores proceso'!$F$3,(RIGHT(A658,3)),1)</f>
        <v>Dirección de Asuntos Legislativos</v>
      </c>
      <c r="D658" s="427"/>
      <c r="E658" s="427"/>
      <c r="F658" s="427"/>
      <c r="G658" s="427"/>
      <c r="H658" s="427"/>
      <c r="I658" s="427"/>
      <c r="J658" s="427"/>
      <c r="K658" s="427"/>
      <c r="L658" s="428"/>
    </row>
    <row r="659" spans="1:12">
      <c r="A659" s="101"/>
      <c r="B659" s="72" t="s">
        <v>130</v>
      </c>
      <c r="C659" s="427" t="str">
        <f ca="1">OFFSET('Bateria indicadores proceso'!$K$3,(RIGHT(A658,3)),1)</f>
        <v xml:space="preserve">Documentos de información relacionadas con el trámite de los proyectos de ley elaborados por la Dirección de Asuntos Legislativos </v>
      </c>
      <c r="D659" s="427"/>
      <c r="E659" s="427"/>
      <c r="F659" s="427"/>
      <c r="G659" s="427"/>
      <c r="H659" s="427"/>
      <c r="I659" s="427"/>
      <c r="J659" s="427"/>
      <c r="K659" s="427"/>
      <c r="L659" s="428"/>
    </row>
    <row r="660" spans="1:12">
      <c r="A660" s="101"/>
      <c r="B660" s="72" t="s">
        <v>131</v>
      </c>
      <c r="C660" s="427" t="str">
        <f ca="1">OFFSET('Bateria indicadores proceso'!$I$3,(RIGHT(A658,3)),1)</f>
        <v>Eficacia</v>
      </c>
      <c r="D660" s="427"/>
      <c r="E660" s="427"/>
      <c r="F660" s="427"/>
      <c r="G660" s="427"/>
      <c r="H660" s="427"/>
      <c r="I660" s="427"/>
      <c r="J660" s="427"/>
      <c r="K660" s="427"/>
      <c r="L660" s="428"/>
    </row>
    <row r="661" spans="1:12" ht="15" thickBot="1">
      <c r="A661" s="103"/>
      <c r="B661" s="73" t="s">
        <v>132</v>
      </c>
      <c r="C661" s="427" t="str">
        <f ca="1">OFFSET('Bateria indicadores proceso'!$J$3,(RIGHT(A658,3)),1)</f>
        <v xml:space="preserve">Generar documentos de análisis, acción y seguimiento estratégico para los proyectos priorizados por el Ministerio del Interior y el Gobierno Nacional, con el fin de contar con los insumos necesarios para su discusión y trámite ante el Congreso de la República, para este indicador la tendencia es incremental
</v>
      </c>
      <c r="D661" s="427"/>
      <c r="E661" s="427"/>
      <c r="F661" s="427"/>
      <c r="G661" s="427"/>
      <c r="H661" s="427"/>
      <c r="I661" s="427"/>
      <c r="J661" s="427"/>
      <c r="K661" s="427"/>
      <c r="L661" s="428"/>
    </row>
    <row r="662" spans="1:12" ht="16" thickBot="1">
      <c r="A662" s="103"/>
      <c r="B662" s="438" t="s">
        <v>133</v>
      </c>
      <c r="C662" s="439"/>
      <c r="D662" s="439"/>
      <c r="E662" s="439"/>
      <c r="F662" s="439"/>
      <c r="G662" s="439"/>
      <c r="H662" s="439"/>
      <c r="I662" s="439"/>
      <c r="J662" s="439"/>
      <c r="K662" s="439"/>
      <c r="L662" s="440"/>
    </row>
    <row r="663" spans="1:12">
      <c r="A663" s="101"/>
      <c r="B663" s="71" t="s">
        <v>134</v>
      </c>
      <c r="C663" s="427" t="str">
        <f ca="1">OFFSET('Bateria indicadores proceso'!$O$3,(RIGHT(A658,3)),1)</f>
        <v>Número</v>
      </c>
      <c r="D663" s="427"/>
      <c r="E663" s="427"/>
      <c r="F663" s="427"/>
      <c r="G663" s="427"/>
      <c r="H663" s="427"/>
      <c r="I663" s="427"/>
      <c r="J663" s="427"/>
      <c r="K663" s="427"/>
      <c r="L663" s="428"/>
    </row>
    <row r="664" spans="1:12" ht="24">
      <c r="A664" s="101"/>
      <c r="B664" s="72" t="s">
        <v>135</v>
      </c>
      <c r="C664" s="427"/>
      <c r="D664" s="427"/>
      <c r="E664" s="427"/>
      <c r="F664" s="427"/>
      <c r="G664" s="427"/>
      <c r="H664" s="427"/>
      <c r="I664" s="427"/>
      <c r="J664" s="427"/>
      <c r="K664" s="427"/>
      <c r="L664" s="428"/>
    </row>
    <row r="665" spans="1:12">
      <c r="A665" s="101"/>
      <c r="B665" s="72" t="s">
        <v>136</v>
      </c>
      <c r="C665" s="427" t="str">
        <f ca="1">OFFSET('Bateria indicadores proceso'!$L$3,(RIGHT(A658,3)),1)</f>
        <v>Sumatoria de documentos de información relacionadas con el trámite de los proyectos de ley elaborados</v>
      </c>
      <c r="D665" s="427"/>
      <c r="E665" s="427"/>
      <c r="F665" s="427"/>
      <c r="G665" s="427"/>
      <c r="H665" s="427"/>
      <c r="I665" s="427"/>
      <c r="J665" s="427"/>
      <c r="K665" s="427"/>
      <c r="L665" s="428"/>
    </row>
    <row r="666" spans="1:12">
      <c r="A666" s="101"/>
      <c r="B666" s="72" t="s">
        <v>137</v>
      </c>
      <c r="C666" s="427" t="str">
        <f ca="1">OFFSET('Bateria indicadores proceso'!$Z$3,(RIGHT(A658,3)),1)</f>
        <v>Trimestral</v>
      </c>
      <c r="D666" s="427"/>
      <c r="E666" s="427"/>
      <c r="F666" s="427"/>
      <c r="G666" s="427"/>
      <c r="H666" s="427"/>
      <c r="I666" s="427"/>
      <c r="J666" s="427"/>
      <c r="K666" s="427"/>
      <c r="L666" s="428"/>
    </row>
    <row r="667" spans="1:12">
      <c r="A667" s="101"/>
      <c r="B667" s="72" t="s">
        <v>138</v>
      </c>
      <c r="C667" s="427" t="str">
        <f ca="1">OFFSET('Bateria indicadores proceso'!$X$3,(RIGHT(A658,3)),1)</f>
        <v>Sumatoria de documentos de información relacionadas con el trámite de los proyectos de ley elaborados</v>
      </c>
      <c r="D667" s="427"/>
      <c r="E667" s="427"/>
      <c r="F667" s="427"/>
      <c r="G667" s="427"/>
      <c r="H667" s="427"/>
      <c r="I667" s="427"/>
      <c r="J667" s="427"/>
      <c r="K667" s="427"/>
      <c r="L667" s="428"/>
    </row>
    <row r="668" spans="1:12">
      <c r="A668" s="101"/>
      <c r="B668" s="72" t="s">
        <v>139</v>
      </c>
      <c r="C668" s="425">
        <f ca="1">OFFSET('Bateria indicadores proceso'!$P$3,(RIGHT(A658,3)),1)</f>
        <v>2024</v>
      </c>
      <c r="D668" s="425"/>
      <c r="E668" s="425"/>
      <c r="F668" s="425"/>
      <c r="G668" s="425"/>
      <c r="H668" s="425"/>
      <c r="I668" s="425"/>
      <c r="J668" s="425"/>
      <c r="K668" s="425"/>
      <c r="L668" s="426"/>
    </row>
    <row r="669" spans="1:12">
      <c r="A669" s="101"/>
      <c r="B669" s="72" t="s">
        <v>140</v>
      </c>
      <c r="C669" s="425" t="str">
        <f ca="1">IF(C663="Número",TEXT(OFFSET('Bateria indicadores proceso'!$Q$3,(RIGHT(A658,3)),1),"######"),TEXT(OFFSET('Bateria indicadores proceso'!$Q$3,(RIGHT(A658,3)),1),"0.0%"))</f>
        <v>70</v>
      </c>
      <c r="D669" s="425"/>
      <c r="E669" s="425"/>
      <c r="F669" s="425"/>
      <c r="G669" s="425"/>
      <c r="H669" s="425"/>
      <c r="I669" s="425"/>
      <c r="J669" s="425"/>
      <c r="K669" s="425"/>
      <c r="L669" s="426"/>
    </row>
    <row r="670" spans="1:12">
      <c r="A670" s="101"/>
      <c r="B670" s="72" t="s">
        <v>141</v>
      </c>
      <c r="C670" s="444">
        <f ca="1">+OFFSET('Bateria indicadores proceso'!$R$3,(RIGHT(A658,3)),1)</f>
        <v>46022</v>
      </c>
      <c r="D670" s="444"/>
      <c r="E670" s="444"/>
      <c r="F670" s="444"/>
      <c r="G670" s="444"/>
      <c r="H670" s="444"/>
      <c r="I670" s="444"/>
      <c r="J670" s="444"/>
      <c r="K670" s="444"/>
      <c r="L670" s="445"/>
    </row>
    <row r="671" spans="1:12">
      <c r="A671" s="101"/>
      <c r="B671" s="72" t="s">
        <v>142</v>
      </c>
      <c r="C671" s="425" t="str">
        <f ca="1">OFFSET('Bateria indicadores proceso'!$M$3,(RIGHT(A658,3)),1)</f>
        <v>Incrementar</v>
      </c>
      <c r="D671" s="425"/>
      <c r="E671" s="425"/>
      <c r="F671" s="425"/>
      <c r="G671" s="425"/>
      <c r="H671" s="425"/>
      <c r="I671" s="425"/>
      <c r="J671" s="425"/>
      <c r="K671" s="425"/>
      <c r="L671" s="426"/>
    </row>
    <row r="672" spans="1:12">
      <c r="A672" s="101"/>
      <c r="B672" s="72" t="s">
        <v>143</v>
      </c>
      <c r="C672" s="425" t="str">
        <f ca="1">OFFSET('Bateria indicadores proceso'!$N$3,(RIGHT(A658,3)),1)</f>
        <v>Acumulado</v>
      </c>
      <c r="D672" s="425"/>
      <c r="E672" s="425"/>
      <c r="F672" s="425"/>
      <c r="G672" s="425"/>
      <c r="H672" s="425"/>
      <c r="I672" s="425"/>
      <c r="J672" s="425"/>
      <c r="K672" s="425"/>
      <c r="L672" s="426"/>
    </row>
    <row r="673" spans="1:12">
      <c r="A673" s="101"/>
      <c r="B673" s="72" t="s">
        <v>144</v>
      </c>
      <c r="C673" s="425" t="str">
        <f ca="1">IF(C663="Número",TEXT(OFFSET('Bateria indicadores proceso'!$W$3,(RIGHT(A658,3)),1),"######"),TEXT(OFFSET('Bateria indicadores proceso'!$W$3,(RIGHT(A658,3)),1),"0.0%"))</f>
        <v>53</v>
      </c>
      <c r="D673" s="425"/>
      <c r="E673" s="425"/>
      <c r="F673" s="425"/>
      <c r="G673" s="425"/>
      <c r="H673" s="425"/>
      <c r="I673" s="425"/>
      <c r="J673" s="425"/>
      <c r="K673" s="425"/>
      <c r="L673" s="426"/>
    </row>
    <row r="674" spans="1:12">
      <c r="A674" s="101"/>
      <c r="B674" s="441" t="s">
        <v>145</v>
      </c>
      <c r="C674" s="70" t="s">
        <v>146</v>
      </c>
      <c r="D674" s="70" t="s">
        <v>147</v>
      </c>
      <c r="E674" s="70" t="s">
        <v>148</v>
      </c>
      <c r="F674" s="70" t="s">
        <v>149</v>
      </c>
      <c r="J674" s="75"/>
      <c r="K674" s="75"/>
      <c r="L674" s="76"/>
    </row>
    <row r="675" spans="1:12">
      <c r="A675" s="101"/>
      <c r="B675" s="441"/>
      <c r="C675" s="70" t="str">
        <f ca="1">IF(C663="Número",TEXT(OFFSET('Bateria indicadores proceso'!$S$3,(RIGHT(A658,3)),1),"######"),TEXT(OFFSET('Bateria indicadores proceso'!$S$3,(RIGHT(A658,3)),1),"0.0%"))</f>
        <v>10</v>
      </c>
      <c r="D675" s="70" t="str">
        <f ca="1">IF(C663="Número",TEXT(OFFSET('Bateria indicadores proceso'!$T$3,(RIGHT(A658,3)),1),"######"),TEXT(OFFSET('Bateria indicadores proceso'!$T$3,(RIGHT(A658,3)),1),"0.0%"))</f>
        <v>15</v>
      </c>
      <c r="E675" s="70" t="str">
        <f ca="1">IF(C663="Número",TEXT(OFFSET('Bateria indicadores proceso'!$U$3,(RIGHT(A658,3)),1),"######"),TEXT(OFFSET('Bateria indicadores proceso'!$U$3,(RIGHT(A658,3)),1),"0.0%"))</f>
        <v>15</v>
      </c>
      <c r="F675" s="70" t="str">
        <f ca="1">IF(C663="Número",TEXT(OFFSET('Bateria indicadores proceso'!$V$3,(RIGHT(A658,3)),1),"######"),TEXT(OFFSET('Bateria indicadores proceso'!$V$3,(RIGHT(A658,3)),1),"0.0%"))</f>
        <v>13</v>
      </c>
      <c r="J675" s="77"/>
      <c r="K675" s="77"/>
      <c r="L675" s="78"/>
    </row>
    <row r="676" spans="1:12">
      <c r="A676" s="101"/>
      <c r="B676" s="466" t="s">
        <v>150</v>
      </c>
      <c r="C676" s="446" t="s">
        <v>99</v>
      </c>
      <c r="D676" s="447"/>
      <c r="E676" s="446" t="s">
        <v>103</v>
      </c>
      <c r="F676" s="447"/>
      <c r="G676" s="446" t="s">
        <v>107</v>
      </c>
      <c r="H676" s="447"/>
      <c r="I676" s="446" t="s">
        <v>111</v>
      </c>
      <c r="J676" s="447"/>
      <c r="K676" s="446" t="s">
        <v>114</v>
      </c>
      <c r="L676" s="449"/>
    </row>
    <row r="677" spans="1:12">
      <c r="A677" s="101"/>
      <c r="B677" s="467"/>
      <c r="C677" s="452" t="s">
        <v>97</v>
      </c>
      <c r="D677" s="453"/>
      <c r="E677" s="454" t="s">
        <v>101</v>
      </c>
      <c r="F677" s="455"/>
      <c r="G677" s="456" t="s">
        <v>105</v>
      </c>
      <c r="H677" s="457"/>
      <c r="I677" s="458" t="s">
        <v>109</v>
      </c>
      <c r="J677" s="459"/>
      <c r="K677" s="460" t="s">
        <v>112</v>
      </c>
      <c r="L677" s="461"/>
    </row>
    <row r="678" spans="1:12">
      <c r="A678" s="101"/>
      <c r="B678" s="468"/>
      <c r="C678" s="446" t="s">
        <v>98</v>
      </c>
      <c r="D678" s="447"/>
      <c r="E678" s="446" t="s">
        <v>151</v>
      </c>
      <c r="F678" s="447"/>
      <c r="G678" s="448" t="s">
        <v>152</v>
      </c>
      <c r="H678" s="447"/>
      <c r="I678" s="446" t="s">
        <v>153</v>
      </c>
      <c r="J678" s="447"/>
      <c r="K678" s="446" t="s">
        <v>113</v>
      </c>
      <c r="L678" s="449"/>
    </row>
    <row r="679" spans="1:12">
      <c r="A679" s="101"/>
      <c r="B679" s="72" t="s">
        <v>154</v>
      </c>
      <c r="C679" s="427" t="str">
        <f ca="1">OFFSET('Bateria indicadores proceso'!$Y$3,(RIGHT(A658,3)),1)</f>
        <v>Fichas técnicas y Agendas Legislativas Semanales</v>
      </c>
      <c r="D679" s="427"/>
      <c r="E679" s="427"/>
      <c r="F679" s="427"/>
      <c r="G679" s="427"/>
      <c r="H679" s="427"/>
      <c r="I679" s="427"/>
      <c r="J679" s="427"/>
      <c r="K679" s="427"/>
      <c r="L679" s="428"/>
    </row>
    <row r="680" spans="1:12">
      <c r="A680" s="101"/>
      <c r="B680" s="442" t="s">
        <v>155</v>
      </c>
      <c r="C680" s="425" t="s">
        <v>156</v>
      </c>
      <c r="D680" s="425"/>
      <c r="E680" s="425"/>
      <c r="F680" s="462" t="str">
        <f ca="1">OFFSET('Bateria indicadores proceso'!$B$3,(RIGHT(A658,3)),1)</f>
        <v>GESTIÓN POLÍTICA Y GOBIERNO</v>
      </c>
      <c r="G680" s="462"/>
      <c r="H680" s="462"/>
      <c r="I680" s="462"/>
      <c r="J680" s="462"/>
      <c r="K680" s="462"/>
      <c r="L680" s="463"/>
    </row>
    <row r="681" spans="1:12">
      <c r="A681" s="101"/>
      <c r="B681" s="443"/>
      <c r="C681" s="425" t="s">
        <v>157</v>
      </c>
      <c r="D681" s="425"/>
      <c r="E681" s="425"/>
      <c r="F681" s="464">
        <f ca="1">OFFSET('Bateria indicadores proceso'!$C$3,(RIGHT(A658,3)),1)</f>
        <v>0.33</v>
      </c>
      <c r="G681" s="464"/>
      <c r="H681" s="464"/>
      <c r="I681" s="464"/>
      <c r="J681" s="464"/>
      <c r="K681" s="464"/>
      <c r="L681" s="465"/>
    </row>
    <row r="682" spans="1:12" ht="15" thickBot="1">
      <c r="A682" s="101"/>
      <c r="B682" s="443"/>
      <c r="C682" s="425" t="s">
        <v>158</v>
      </c>
      <c r="D682" s="425"/>
      <c r="E682" s="425"/>
      <c r="F682" s="464">
        <f ca="1">OFFSET('Bateria indicadores proceso'!$E$3,(RIGHT(A658,3)),1)</f>
        <v>0.11</v>
      </c>
      <c r="G682" s="464"/>
      <c r="H682" s="464"/>
      <c r="I682" s="464"/>
      <c r="J682" s="464"/>
      <c r="K682" s="464"/>
      <c r="L682" s="465"/>
    </row>
    <row r="683" spans="1:12" ht="16" thickBot="1">
      <c r="A683" s="101"/>
      <c r="B683" s="438" t="s">
        <v>159</v>
      </c>
      <c r="C683" s="439"/>
      <c r="D683" s="439"/>
      <c r="E683" s="439"/>
      <c r="F683" s="439"/>
      <c r="G683" s="439"/>
      <c r="H683" s="439"/>
      <c r="I683" s="439"/>
      <c r="J683" s="439"/>
      <c r="K683" s="439"/>
      <c r="L683" s="440"/>
    </row>
    <row r="684" spans="1:12">
      <c r="A684" s="101"/>
      <c r="B684" s="72" t="s">
        <v>161</v>
      </c>
      <c r="C684" s="425" t="str">
        <f ca="1">OFFSET('Bateria indicadores proceso'!$G$3,(RIGHT(A658,3)),1)</f>
        <v>Director</v>
      </c>
      <c r="D684" s="425"/>
      <c r="E684" s="425"/>
      <c r="F684" s="425"/>
      <c r="G684" s="425"/>
      <c r="H684" s="425"/>
      <c r="I684" s="425"/>
      <c r="J684" s="425"/>
      <c r="K684" s="425"/>
      <c r="L684" s="426"/>
    </row>
    <row r="685" spans="1:12">
      <c r="A685" s="101"/>
      <c r="B685" s="72" t="s">
        <v>162</v>
      </c>
      <c r="C685" s="425" t="str">
        <f ca="1">OFFSET('Bateria indicadores proceso'!$F$3,(RIGHT(A658,3)),1)</f>
        <v>Dirección de Asuntos Legislativos</v>
      </c>
      <c r="D685" s="425"/>
      <c r="E685" s="425"/>
      <c r="F685" s="425"/>
      <c r="G685" s="425"/>
      <c r="H685" s="425"/>
      <c r="I685" s="425"/>
      <c r="J685" s="425"/>
      <c r="K685" s="425"/>
      <c r="L685" s="426"/>
    </row>
    <row r="686" spans="1:12">
      <c r="A686" s="101"/>
      <c r="B686" s="72" t="s">
        <v>163</v>
      </c>
      <c r="C686" s="450" t="str">
        <f ca="1">OFFSET('Bateria indicadores proceso'!$H$3,(RIGHT(A658,3)),1)</f>
        <v>henry.luna@mininterior.gov.co</v>
      </c>
      <c r="D686" s="450"/>
      <c r="E686" s="450"/>
      <c r="F686" s="450"/>
      <c r="G686" s="450"/>
      <c r="H686" s="450"/>
      <c r="I686" s="450"/>
      <c r="J686" s="450"/>
      <c r="K686" s="450"/>
      <c r="L686" s="451"/>
    </row>
    <row r="687" spans="1:12" ht="15" thickBot="1">
      <c r="A687" s="104"/>
      <c r="B687" s="74" t="s">
        <v>164</v>
      </c>
      <c r="C687" s="429" t="s">
        <v>165</v>
      </c>
      <c r="D687" s="429"/>
      <c r="E687" s="429"/>
      <c r="F687" s="429"/>
      <c r="G687" s="429"/>
      <c r="H687" s="429"/>
      <c r="I687" s="429"/>
      <c r="J687" s="429"/>
      <c r="K687" s="429"/>
      <c r="L687" s="430"/>
    </row>
    <row r="688" spans="1:12" ht="15" thickBot="1"/>
    <row r="689" spans="1:12" ht="21.5" thickBot="1">
      <c r="A689" s="431" t="s">
        <v>120</v>
      </c>
      <c r="B689" s="432"/>
      <c r="C689" s="432"/>
      <c r="D689" s="432"/>
      <c r="E689" s="432"/>
      <c r="F689" s="432"/>
      <c r="G689" s="432"/>
      <c r="H689" s="432"/>
      <c r="I689" s="432"/>
      <c r="J689" s="432"/>
      <c r="K689" s="432"/>
      <c r="L689" s="433"/>
    </row>
    <row r="690" spans="1:12" ht="31.5" thickBot="1">
      <c r="A690" s="69" t="s">
        <v>121</v>
      </c>
      <c r="B690" s="436" t="s">
        <v>122</v>
      </c>
      <c r="C690" s="436"/>
      <c r="D690" s="436"/>
      <c r="E690" s="436"/>
      <c r="F690" s="436"/>
      <c r="G690" s="436"/>
      <c r="H690" s="436"/>
      <c r="I690" s="436"/>
      <c r="J690" s="436"/>
      <c r="K690" s="436"/>
      <c r="L690" s="436"/>
    </row>
    <row r="691" spans="1:12" ht="16" thickBot="1">
      <c r="A691" s="100"/>
      <c r="B691" s="71" t="s">
        <v>123</v>
      </c>
      <c r="C691" s="434" t="s">
        <v>124</v>
      </c>
      <c r="D691" s="434"/>
      <c r="E691" s="434"/>
      <c r="F691" s="434"/>
      <c r="G691" s="434"/>
      <c r="H691" s="434"/>
      <c r="I691" s="434"/>
      <c r="J691" s="434"/>
      <c r="K691" s="434"/>
      <c r="L691" s="435"/>
    </row>
    <row r="692" spans="1:12" ht="16" thickBot="1">
      <c r="A692" s="101"/>
      <c r="B692" s="436" t="s">
        <v>125</v>
      </c>
      <c r="C692" s="437"/>
      <c r="D692" s="437"/>
      <c r="E692" s="437"/>
      <c r="F692" s="437"/>
      <c r="G692" s="437"/>
      <c r="H692" s="437"/>
      <c r="I692" s="437"/>
      <c r="J692" s="437"/>
      <c r="K692" s="437"/>
      <c r="L692" s="437"/>
    </row>
    <row r="693" spans="1:12">
      <c r="A693" s="101"/>
      <c r="B693" s="71" t="s">
        <v>126</v>
      </c>
      <c r="C693" s="427" t="s">
        <v>127</v>
      </c>
      <c r="D693" s="427"/>
      <c r="E693" s="427"/>
      <c r="F693" s="427"/>
      <c r="G693" s="427"/>
      <c r="H693" s="427"/>
      <c r="I693" s="427"/>
      <c r="J693" s="427"/>
      <c r="K693" s="427"/>
      <c r="L693" s="428"/>
    </row>
    <row r="694" spans="1:12">
      <c r="A694" s="102" t="s">
        <v>184</v>
      </c>
      <c r="B694" s="72" t="s">
        <v>129</v>
      </c>
      <c r="C694" s="427" t="str">
        <f ca="1">OFFSET('Bateria indicadores proceso'!$F$3,(RIGHT(A694,3)),1)</f>
        <v>Dirección de Asuntos Legislativos</v>
      </c>
      <c r="D694" s="427"/>
      <c r="E694" s="427"/>
      <c r="F694" s="427"/>
      <c r="G694" s="427"/>
      <c r="H694" s="427"/>
      <c r="I694" s="427"/>
      <c r="J694" s="427"/>
      <c r="K694" s="427"/>
      <c r="L694" s="428"/>
    </row>
    <row r="695" spans="1:12">
      <c r="A695" s="101"/>
      <c r="B695" s="72" t="s">
        <v>130</v>
      </c>
      <c r="C695" s="427" t="str">
        <f ca="1">OFFSET('Bateria indicadores proceso'!$K$3,(RIGHT(A694,3)),1)</f>
        <v xml:space="preserve">Solicitud de insumos a las áreas competentes del Ministerio del Interior para atender los cuestionarios de control político, remitidos por el Congreso de la República </v>
      </c>
      <c r="D695" s="427"/>
      <c r="E695" s="427"/>
      <c r="F695" s="427"/>
      <c r="G695" s="427"/>
      <c r="H695" s="427"/>
      <c r="I695" s="427"/>
      <c r="J695" s="427"/>
      <c r="K695" s="427"/>
      <c r="L695" s="428"/>
    </row>
    <row r="696" spans="1:12">
      <c r="A696" s="101"/>
      <c r="B696" s="72" t="s">
        <v>131</v>
      </c>
      <c r="C696" s="427" t="str">
        <f ca="1">OFFSET('Bateria indicadores proceso'!$I$3,(RIGHT(A694,3)),1)</f>
        <v>Eficiencia</v>
      </c>
      <c r="D696" s="427"/>
      <c r="E696" s="427"/>
      <c r="F696" s="427"/>
      <c r="G696" s="427"/>
      <c r="H696" s="427"/>
      <c r="I696" s="427"/>
      <c r="J696" s="427"/>
      <c r="K696" s="427"/>
      <c r="L696" s="428"/>
    </row>
    <row r="697" spans="1:12" ht="15" thickBot="1">
      <c r="A697" s="103"/>
      <c r="B697" s="73" t="s">
        <v>132</v>
      </c>
      <c r="C697" s="427" t="str">
        <f ca="1">OFFSET('Bateria indicadores proceso'!$J$3,(RIGHT(A694,3)),1)</f>
        <v>La Dirección de Asuntos Legislativos es la encargada de atender los cuestionarios de los debates de control político remitidos por el Congreso de la República. Para ello, debe acudir a las diferentes áreas del Ministerio con el fin de obtener los insumos necesarios para su adecuada atención. La orientación de este indicador es de mantenimiento.</v>
      </c>
      <c r="D697" s="427"/>
      <c r="E697" s="427"/>
      <c r="F697" s="427"/>
      <c r="G697" s="427"/>
      <c r="H697" s="427"/>
      <c r="I697" s="427"/>
      <c r="J697" s="427"/>
      <c r="K697" s="427"/>
      <c r="L697" s="428"/>
    </row>
    <row r="698" spans="1:12" ht="16" thickBot="1">
      <c r="A698" s="103"/>
      <c r="B698" s="438" t="s">
        <v>133</v>
      </c>
      <c r="C698" s="439"/>
      <c r="D698" s="439"/>
      <c r="E698" s="439"/>
      <c r="F698" s="439"/>
      <c r="G698" s="439"/>
      <c r="H698" s="439"/>
      <c r="I698" s="439"/>
      <c r="J698" s="439"/>
      <c r="K698" s="439"/>
      <c r="L698" s="440"/>
    </row>
    <row r="699" spans="1:12">
      <c r="A699" s="101"/>
      <c r="B699" s="71" t="s">
        <v>134</v>
      </c>
      <c r="C699" s="427" t="str">
        <f ca="1">OFFSET('Bateria indicadores proceso'!$O$3,(RIGHT(A694,3)),1)</f>
        <v>Porcentaje</v>
      </c>
      <c r="D699" s="427"/>
      <c r="E699" s="427"/>
      <c r="F699" s="427"/>
      <c r="G699" s="427"/>
      <c r="H699" s="427"/>
      <c r="I699" s="427"/>
      <c r="J699" s="427"/>
      <c r="K699" s="427"/>
      <c r="L699" s="428"/>
    </row>
    <row r="700" spans="1:12" ht="24">
      <c r="A700" s="101"/>
      <c r="B700" s="72" t="s">
        <v>135</v>
      </c>
      <c r="C700" s="427"/>
      <c r="D700" s="427"/>
      <c r="E700" s="427"/>
      <c r="F700" s="427"/>
      <c r="G700" s="427"/>
      <c r="H700" s="427"/>
      <c r="I700" s="427"/>
      <c r="J700" s="427"/>
      <c r="K700" s="427"/>
      <c r="L700" s="428"/>
    </row>
    <row r="701" spans="1:12">
      <c r="A701" s="101"/>
      <c r="B701" s="72" t="s">
        <v>136</v>
      </c>
      <c r="C701" s="427" t="str">
        <f ca="1">OFFSET('Bateria indicadores proceso'!$L$3,(RIGHT(A694,3)),1)</f>
        <v>(Número de insumos solicitados a las áreas / número de cuestionario de debate de control político allegados) * 100</v>
      </c>
      <c r="D701" s="427"/>
      <c r="E701" s="427"/>
      <c r="F701" s="427"/>
      <c r="G701" s="427"/>
      <c r="H701" s="427"/>
      <c r="I701" s="427"/>
      <c r="J701" s="427"/>
      <c r="K701" s="427"/>
      <c r="L701" s="428"/>
    </row>
    <row r="702" spans="1:12">
      <c r="A702" s="101"/>
      <c r="B702" s="72" t="s">
        <v>137</v>
      </c>
      <c r="C702" s="427" t="str">
        <f ca="1">OFFSET('Bateria indicadores proceso'!$Z$3,(RIGHT(A694,3)),1)</f>
        <v>Trimestral</v>
      </c>
      <c r="D702" s="427"/>
      <c r="E702" s="427"/>
      <c r="F702" s="427"/>
      <c r="G702" s="427"/>
      <c r="H702" s="427"/>
      <c r="I702" s="427"/>
      <c r="J702" s="427"/>
      <c r="K702" s="427"/>
      <c r="L702" s="428"/>
    </row>
    <row r="703" spans="1:12">
      <c r="A703" s="101"/>
      <c r="B703" s="72" t="s">
        <v>138</v>
      </c>
      <c r="C703" s="427" t="str">
        <f ca="1">OFFSET('Bateria indicadores proceso'!$X$3,(RIGHT(A694,3)),1)</f>
        <v xml:space="preserve">Matriz de seguimiento a debates de control político </v>
      </c>
      <c r="D703" s="427"/>
      <c r="E703" s="427"/>
      <c r="F703" s="427"/>
      <c r="G703" s="427"/>
      <c r="H703" s="427"/>
      <c r="I703" s="427"/>
      <c r="J703" s="427"/>
      <c r="K703" s="427"/>
      <c r="L703" s="428"/>
    </row>
    <row r="704" spans="1:12">
      <c r="A704" s="101"/>
      <c r="B704" s="72" t="s">
        <v>139</v>
      </c>
      <c r="C704" s="425">
        <f ca="1">OFFSET('Bateria indicadores proceso'!$P$3,(RIGHT(A694,3)),1)</f>
        <v>2024</v>
      </c>
      <c r="D704" s="425"/>
      <c r="E704" s="425"/>
      <c r="F704" s="425"/>
      <c r="G704" s="425"/>
      <c r="H704" s="425"/>
      <c r="I704" s="425"/>
      <c r="J704" s="425"/>
      <c r="K704" s="425"/>
      <c r="L704" s="426"/>
    </row>
    <row r="705" spans="1:12">
      <c r="A705" s="101"/>
      <c r="B705" s="72" t="s">
        <v>140</v>
      </c>
      <c r="C705" s="425" t="str">
        <f ca="1">IF(C699="Número",TEXT(OFFSET('Bateria indicadores proceso'!$Q$3,(RIGHT(A694,3)),1),"######"),TEXT(OFFSET('Bateria indicadores proceso'!$Q$3,(RIGHT(A694,3)),1),"0.0%"))</f>
        <v>100.0%</v>
      </c>
      <c r="D705" s="425"/>
      <c r="E705" s="425"/>
      <c r="F705" s="425"/>
      <c r="G705" s="425"/>
      <c r="H705" s="425"/>
      <c r="I705" s="425"/>
      <c r="J705" s="425"/>
      <c r="K705" s="425"/>
      <c r="L705" s="426"/>
    </row>
    <row r="706" spans="1:12">
      <c r="A706" s="101"/>
      <c r="B706" s="72" t="s">
        <v>141</v>
      </c>
      <c r="C706" s="444">
        <f ca="1">+OFFSET('Bateria indicadores proceso'!$R$3,(RIGHT(A694,3)),1)</f>
        <v>46022</v>
      </c>
      <c r="D706" s="444"/>
      <c r="E706" s="444"/>
      <c r="F706" s="444"/>
      <c r="G706" s="444"/>
      <c r="H706" s="444"/>
      <c r="I706" s="444"/>
      <c r="J706" s="444"/>
      <c r="K706" s="444"/>
      <c r="L706" s="445"/>
    </row>
    <row r="707" spans="1:12">
      <c r="A707" s="101"/>
      <c r="B707" s="72" t="s">
        <v>142</v>
      </c>
      <c r="C707" s="425" t="str">
        <f ca="1">OFFSET('Bateria indicadores proceso'!$M$3,(RIGHT(A694,3)),1)</f>
        <v>Mantener</v>
      </c>
      <c r="D707" s="425"/>
      <c r="E707" s="425"/>
      <c r="F707" s="425"/>
      <c r="G707" s="425"/>
      <c r="H707" s="425"/>
      <c r="I707" s="425"/>
      <c r="J707" s="425"/>
      <c r="K707" s="425"/>
      <c r="L707" s="426"/>
    </row>
    <row r="708" spans="1:12">
      <c r="A708" s="101"/>
      <c r="B708" s="72" t="s">
        <v>143</v>
      </c>
      <c r="C708" s="425" t="str">
        <f ca="1">OFFSET('Bateria indicadores proceso'!$N$3,(RIGHT(A694,3)),1)</f>
        <v>Stock</v>
      </c>
      <c r="D708" s="425"/>
      <c r="E708" s="425"/>
      <c r="F708" s="425"/>
      <c r="G708" s="425"/>
      <c r="H708" s="425"/>
      <c r="I708" s="425"/>
      <c r="J708" s="425"/>
      <c r="K708" s="425"/>
      <c r="L708" s="426"/>
    </row>
    <row r="709" spans="1:12">
      <c r="A709" s="101"/>
      <c r="B709" s="72" t="s">
        <v>144</v>
      </c>
      <c r="C709" s="425" t="str">
        <f ca="1">IF(C699="Número",TEXT(OFFSET('Bateria indicadores proceso'!$W$3,(RIGHT(A694,3)),1),"######"),TEXT(OFFSET('Bateria indicadores proceso'!$W$3,(RIGHT(A694,3)),1),"0.0%"))</f>
        <v>100.0%</v>
      </c>
      <c r="D709" s="425"/>
      <c r="E709" s="425"/>
      <c r="F709" s="425"/>
      <c r="G709" s="425"/>
      <c r="H709" s="425"/>
      <c r="I709" s="425"/>
      <c r="J709" s="425"/>
      <c r="K709" s="425"/>
      <c r="L709" s="426"/>
    </row>
    <row r="710" spans="1:12">
      <c r="A710" s="101"/>
      <c r="B710" s="441" t="s">
        <v>145</v>
      </c>
      <c r="C710" s="70" t="s">
        <v>146</v>
      </c>
      <c r="D710" s="70" t="s">
        <v>147</v>
      </c>
      <c r="E710" s="70" t="s">
        <v>148</v>
      </c>
      <c r="F710" s="70" t="s">
        <v>149</v>
      </c>
      <c r="J710" s="75"/>
      <c r="K710" s="75"/>
      <c r="L710" s="76"/>
    </row>
    <row r="711" spans="1:12">
      <c r="A711" s="101"/>
      <c r="B711" s="441"/>
      <c r="C711" s="70" t="str">
        <f ca="1">IF(C699="Número",TEXT(OFFSET('Bateria indicadores proceso'!$S$3,(RIGHT(A694,3)),1),"######"),TEXT(OFFSET('Bateria indicadores proceso'!$S$3,(RIGHT(A694,3)),1),"0.0%"))</f>
        <v>100.0%</v>
      </c>
      <c r="D711" s="70" t="str">
        <f ca="1">IF(C699="Número",TEXT(OFFSET('Bateria indicadores proceso'!$T$3,(RIGHT(A694,3)),1),"######"),TEXT(OFFSET('Bateria indicadores proceso'!$T$3,(RIGHT(A694,3)),1),"0.0%"))</f>
        <v>100.0%</v>
      </c>
      <c r="E711" s="70" t="str">
        <f ca="1">IF(C699="Número",TEXT(OFFSET('Bateria indicadores proceso'!$U$3,(RIGHT(A694,3)),1),"######"),TEXT(OFFSET('Bateria indicadores proceso'!$U$3,(RIGHT(A694,3)),1),"0.0%"))</f>
        <v>100.0%</v>
      </c>
      <c r="F711" s="70" t="str">
        <f ca="1">IF(C699="Número",TEXT(OFFSET('Bateria indicadores proceso'!$V$3,(RIGHT(A694,3)),1),"######"),TEXT(OFFSET('Bateria indicadores proceso'!$V$3,(RIGHT(A694,3)),1),"0.0%"))</f>
        <v>100.0%</v>
      </c>
      <c r="J711" s="77"/>
      <c r="K711" s="77"/>
      <c r="L711" s="78"/>
    </row>
    <row r="712" spans="1:12">
      <c r="A712" s="101"/>
      <c r="B712" s="466" t="s">
        <v>150</v>
      </c>
      <c r="C712" s="446" t="s">
        <v>99</v>
      </c>
      <c r="D712" s="447"/>
      <c r="E712" s="446" t="s">
        <v>103</v>
      </c>
      <c r="F712" s="447"/>
      <c r="G712" s="446" t="s">
        <v>107</v>
      </c>
      <c r="H712" s="447"/>
      <c r="I712" s="446" t="s">
        <v>111</v>
      </c>
      <c r="J712" s="447"/>
      <c r="K712" s="446" t="s">
        <v>114</v>
      </c>
      <c r="L712" s="449"/>
    </row>
    <row r="713" spans="1:12">
      <c r="A713" s="101"/>
      <c r="B713" s="467"/>
      <c r="C713" s="452" t="s">
        <v>97</v>
      </c>
      <c r="D713" s="453"/>
      <c r="E713" s="454" t="s">
        <v>101</v>
      </c>
      <c r="F713" s="455"/>
      <c r="G713" s="456" t="s">
        <v>105</v>
      </c>
      <c r="H713" s="457"/>
      <c r="I713" s="458" t="s">
        <v>109</v>
      </c>
      <c r="J713" s="459"/>
      <c r="K713" s="460" t="s">
        <v>112</v>
      </c>
      <c r="L713" s="461"/>
    </row>
    <row r="714" spans="1:12">
      <c r="A714" s="101"/>
      <c r="B714" s="468"/>
      <c r="C714" s="446" t="s">
        <v>98</v>
      </c>
      <c r="D714" s="447"/>
      <c r="E714" s="446" t="s">
        <v>151</v>
      </c>
      <c r="F714" s="447"/>
      <c r="G714" s="448" t="s">
        <v>152</v>
      </c>
      <c r="H714" s="447"/>
      <c r="I714" s="446" t="s">
        <v>153</v>
      </c>
      <c r="J714" s="447"/>
      <c r="K714" s="446" t="s">
        <v>113</v>
      </c>
      <c r="L714" s="449"/>
    </row>
    <row r="715" spans="1:12">
      <c r="A715" s="101"/>
      <c r="B715" s="72" t="s">
        <v>154</v>
      </c>
      <c r="C715" s="427" t="str">
        <f ca="1">OFFSET('Bateria indicadores proceso'!$Y$3,(RIGHT(A694,3)),1)</f>
        <v xml:space="preserve">Matriz de seguimiento a debates de control político </v>
      </c>
      <c r="D715" s="427"/>
      <c r="E715" s="427"/>
      <c r="F715" s="427"/>
      <c r="G715" s="427"/>
      <c r="H715" s="427"/>
      <c r="I715" s="427"/>
      <c r="J715" s="427"/>
      <c r="K715" s="427"/>
      <c r="L715" s="428"/>
    </row>
    <row r="716" spans="1:12">
      <c r="A716" s="101"/>
      <c r="B716" s="442" t="s">
        <v>155</v>
      </c>
      <c r="C716" s="425" t="s">
        <v>156</v>
      </c>
      <c r="D716" s="425"/>
      <c r="E716" s="425"/>
      <c r="F716" s="462" t="str">
        <f ca="1">OFFSET('Bateria indicadores proceso'!$B$3,(RIGHT(A694,3)),1)</f>
        <v>GESTIÓN POLÍTICA Y GOBIERNO</v>
      </c>
      <c r="G716" s="462"/>
      <c r="H716" s="462"/>
      <c r="I716" s="462"/>
      <c r="J716" s="462"/>
      <c r="K716" s="462"/>
      <c r="L716" s="463"/>
    </row>
    <row r="717" spans="1:12">
      <c r="A717" s="101"/>
      <c r="B717" s="443"/>
      <c r="C717" s="425" t="s">
        <v>157</v>
      </c>
      <c r="D717" s="425"/>
      <c r="E717" s="425"/>
      <c r="F717" s="464">
        <f ca="1">OFFSET('Bateria indicadores proceso'!$C$3,(RIGHT(A694,3)),1)</f>
        <v>0.33</v>
      </c>
      <c r="G717" s="464"/>
      <c r="H717" s="464"/>
      <c r="I717" s="464"/>
      <c r="J717" s="464"/>
      <c r="K717" s="464"/>
      <c r="L717" s="465"/>
    </row>
    <row r="718" spans="1:12" ht="15" thickBot="1">
      <c r="A718" s="101"/>
      <c r="B718" s="443"/>
      <c r="C718" s="425" t="s">
        <v>158</v>
      </c>
      <c r="D718" s="425"/>
      <c r="E718" s="425"/>
      <c r="F718" s="464">
        <f ca="1">OFFSET('Bateria indicadores proceso'!$E$3,(RIGHT(A694,3)),1)</f>
        <v>0.11</v>
      </c>
      <c r="G718" s="464"/>
      <c r="H718" s="464"/>
      <c r="I718" s="464"/>
      <c r="J718" s="464"/>
      <c r="K718" s="464"/>
      <c r="L718" s="465"/>
    </row>
    <row r="719" spans="1:12" ht="16" thickBot="1">
      <c r="A719" s="101"/>
      <c r="B719" s="438" t="s">
        <v>159</v>
      </c>
      <c r="C719" s="439"/>
      <c r="D719" s="439"/>
      <c r="E719" s="439"/>
      <c r="F719" s="439"/>
      <c r="G719" s="439"/>
      <c r="H719" s="439"/>
      <c r="I719" s="439"/>
      <c r="J719" s="439"/>
      <c r="K719" s="439"/>
      <c r="L719" s="440"/>
    </row>
    <row r="720" spans="1:12">
      <c r="A720" s="101"/>
      <c r="B720" s="72" t="s">
        <v>161</v>
      </c>
      <c r="C720" s="425" t="str">
        <f ca="1">OFFSET('Bateria indicadores proceso'!$G$3,(RIGHT(A694,3)),1)</f>
        <v>Director</v>
      </c>
      <c r="D720" s="425"/>
      <c r="E720" s="425"/>
      <c r="F720" s="425"/>
      <c r="G720" s="425"/>
      <c r="H720" s="425"/>
      <c r="I720" s="425"/>
      <c r="J720" s="425"/>
      <c r="K720" s="425"/>
      <c r="L720" s="426"/>
    </row>
    <row r="721" spans="1:12">
      <c r="A721" s="101"/>
      <c r="B721" s="72" t="s">
        <v>162</v>
      </c>
      <c r="C721" s="425" t="str">
        <f ca="1">OFFSET('Bateria indicadores proceso'!$F$3,(RIGHT(A694,3)),1)</f>
        <v>Dirección de Asuntos Legislativos</v>
      </c>
      <c r="D721" s="425"/>
      <c r="E721" s="425"/>
      <c r="F721" s="425"/>
      <c r="G721" s="425"/>
      <c r="H721" s="425"/>
      <c r="I721" s="425"/>
      <c r="J721" s="425"/>
      <c r="K721" s="425"/>
      <c r="L721" s="426"/>
    </row>
    <row r="722" spans="1:12">
      <c r="A722" s="101"/>
      <c r="B722" s="72" t="s">
        <v>163</v>
      </c>
      <c r="C722" s="450" t="str">
        <f ca="1">OFFSET('Bateria indicadores proceso'!$H$3,(RIGHT(A658,3)),1)</f>
        <v>henry.luna@mininterior.gov.co</v>
      </c>
      <c r="D722" s="450"/>
      <c r="E722" s="450"/>
      <c r="F722" s="450"/>
      <c r="G722" s="450"/>
      <c r="H722" s="450"/>
      <c r="I722" s="450"/>
      <c r="J722" s="450"/>
      <c r="K722" s="450"/>
      <c r="L722" s="451"/>
    </row>
    <row r="723" spans="1:12" ht="15" thickBot="1">
      <c r="A723" s="104"/>
      <c r="B723" s="74" t="s">
        <v>164</v>
      </c>
      <c r="C723" s="429" t="s">
        <v>165</v>
      </c>
      <c r="D723" s="429"/>
      <c r="E723" s="429"/>
      <c r="F723" s="429"/>
      <c r="G723" s="429"/>
      <c r="H723" s="429"/>
      <c r="I723" s="429"/>
      <c r="J723" s="429"/>
      <c r="K723" s="429"/>
      <c r="L723" s="430"/>
    </row>
    <row r="724" spans="1:12" ht="15" thickBot="1"/>
    <row r="725" spans="1:12" ht="21.5" thickBot="1">
      <c r="A725" s="431" t="s">
        <v>120</v>
      </c>
      <c r="B725" s="432"/>
      <c r="C725" s="432"/>
      <c r="D725" s="432"/>
      <c r="E725" s="432"/>
      <c r="F725" s="432"/>
      <c r="G725" s="432"/>
      <c r="H725" s="432"/>
      <c r="I725" s="432"/>
      <c r="J725" s="432"/>
      <c r="K725" s="432"/>
      <c r="L725" s="433"/>
    </row>
    <row r="726" spans="1:12" ht="31.5" thickBot="1">
      <c r="A726" s="69" t="s">
        <v>121</v>
      </c>
      <c r="B726" s="436" t="s">
        <v>122</v>
      </c>
      <c r="C726" s="436"/>
      <c r="D726" s="436"/>
      <c r="E726" s="436"/>
      <c r="F726" s="436"/>
      <c r="G726" s="436"/>
      <c r="H726" s="436"/>
      <c r="I726" s="436"/>
      <c r="J726" s="436"/>
      <c r="K726" s="436"/>
      <c r="L726" s="436"/>
    </row>
    <row r="727" spans="1:12" ht="16" thickBot="1">
      <c r="A727" s="100"/>
      <c r="B727" s="71" t="s">
        <v>123</v>
      </c>
      <c r="C727" s="434" t="s">
        <v>124</v>
      </c>
      <c r="D727" s="434"/>
      <c r="E727" s="434"/>
      <c r="F727" s="434"/>
      <c r="G727" s="434"/>
      <c r="H727" s="434"/>
      <c r="I727" s="434"/>
      <c r="J727" s="434"/>
      <c r="K727" s="434"/>
      <c r="L727" s="435"/>
    </row>
    <row r="728" spans="1:12" ht="16" thickBot="1">
      <c r="A728" s="101"/>
      <c r="B728" s="436" t="s">
        <v>125</v>
      </c>
      <c r="C728" s="437"/>
      <c r="D728" s="437"/>
      <c r="E728" s="437"/>
      <c r="F728" s="437"/>
      <c r="G728" s="437"/>
      <c r="H728" s="437"/>
      <c r="I728" s="437"/>
      <c r="J728" s="437"/>
      <c r="K728" s="437"/>
      <c r="L728" s="437"/>
    </row>
    <row r="729" spans="1:12">
      <c r="A729" s="101"/>
      <c r="B729" s="71" t="s">
        <v>126</v>
      </c>
      <c r="C729" s="427" t="s">
        <v>127</v>
      </c>
      <c r="D729" s="427"/>
      <c r="E729" s="427"/>
      <c r="F729" s="427"/>
      <c r="G729" s="427"/>
      <c r="H729" s="427"/>
      <c r="I729" s="427"/>
      <c r="J729" s="427"/>
      <c r="K729" s="427"/>
      <c r="L729" s="428"/>
    </row>
    <row r="730" spans="1:12">
      <c r="A730" s="102" t="s">
        <v>185</v>
      </c>
      <c r="B730" s="72" t="s">
        <v>129</v>
      </c>
      <c r="C730" s="427" t="str">
        <f ca="1">OFFSET('Bateria indicadores proceso'!$F$3,(RIGHT(A730,3)),1)</f>
        <v>Dirección de Asuntos Legislativos</v>
      </c>
      <c r="D730" s="427"/>
      <c r="E730" s="427"/>
      <c r="F730" s="427"/>
      <c r="G730" s="427"/>
      <c r="H730" s="427"/>
      <c r="I730" s="427"/>
      <c r="J730" s="427"/>
      <c r="K730" s="427"/>
      <c r="L730" s="428"/>
    </row>
    <row r="731" spans="1:12">
      <c r="A731" s="101"/>
      <c r="B731" s="72" t="s">
        <v>130</v>
      </c>
      <c r="C731" s="427" t="str">
        <f ca="1">OFFSET('Bateria indicadores proceso'!$K$3,(RIGHT(A730,3)),1)</f>
        <v xml:space="preserve">Reuniones realizadas con el fin establecer estrategias para los  proyectos priorizados del  Gobierno Nacional </v>
      </c>
      <c r="D731" s="427"/>
      <c r="E731" s="427"/>
      <c r="F731" s="427"/>
      <c r="G731" s="427"/>
      <c r="H731" s="427"/>
      <c r="I731" s="427"/>
      <c r="J731" s="427"/>
      <c r="K731" s="427"/>
      <c r="L731" s="428"/>
    </row>
    <row r="732" spans="1:12">
      <c r="A732" s="101"/>
      <c r="B732" s="72" t="s">
        <v>131</v>
      </c>
      <c r="C732" s="427" t="str">
        <f ca="1">OFFSET('Bateria indicadores proceso'!$I$3,(RIGHT(A730,3)),1)</f>
        <v>Eficacia</v>
      </c>
      <c r="D732" s="427"/>
      <c r="E732" s="427"/>
      <c r="F732" s="427"/>
      <c r="G732" s="427"/>
      <c r="H732" s="427"/>
      <c r="I732" s="427"/>
      <c r="J732" s="427"/>
      <c r="K732" s="427"/>
      <c r="L732" s="428"/>
    </row>
    <row r="733" spans="1:12" ht="15" thickBot="1">
      <c r="A733" s="103"/>
      <c r="B733" s="73" t="s">
        <v>132</v>
      </c>
      <c r="C733" s="427" t="str">
        <f ca="1">OFFSET('Bateria indicadores proceso'!$J$3,(RIGHT(A730,3)),1)</f>
        <v>En el marco de las funciones de la Dirección de Asuntos Legislativos, como coordinadora de la agenda legislativa de interés o de autoría del Gobierno Nacional, se llevan a cabo reuniones con los enlaces legislativos de las entidades gubernamentales, con el fin de establecer estrategias para los proyectos priorizados por cada una de las carteras, la orientación del indicador es incremental.</v>
      </c>
      <c r="D733" s="427"/>
      <c r="E733" s="427"/>
      <c r="F733" s="427"/>
      <c r="G733" s="427"/>
      <c r="H733" s="427"/>
      <c r="I733" s="427"/>
      <c r="J733" s="427"/>
      <c r="K733" s="427"/>
      <c r="L733" s="428"/>
    </row>
    <row r="734" spans="1:12" ht="16" thickBot="1">
      <c r="A734" s="103"/>
      <c r="B734" s="438" t="s">
        <v>133</v>
      </c>
      <c r="C734" s="439"/>
      <c r="D734" s="439"/>
      <c r="E734" s="439"/>
      <c r="F734" s="439"/>
      <c r="G734" s="439"/>
      <c r="H734" s="439"/>
      <c r="I734" s="439"/>
      <c r="J734" s="439"/>
      <c r="K734" s="439"/>
      <c r="L734" s="440"/>
    </row>
    <row r="735" spans="1:12">
      <c r="A735" s="101"/>
      <c r="B735" s="71" t="s">
        <v>134</v>
      </c>
      <c r="C735" s="427" t="str">
        <f ca="1">OFFSET('Bateria indicadores proceso'!$O$3,(RIGHT(A730,3)),1)</f>
        <v>Número</v>
      </c>
      <c r="D735" s="427"/>
      <c r="E735" s="427"/>
      <c r="F735" s="427"/>
      <c r="G735" s="427"/>
      <c r="H735" s="427"/>
      <c r="I735" s="427"/>
      <c r="J735" s="427"/>
      <c r="K735" s="427"/>
      <c r="L735" s="428"/>
    </row>
    <row r="736" spans="1:12" ht="24">
      <c r="A736" s="101"/>
      <c r="B736" s="72" t="s">
        <v>135</v>
      </c>
      <c r="C736" s="427"/>
      <c r="D736" s="427"/>
      <c r="E736" s="427"/>
      <c r="F736" s="427"/>
      <c r="G736" s="427"/>
      <c r="H736" s="427"/>
      <c r="I736" s="427"/>
      <c r="J736" s="427"/>
      <c r="K736" s="427"/>
      <c r="L736" s="428"/>
    </row>
    <row r="737" spans="1:12">
      <c r="A737" s="101"/>
      <c r="B737" s="72" t="s">
        <v>136</v>
      </c>
      <c r="C737" s="427" t="str">
        <f ca="1">OFFSET('Bateria indicadores proceso'!$L$3,(RIGHT(A730,3)),1)</f>
        <v>Sumatoria  de reuniones  con los enlaces legislativos del Gobierno Nacional realizadas</v>
      </c>
      <c r="D737" s="427"/>
      <c r="E737" s="427"/>
      <c r="F737" s="427"/>
      <c r="G737" s="427"/>
      <c r="H737" s="427"/>
      <c r="I737" s="427"/>
      <c r="J737" s="427"/>
      <c r="K737" s="427"/>
      <c r="L737" s="428"/>
    </row>
    <row r="738" spans="1:12">
      <c r="A738" s="101"/>
      <c r="B738" s="72" t="s">
        <v>137</v>
      </c>
      <c r="C738" s="427" t="str">
        <f ca="1">OFFSET('Bateria indicadores proceso'!$Z$3,(RIGHT(A730,3)),1)</f>
        <v>Trimestral</v>
      </c>
      <c r="D738" s="427"/>
      <c r="E738" s="427"/>
      <c r="F738" s="427"/>
      <c r="G738" s="427"/>
      <c r="H738" s="427"/>
      <c r="I738" s="427"/>
      <c r="J738" s="427"/>
      <c r="K738" s="427"/>
      <c r="L738" s="428"/>
    </row>
    <row r="739" spans="1:12">
      <c r="A739" s="101"/>
      <c r="B739" s="72" t="s">
        <v>138</v>
      </c>
      <c r="C739" s="427" t="str">
        <f ca="1">OFFSET('Bateria indicadores proceso'!$X$3,(RIGHT(A730,3)),1)</f>
        <v xml:space="preserve">Archivo de listas de asistencia a las reuniones </v>
      </c>
      <c r="D739" s="427"/>
      <c r="E739" s="427"/>
      <c r="F739" s="427"/>
      <c r="G739" s="427"/>
      <c r="H739" s="427"/>
      <c r="I739" s="427"/>
      <c r="J739" s="427"/>
      <c r="K739" s="427"/>
      <c r="L739" s="428"/>
    </row>
    <row r="740" spans="1:12">
      <c r="A740" s="101"/>
      <c r="B740" s="72" t="s">
        <v>139</v>
      </c>
      <c r="C740" s="425">
        <f ca="1">OFFSET('Bateria indicadores proceso'!$P$3,(RIGHT(A730,3)),1)</f>
        <v>2024</v>
      </c>
      <c r="D740" s="425"/>
      <c r="E740" s="425"/>
      <c r="F740" s="425"/>
      <c r="G740" s="425"/>
      <c r="H740" s="425"/>
      <c r="I740" s="425"/>
      <c r="J740" s="425"/>
      <c r="K740" s="425"/>
      <c r="L740" s="426"/>
    </row>
    <row r="741" spans="1:12">
      <c r="A741" s="101"/>
      <c r="B741" s="72" t="s">
        <v>140</v>
      </c>
      <c r="C741" s="425" t="str">
        <f ca="1">IF(C735="Número",TEXT(OFFSET('Bateria indicadores proceso'!$Q$3,(RIGHT(A730,3)),1),"######"),TEXT(OFFSET('Bateria indicadores proceso'!$Q$3,(RIGHT(A730,3)),1),"0.0%"))</f>
        <v>23</v>
      </c>
      <c r="D741" s="425"/>
      <c r="E741" s="425"/>
      <c r="F741" s="425"/>
      <c r="G741" s="425"/>
      <c r="H741" s="425"/>
      <c r="I741" s="425"/>
      <c r="J741" s="425"/>
      <c r="K741" s="425"/>
      <c r="L741" s="426"/>
    </row>
    <row r="742" spans="1:12">
      <c r="A742" s="101"/>
      <c r="B742" s="72" t="s">
        <v>141</v>
      </c>
      <c r="C742" s="444">
        <f ca="1">+OFFSET('Bateria indicadores proceso'!$R$3,(RIGHT(A730,3)),1)</f>
        <v>46022</v>
      </c>
      <c r="D742" s="444"/>
      <c r="E742" s="444"/>
      <c r="F742" s="444"/>
      <c r="G742" s="444"/>
      <c r="H742" s="444"/>
      <c r="I742" s="444"/>
      <c r="J742" s="444"/>
      <c r="K742" s="444"/>
      <c r="L742" s="445"/>
    </row>
    <row r="743" spans="1:12">
      <c r="A743" s="101"/>
      <c r="B743" s="72" t="s">
        <v>142</v>
      </c>
      <c r="C743" s="425" t="str">
        <f ca="1">OFFSET('Bateria indicadores proceso'!$M$3,(RIGHT(A730,3)),1)</f>
        <v>Incrementar</v>
      </c>
      <c r="D743" s="425"/>
      <c r="E743" s="425"/>
      <c r="F743" s="425"/>
      <c r="G743" s="425"/>
      <c r="H743" s="425"/>
      <c r="I743" s="425"/>
      <c r="J743" s="425"/>
      <c r="K743" s="425"/>
      <c r="L743" s="426"/>
    </row>
    <row r="744" spans="1:12">
      <c r="A744" s="101"/>
      <c r="B744" s="72" t="s">
        <v>143</v>
      </c>
      <c r="C744" s="425" t="str">
        <f ca="1">OFFSET('Bateria indicadores proceso'!$N$3,(RIGHT(A730,3)),1)</f>
        <v>Acumulado</v>
      </c>
      <c r="D744" s="425"/>
      <c r="E744" s="425"/>
      <c r="F744" s="425"/>
      <c r="G744" s="425"/>
      <c r="H744" s="425"/>
      <c r="I744" s="425"/>
      <c r="J744" s="425"/>
      <c r="K744" s="425"/>
      <c r="L744" s="426"/>
    </row>
    <row r="745" spans="1:12">
      <c r="A745" s="101"/>
      <c r="B745" s="72" t="s">
        <v>144</v>
      </c>
      <c r="C745" s="425" t="str">
        <f ca="1">IF(C735="Número",TEXT(OFFSET('Bateria indicadores proceso'!$W$3,(RIGHT(A730,3)),1),"######"),TEXT(OFFSET('Bateria indicadores proceso'!$W$3,(RIGHT(A730,3)),1),"0.0%"))</f>
        <v>23</v>
      </c>
      <c r="D745" s="425"/>
      <c r="E745" s="425"/>
      <c r="F745" s="425"/>
      <c r="G745" s="425"/>
      <c r="H745" s="425"/>
      <c r="I745" s="425"/>
      <c r="J745" s="425"/>
      <c r="K745" s="425"/>
      <c r="L745" s="426"/>
    </row>
    <row r="746" spans="1:12">
      <c r="A746" s="101"/>
      <c r="B746" s="441" t="s">
        <v>145</v>
      </c>
      <c r="C746" s="70" t="s">
        <v>146</v>
      </c>
      <c r="D746" s="70" t="s">
        <v>147</v>
      </c>
      <c r="E746" s="70" t="s">
        <v>148</v>
      </c>
      <c r="F746" s="70" t="s">
        <v>149</v>
      </c>
      <c r="J746" s="75"/>
      <c r="K746" s="75"/>
      <c r="L746" s="76"/>
    </row>
    <row r="747" spans="1:12">
      <c r="A747" s="101"/>
      <c r="B747" s="441"/>
      <c r="C747" s="70" t="str">
        <f ca="1">IF(C735="Número",TEXT(OFFSET('Bateria indicadores proceso'!$S$3,(RIGHT(A730,3)),1),"######"),TEXT(OFFSET('Bateria indicadores proceso'!$S$3,(RIGHT(A730,3)),1),"0.0%"))</f>
        <v>6</v>
      </c>
      <c r="D747" s="70" t="str">
        <f ca="1">IF(C735="Número",TEXT(OFFSET('Bateria indicadores proceso'!$T$3,(RIGHT(A730,3)),1),"######"),TEXT(OFFSET('Bateria indicadores proceso'!$T$3,(RIGHT(A730,3)),1),"0.0%"))</f>
        <v>5</v>
      </c>
      <c r="E747" s="70" t="str">
        <f ca="1">IF(C735="Número",TEXT(OFFSET('Bateria indicadores proceso'!$U$3,(RIGHT(A730,3)),1),"######"),TEXT(OFFSET('Bateria indicadores proceso'!$U$3,(RIGHT(A730,3)),1),"0.0%"))</f>
        <v>7</v>
      </c>
      <c r="F747" s="70" t="str">
        <f ca="1">IF(C735="Número",TEXT(OFFSET('Bateria indicadores proceso'!$V$3,(RIGHT(A730,3)),1),"######"),TEXT(OFFSET('Bateria indicadores proceso'!$V$3,(RIGHT(A730,3)),1),"0.0%"))</f>
        <v>5</v>
      </c>
      <c r="J747" s="77"/>
      <c r="K747" s="77"/>
      <c r="L747" s="78"/>
    </row>
    <row r="748" spans="1:12">
      <c r="A748" s="101"/>
      <c r="B748" s="466" t="s">
        <v>150</v>
      </c>
      <c r="C748" s="446" t="s">
        <v>99</v>
      </c>
      <c r="D748" s="447"/>
      <c r="E748" s="446" t="s">
        <v>103</v>
      </c>
      <c r="F748" s="447"/>
      <c r="G748" s="446" t="s">
        <v>107</v>
      </c>
      <c r="H748" s="447"/>
      <c r="I748" s="446" t="s">
        <v>111</v>
      </c>
      <c r="J748" s="447"/>
      <c r="K748" s="446" t="s">
        <v>114</v>
      </c>
      <c r="L748" s="449"/>
    </row>
    <row r="749" spans="1:12">
      <c r="A749" s="101"/>
      <c r="B749" s="467"/>
      <c r="C749" s="452" t="s">
        <v>97</v>
      </c>
      <c r="D749" s="453"/>
      <c r="E749" s="454" t="s">
        <v>101</v>
      </c>
      <c r="F749" s="455"/>
      <c r="G749" s="456" t="s">
        <v>105</v>
      </c>
      <c r="H749" s="457"/>
      <c r="I749" s="458" t="s">
        <v>109</v>
      </c>
      <c r="J749" s="459"/>
      <c r="K749" s="460" t="s">
        <v>112</v>
      </c>
      <c r="L749" s="461"/>
    </row>
    <row r="750" spans="1:12">
      <c r="A750" s="101"/>
      <c r="B750" s="468"/>
      <c r="C750" s="446" t="s">
        <v>98</v>
      </c>
      <c r="D750" s="447"/>
      <c r="E750" s="446" t="s">
        <v>151</v>
      </c>
      <c r="F750" s="447"/>
      <c r="G750" s="448" t="s">
        <v>152</v>
      </c>
      <c r="H750" s="447"/>
      <c r="I750" s="446" t="s">
        <v>153</v>
      </c>
      <c r="J750" s="447"/>
      <c r="K750" s="446" t="s">
        <v>113</v>
      </c>
      <c r="L750" s="449"/>
    </row>
    <row r="751" spans="1:12">
      <c r="A751" s="101"/>
      <c r="B751" s="72" t="s">
        <v>154</v>
      </c>
      <c r="C751" s="427" t="str">
        <f ca="1">OFFSET('Bateria indicadores proceso'!$Y$3,(RIGHT(A730,3)),1)</f>
        <v xml:space="preserve"> Listas de asistencia a las reuniones</v>
      </c>
      <c r="D751" s="427"/>
      <c r="E751" s="427"/>
      <c r="F751" s="427"/>
      <c r="G751" s="427"/>
      <c r="H751" s="427"/>
      <c r="I751" s="427"/>
      <c r="J751" s="427"/>
      <c r="K751" s="427"/>
      <c r="L751" s="428"/>
    </row>
    <row r="752" spans="1:12">
      <c r="A752" s="101"/>
      <c r="B752" s="442" t="s">
        <v>155</v>
      </c>
      <c r="C752" s="425" t="s">
        <v>156</v>
      </c>
      <c r="D752" s="425"/>
      <c r="E752" s="425"/>
      <c r="F752" s="462" t="str">
        <f ca="1">OFFSET('Bateria indicadores proceso'!$B$3,(RIGHT(A730,3)),1)</f>
        <v>GESTIÓN POLÍTICA Y GOBIERNO</v>
      </c>
      <c r="G752" s="462"/>
      <c r="H752" s="462"/>
      <c r="I752" s="462"/>
      <c r="J752" s="462"/>
      <c r="K752" s="462"/>
      <c r="L752" s="463"/>
    </row>
    <row r="753" spans="1:12">
      <c r="A753" s="101"/>
      <c r="B753" s="443"/>
      <c r="C753" s="425" t="s">
        <v>157</v>
      </c>
      <c r="D753" s="425"/>
      <c r="E753" s="425"/>
      <c r="F753" s="464">
        <f ca="1">OFFSET('Bateria indicadores proceso'!$C$3,(RIGHT(A730,3)),1)</f>
        <v>0.33</v>
      </c>
      <c r="G753" s="464"/>
      <c r="H753" s="464"/>
      <c r="I753" s="464"/>
      <c r="J753" s="464"/>
      <c r="K753" s="464"/>
      <c r="L753" s="465"/>
    </row>
    <row r="754" spans="1:12" ht="15" thickBot="1">
      <c r="A754" s="101"/>
      <c r="B754" s="443"/>
      <c r="C754" s="425" t="s">
        <v>158</v>
      </c>
      <c r="D754" s="425"/>
      <c r="E754" s="425"/>
      <c r="F754" s="464">
        <f ca="1">OFFSET('Bateria indicadores proceso'!$E$3,(RIGHT(A730,3)),1)</f>
        <v>0.11</v>
      </c>
      <c r="G754" s="464"/>
      <c r="H754" s="464"/>
      <c r="I754" s="464"/>
      <c r="J754" s="464"/>
      <c r="K754" s="464"/>
      <c r="L754" s="465"/>
    </row>
    <row r="755" spans="1:12" ht="16" thickBot="1">
      <c r="A755" s="101"/>
      <c r="B755" s="438" t="s">
        <v>159</v>
      </c>
      <c r="C755" s="439"/>
      <c r="D755" s="439"/>
      <c r="E755" s="439"/>
      <c r="F755" s="439"/>
      <c r="G755" s="439"/>
      <c r="H755" s="439"/>
      <c r="I755" s="439"/>
      <c r="J755" s="439"/>
      <c r="K755" s="439"/>
      <c r="L755" s="440"/>
    </row>
    <row r="756" spans="1:12">
      <c r="A756" s="101"/>
      <c r="B756" s="72" t="s">
        <v>161</v>
      </c>
      <c r="C756" s="425" t="str">
        <f ca="1">OFFSET('Bateria indicadores proceso'!$G$3,(RIGHT(A730,3)),1)</f>
        <v>Director</v>
      </c>
      <c r="D756" s="425"/>
      <c r="E756" s="425"/>
      <c r="F756" s="425"/>
      <c r="G756" s="425"/>
      <c r="H756" s="425"/>
      <c r="I756" s="425"/>
      <c r="J756" s="425"/>
      <c r="K756" s="425"/>
      <c r="L756" s="426"/>
    </row>
    <row r="757" spans="1:12">
      <c r="A757" s="101"/>
      <c r="B757" s="72" t="s">
        <v>162</v>
      </c>
      <c r="C757" s="425" t="str">
        <f ca="1">OFFSET('Bateria indicadores proceso'!$F$3,(RIGHT(A730,3)),1)</f>
        <v>Dirección de Asuntos Legislativos</v>
      </c>
      <c r="D757" s="425"/>
      <c r="E757" s="425"/>
      <c r="F757" s="425"/>
      <c r="G757" s="425"/>
      <c r="H757" s="425"/>
      <c r="I757" s="425"/>
      <c r="J757" s="425"/>
      <c r="K757" s="425"/>
      <c r="L757" s="426"/>
    </row>
    <row r="758" spans="1:12">
      <c r="A758" s="101"/>
      <c r="B758" s="72" t="s">
        <v>163</v>
      </c>
      <c r="C758" s="450" t="str">
        <f ca="1">OFFSET('Bateria indicadores proceso'!$H$3,(RIGHT(A730,3)),1)</f>
        <v>henry.luna@mininterior.gov.co</v>
      </c>
      <c r="D758" s="450"/>
      <c r="E758" s="450"/>
      <c r="F758" s="450"/>
      <c r="G758" s="450"/>
      <c r="H758" s="450"/>
      <c r="I758" s="450"/>
      <c r="J758" s="450"/>
      <c r="K758" s="450"/>
      <c r="L758" s="451"/>
    </row>
    <row r="759" spans="1:12" ht="15" thickBot="1">
      <c r="A759" s="104"/>
      <c r="B759" s="74" t="s">
        <v>164</v>
      </c>
      <c r="C759" s="429" t="s">
        <v>165</v>
      </c>
      <c r="D759" s="429"/>
      <c r="E759" s="429"/>
      <c r="F759" s="429"/>
      <c r="G759" s="429"/>
      <c r="H759" s="429"/>
      <c r="I759" s="429"/>
      <c r="J759" s="429"/>
      <c r="K759" s="429"/>
      <c r="L759" s="430"/>
    </row>
    <row r="760" spans="1:12" ht="15" thickBot="1"/>
    <row r="761" spans="1:12" ht="21.5" thickBot="1">
      <c r="A761" s="431" t="s">
        <v>120</v>
      </c>
      <c r="B761" s="432"/>
      <c r="C761" s="432"/>
      <c r="D761" s="432"/>
      <c r="E761" s="432"/>
      <c r="F761" s="432"/>
      <c r="G761" s="432"/>
      <c r="H761" s="432"/>
      <c r="I761" s="432"/>
      <c r="J761" s="432"/>
      <c r="K761" s="432"/>
      <c r="L761" s="433"/>
    </row>
    <row r="762" spans="1:12" ht="31.5" thickBot="1">
      <c r="A762" s="69" t="s">
        <v>121</v>
      </c>
      <c r="B762" s="436" t="s">
        <v>122</v>
      </c>
      <c r="C762" s="436"/>
      <c r="D762" s="436"/>
      <c r="E762" s="436"/>
      <c r="F762" s="436"/>
      <c r="G762" s="436"/>
      <c r="H762" s="436"/>
      <c r="I762" s="436"/>
      <c r="J762" s="436"/>
      <c r="K762" s="436"/>
      <c r="L762" s="436"/>
    </row>
    <row r="763" spans="1:12" ht="16" thickBot="1">
      <c r="A763" s="100"/>
      <c r="B763" s="71" t="s">
        <v>123</v>
      </c>
      <c r="C763" s="434" t="s">
        <v>124</v>
      </c>
      <c r="D763" s="434"/>
      <c r="E763" s="434"/>
      <c r="F763" s="434"/>
      <c r="G763" s="434"/>
      <c r="H763" s="434"/>
      <c r="I763" s="434"/>
      <c r="J763" s="434"/>
      <c r="K763" s="434"/>
      <c r="L763" s="435"/>
    </row>
    <row r="764" spans="1:12" ht="16" thickBot="1">
      <c r="A764" s="101"/>
      <c r="B764" s="436" t="s">
        <v>125</v>
      </c>
      <c r="C764" s="437"/>
      <c r="D764" s="437"/>
      <c r="E764" s="437"/>
      <c r="F764" s="437"/>
      <c r="G764" s="437"/>
      <c r="H764" s="437"/>
      <c r="I764" s="437"/>
      <c r="J764" s="437"/>
      <c r="K764" s="437"/>
      <c r="L764" s="437"/>
    </row>
    <row r="765" spans="1:12">
      <c r="A765" s="101"/>
      <c r="B765" s="71" t="s">
        <v>126</v>
      </c>
      <c r="C765" s="427" t="s">
        <v>127</v>
      </c>
      <c r="D765" s="427"/>
      <c r="E765" s="427"/>
      <c r="F765" s="427"/>
      <c r="G765" s="427"/>
      <c r="H765" s="427"/>
      <c r="I765" s="427"/>
      <c r="J765" s="427"/>
      <c r="K765" s="427"/>
      <c r="L765" s="428"/>
    </row>
    <row r="766" spans="1:12">
      <c r="A766" s="102" t="s">
        <v>186</v>
      </c>
      <c r="B766" s="72" t="s">
        <v>129</v>
      </c>
      <c r="C766" s="427" t="str">
        <f ca="1">OFFSET('Bateria indicadores proceso'!$F$3,(RIGHT(A766,3)),1)</f>
        <v>Subdirección de Gobierno, Gestión Territorial y Lucha contra la Trata</v>
      </c>
      <c r="D766" s="427"/>
      <c r="E766" s="427"/>
      <c r="F766" s="427"/>
      <c r="G766" s="427"/>
      <c r="H766" s="427"/>
      <c r="I766" s="427"/>
      <c r="J766" s="427"/>
      <c r="K766" s="427"/>
      <c r="L766" s="428"/>
    </row>
    <row r="767" spans="1:12">
      <c r="A767" s="101"/>
      <c r="B767" s="72" t="s">
        <v>130</v>
      </c>
      <c r="C767" s="427" t="str">
        <f ca="1">OFFSET('Bateria indicadores proceso'!$K$3,(RIGHT(A766,3)),1)</f>
        <v>Planes de Acción territorial PAT, realizados con los comités municipales y departamentales de la lucha contra la trata de personas.</v>
      </c>
      <c r="D767" s="427"/>
      <c r="E767" s="427"/>
      <c r="F767" s="427"/>
      <c r="G767" s="427"/>
      <c r="H767" s="427"/>
      <c r="I767" s="427"/>
      <c r="J767" s="427"/>
      <c r="K767" s="427"/>
      <c r="L767" s="428"/>
    </row>
    <row r="768" spans="1:12">
      <c r="A768" s="101"/>
      <c r="B768" s="72" t="s">
        <v>131</v>
      </c>
      <c r="C768" s="427" t="str">
        <f ca="1">OFFSET('Bateria indicadores proceso'!$I$3,(RIGHT(A766,3)),1)</f>
        <v>Eficacia</v>
      </c>
      <c r="D768" s="427"/>
      <c r="E768" s="427"/>
      <c r="F768" s="427"/>
      <c r="G768" s="427"/>
      <c r="H768" s="427"/>
      <c r="I768" s="427"/>
      <c r="J768" s="427"/>
      <c r="K768" s="427"/>
      <c r="L768" s="428"/>
    </row>
    <row r="769" spans="1:12" ht="15" thickBot="1">
      <c r="A769" s="103"/>
      <c r="B769" s="73" t="s">
        <v>132</v>
      </c>
      <c r="C769" s="427" t="str">
        <f ca="1">OFFSET('Bateria indicadores proceso'!$J$3,(RIGHT(A766,3)),1)</f>
        <v>La Subdirección de Gobierno, Gestión Territorial y Lucha contra la Trata (SGT) realiza acompañamiento mediante asistencias técnicas a las Entidades Territoriales para la formulación, implementación y/o seguimiento de los Planes de Acción Territorial (PAT). Este acompañamiento es fundamental porque permite que las Entidades Territoriales formulen, ejecuten y evalúen sus PAT bajo criterios técnicos, normativos y metodológicos unificados, garantizando la alineación con la Estrategia Nacional de Lucha contra la Trata de Personas. La orientación del indicador corresponde a un comportamiento de incremento con tipo de medición acumulado.</v>
      </c>
      <c r="D769" s="427"/>
      <c r="E769" s="427"/>
      <c r="F769" s="427"/>
      <c r="G769" s="427"/>
      <c r="H769" s="427"/>
      <c r="I769" s="427"/>
      <c r="J769" s="427"/>
      <c r="K769" s="427"/>
      <c r="L769" s="428"/>
    </row>
    <row r="770" spans="1:12" ht="16" thickBot="1">
      <c r="A770" s="103"/>
      <c r="B770" s="438" t="s">
        <v>133</v>
      </c>
      <c r="C770" s="439"/>
      <c r="D770" s="439"/>
      <c r="E770" s="439"/>
      <c r="F770" s="439"/>
      <c r="G770" s="439"/>
      <c r="H770" s="439"/>
      <c r="I770" s="439"/>
      <c r="J770" s="439"/>
      <c r="K770" s="439"/>
      <c r="L770" s="440"/>
    </row>
    <row r="771" spans="1:12">
      <c r="A771" s="101"/>
      <c r="B771" s="71" t="s">
        <v>134</v>
      </c>
      <c r="C771" s="427" t="str">
        <f ca="1">OFFSET('Bateria indicadores proceso'!$O$3,(RIGHT(A766,3)),1)</f>
        <v>Número</v>
      </c>
      <c r="D771" s="427"/>
      <c r="E771" s="427"/>
      <c r="F771" s="427"/>
      <c r="G771" s="427"/>
      <c r="H771" s="427"/>
      <c r="I771" s="427"/>
      <c r="J771" s="427"/>
      <c r="K771" s="427"/>
      <c r="L771" s="428"/>
    </row>
    <row r="772" spans="1:12" ht="24">
      <c r="A772" s="101"/>
      <c r="B772" s="72" t="s">
        <v>135</v>
      </c>
      <c r="C772" s="427"/>
      <c r="D772" s="427"/>
      <c r="E772" s="427"/>
      <c r="F772" s="427"/>
      <c r="G772" s="427"/>
      <c r="H772" s="427"/>
      <c r="I772" s="427"/>
      <c r="J772" s="427"/>
      <c r="K772" s="427"/>
      <c r="L772" s="428"/>
    </row>
    <row r="773" spans="1:12">
      <c r="A773" s="101"/>
      <c r="B773" s="72" t="s">
        <v>136</v>
      </c>
      <c r="C773" s="427" t="str">
        <f ca="1">OFFSET('Bateria indicadores proceso'!$L$3,(RIGHT(A766,3)),1)</f>
        <v xml:space="preserve">Sumatoria de asistencias técnicas de formulación, implementación y/o seguimientos realizados </v>
      </c>
      <c r="D773" s="427"/>
      <c r="E773" s="427"/>
      <c r="F773" s="427"/>
      <c r="G773" s="427"/>
      <c r="H773" s="427"/>
      <c r="I773" s="427"/>
      <c r="J773" s="427"/>
      <c r="K773" s="427"/>
      <c r="L773" s="428"/>
    </row>
    <row r="774" spans="1:12">
      <c r="A774" s="101"/>
      <c r="B774" s="72" t="s">
        <v>137</v>
      </c>
      <c r="C774" s="427" t="str">
        <f ca="1">OFFSET('Bateria indicadores proceso'!$Z$3,(RIGHT(A766,3)),1)</f>
        <v>Trimestral</v>
      </c>
      <c r="D774" s="427"/>
      <c r="E774" s="427"/>
      <c r="F774" s="427"/>
      <c r="G774" s="427"/>
      <c r="H774" s="427"/>
      <c r="I774" s="427"/>
      <c r="J774" s="427"/>
      <c r="K774" s="427"/>
      <c r="L774" s="428"/>
    </row>
    <row r="775" spans="1:12">
      <c r="A775" s="101"/>
      <c r="B775" s="72" t="s">
        <v>138</v>
      </c>
      <c r="C775" s="427" t="str">
        <f ca="1">OFFSET('Bateria indicadores proceso'!$X$3,(RIGHT(A766,3)),1)</f>
        <v>Informes de ejeccución, Actas y listados de asistencia</v>
      </c>
      <c r="D775" s="427"/>
      <c r="E775" s="427"/>
      <c r="F775" s="427"/>
      <c r="G775" s="427"/>
      <c r="H775" s="427"/>
      <c r="I775" s="427"/>
      <c r="J775" s="427"/>
      <c r="K775" s="427"/>
      <c r="L775" s="428"/>
    </row>
    <row r="776" spans="1:12">
      <c r="A776" s="101"/>
      <c r="B776" s="72" t="s">
        <v>139</v>
      </c>
      <c r="C776" s="425">
        <f ca="1">OFFSET('Bateria indicadores proceso'!$P$3,(RIGHT(A766,3)),1)</f>
        <v>2024</v>
      </c>
      <c r="D776" s="425"/>
      <c r="E776" s="425"/>
      <c r="F776" s="425"/>
      <c r="G776" s="425"/>
      <c r="H776" s="425"/>
      <c r="I776" s="425"/>
      <c r="J776" s="425"/>
      <c r="K776" s="425"/>
      <c r="L776" s="426"/>
    </row>
    <row r="777" spans="1:12">
      <c r="A777" s="101"/>
      <c r="B777" s="72" t="s">
        <v>140</v>
      </c>
      <c r="C777" s="425" t="str">
        <f ca="1">IF(C771="Número",TEXT(OFFSET('Bateria indicadores proceso'!$Q$3,(RIGHT(A766,3)),1),"######"),TEXT(OFFSET('Bateria indicadores proceso'!$Q$3,(RIGHT(A766,3)),1),"0.0%"))</f>
        <v>400</v>
      </c>
      <c r="D777" s="425"/>
      <c r="E777" s="425"/>
      <c r="F777" s="425"/>
      <c r="G777" s="425"/>
      <c r="H777" s="425"/>
      <c r="I777" s="425"/>
      <c r="J777" s="425"/>
      <c r="K777" s="425"/>
      <c r="L777" s="426"/>
    </row>
    <row r="778" spans="1:12">
      <c r="A778" s="101"/>
      <c r="B778" s="72" t="s">
        <v>141</v>
      </c>
      <c r="C778" s="444">
        <f ca="1">+OFFSET('Bateria indicadores proceso'!$R$3,(RIGHT(A766,3)),1)</f>
        <v>46022</v>
      </c>
      <c r="D778" s="444"/>
      <c r="E778" s="444"/>
      <c r="F778" s="444"/>
      <c r="G778" s="444"/>
      <c r="H778" s="444"/>
      <c r="I778" s="444"/>
      <c r="J778" s="444"/>
      <c r="K778" s="444"/>
      <c r="L778" s="445"/>
    </row>
    <row r="779" spans="1:12">
      <c r="A779" s="101"/>
      <c r="B779" s="72" t="s">
        <v>142</v>
      </c>
      <c r="C779" s="425" t="str">
        <f ca="1">OFFSET('Bateria indicadores proceso'!$M$3,(RIGHT(A766,3)),1)</f>
        <v>Incrementar</v>
      </c>
      <c r="D779" s="425"/>
      <c r="E779" s="425"/>
      <c r="F779" s="425"/>
      <c r="G779" s="425"/>
      <c r="H779" s="425"/>
      <c r="I779" s="425"/>
      <c r="J779" s="425"/>
      <c r="K779" s="425"/>
      <c r="L779" s="426"/>
    </row>
    <row r="780" spans="1:12">
      <c r="A780" s="101"/>
      <c r="B780" s="72" t="s">
        <v>143</v>
      </c>
      <c r="C780" s="425" t="str">
        <f ca="1">OFFSET('Bateria indicadores proceso'!$N$3,(RIGHT(A766,3)),1)</f>
        <v>Acumulado</v>
      </c>
      <c r="D780" s="425"/>
      <c r="E780" s="425"/>
      <c r="F780" s="425"/>
      <c r="G780" s="425"/>
      <c r="H780" s="425"/>
      <c r="I780" s="425"/>
      <c r="J780" s="425"/>
      <c r="K780" s="425"/>
      <c r="L780" s="426"/>
    </row>
    <row r="781" spans="1:12">
      <c r="A781" s="101"/>
      <c r="B781" s="72" t="s">
        <v>144</v>
      </c>
      <c r="C781" s="425" t="str">
        <f ca="1">IF(C771="Número",TEXT(OFFSET('Bateria indicadores proceso'!$W$3,(RIGHT(A766,3)),1),"######"),TEXT(OFFSET('Bateria indicadores proceso'!$W$3,(RIGHT(A766,3)),1),"0.0%"))</f>
        <v>410</v>
      </c>
      <c r="D781" s="425"/>
      <c r="E781" s="425"/>
      <c r="F781" s="425"/>
      <c r="G781" s="425"/>
      <c r="H781" s="425"/>
      <c r="I781" s="425"/>
      <c r="J781" s="425"/>
      <c r="K781" s="425"/>
      <c r="L781" s="426"/>
    </row>
    <row r="782" spans="1:12">
      <c r="A782" s="101"/>
      <c r="B782" s="441" t="s">
        <v>145</v>
      </c>
      <c r="C782" s="70" t="s">
        <v>146</v>
      </c>
      <c r="D782" s="70" t="s">
        <v>147</v>
      </c>
      <c r="E782" s="70" t="s">
        <v>148</v>
      </c>
      <c r="F782" s="70" t="s">
        <v>149</v>
      </c>
      <c r="J782" s="75"/>
      <c r="K782" s="75"/>
      <c r="L782" s="76"/>
    </row>
    <row r="783" spans="1:12">
      <c r="A783" s="101"/>
      <c r="B783" s="441"/>
      <c r="C783" s="70" t="str">
        <f ca="1">IF(C771="Número",TEXT(OFFSET('Bateria indicadores proceso'!$S$3,(RIGHT(A766,3)),1),"######"),TEXT(OFFSET('Bateria indicadores proceso'!$S$3,(RIGHT(A766,3)),1),"0.0%"))</f>
        <v>30</v>
      </c>
      <c r="D783" s="70" t="str">
        <f ca="1">IF(C771="Número",TEXT(OFFSET('Bateria indicadores proceso'!$T$3,(RIGHT(A766,3)),1),"######"),TEXT(OFFSET('Bateria indicadores proceso'!$T$3,(RIGHT(A766,3)),1),"0.0%"))</f>
        <v>150</v>
      </c>
      <c r="E783" s="70" t="str">
        <f ca="1">IF(C771="Número",TEXT(OFFSET('Bateria indicadores proceso'!$U$3,(RIGHT(A766,3)),1),"######"),TEXT(OFFSET('Bateria indicadores proceso'!$U$3,(RIGHT(A766,3)),1),"0.0%"))</f>
        <v>150</v>
      </c>
      <c r="F783" s="70" t="str">
        <f ca="1">IF(C771="Número",TEXT(OFFSET('Bateria indicadores proceso'!$V$3,(RIGHT(A766,3)),1),"######"),TEXT(OFFSET('Bateria indicadores proceso'!$V$3,(RIGHT(A766,3)),1),"0.0%"))</f>
        <v>80</v>
      </c>
      <c r="J783" s="77"/>
      <c r="K783" s="77"/>
      <c r="L783" s="78"/>
    </row>
    <row r="784" spans="1:12">
      <c r="A784" s="101"/>
      <c r="B784" s="466" t="s">
        <v>150</v>
      </c>
      <c r="C784" s="446" t="s">
        <v>99</v>
      </c>
      <c r="D784" s="447"/>
      <c r="E784" s="446" t="s">
        <v>103</v>
      </c>
      <c r="F784" s="447"/>
      <c r="G784" s="446" t="s">
        <v>107</v>
      </c>
      <c r="H784" s="447"/>
      <c r="I784" s="446" t="s">
        <v>111</v>
      </c>
      <c r="J784" s="447"/>
      <c r="K784" s="446" t="s">
        <v>114</v>
      </c>
      <c r="L784" s="449"/>
    </row>
    <row r="785" spans="1:12">
      <c r="A785" s="101"/>
      <c r="B785" s="467"/>
      <c r="C785" s="452" t="s">
        <v>97</v>
      </c>
      <c r="D785" s="453"/>
      <c r="E785" s="454" t="s">
        <v>101</v>
      </c>
      <c r="F785" s="455"/>
      <c r="G785" s="456" t="s">
        <v>105</v>
      </c>
      <c r="H785" s="457"/>
      <c r="I785" s="458" t="s">
        <v>109</v>
      </c>
      <c r="J785" s="459"/>
      <c r="K785" s="460" t="s">
        <v>112</v>
      </c>
      <c r="L785" s="461"/>
    </row>
    <row r="786" spans="1:12">
      <c r="A786" s="101"/>
      <c r="B786" s="468"/>
      <c r="C786" s="446" t="s">
        <v>98</v>
      </c>
      <c r="D786" s="447"/>
      <c r="E786" s="446" t="s">
        <v>151</v>
      </c>
      <c r="F786" s="447"/>
      <c r="G786" s="448" t="s">
        <v>152</v>
      </c>
      <c r="H786" s="447"/>
      <c r="I786" s="446" t="s">
        <v>153</v>
      </c>
      <c r="J786" s="447"/>
      <c r="K786" s="446" t="s">
        <v>113</v>
      </c>
      <c r="L786" s="449"/>
    </row>
    <row r="787" spans="1:12">
      <c r="A787" s="101"/>
      <c r="B787" s="72" t="s">
        <v>154</v>
      </c>
      <c r="C787" s="427" t="str">
        <f ca="1">OFFSET('Bateria indicadores proceso'!$Y$3,(RIGHT(A766,3)),1)</f>
        <v>Informes de ejeccución, Actas y listados de asistencia</v>
      </c>
      <c r="D787" s="427"/>
      <c r="E787" s="427"/>
      <c r="F787" s="427"/>
      <c r="G787" s="427"/>
      <c r="H787" s="427"/>
      <c r="I787" s="427"/>
      <c r="J787" s="427"/>
      <c r="K787" s="427"/>
      <c r="L787" s="428"/>
    </row>
    <row r="788" spans="1:12">
      <c r="A788" s="101"/>
      <c r="B788" s="442" t="s">
        <v>155</v>
      </c>
      <c r="C788" s="425" t="s">
        <v>156</v>
      </c>
      <c r="D788" s="425"/>
      <c r="E788" s="425"/>
      <c r="F788" s="462" t="str">
        <f ca="1">OFFSET('Bateria indicadores proceso'!$B$3,(RIGHT(A766,3)),1)</f>
        <v>GESTIÓN POLÍTICA Y GOBIERNO</v>
      </c>
      <c r="G788" s="462"/>
      <c r="H788" s="462"/>
      <c r="I788" s="462"/>
      <c r="J788" s="462"/>
      <c r="K788" s="462"/>
      <c r="L788" s="463"/>
    </row>
    <row r="789" spans="1:12">
      <c r="A789" s="101"/>
      <c r="B789" s="443"/>
      <c r="C789" s="425" t="s">
        <v>157</v>
      </c>
      <c r="D789" s="425"/>
      <c r="E789" s="425"/>
      <c r="F789" s="464">
        <f ca="1">OFFSET('Bateria indicadores proceso'!$C$3,(RIGHT(A766,3)),1)</f>
        <v>0.33</v>
      </c>
      <c r="G789" s="464"/>
      <c r="H789" s="464"/>
      <c r="I789" s="464"/>
      <c r="J789" s="464"/>
      <c r="K789" s="464"/>
      <c r="L789" s="465"/>
    </row>
    <row r="790" spans="1:12" ht="15" thickBot="1">
      <c r="A790" s="101"/>
      <c r="B790" s="443"/>
      <c r="C790" s="425" t="s">
        <v>158</v>
      </c>
      <c r="D790" s="425"/>
      <c r="E790" s="425"/>
      <c r="F790" s="464">
        <f ca="1">OFFSET('Bateria indicadores proceso'!$E$3,(RIGHT(A766,3)),1)</f>
        <v>0.11</v>
      </c>
      <c r="G790" s="464"/>
      <c r="H790" s="464"/>
      <c r="I790" s="464"/>
      <c r="J790" s="464"/>
      <c r="K790" s="464"/>
      <c r="L790" s="465"/>
    </row>
    <row r="791" spans="1:12" ht="16" thickBot="1">
      <c r="A791" s="101"/>
      <c r="B791" s="438" t="s">
        <v>159</v>
      </c>
      <c r="C791" s="439"/>
      <c r="D791" s="439"/>
      <c r="E791" s="439"/>
      <c r="F791" s="439"/>
      <c r="G791" s="439"/>
      <c r="H791" s="439"/>
      <c r="I791" s="439"/>
      <c r="J791" s="439"/>
      <c r="K791" s="439"/>
      <c r="L791" s="440"/>
    </row>
    <row r="792" spans="1:12">
      <c r="A792" s="101"/>
      <c r="B792" s="72" t="s">
        <v>161</v>
      </c>
      <c r="C792" s="425" t="str">
        <f ca="1">OFFSET('Bateria indicadores proceso'!$G$3,(RIGHT(A766,3)),1)</f>
        <v xml:space="preserve">Subdirector </v>
      </c>
      <c r="D792" s="425"/>
      <c r="E792" s="425"/>
      <c r="F792" s="425"/>
      <c r="G792" s="425"/>
      <c r="H792" s="425"/>
      <c r="I792" s="425"/>
      <c r="J792" s="425"/>
      <c r="K792" s="425"/>
      <c r="L792" s="426"/>
    </row>
    <row r="793" spans="1:12">
      <c r="A793" s="101"/>
      <c r="B793" s="72" t="s">
        <v>162</v>
      </c>
      <c r="C793" s="425" t="str">
        <f ca="1">OFFSET('Bateria indicadores proceso'!$F$3,(RIGHT(A766,3)),1)</f>
        <v>Subdirección de Gobierno, Gestión Territorial y Lucha contra la Trata</v>
      </c>
      <c r="D793" s="425"/>
      <c r="E793" s="425"/>
      <c r="F793" s="425"/>
      <c r="G793" s="425"/>
      <c r="H793" s="425"/>
      <c r="I793" s="425"/>
      <c r="J793" s="425"/>
      <c r="K793" s="425"/>
      <c r="L793" s="426"/>
    </row>
    <row r="794" spans="1:12">
      <c r="A794" s="101"/>
      <c r="B794" s="72" t="s">
        <v>163</v>
      </c>
      <c r="C794" s="450" t="str">
        <f ca="1">OFFSET('Bateria indicadores proceso'!$H$3,(RIGHT(A730,3)),1)</f>
        <v>henry.luna@mininterior.gov.co</v>
      </c>
      <c r="D794" s="450"/>
      <c r="E794" s="450"/>
      <c r="F794" s="450"/>
      <c r="G794" s="450"/>
      <c r="H794" s="450"/>
      <c r="I794" s="450"/>
      <c r="J794" s="450"/>
      <c r="K794" s="450"/>
      <c r="L794" s="451"/>
    </row>
    <row r="795" spans="1:12" ht="15" thickBot="1">
      <c r="A795" s="104"/>
      <c r="B795" s="74" t="s">
        <v>164</v>
      </c>
      <c r="C795" s="429" t="s">
        <v>165</v>
      </c>
      <c r="D795" s="429"/>
      <c r="E795" s="429"/>
      <c r="F795" s="429"/>
      <c r="G795" s="429"/>
      <c r="H795" s="429"/>
      <c r="I795" s="429"/>
      <c r="J795" s="429"/>
      <c r="K795" s="429"/>
      <c r="L795" s="430"/>
    </row>
    <row r="796" spans="1:12" ht="15" thickBot="1"/>
    <row r="797" spans="1:12" ht="21.5" thickBot="1">
      <c r="A797" s="431" t="s">
        <v>120</v>
      </c>
      <c r="B797" s="432"/>
      <c r="C797" s="432"/>
      <c r="D797" s="432"/>
      <c r="E797" s="432"/>
      <c r="F797" s="432"/>
      <c r="G797" s="432"/>
      <c r="H797" s="432"/>
      <c r="I797" s="432"/>
      <c r="J797" s="432"/>
      <c r="K797" s="432"/>
      <c r="L797" s="433"/>
    </row>
    <row r="798" spans="1:12" ht="31.5" thickBot="1">
      <c r="A798" s="69" t="s">
        <v>121</v>
      </c>
      <c r="B798" s="436" t="s">
        <v>122</v>
      </c>
      <c r="C798" s="436"/>
      <c r="D798" s="436"/>
      <c r="E798" s="436"/>
      <c r="F798" s="436"/>
      <c r="G798" s="436"/>
      <c r="H798" s="436"/>
      <c r="I798" s="436"/>
      <c r="J798" s="436"/>
      <c r="K798" s="436"/>
      <c r="L798" s="436"/>
    </row>
    <row r="799" spans="1:12" ht="16" thickBot="1">
      <c r="A799" s="100"/>
      <c r="B799" s="71" t="s">
        <v>123</v>
      </c>
      <c r="C799" s="434" t="s">
        <v>124</v>
      </c>
      <c r="D799" s="434"/>
      <c r="E799" s="434"/>
      <c r="F799" s="434"/>
      <c r="G799" s="434"/>
      <c r="H799" s="434"/>
      <c r="I799" s="434"/>
      <c r="J799" s="434"/>
      <c r="K799" s="434"/>
      <c r="L799" s="435"/>
    </row>
    <row r="800" spans="1:12" ht="16" thickBot="1">
      <c r="A800" s="101"/>
      <c r="B800" s="436" t="s">
        <v>125</v>
      </c>
      <c r="C800" s="437"/>
      <c r="D800" s="437"/>
      <c r="E800" s="437"/>
      <c r="F800" s="437"/>
      <c r="G800" s="437"/>
      <c r="H800" s="437"/>
      <c r="I800" s="437"/>
      <c r="J800" s="437"/>
      <c r="K800" s="437"/>
      <c r="L800" s="437"/>
    </row>
    <row r="801" spans="1:12">
      <c r="A801" s="101"/>
      <c r="B801" s="71" t="s">
        <v>126</v>
      </c>
      <c r="C801" s="427" t="s">
        <v>127</v>
      </c>
      <c r="D801" s="427"/>
      <c r="E801" s="427"/>
      <c r="F801" s="427"/>
      <c r="G801" s="427"/>
      <c r="H801" s="427"/>
      <c r="I801" s="427"/>
      <c r="J801" s="427"/>
      <c r="K801" s="427"/>
      <c r="L801" s="428"/>
    </row>
    <row r="802" spans="1:12">
      <c r="A802" s="102" t="s">
        <v>187</v>
      </c>
      <c r="B802" s="72" t="s">
        <v>129</v>
      </c>
      <c r="C802" s="427" t="str">
        <f ca="1">OFFSET('Bateria indicadores proceso'!$F$3,(RIGHT(A802,3)),1)</f>
        <v>Subdirección de Gobierno, Gestión Territorial y Lucha contra la Trata</v>
      </c>
      <c r="D802" s="427"/>
      <c r="E802" s="427"/>
      <c r="F802" s="427"/>
      <c r="G802" s="427"/>
      <c r="H802" s="427"/>
      <c r="I802" s="427"/>
      <c r="J802" s="427"/>
      <c r="K802" s="427"/>
      <c r="L802" s="428"/>
    </row>
    <row r="803" spans="1:12">
      <c r="A803" s="101"/>
      <c r="B803" s="72" t="s">
        <v>130</v>
      </c>
      <c r="C803" s="427" t="str">
        <f ca="1">OFFSET('Bateria indicadores proceso'!$K$3,(RIGHT(A802,3)),1)</f>
        <v>Corporaciones Públicas, instancias de participación ciudadana, entidades territoriales fortalecidas</v>
      </c>
      <c r="D803" s="427"/>
      <c r="E803" s="427"/>
      <c r="F803" s="427"/>
      <c r="G803" s="427"/>
      <c r="H803" s="427"/>
      <c r="I803" s="427"/>
      <c r="J803" s="427"/>
      <c r="K803" s="427"/>
      <c r="L803" s="428"/>
    </row>
    <row r="804" spans="1:12">
      <c r="A804" s="101"/>
      <c r="B804" s="72" t="s">
        <v>131</v>
      </c>
      <c r="C804" s="427" t="str">
        <f ca="1">OFFSET('Bateria indicadores proceso'!$I$3,(RIGHT(A802,3)),1)</f>
        <v>Eficiencia</v>
      </c>
      <c r="D804" s="427"/>
      <c r="E804" s="427"/>
      <c r="F804" s="427"/>
      <c r="G804" s="427"/>
      <c r="H804" s="427"/>
      <c r="I804" s="427"/>
      <c r="J804" s="427"/>
      <c r="K804" s="427"/>
      <c r="L804" s="428"/>
    </row>
    <row r="805" spans="1:12" ht="15" thickBot="1">
      <c r="A805" s="103"/>
      <c r="B805" s="73" t="s">
        <v>132</v>
      </c>
      <c r="C805" s="427" t="str">
        <f ca="1">OFFSET('Bateria indicadores proceso'!$J$3,(RIGHT(A802,3)),1)</f>
        <v>La Subdirección de Gobierno, Gestión Territorial y Lucha contra la Trata (SGT) participa en el fortalecimiento de la gestión de las corporaciones públicas de elección popular, las instancias de participación ciudadana y las entidades territoriales en la aplicabilidad de los instrumentos de gobernanza, porque esto garantiza que dichas instituciones cuenten con capacidades técnicas, operativas y metodológicas para ejercer de manera efectiva sus funciones constitucionales y legales. Este acompañamiento es fundamental para mejorar la toma de decisiones públicas, promover y fortalecer los mecanismos de control y participación social. La orientación del indicador corresponde a un comportamiento de incremento con tipo de medición acumulado.</v>
      </c>
      <c r="D805" s="427"/>
      <c r="E805" s="427"/>
      <c r="F805" s="427"/>
      <c r="G805" s="427"/>
      <c r="H805" s="427"/>
      <c r="I805" s="427"/>
      <c r="J805" s="427"/>
      <c r="K805" s="427"/>
      <c r="L805" s="428"/>
    </row>
    <row r="806" spans="1:12" ht="16" thickBot="1">
      <c r="A806" s="103"/>
      <c r="B806" s="438" t="s">
        <v>133</v>
      </c>
      <c r="C806" s="439"/>
      <c r="D806" s="439"/>
      <c r="E806" s="439"/>
      <c r="F806" s="439"/>
      <c r="G806" s="439"/>
      <c r="H806" s="439"/>
      <c r="I806" s="439"/>
      <c r="J806" s="439"/>
      <c r="K806" s="439"/>
      <c r="L806" s="440"/>
    </row>
    <row r="807" spans="1:12">
      <c r="A807" s="101"/>
      <c r="B807" s="71" t="s">
        <v>134</v>
      </c>
      <c r="C807" s="427" t="str">
        <f ca="1">OFFSET('Bateria indicadores proceso'!$O$3,(RIGHT(A802,3)),1)</f>
        <v>Número</v>
      </c>
      <c r="D807" s="427"/>
      <c r="E807" s="427"/>
      <c r="F807" s="427"/>
      <c r="G807" s="427"/>
      <c r="H807" s="427"/>
      <c r="I807" s="427"/>
      <c r="J807" s="427"/>
      <c r="K807" s="427"/>
      <c r="L807" s="428"/>
    </row>
    <row r="808" spans="1:12" ht="24">
      <c r="A808" s="101"/>
      <c r="B808" s="72" t="s">
        <v>135</v>
      </c>
      <c r="C808" s="427"/>
      <c r="D808" s="427"/>
      <c r="E808" s="427"/>
      <c r="F808" s="427"/>
      <c r="G808" s="427"/>
      <c r="H808" s="427"/>
      <c r="I808" s="427"/>
      <c r="J808" s="427"/>
      <c r="K808" s="427"/>
      <c r="L808" s="428"/>
    </row>
    <row r="809" spans="1:12">
      <c r="A809" s="101"/>
      <c r="B809" s="72" t="s">
        <v>136</v>
      </c>
      <c r="C809" s="427" t="str">
        <f ca="1">OFFSET('Bateria indicadores proceso'!$L$3,(RIGHT(A802,3)),1)</f>
        <v>Sumatoria de corporaciones, instancias de participación y entidades territoriales fortalecidas</v>
      </c>
      <c r="D809" s="427"/>
      <c r="E809" s="427"/>
      <c r="F809" s="427"/>
      <c r="G809" s="427"/>
      <c r="H809" s="427"/>
      <c r="I809" s="427"/>
      <c r="J809" s="427"/>
      <c r="K809" s="427"/>
      <c r="L809" s="428"/>
    </row>
    <row r="810" spans="1:12">
      <c r="A810" s="101"/>
      <c r="B810" s="72" t="s">
        <v>137</v>
      </c>
      <c r="C810" s="427" t="str">
        <f ca="1">OFFSET('Bateria indicadores proceso'!$Z$3,(RIGHT(A802,3)),1)</f>
        <v>Anual</v>
      </c>
      <c r="D810" s="427"/>
      <c r="E810" s="427"/>
      <c r="F810" s="427"/>
      <c r="G810" s="427"/>
      <c r="H810" s="427"/>
      <c r="I810" s="427"/>
      <c r="J810" s="427"/>
      <c r="K810" s="427"/>
      <c r="L810" s="428"/>
    </row>
    <row r="811" spans="1:12">
      <c r="A811" s="101"/>
      <c r="B811" s="72" t="s">
        <v>138</v>
      </c>
      <c r="C811" s="427" t="str">
        <f ca="1">OFFSET('Bateria indicadores proceso'!$X$3,(RIGHT(A802,3)),1)</f>
        <v>Documentos Tecnicos-Actas y Planillas de asistencia</v>
      </c>
      <c r="D811" s="427"/>
      <c r="E811" s="427"/>
      <c r="F811" s="427"/>
      <c r="G811" s="427"/>
      <c r="H811" s="427"/>
      <c r="I811" s="427"/>
      <c r="J811" s="427"/>
      <c r="K811" s="427"/>
      <c r="L811" s="428"/>
    </row>
    <row r="812" spans="1:12">
      <c r="A812" s="101"/>
      <c r="B812" s="72" t="s">
        <v>139</v>
      </c>
      <c r="C812" s="425">
        <f ca="1">OFFSET('Bateria indicadores proceso'!$P$3,(RIGHT(A802,3)),1)</f>
        <v>2024</v>
      </c>
      <c r="D812" s="425"/>
      <c r="E812" s="425"/>
      <c r="F812" s="425"/>
      <c r="G812" s="425"/>
      <c r="H812" s="425"/>
      <c r="I812" s="425"/>
      <c r="J812" s="425"/>
      <c r="K812" s="425"/>
      <c r="L812" s="426"/>
    </row>
    <row r="813" spans="1:12">
      <c r="A813" s="101"/>
      <c r="B813" s="72" t="s">
        <v>140</v>
      </c>
      <c r="C813" s="425" t="str">
        <f ca="1">IF(C807="Número",TEXT(OFFSET('Bateria indicadores proceso'!$Q$3,(RIGHT(A802,3)),1),"######"),TEXT(OFFSET('Bateria indicadores proceso'!$Q$3,(RIGHT(A802,3)),1),"0.0%"))</f>
        <v>250</v>
      </c>
      <c r="D813" s="425"/>
      <c r="E813" s="425"/>
      <c r="F813" s="425"/>
      <c r="G813" s="425"/>
      <c r="H813" s="425"/>
      <c r="I813" s="425"/>
      <c r="J813" s="425"/>
      <c r="K813" s="425"/>
      <c r="L813" s="426"/>
    </row>
    <row r="814" spans="1:12">
      <c r="A814" s="101"/>
      <c r="B814" s="72" t="s">
        <v>141</v>
      </c>
      <c r="C814" s="444">
        <f ca="1">+OFFSET('Bateria indicadores proceso'!$R$3,(RIGHT(A802,3)),1)</f>
        <v>46022</v>
      </c>
      <c r="D814" s="444"/>
      <c r="E814" s="444"/>
      <c r="F814" s="444"/>
      <c r="G814" s="444"/>
      <c r="H814" s="444"/>
      <c r="I814" s="444"/>
      <c r="J814" s="444"/>
      <c r="K814" s="444"/>
      <c r="L814" s="445"/>
    </row>
    <row r="815" spans="1:12">
      <c r="A815" s="101"/>
      <c r="B815" s="72" t="s">
        <v>142</v>
      </c>
      <c r="C815" s="425" t="str">
        <f ca="1">OFFSET('Bateria indicadores proceso'!$M$3,(RIGHT(A802,3)),1)</f>
        <v>Incrementar</v>
      </c>
      <c r="D815" s="425"/>
      <c r="E815" s="425"/>
      <c r="F815" s="425"/>
      <c r="G815" s="425"/>
      <c r="H815" s="425"/>
      <c r="I815" s="425"/>
      <c r="J815" s="425"/>
      <c r="K815" s="425"/>
      <c r="L815" s="426"/>
    </row>
    <row r="816" spans="1:12">
      <c r="A816" s="101"/>
      <c r="B816" s="72" t="s">
        <v>143</v>
      </c>
      <c r="C816" s="425" t="str">
        <f ca="1">OFFSET('Bateria indicadores proceso'!$N$3,(RIGHT(A802,3)),1)</f>
        <v>Acumulado</v>
      </c>
      <c r="D816" s="425"/>
      <c r="E816" s="425"/>
      <c r="F816" s="425"/>
      <c r="G816" s="425"/>
      <c r="H816" s="425"/>
      <c r="I816" s="425"/>
      <c r="J816" s="425"/>
      <c r="K816" s="425"/>
      <c r="L816" s="426"/>
    </row>
    <row r="817" spans="1:12">
      <c r="A817" s="101"/>
      <c r="B817" s="72" t="s">
        <v>144</v>
      </c>
      <c r="C817" s="425" t="str">
        <f ca="1">IF(C807="Número",TEXT(OFFSET('Bateria indicadores proceso'!$W$3,(RIGHT(A802,3)),1),"######"),TEXT(OFFSET('Bateria indicadores proceso'!$W$3,(RIGHT(A802,3)),1),"0.0%"))</f>
        <v>50</v>
      </c>
      <c r="D817" s="425"/>
      <c r="E817" s="425"/>
      <c r="F817" s="425"/>
      <c r="G817" s="425"/>
      <c r="H817" s="425"/>
      <c r="I817" s="425"/>
      <c r="J817" s="425"/>
      <c r="K817" s="425"/>
      <c r="L817" s="426"/>
    </row>
    <row r="818" spans="1:12">
      <c r="A818" s="101"/>
      <c r="B818" s="441" t="s">
        <v>145</v>
      </c>
      <c r="C818" s="70" t="s">
        <v>146</v>
      </c>
      <c r="D818" s="70" t="s">
        <v>147</v>
      </c>
      <c r="E818" s="70" t="s">
        <v>148</v>
      </c>
      <c r="F818" s="70" t="s">
        <v>149</v>
      </c>
      <c r="J818" s="75"/>
      <c r="K818" s="75"/>
      <c r="L818" s="76"/>
    </row>
    <row r="819" spans="1:12">
      <c r="A819" s="101"/>
      <c r="B819" s="441"/>
      <c r="C819" s="70" t="str">
        <f ca="1">IF(C807="Número",TEXT(OFFSET('Bateria indicadores proceso'!$S$3,(RIGHT(A802,3)),1),"######"),TEXT(OFFSET('Bateria indicadores proceso'!$S$3,(RIGHT(A802,3)),1),"0.0%"))</f>
        <v/>
      </c>
      <c r="D819" s="70" t="str">
        <f ca="1">IF(C807="Número",TEXT(OFFSET('Bateria indicadores proceso'!$T$3,(RIGHT(A802,3)),1),"######"),TEXT(OFFSET('Bateria indicadores proceso'!$T$3,(RIGHT(A802,3)),1),"0.0%"))</f>
        <v>20</v>
      </c>
      <c r="E819" s="70" t="str">
        <f ca="1">IF(C807="Número",TEXT(OFFSET('Bateria indicadores proceso'!$U$3,(RIGHT(A802,3)),1),"######"),TEXT(OFFSET('Bateria indicadores proceso'!$U$3,(RIGHT(A802,3)),1),"0.0%"))</f>
        <v>20</v>
      </c>
      <c r="F819" s="70" t="str">
        <f ca="1">IF(C807="Número",TEXT(OFFSET('Bateria indicadores proceso'!$V$3,(RIGHT(A802,3)),1),"######"),TEXT(OFFSET('Bateria indicadores proceso'!$V$3,(RIGHT(A802,3)),1),"0.0%"))</f>
        <v>10</v>
      </c>
      <c r="J819" s="77"/>
      <c r="K819" s="77"/>
      <c r="L819" s="78"/>
    </row>
    <row r="820" spans="1:12">
      <c r="A820" s="101"/>
      <c r="B820" s="466" t="s">
        <v>150</v>
      </c>
      <c r="C820" s="446" t="s">
        <v>99</v>
      </c>
      <c r="D820" s="447"/>
      <c r="E820" s="446" t="s">
        <v>103</v>
      </c>
      <c r="F820" s="447"/>
      <c r="G820" s="446" t="s">
        <v>107</v>
      </c>
      <c r="H820" s="447"/>
      <c r="I820" s="446" t="s">
        <v>111</v>
      </c>
      <c r="J820" s="447"/>
      <c r="K820" s="446" t="s">
        <v>114</v>
      </c>
      <c r="L820" s="449"/>
    </row>
    <row r="821" spans="1:12">
      <c r="A821" s="101"/>
      <c r="B821" s="467"/>
      <c r="C821" s="452" t="s">
        <v>97</v>
      </c>
      <c r="D821" s="453"/>
      <c r="E821" s="454" t="s">
        <v>101</v>
      </c>
      <c r="F821" s="455"/>
      <c r="G821" s="456" t="s">
        <v>105</v>
      </c>
      <c r="H821" s="457"/>
      <c r="I821" s="458" t="s">
        <v>109</v>
      </c>
      <c r="J821" s="459"/>
      <c r="K821" s="460" t="s">
        <v>112</v>
      </c>
      <c r="L821" s="461"/>
    </row>
    <row r="822" spans="1:12">
      <c r="A822" s="101"/>
      <c r="B822" s="468"/>
      <c r="C822" s="446" t="s">
        <v>98</v>
      </c>
      <c r="D822" s="447"/>
      <c r="E822" s="446" t="s">
        <v>151</v>
      </c>
      <c r="F822" s="447"/>
      <c r="G822" s="448" t="s">
        <v>152</v>
      </c>
      <c r="H822" s="447"/>
      <c r="I822" s="446" t="s">
        <v>153</v>
      </c>
      <c r="J822" s="447"/>
      <c r="K822" s="446" t="s">
        <v>113</v>
      </c>
      <c r="L822" s="449"/>
    </row>
    <row r="823" spans="1:12">
      <c r="A823" s="101"/>
      <c r="B823" s="72" t="s">
        <v>154</v>
      </c>
      <c r="C823" s="427" t="str">
        <f ca="1">OFFSET('Bateria indicadores proceso'!$Y$3,(RIGHT(A802,3)),1)</f>
        <v>Documentos Tecnicos-Actas y Planillas de asistencia</v>
      </c>
      <c r="D823" s="427"/>
      <c r="E823" s="427"/>
      <c r="F823" s="427"/>
      <c r="G823" s="427"/>
      <c r="H823" s="427"/>
      <c r="I823" s="427"/>
      <c r="J823" s="427"/>
      <c r="K823" s="427"/>
      <c r="L823" s="428"/>
    </row>
    <row r="824" spans="1:12">
      <c r="A824" s="101"/>
      <c r="B824" s="442" t="s">
        <v>155</v>
      </c>
      <c r="C824" s="425" t="s">
        <v>156</v>
      </c>
      <c r="D824" s="425"/>
      <c r="E824" s="425"/>
      <c r="F824" s="462" t="str">
        <f ca="1">OFFSET('Bateria indicadores proceso'!$B$3,(RIGHT(A802,3)),1)</f>
        <v>GESTIÓN POLÍTICA Y GOBIERNO</v>
      </c>
      <c r="G824" s="462"/>
      <c r="H824" s="462"/>
      <c r="I824" s="462"/>
      <c r="J824" s="462"/>
      <c r="K824" s="462"/>
      <c r="L824" s="463"/>
    </row>
    <row r="825" spans="1:12">
      <c r="A825" s="101"/>
      <c r="B825" s="443"/>
      <c r="C825" s="425" t="s">
        <v>157</v>
      </c>
      <c r="D825" s="425"/>
      <c r="E825" s="425"/>
      <c r="F825" s="464">
        <f ca="1">OFFSET('Bateria indicadores proceso'!$C$3,(RIGHT(A802,3)),1)</f>
        <v>0.33</v>
      </c>
      <c r="G825" s="464"/>
      <c r="H825" s="464"/>
      <c r="I825" s="464"/>
      <c r="J825" s="464"/>
      <c r="K825" s="464"/>
      <c r="L825" s="465"/>
    </row>
    <row r="826" spans="1:12" ht="15" thickBot="1">
      <c r="A826" s="101"/>
      <c r="B826" s="443"/>
      <c r="C826" s="425" t="s">
        <v>158</v>
      </c>
      <c r="D826" s="425"/>
      <c r="E826" s="425"/>
      <c r="F826" s="464">
        <f ca="1">OFFSET('Bateria indicadores proceso'!$E$3,(RIGHT(A802,3)),1)</f>
        <v>0.11</v>
      </c>
      <c r="G826" s="464"/>
      <c r="H826" s="464"/>
      <c r="I826" s="464"/>
      <c r="J826" s="464"/>
      <c r="K826" s="464"/>
      <c r="L826" s="465"/>
    </row>
    <row r="827" spans="1:12" ht="16" thickBot="1">
      <c r="A827" s="101"/>
      <c r="B827" s="438" t="s">
        <v>159</v>
      </c>
      <c r="C827" s="439"/>
      <c r="D827" s="439"/>
      <c r="E827" s="439"/>
      <c r="F827" s="439"/>
      <c r="G827" s="439"/>
      <c r="H827" s="439"/>
      <c r="I827" s="439"/>
      <c r="J827" s="439"/>
      <c r="K827" s="439"/>
      <c r="L827" s="440"/>
    </row>
    <row r="828" spans="1:12">
      <c r="A828" s="101"/>
      <c r="B828" s="72" t="s">
        <v>161</v>
      </c>
      <c r="C828" s="425" t="str">
        <f ca="1">OFFSET('Bateria indicadores proceso'!$G$3,(RIGHT(A802,3)),1)</f>
        <v xml:space="preserve">Subdirector </v>
      </c>
      <c r="D828" s="425"/>
      <c r="E828" s="425"/>
      <c r="F828" s="425"/>
      <c r="G828" s="425"/>
      <c r="H828" s="425"/>
      <c r="I828" s="425"/>
      <c r="J828" s="425"/>
      <c r="K828" s="425"/>
      <c r="L828" s="426"/>
    </row>
    <row r="829" spans="1:12">
      <c r="A829" s="101"/>
      <c r="B829" s="72" t="s">
        <v>162</v>
      </c>
      <c r="C829" s="425" t="str">
        <f ca="1">OFFSET('Bateria indicadores proceso'!$F$3,(RIGHT(A802,3)),1)</f>
        <v>Subdirección de Gobierno, Gestión Territorial y Lucha contra la Trata</v>
      </c>
      <c r="D829" s="425"/>
      <c r="E829" s="425"/>
      <c r="F829" s="425"/>
      <c r="G829" s="425"/>
      <c r="H829" s="425"/>
      <c r="I829" s="425"/>
      <c r="J829" s="425"/>
      <c r="K829" s="425"/>
      <c r="L829" s="426"/>
    </row>
    <row r="830" spans="1:12">
      <c r="A830" s="101"/>
      <c r="B830" s="72" t="s">
        <v>163</v>
      </c>
      <c r="C830" s="450" t="str">
        <f ca="1">OFFSET('Bateria indicadores proceso'!$H$3,(RIGHT(A802,3)),1)</f>
        <v>angelica.palacios@mininterior.gov.co</v>
      </c>
      <c r="D830" s="450"/>
      <c r="E830" s="450"/>
      <c r="F830" s="450"/>
      <c r="G830" s="450"/>
      <c r="H830" s="450"/>
      <c r="I830" s="450"/>
      <c r="J830" s="450"/>
      <c r="K830" s="450"/>
      <c r="L830" s="451"/>
    </row>
    <row r="831" spans="1:12" ht="15" thickBot="1">
      <c r="A831" s="104"/>
      <c r="B831" s="74" t="s">
        <v>164</v>
      </c>
      <c r="C831" s="429" t="s">
        <v>165</v>
      </c>
      <c r="D831" s="429"/>
      <c r="E831" s="429"/>
      <c r="F831" s="429"/>
      <c r="G831" s="429"/>
      <c r="H831" s="429"/>
      <c r="I831" s="429"/>
      <c r="J831" s="429"/>
      <c r="K831" s="429"/>
      <c r="L831" s="430"/>
    </row>
    <row r="832" spans="1:12" ht="15" thickBot="1"/>
    <row r="833" spans="1:12" ht="21.5" thickBot="1">
      <c r="A833" s="431" t="s">
        <v>120</v>
      </c>
      <c r="B833" s="432"/>
      <c r="C833" s="432"/>
      <c r="D833" s="432"/>
      <c r="E833" s="432"/>
      <c r="F833" s="432"/>
      <c r="G833" s="432"/>
      <c r="H833" s="432"/>
      <c r="I833" s="432"/>
      <c r="J833" s="432"/>
      <c r="K833" s="432"/>
      <c r="L833" s="433"/>
    </row>
    <row r="834" spans="1:12" ht="31.5" thickBot="1">
      <c r="A834" s="69" t="s">
        <v>121</v>
      </c>
      <c r="B834" s="436" t="s">
        <v>122</v>
      </c>
      <c r="C834" s="436"/>
      <c r="D834" s="436"/>
      <c r="E834" s="436"/>
      <c r="F834" s="436"/>
      <c r="G834" s="436"/>
      <c r="H834" s="436"/>
      <c r="I834" s="436"/>
      <c r="J834" s="436"/>
      <c r="K834" s="436"/>
      <c r="L834" s="436"/>
    </row>
    <row r="835" spans="1:12" ht="16" thickBot="1">
      <c r="A835" s="100"/>
      <c r="B835" s="71" t="s">
        <v>123</v>
      </c>
      <c r="C835" s="434" t="s">
        <v>124</v>
      </c>
      <c r="D835" s="434"/>
      <c r="E835" s="434"/>
      <c r="F835" s="434"/>
      <c r="G835" s="434"/>
      <c r="H835" s="434"/>
      <c r="I835" s="434"/>
      <c r="J835" s="434"/>
      <c r="K835" s="434"/>
      <c r="L835" s="435"/>
    </row>
    <row r="836" spans="1:12" ht="16" thickBot="1">
      <c r="A836" s="101"/>
      <c r="B836" s="436" t="s">
        <v>125</v>
      </c>
      <c r="C836" s="437"/>
      <c r="D836" s="437"/>
      <c r="E836" s="437"/>
      <c r="F836" s="437"/>
      <c r="G836" s="437"/>
      <c r="H836" s="437"/>
      <c r="I836" s="437"/>
      <c r="J836" s="437"/>
      <c r="K836" s="437"/>
      <c r="L836" s="437"/>
    </row>
    <row r="837" spans="1:12">
      <c r="A837" s="101"/>
      <c r="B837" s="71" t="s">
        <v>126</v>
      </c>
      <c r="C837" s="427" t="s">
        <v>127</v>
      </c>
      <c r="D837" s="427"/>
      <c r="E837" s="427"/>
      <c r="F837" s="427"/>
      <c r="G837" s="427"/>
      <c r="H837" s="427"/>
      <c r="I837" s="427"/>
      <c r="J837" s="427"/>
      <c r="K837" s="427"/>
      <c r="L837" s="428"/>
    </row>
    <row r="838" spans="1:12">
      <c r="A838" s="102" t="s">
        <v>188</v>
      </c>
      <c r="B838" s="72" t="s">
        <v>129</v>
      </c>
      <c r="C838" s="427" t="str">
        <f ca="1">OFFSET('Bateria indicadores proceso'!$F$3,(RIGHT(A838,3)),1)</f>
        <v>Subdirección de Gobierno, Gestión Territorial y Lucha contra la Trata</v>
      </c>
      <c r="D838" s="427"/>
      <c r="E838" s="427"/>
      <c r="F838" s="427"/>
      <c r="G838" s="427"/>
      <c r="H838" s="427"/>
      <c r="I838" s="427"/>
      <c r="J838" s="427"/>
      <c r="K838" s="427"/>
      <c r="L838" s="428"/>
    </row>
    <row r="839" spans="1:12">
      <c r="A839" s="101"/>
      <c r="B839" s="72" t="s">
        <v>130</v>
      </c>
      <c r="C839" s="427" t="str">
        <f ca="1">OFFSET('Bateria indicadores proceso'!$K$3,(RIGHT(A838,3)),1)</f>
        <v>Asistencias tecnicas evaluadas y resueltas satisfactoriamente</v>
      </c>
      <c r="D839" s="427"/>
      <c r="E839" s="427"/>
      <c r="F839" s="427"/>
      <c r="G839" s="427"/>
      <c r="H839" s="427"/>
      <c r="I839" s="427"/>
      <c r="J839" s="427"/>
      <c r="K839" s="427"/>
      <c r="L839" s="428"/>
    </row>
    <row r="840" spans="1:12">
      <c r="A840" s="101"/>
      <c r="B840" s="72" t="s">
        <v>131</v>
      </c>
      <c r="C840" s="427" t="str">
        <f ca="1">OFFSET('Bateria indicadores proceso'!$I$3,(RIGHT(A838,3)),1)</f>
        <v>Efectividad</v>
      </c>
      <c r="D840" s="427"/>
      <c r="E840" s="427"/>
      <c r="F840" s="427"/>
      <c r="G840" s="427"/>
      <c r="H840" s="427"/>
      <c r="I840" s="427"/>
      <c r="J840" s="427"/>
      <c r="K840" s="427"/>
      <c r="L840" s="428"/>
    </row>
    <row r="841" spans="1:12" ht="15" thickBot="1">
      <c r="A841" s="103"/>
      <c r="B841" s="73" t="s">
        <v>132</v>
      </c>
      <c r="C841" s="427" t="str">
        <f ca="1">OFFSET('Bateria indicadores proceso'!$J$3,(RIGHT(A838,3)),1)</f>
        <v>La Subdirección de Gobierno, Gestión Territorial y Lucha contra la Trata (SGT) realiza articulaciones y asistencias técnicas en el abordaje de la lucha contra el delito de trata de personas, garantizando la aplicabilidad de los protocolos  para identificar, proteger y asistir a las víctimas del delito de trata de personas. La orientación del indicador corresponde a un comportamiento de mantenimiento en el porcentaje (100%) de satisfacción y sirve para mostrar la calidad de las asistencias realizadas, este indicador puede mostrar oportunidades de mejora en la implementación de asistencias técnicas.</v>
      </c>
      <c r="D841" s="427"/>
      <c r="E841" s="427"/>
      <c r="F841" s="427"/>
      <c r="G841" s="427"/>
      <c r="H841" s="427"/>
      <c r="I841" s="427"/>
      <c r="J841" s="427"/>
      <c r="K841" s="427"/>
      <c r="L841" s="428"/>
    </row>
    <row r="842" spans="1:12" ht="16" thickBot="1">
      <c r="A842" s="103"/>
      <c r="B842" s="438" t="s">
        <v>133</v>
      </c>
      <c r="C842" s="439"/>
      <c r="D842" s="439"/>
      <c r="E842" s="439"/>
      <c r="F842" s="439"/>
      <c r="G842" s="439"/>
      <c r="H842" s="439"/>
      <c r="I842" s="439"/>
      <c r="J842" s="439"/>
      <c r="K842" s="439"/>
      <c r="L842" s="440"/>
    </row>
    <row r="843" spans="1:12">
      <c r="A843" s="101"/>
      <c r="B843" s="71" t="s">
        <v>134</v>
      </c>
      <c r="C843" s="427" t="str">
        <f ca="1">OFFSET('Bateria indicadores proceso'!$O$3,(RIGHT(A838,3)),1)</f>
        <v>Porcentaje</v>
      </c>
      <c r="D843" s="427"/>
      <c r="E843" s="427"/>
      <c r="F843" s="427"/>
      <c r="G843" s="427"/>
      <c r="H843" s="427"/>
      <c r="I843" s="427"/>
      <c r="J843" s="427"/>
      <c r="K843" s="427"/>
      <c r="L843" s="428"/>
    </row>
    <row r="844" spans="1:12" ht="24">
      <c r="A844" s="101"/>
      <c r="B844" s="72" t="s">
        <v>135</v>
      </c>
      <c r="C844" s="427"/>
      <c r="D844" s="427"/>
      <c r="E844" s="427"/>
      <c r="F844" s="427"/>
      <c r="G844" s="427"/>
      <c r="H844" s="427"/>
      <c r="I844" s="427"/>
      <c r="J844" s="427"/>
      <c r="K844" s="427"/>
      <c r="L844" s="428"/>
    </row>
    <row r="845" spans="1:12">
      <c r="A845" s="101"/>
      <c r="B845" s="72" t="s">
        <v>136</v>
      </c>
      <c r="C845" s="427" t="str">
        <f ca="1">OFFSET('Bateria indicadores proceso'!$L$3,(RIGHT(A838,3)),1)</f>
        <v>(Sumatoria de asistencias técnicas evaluadas y resueltas satisfactoriamente / total de asistencias tecnicas realizadas)*100</v>
      </c>
      <c r="D845" s="427"/>
      <c r="E845" s="427"/>
      <c r="F845" s="427"/>
      <c r="G845" s="427"/>
      <c r="H845" s="427"/>
      <c r="I845" s="427"/>
      <c r="J845" s="427"/>
      <c r="K845" s="427"/>
      <c r="L845" s="428"/>
    </row>
    <row r="846" spans="1:12">
      <c r="A846" s="101"/>
      <c r="B846" s="72" t="s">
        <v>137</v>
      </c>
      <c r="C846" s="427" t="str">
        <f ca="1">OFFSET('Bateria indicadores proceso'!$Z$3,(RIGHT(A838,3)),1)</f>
        <v>Trimestral</v>
      </c>
      <c r="D846" s="427"/>
      <c r="E846" s="427"/>
      <c r="F846" s="427"/>
      <c r="G846" s="427"/>
      <c r="H846" s="427"/>
      <c r="I846" s="427"/>
      <c r="J846" s="427"/>
      <c r="K846" s="427"/>
      <c r="L846" s="428"/>
    </row>
    <row r="847" spans="1:12">
      <c r="A847" s="101"/>
      <c r="B847" s="72" t="s">
        <v>138</v>
      </c>
      <c r="C847" s="427" t="str">
        <f ca="1">OFFSET('Bateria indicadores proceso'!$X$3,(RIGHT(A838,3)),1)</f>
        <v>Evaluaciones de las asistencias técnicas realizadas</v>
      </c>
      <c r="D847" s="427"/>
      <c r="E847" s="427"/>
      <c r="F847" s="427"/>
      <c r="G847" s="427"/>
      <c r="H847" s="427"/>
      <c r="I847" s="427"/>
      <c r="J847" s="427"/>
      <c r="K847" s="427"/>
      <c r="L847" s="428"/>
    </row>
    <row r="848" spans="1:12">
      <c r="A848" s="101"/>
      <c r="B848" s="72" t="s">
        <v>139</v>
      </c>
      <c r="C848" s="425">
        <f ca="1">OFFSET('Bateria indicadores proceso'!$P$3,(RIGHT(A838,3)),1)</f>
        <v>2024</v>
      </c>
      <c r="D848" s="425"/>
      <c r="E848" s="425"/>
      <c r="F848" s="425"/>
      <c r="G848" s="425"/>
      <c r="H848" s="425"/>
      <c r="I848" s="425"/>
      <c r="J848" s="425"/>
      <c r="K848" s="425"/>
      <c r="L848" s="426"/>
    </row>
    <row r="849" spans="1:12">
      <c r="A849" s="101"/>
      <c r="B849" s="72" t="s">
        <v>140</v>
      </c>
      <c r="C849" s="425" t="str">
        <f ca="1">IF(C843="Número",TEXT(OFFSET('Bateria indicadores proceso'!$Q$3,(RIGHT(A838,3)),1),"######"),TEXT(OFFSET('Bateria indicadores proceso'!$Q$3,(RIGHT(A838,3)),1),"0.0%"))</f>
        <v>100.0%</v>
      </c>
      <c r="D849" s="425"/>
      <c r="E849" s="425"/>
      <c r="F849" s="425"/>
      <c r="G849" s="425"/>
      <c r="H849" s="425"/>
      <c r="I849" s="425"/>
      <c r="J849" s="425"/>
      <c r="K849" s="425"/>
      <c r="L849" s="426"/>
    </row>
    <row r="850" spans="1:12">
      <c r="A850" s="101"/>
      <c r="B850" s="72" t="s">
        <v>141</v>
      </c>
      <c r="C850" s="444">
        <f ca="1">+OFFSET('Bateria indicadores proceso'!$R$3,(RIGHT(A838,3)),1)</f>
        <v>46022</v>
      </c>
      <c r="D850" s="444"/>
      <c r="E850" s="444"/>
      <c r="F850" s="444"/>
      <c r="G850" s="444"/>
      <c r="H850" s="444"/>
      <c r="I850" s="444"/>
      <c r="J850" s="444"/>
      <c r="K850" s="444"/>
      <c r="L850" s="445"/>
    </row>
    <row r="851" spans="1:12">
      <c r="A851" s="101"/>
      <c r="B851" s="72" t="s">
        <v>142</v>
      </c>
      <c r="C851" s="425" t="str">
        <f ca="1">OFFSET('Bateria indicadores proceso'!$M$3,(RIGHT(A838,3)),1)</f>
        <v>Mantener</v>
      </c>
      <c r="D851" s="425"/>
      <c r="E851" s="425"/>
      <c r="F851" s="425"/>
      <c r="G851" s="425"/>
      <c r="H851" s="425"/>
      <c r="I851" s="425"/>
      <c r="J851" s="425"/>
      <c r="K851" s="425"/>
      <c r="L851" s="426"/>
    </row>
    <row r="852" spans="1:12">
      <c r="A852" s="101"/>
      <c r="B852" s="72" t="s">
        <v>143</v>
      </c>
      <c r="C852" s="425" t="str">
        <f ca="1">OFFSET('Bateria indicadores proceso'!$N$3,(RIGHT(A838,3)),1)</f>
        <v>Stock</v>
      </c>
      <c r="D852" s="425"/>
      <c r="E852" s="425"/>
      <c r="F852" s="425"/>
      <c r="G852" s="425"/>
      <c r="H852" s="425"/>
      <c r="I852" s="425"/>
      <c r="J852" s="425"/>
      <c r="K852" s="425"/>
      <c r="L852" s="426"/>
    </row>
    <row r="853" spans="1:12">
      <c r="A853" s="101"/>
      <c r="B853" s="72" t="s">
        <v>144</v>
      </c>
      <c r="C853" s="425" t="str">
        <f ca="1">IF(C843="Número",TEXT(OFFSET('Bateria indicadores proceso'!$W$3,(RIGHT(A838,3)),1),"######"),TEXT(OFFSET('Bateria indicadores proceso'!$W$3,(RIGHT(A838,3)),1),"0.0%"))</f>
        <v>100.0%</v>
      </c>
      <c r="D853" s="425"/>
      <c r="E853" s="425"/>
      <c r="F853" s="425"/>
      <c r="G853" s="425"/>
      <c r="H853" s="425"/>
      <c r="I853" s="425"/>
      <c r="J853" s="425"/>
      <c r="K853" s="425"/>
      <c r="L853" s="426"/>
    </row>
    <row r="854" spans="1:12">
      <c r="A854" s="101"/>
      <c r="B854" s="441" t="s">
        <v>145</v>
      </c>
      <c r="C854" s="70" t="s">
        <v>146</v>
      </c>
      <c r="D854" s="70" t="s">
        <v>147</v>
      </c>
      <c r="E854" s="70" t="s">
        <v>148</v>
      </c>
      <c r="F854" s="70" t="s">
        <v>149</v>
      </c>
      <c r="J854" s="75"/>
      <c r="K854" s="75"/>
      <c r="L854" s="76"/>
    </row>
    <row r="855" spans="1:12">
      <c r="A855" s="101"/>
      <c r="B855" s="441"/>
      <c r="C855" s="70" t="str">
        <f ca="1">IF(C843="Número",TEXT(OFFSET('Bateria indicadores proceso'!$S$3,(RIGHT(A838,3)),1),"######"),TEXT(OFFSET('Bateria indicadores proceso'!$S$3,(RIGHT(A838,3)),1),"0.0%"))</f>
        <v>100.0%</v>
      </c>
      <c r="D855" s="70" t="str">
        <f ca="1">IF(C843="Número",TEXT(OFFSET('Bateria indicadores proceso'!$T$3,(RIGHT(A838,3)),1),"######"),TEXT(OFFSET('Bateria indicadores proceso'!$T$3,(RIGHT(A838,3)),1),"0.0%"))</f>
        <v>100.0%</v>
      </c>
      <c r="E855" s="70" t="str">
        <f ca="1">IF(C843="Número",TEXT(OFFSET('Bateria indicadores proceso'!$U$3,(RIGHT(A838,3)),1),"######"),TEXT(OFFSET('Bateria indicadores proceso'!$U$3,(RIGHT(A838,3)),1),"0.0%"))</f>
        <v>100.0%</v>
      </c>
      <c r="F855" s="70" t="str">
        <f ca="1">IF(C843="Número",TEXT(OFFSET('Bateria indicadores proceso'!$V$3,(RIGHT(A838,3)),1),"######"),TEXT(OFFSET('Bateria indicadores proceso'!$V$3,(RIGHT(A838,3)),1),"0.0%"))</f>
        <v>100.0%</v>
      </c>
      <c r="J855" s="77"/>
      <c r="K855" s="77"/>
      <c r="L855" s="78"/>
    </row>
    <row r="856" spans="1:12">
      <c r="A856" s="101"/>
      <c r="B856" s="466" t="s">
        <v>150</v>
      </c>
      <c r="C856" s="446" t="s">
        <v>99</v>
      </c>
      <c r="D856" s="447"/>
      <c r="E856" s="446" t="s">
        <v>103</v>
      </c>
      <c r="F856" s="447"/>
      <c r="G856" s="446" t="s">
        <v>107</v>
      </c>
      <c r="H856" s="447"/>
      <c r="I856" s="446" t="s">
        <v>111</v>
      </c>
      <c r="J856" s="447"/>
      <c r="K856" s="446" t="s">
        <v>114</v>
      </c>
      <c r="L856" s="449"/>
    </row>
    <row r="857" spans="1:12">
      <c r="A857" s="101"/>
      <c r="B857" s="467"/>
      <c r="C857" s="452" t="s">
        <v>97</v>
      </c>
      <c r="D857" s="453"/>
      <c r="E857" s="454" t="s">
        <v>101</v>
      </c>
      <c r="F857" s="455"/>
      <c r="G857" s="456" t="s">
        <v>105</v>
      </c>
      <c r="H857" s="457"/>
      <c r="I857" s="458" t="s">
        <v>109</v>
      </c>
      <c r="J857" s="459"/>
      <c r="K857" s="460" t="s">
        <v>112</v>
      </c>
      <c r="L857" s="461"/>
    </row>
    <row r="858" spans="1:12">
      <c r="A858" s="101"/>
      <c r="B858" s="468"/>
      <c r="C858" s="446" t="s">
        <v>98</v>
      </c>
      <c r="D858" s="447"/>
      <c r="E858" s="446" t="s">
        <v>151</v>
      </c>
      <c r="F858" s="447"/>
      <c r="G858" s="448" t="s">
        <v>152</v>
      </c>
      <c r="H858" s="447"/>
      <c r="I858" s="446" t="s">
        <v>153</v>
      </c>
      <c r="J858" s="447"/>
      <c r="K858" s="446" t="s">
        <v>113</v>
      </c>
      <c r="L858" s="449"/>
    </row>
    <row r="859" spans="1:12">
      <c r="A859" s="101"/>
      <c r="B859" s="72" t="s">
        <v>154</v>
      </c>
      <c r="C859" s="427" t="str">
        <f ca="1">OFFSET('Bateria indicadores proceso'!$Y$3,(RIGHT(A838,3)),1)</f>
        <v>Evaluaciones de las asistencias técnicas realizadas</v>
      </c>
      <c r="D859" s="427"/>
      <c r="E859" s="427"/>
      <c r="F859" s="427"/>
      <c r="G859" s="427"/>
      <c r="H859" s="427"/>
      <c r="I859" s="427"/>
      <c r="J859" s="427"/>
      <c r="K859" s="427"/>
      <c r="L859" s="428"/>
    </row>
    <row r="860" spans="1:12">
      <c r="A860" s="101"/>
      <c r="B860" s="442" t="s">
        <v>155</v>
      </c>
      <c r="C860" s="425" t="s">
        <v>156</v>
      </c>
      <c r="D860" s="425"/>
      <c r="E860" s="425"/>
      <c r="F860" s="462" t="str">
        <f ca="1">OFFSET('Bateria indicadores proceso'!$B$3,(RIGHT(A838,3)),1)</f>
        <v>GESTIÓN POLÍTICA Y GOBIERNO</v>
      </c>
      <c r="G860" s="462"/>
      <c r="H860" s="462"/>
      <c r="I860" s="462"/>
      <c r="J860" s="462"/>
      <c r="K860" s="462"/>
      <c r="L860" s="463"/>
    </row>
    <row r="861" spans="1:12">
      <c r="A861" s="101"/>
      <c r="B861" s="443"/>
      <c r="C861" s="425" t="s">
        <v>157</v>
      </c>
      <c r="D861" s="425"/>
      <c r="E861" s="425"/>
      <c r="F861" s="464">
        <f ca="1">OFFSET('Bateria indicadores proceso'!$C$3,(RIGHT(A838,3)),1)</f>
        <v>0.33</v>
      </c>
      <c r="G861" s="464"/>
      <c r="H861" s="464"/>
      <c r="I861" s="464"/>
      <c r="J861" s="464"/>
      <c r="K861" s="464"/>
      <c r="L861" s="465"/>
    </row>
    <row r="862" spans="1:12" ht="15" thickBot="1">
      <c r="A862" s="101"/>
      <c r="B862" s="443"/>
      <c r="C862" s="425" t="s">
        <v>158</v>
      </c>
      <c r="D862" s="425"/>
      <c r="E862" s="425"/>
      <c r="F862" s="464">
        <f ca="1">OFFSET('Bateria indicadores proceso'!$E$3,(RIGHT(A838,3)),1)</f>
        <v>0.11</v>
      </c>
      <c r="G862" s="464"/>
      <c r="H862" s="464"/>
      <c r="I862" s="464"/>
      <c r="J862" s="464"/>
      <c r="K862" s="464"/>
      <c r="L862" s="465"/>
    </row>
    <row r="863" spans="1:12" ht="16" thickBot="1">
      <c r="A863" s="101"/>
      <c r="B863" s="438" t="s">
        <v>159</v>
      </c>
      <c r="C863" s="439"/>
      <c r="D863" s="439"/>
      <c r="E863" s="439"/>
      <c r="F863" s="439"/>
      <c r="G863" s="439"/>
      <c r="H863" s="439"/>
      <c r="I863" s="439"/>
      <c r="J863" s="439"/>
      <c r="K863" s="439"/>
      <c r="L863" s="440"/>
    </row>
    <row r="864" spans="1:12">
      <c r="A864" s="101"/>
      <c r="B864" s="72" t="s">
        <v>161</v>
      </c>
      <c r="C864" s="425" t="str">
        <f ca="1">OFFSET('Bateria indicadores proceso'!$G$3,(RIGHT(A838,3)),1)</f>
        <v xml:space="preserve">Subdirector </v>
      </c>
      <c r="D864" s="425"/>
      <c r="E864" s="425"/>
      <c r="F864" s="425"/>
      <c r="G864" s="425"/>
      <c r="H864" s="425"/>
      <c r="I864" s="425"/>
      <c r="J864" s="425"/>
      <c r="K864" s="425"/>
      <c r="L864" s="426"/>
    </row>
    <row r="865" spans="1:12">
      <c r="A865" s="101"/>
      <c r="B865" s="72" t="s">
        <v>162</v>
      </c>
      <c r="C865" s="425" t="str">
        <f ca="1">OFFSET('Bateria indicadores proceso'!$F$3,(RIGHT(A838,3)),1)</f>
        <v>Subdirección de Gobierno, Gestión Territorial y Lucha contra la Trata</v>
      </c>
      <c r="D865" s="425"/>
      <c r="E865" s="425"/>
      <c r="F865" s="425"/>
      <c r="G865" s="425"/>
      <c r="H865" s="425"/>
      <c r="I865" s="425"/>
      <c r="J865" s="425"/>
      <c r="K865" s="425"/>
      <c r="L865" s="426"/>
    </row>
    <row r="866" spans="1:12">
      <c r="A866" s="101"/>
      <c r="B866" s="72" t="s">
        <v>163</v>
      </c>
      <c r="C866" s="450" t="str">
        <f ca="1">OFFSET('Bateria indicadores proceso'!$H$3,(RIGHT(A802,3)),1)</f>
        <v>angelica.palacios@mininterior.gov.co</v>
      </c>
      <c r="D866" s="450"/>
      <c r="E866" s="450"/>
      <c r="F866" s="450"/>
      <c r="G866" s="450"/>
      <c r="H866" s="450"/>
      <c r="I866" s="450"/>
      <c r="J866" s="450"/>
      <c r="K866" s="450"/>
      <c r="L866" s="451"/>
    </row>
    <row r="867" spans="1:12" ht="15" thickBot="1">
      <c r="A867" s="104"/>
      <c r="B867" s="74" t="s">
        <v>164</v>
      </c>
      <c r="C867" s="429" t="s">
        <v>165</v>
      </c>
      <c r="D867" s="429"/>
      <c r="E867" s="429"/>
      <c r="F867" s="429"/>
      <c r="G867" s="429"/>
      <c r="H867" s="429"/>
      <c r="I867" s="429"/>
      <c r="J867" s="429"/>
      <c r="K867" s="429"/>
      <c r="L867" s="430"/>
    </row>
    <row r="868" spans="1:12" ht="15" thickBot="1"/>
    <row r="869" spans="1:12" ht="21.5" thickBot="1">
      <c r="A869" s="431" t="s">
        <v>120</v>
      </c>
      <c r="B869" s="432"/>
      <c r="C869" s="432"/>
      <c r="D869" s="432"/>
      <c r="E869" s="432"/>
      <c r="F869" s="432"/>
      <c r="G869" s="432"/>
      <c r="H869" s="432"/>
      <c r="I869" s="432"/>
      <c r="J869" s="432"/>
      <c r="K869" s="432"/>
      <c r="L869" s="433"/>
    </row>
    <row r="870" spans="1:12" ht="31.5" thickBot="1">
      <c r="A870" s="69" t="s">
        <v>121</v>
      </c>
      <c r="B870" s="436" t="s">
        <v>122</v>
      </c>
      <c r="C870" s="436"/>
      <c r="D870" s="436"/>
      <c r="E870" s="436"/>
      <c r="F870" s="436"/>
      <c r="G870" s="436"/>
      <c r="H870" s="436"/>
      <c r="I870" s="436"/>
      <c r="J870" s="436"/>
      <c r="K870" s="436"/>
      <c r="L870" s="436"/>
    </row>
    <row r="871" spans="1:12" ht="16" thickBot="1">
      <c r="A871" s="100"/>
      <c r="B871" s="71" t="s">
        <v>123</v>
      </c>
      <c r="C871" s="434" t="s">
        <v>124</v>
      </c>
      <c r="D871" s="434"/>
      <c r="E871" s="434"/>
      <c r="F871" s="434"/>
      <c r="G871" s="434"/>
      <c r="H871" s="434"/>
      <c r="I871" s="434"/>
      <c r="J871" s="434"/>
      <c r="K871" s="434"/>
      <c r="L871" s="435"/>
    </row>
    <row r="872" spans="1:12" ht="16" thickBot="1">
      <c r="A872" s="101"/>
      <c r="B872" s="436" t="s">
        <v>125</v>
      </c>
      <c r="C872" s="437"/>
      <c r="D872" s="437"/>
      <c r="E872" s="437"/>
      <c r="F872" s="437"/>
      <c r="G872" s="437"/>
      <c r="H872" s="437"/>
      <c r="I872" s="437"/>
      <c r="J872" s="437"/>
      <c r="K872" s="437"/>
      <c r="L872" s="437"/>
    </row>
    <row r="873" spans="1:12">
      <c r="A873" s="101"/>
      <c r="B873" s="71" t="s">
        <v>126</v>
      </c>
      <c r="C873" s="427" t="s">
        <v>127</v>
      </c>
      <c r="D873" s="427"/>
      <c r="E873" s="427"/>
      <c r="F873" s="427"/>
      <c r="G873" s="427"/>
      <c r="H873" s="427"/>
      <c r="I873" s="427"/>
      <c r="J873" s="427"/>
      <c r="K873" s="427"/>
      <c r="L873" s="428"/>
    </row>
    <row r="874" spans="1:12">
      <c r="A874" s="102" t="s">
        <v>189</v>
      </c>
      <c r="B874" s="72" t="s">
        <v>129</v>
      </c>
      <c r="C874" s="427" t="str">
        <f ca="1">OFFSET('Bateria indicadores proceso'!$F$3,(RIGHT(A874,3)),1)</f>
        <v>Dirección para la Democracia, la Participación Ciudadana y la Acción Comunal</v>
      </c>
      <c r="D874" s="427"/>
      <c r="E874" s="427"/>
      <c r="F874" s="427"/>
      <c r="G874" s="427"/>
      <c r="H874" s="427"/>
      <c r="I874" s="427"/>
      <c r="J874" s="427"/>
      <c r="K874" s="427"/>
      <c r="L874" s="428"/>
    </row>
    <row r="875" spans="1:12">
      <c r="A875" s="101"/>
      <c r="B875" s="72" t="s">
        <v>130</v>
      </c>
      <c r="C875" s="427" t="str">
        <f ca="1">OFFSET('Bateria indicadores proceso'!$K$3,(RIGHT(A874,3)),1)</f>
        <v>Visitas de asistencia técnica y jurídica a entidades de segundo nivel realizadas</v>
      </c>
      <c r="D875" s="427"/>
      <c r="E875" s="427"/>
      <c r="F875" s="427"/>
      <c r="G875" s="427"/>
      <c r="H875" s="427"/>
      <c r="I875" s="427"/>
      <c r="J875" s="427"/>
      <c r="K875" s="427"/>
      <c r="L875" s="428"/>
    </row>
    <row r="876" spans="1:12">
      <c r="A876" s="101"/>
      <c r="B876" s="72" t="s">
        <v>131</v>
      </c>
      <c r="C876" s="427" t="str">
        <f ca="1">OFFSET('Bateria indicadores proceso'!$I$3,(RIGHT(A874,3)),1)</f>
        <v>Eficacia</v>
      </c>
      <c r="D876" s="427"/>
      <c r="E876" s="427"/>
      <c r="F876" s="427"/>
      <c r="G876" s="427"/>
      <c r="H876" s="427"/>
      <c r="I876" s="427"/>
      <c r="J876" s="427"/>
      <c r="K876" s="427"/>
      <c r="L876" s="428"/>
    </row>
    <row r="877" spans="1:12" ht="15" thickBot="1">
      <c r="A877" s="103"/>
      <c r="B877" s="73" t="s">
        <v>132</v>
      </c>
      <c r="C877" s="427" t="str">
        <f ca="1">OFFSET('Bateria indicadores proceso'!$J$3,(RIGHT(A874,3)),1)</f>
        <v xml:space="preserve">Realizar visitas de asistencia técnica y jurídica a las entidades de segundo nivel (Gobernaciones y Alcaldías delegadas)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v>
      </c>
      <c r="D877" s="427"/>
      <c r="E877" s="427"/>
      <c r="F877" s="427"/>
      <c r="G877" s="427"/>
      <c r="H877" s="427"/>
      <c r="I877" s="427"/>
      <c r="J877" s="427"/>
      <c r="K877" s="427"/>
      <c r="L877" s="428"/>
    </row>
    <row r="878" spans="1:12" ht="16" thickBot="1">
      <c r="A878" s="103"/>
      <c r="B878" s="438" t="s">
        <v>133</v>
      </c>
      <c r="C878" s="439"/>
      <c r="D878" s="439"/>
      <c r="E878" s="439"/>
      <c r="F878" s="439"/>
      <c r="G878" s="439"/>
      <c r="H878" s="439"/>
      <c r="I878" s="439"/>
      <c r="J878" s="439"/>
      <c r="K878" s="439"/>
      <c r="L878" s="440"/>
    </row>
    <row r="879" spans="1:12">
      <c r="A879" s="101"/>
      <c r="B879" s="71" t="s">
        <v>134</v>
      </c>
      <c r="C879" s="427" t="str">
        <f ca="1">OFFSET('Bateria indicadores proceso'!$O$3,(RIGHT(A874,3)),1)</f>
        <v>Número</v>
      </c>
      <c r="D879" s="427"/>
      <c r="E879" s="427"/>
      <c r="F879" s="427"/>
      <c r="G879" s="427"/>
      <c r="H879" s="427"/>
      <c r="I879" s="427"/>
      <c r="J879" s="427"/>
      <c r="K879" s="427"/>
      <c r="L879" s="428"/>
    </row>
    <row r="880" spans="1:12" ht="24">
      <c r="A880" s="101"/>
      <c r="B880" s="72" t="s">
        <v>135</v>
      </c>
      <c r="C880" s="427"/>
      <c r="D880" s="427"/>
      <c r="E880" s="427"/>
      <c r="F880" s="427"/>
      <c r="G880" s="427"/>
      <c r="H880" s="427"/>
      <c r="I880" s="427"/>
      <c r="J880" s="427"/>
      <c r="K880" s="427"/>
      <c r="L880" s="428"/>
    </row>
    <row r="881" spans="1:12">
      <c r="A881" s="101"/>
      <c r="B881" s="72" t="s">
        <v>136</v>
      </c>
      <c r="C881" s="427" t="str">
        <f ca="1">OFFSET('Bateria indicadores proceso'!$L$3,(RIGHT(A874,3)),1)</f>
        <v>Sumatoria de número de visitas de asistencia técnica y jurídica a entidades de segundo nivel realizadas</v>
      </c>
      <c r="D881" s="427"/>
      <c r="E881" s="427"/>
      <c r="F881" s="427"/>
      <c r="G881" s="427"/>
      <c r="H881" s="427"/>
      <c r="I881" s="427"/>
      <c r="J881" s="427"/>
      <c r="K881" s="427"/>
      <c r="L881" s="428"/>
    </row>
    <row r="882" spans="1:12">
      <c r="A882" s="101"/>
      <c r="B882" s="72" t="s">
        <v>137</v>
      </c>
      <c r="C882" s="427" t="str">
        <f ca="1">OFFSET('Bateria indicadores proceso'!$Z$3,(RIGHT(A874,3)),1)</f>
        <v>Trimestral</v>
      </c>
      <c r="D882" s="427"/>
      <c r="E882" s="427"/>
      <c r="F882" s="427"/>
      <c r="G882" s="427"/>
      <c r="H882" s="427"/>
      <c r="I882" s="427"/>
      <c r="J882" s="427"/>
      <c r="K882" s="427"/>
      <c r="L882" s="428"/>
    </row>
    <row r="883" spans="1:12">
      <c r="A883" s="101"/>
      <c r="B883" s="72" t="s">
        <v>138</v>
      </c>
      <c r="C883" s="427" t="str">
        <f ca="1">OFFSET('Bateria indicadores proceso'!$X$3,(RIGHT(A874,3)),1)</f>
        <v>Actas de las visitas de asistencia técnica y jurídica realizadas por el equipo y reportadas por el enlace del Grupo de Acción Comunal durante el trimestre.</v>
      </c>
      <c r="D883" s="427"/>
      <c r="E883" s="427"/>
      <c r="F883" s="427"/>
      <c r="G883" s="427"/>
      <c r="H883" s="427"/>
      <c r="I883" s="427"/>
      <c r="J883" s="427"/>
      <c r="K883" s="427"/>
      <c r="L883" s="428"/>
    </row>
    <row r="884" spans="1:12">
      <c r="A884" s="101"/>
      <c r="B884" s="72" t="s">
        <v>139</v>
      </c>
      <c r="C884" s="425">
        <f ca="1">OFFSET('Bateria indicadores proceso'!$P$3,(RIGHT(A874,3)),1)</f>
        <v>2024</v>
      </c>
      <c r="D884" s="425"/>
      <c r="E884" s="425"/>
      <c r="F884" s="425"/>
      <c r="G884" s="425"/>
      <c r="H884" s="425"/>
      <c r="I884" s="425"/>
      <c r="J884" s="425"/>
      <c r="K884" s="425"/>
      <c r="L884" s="426"/>
    </row>
    <row r="885" spans="1:12">
      <c r="A885" s="101"/>
      <c r="B885" s="72" t="s">
        <v>140</v>
      </c>
      <c r="C885" s="425" t="str">
        <f ca="1">IF(C879="Número",TEXT(OFFSET('Bateria indicadores proceso'!$Q$3,(RIGHT(A874,3)),1),"######"),TEXT(OFFSET('Bateria indicadores proceso'!$Q$3,(RIGHT(A874,3)),1),"0.0%"))</f>
        <v>114</v>
      </c>
      <c r="D885" s="425"/>
      <c r="E885" s="425"/>
      <c r="F885" s="425"/>
      <c r="G885" s="425"/>
      <c r="H885" s="425"/>
      <c r="I885" s="425"/>
      <c r="J885" s="425"/>
      <c r="K885" s="425"/>
      <c r="L885" s="426"/>
    </row>
    <row r="886" spans="1:12">
      <c r="A886" s="101"/>
      <c r="B886" s="72" t="s">
        <v>141</v>
      </c>
      <c r="C886" s="444">
        <f ca="1">+OFFSET('Bateria indicadores proceso'!$R$3,(RIGHT(A874,3)),1)</f>
        <v>46022</v>
      </c>
      <c r="D886" s="444"/>
      <c r="E886" s="444"/>
      <c r="F886" s="444"/>
      <c r="G886" s="444"/>
      <c r="H886" s="444"/>
      <c r="I886" s="444"/>
      <c r="J886" s="444"/>
      <c r="K886" s="444"/>
      <c r="L886" s="445"/>
    </row>
    <row r="887" spans="1:12">
      <c r="A887" s="101"/>
      <c r="B887" s="72" t="s">
        <v>142</v>
      </c>
      <c r="C887" s="425" t="str">
        <f ca="1">OFFSET('Bateria indicadores proceso'!$M$3,(RIGHT(A874,3)),1)</f>
        <v>Mantener</v>
      </c>
      <c r="D887" s="425"/>
      <c r="E887" s="425"/>
      <c r="F887" s="425"/>
      <c r="G887" s="425"/>
      <c r="H887" s="425"/>
      <c r="I887" s="425"/>
      <c r="J887" s="425"/>
      <c r="K887" s="425"/>
      <c r="L887" s="426"/>
    </row>
    <row r="888" spans="1:12">
      <c r="A888" s="101"/>
      <c r="B888" s="72" t="s">
        <v>143</v>
      </c>
      <c r="C888" s="425" t="str">
        <f ca="1">OFFSET('Bateria indicadores proceso'!$N$3,(RIGHT(A874,3)),1)</f>
        <v>Acumulado</v>
      </c>
      <c r="D888" s="425"/>
      <c r="E888" s="425"/>
      <c r="F888" s="425"/>
      <c r="G888" s="425"/>
      <c r="H888" s="425"/>
      <c r="I888" s="425"/>
      <c r="J888" s="425"/>
      <c r="K888" s="425"/>
      <c r="L888" s="426"/>
    </row>
    <row r="889" spans="1:12">
      <c r="A889" s="101"/>
      <c r="B889" s="72" t="s">
        <v>144</v>
      </c>
      <c r="C889" s="425" t="str">
        <f ca="1">IF(C879="Número",TEXT(OFFSET('Bateria indicadores proceso'!$W$3,(RIGHT(A874,3)),1),"######"),TEXT(OFFSET('Bateria indicadores proceso'!$W$3,(RIGHT(A874,3)),1),"0.0%"))</f>
        <v>120</v>
      </c>
      <c r="D889" s="425"/>
      <c r="E889" s="425"/>
      <c r="F889" s="425"/>
      <c r="G889" s="425"/>
      <c r="H889" s="425"/>
      <c r="I889" s="425"/>
      <c r="J889" s="425"/>
      <c r="K889" s="425"/>
      <c r="L889" s="426"/>
    </row>
    <row r="890" spans="1:12">
      <c r="A890" s="101"/>
      <c r="B890" s="441" t="s">
        <v>145</v>
      </c>
      <c r="C890" s="70" t="s">
        <v>146</v>
      </c>
      <c r="D890" s="70" t="s">
        <v>147</v>
      </c>
      <c r="E890" s="70" t="s">
        <v>148</v>
      </c>
      <c r="F890" s="70" t="s">
        <v>149</v>
      </c>
      <c r="J890" s="75"/>
      <c r="K890" s="75"/>
      <c r="L890" s="76"/>
    </row>
    <row r="891" spans="1:12">
      <c r="A891" s="101"/>
      <c r="B891" s="441"/>
      <c r="C891" s="70" t="str">
        <f ca="1">IF(C879="Número",TEXT(OFFSET('Bateria indicadores proceso'!$S$3,(RIGHT(A874,3)),1),"######"),TEXT(OFFSET('Bateria indicadores proceso'!$S$3,(RIGHT(A874,3)),1),"0.0%"))</f>
        <v>20</v>
      </c>
      <c r="D891" s="70" t="str">
        <f ca="1">IF(C879="Número",TEXT(OFFSET('Bateria indicadores proceso'!$T$3,(RIGHT(A874,3)),1),"######"),TEXT(OFFSET('Bateria indicadores proceso'!$T$3,(RIGHT(A874,3)),1),"0.0%"))</f>
        <v>40</v>
      </c>
      <c r="E891" s="70" t="str">
        <f ca="1">IF(C879="Número",TEXT(OFFSET('Bateria indicadores proceso'!$U$3,(RIGHT(A874,3)),1),"######"),TEXT(OFFSET('Bateria indicadores proceso'!$U$3,(RIGHT(A874,3)),1),"0.0%"))</f>
        <v>40</v>
      </c>
      <c r="F891" s="70" t="str">
        <f ca="1">IF(C879="Número",TEXT(OFFSET('Bateria indicadores proceso'!$V$3,(RIGHT(A874,3)),1),"######"),TEXT(OFFSET('Bateria indicadores proceso'!$V$3,(RIGHT(A874,3)),1),"0.0%"))</f>
        <v>20</v>
      </c>
      <c r="J891" s="77"/>
      <c r="K891" s="77"/>
      <c r="L891" s="78"/>
    </row>
    <row r="892" spans="1:12">
      <c r="A892" s="101"/>
      <c r="B892" s="466" t="s">
        <v>150</v>
      </c>
      <c r="C892" s="446" t="s">
        <v>99</v>
      </c>
      <c r="D892" s="447"/>
      <c r="E892" s="446" t="s">
        <v>103</v>
      </c>
      <c r="F892" s="447"/>
      <c r="G892" s="446" t="s">
        <v>107</v>
      </c>
      <c r="H892" s="447"/>
      <c r="I892" s="446" t="s">
        <v>111</v>
      </c>
      <c r="J892" s="447"/>
      <c r="K892" s="446" t="s">
        <v>114</v>
      </c>
      <c r="L892" s="449"/>
    </row>
    <row r="893" spans="1:12">
      <c r="A893" s="101"/>
      <c r="B893" s="467"/>
      <c r="C893" s="452" t="s">
        <v>97</v>
      </c>
      <c r="D893" s="453"/>
      <c r="E893" s="454" t="s">
        <v>101</v>
      </c>
      <c r="F893" s="455"/>
      <c r="G893" s="456" t="s">
        <v>105</v>
      </c>
      <c r="H893" s="457"/>
      <c r="I893" s="458" t="s">
        <v>109</v>
      </c>
      <c r="J893" s="459"/>
      <c r="K893" s="460" t="s">
        <v>112</v>
      </c>
      <c r="L893" s="461"/>
    </row>
    <row r="894" spans="1:12">
      <c r="A894" s="101"/>
      <c r="B894" s="468"/>
      <c r="C894" s="446" t="s">
        <v>98</v>
      </c>
      <c r="D894" s="447"/>
      <c r="E894" s="446" t="s">
        <v>151</v>
      </c>
      <c r="F894" s="447"/>
      <c r="G894" s="448" t="s">
        <v>152</v>
      </c>
      <c r="H894" s="447"/>
      <c r="I894" s="446" t="s">
        <v>153</v>
      </c>
      <c r="J894" s="447"/>
      <c r="K894" s="446" t="s">
        <v>113</v>
      </c>
      <c r="L894" s="449"/>
    </row>
    <row r="895" spans="1:12">
      <c r="A895" s="101"/>
      <c r="B895" s="72" t="s">
        <v>154</v>
      </c>
      <c r="C895" s="427" t="str">
        <f ca="1">OFFSET('Bateria indicadores proceso'!$Y$3,(RIGHT(A874,3)),1)</f>
        <v>Actas o informes de visitas</v>
      </c>
      <c r="D895" s="427"/>
      <c r="E895" s="427"/>
      <c r="F895" s="427"/>
      <c r="G895" s="427"/>
      <c r="H895" s="427"/>
      <c r="I895" s="427"/>
      <c r="J895" s="427"/>
      <c r="K895" s="427"/>
      <c r="L895" s="428"/>
    </row>
    <row r="896" spans="1:12">
      <c r="A896" s="101"/>
      <c r="B896" s="442" t="s">
        <v>155</v>
      </c>
      <c r="C896" s="425" t="s">
        <v>156</v>
      </c>
      <c r="D896" s="425"/>
      <c r="E896" s="425"/>
      <c r="F896" s="462" t="str">
        <f ca="1">OFFSET('Bateria indicadores proceso'!$B$3,(RIGHT(A874,3)),1)</f>
        <v>GESTIÓN POLÍTICA Y GOBIERNO</v>
      </c>
      <c r="G896" s="462"/>
      <c r="H896" s="462"/>
      <c r="I896" s="462"/>
      <c r="J896" s="462"/>
      <c r="K896" s="462"/>
      <c r="L896" s="463"/>
    </row>
    <row r="897" spans="1:12">
      <c r="A897" s="101"/>
      <c r="B897" s="443"/>
      <c r="C897" s="425" t="s">
        <v>157</v>
      </c>
      <c r="D897" s="425"/>
      <c r="E897" s="425"/>
      <c r="F897" s="464">
        <f ca="1">OFFSET('Bateria indicadores proceso'!$C$3,(RIGHT(A874,3)),1)</f>
        <v>0.33</v>
      </c>
      <c r="G897" s="464"/>
      <c r="H897" s="464"/>
      <c r="I897" s="464"/>
      <c r="J897" s="464"/>
      <c r="K897" s="464"/>
      <c r="L897" s="465"/>
    </row>
    <row r="898" spans="1:12" ht="15" thickBot="1">
      <c r="A898" s="101"/>
      <c r="B898" s="443"/>
      <c r="C898" s="425" t="s">
        <v>158</v>
      </c>
      <c r="D898" s="425"/>
      <c r="E898" s="425"/>
      <c r="F898" s="464">
        <f ca="1">OFFSET('Bateria indicadores proceso'!$E$3,(RIGHT(A874,3)),1)</f>
        <v>0.11</v>
      </c>
      <c r="G898" s="464"/>
      <c r="H898" s="464"/>
      <c r="I898" s="464"/>
      <c r="J898" s="464"/>
      <c r="K898" s="464"/>
      <c r="L898" s="465"/>
    </row>
    <row r="899" spans="1:12" ht="16" thickBot="1">
      <c r="A899" s="101"/>
      <c r="B899" s="438" t="s">
        <v>159</v>
      </c>
      <c r="C899" s="439"/>
      <c r="D899" s="439"/>
      <c r="E899" s="439"/>
      <c r="F899" s="439"/>
      <c r="G899" s="439"/>
      <c r="H899" s="439"/>
      <c r="I899" s="439"/>
      <c r="J899" s="439"/>
      <c r="K899" s="439"/>
      <c r="L899" s="440"/>
    </row>
    <row r="900" spans="1:12">
      <c r="A900" s="101"/>
      <c r="B900" s="72" t="s">
        <v>161</v>
      </c>
      <c r="C900" s="425" t="str">
        <f ca="1">OFFSET('Bateria indicadores proceso'!$G$3,(RIGHT(A874,3)),1)</f>
        <v>Director</v>
      </c>
      <c r="D900" s="425"/>
      <c r="E900" s="425"/>
      <c r="F900" s="425"/>
      <c r="G900" s="425"/>
      <c r="H900" s="425"/>
      <c r="I900" s="425"/>
      <c r="J900" s="425"/>
      <c r="K900" s="425"/>
      <c r="L900" s="426"/>
    </row>
    <row r="901" spans="1:12">
      <c r="A901" s="101"/>
      <c r="B901" s="72" t="s">
        <v>162</v>
      </c>
      <c r="C901" s="425" t="str">
        <f ca="1">OFFSET('Bateria indicadores proceso'!$F$3,(RIGHT(A874,3)),1)</f>
        <v>Dirección para la Democracia, la Participación Ciudadana y la Acción Comunal</v>
      </c>
      <c r="D901" s="425"/>
      <c r="E901" s="425"/>
      <c r="F901" s="425"/>
      <c r="G901" s="425"/>
      <c r="H901" s="425"/>
      <c r="I901" s="425"/>
      <c r="J901" s="425"/>
      <c r="K901" s="425"/>
      <c r="L901" s="426"/>
    </row>
    <row r="902" spans="1:12">
      <c r="A902" s="101"/>
      <c r="B902" s="72" t="s">
        <v>163</v>
      </c>
      <c r="C902" s="450" t="str">
        <f ca="1">OFFSET('Bateria indicadores proceso'!$H$3,(RIGHT(A874,3)),1)</f>
        <v xml:space="preserve">paula.sierra@mininterior.gov.co									</v>
      </c>
      <c r="D902" s="450"/>
      <c r="E902" s="450"/>
      <c r="F902" s="450"/>
      <c r="G902" s="450"/>
      <c r="H902" s="450"/>
      <c r="I902" s="450"/>
      <c r="J902" s="450"/>
      <c r="K902" s="450"/>
      <c r="L902" s="451"/>
    </row>
    <row r="903" spans="1:12" ht="15" thickBot="1">
      <c r="A903" s="104"/>
      <c r="B903" s="74" t="s">
        <v>164</v>
      </c>
      <c r="C903" s="429" t="s">
        <v>165</v>
      </c>
      <c r="D903" s="429"/>
      <c r="E903" s="429"/>
      <c r="F903" s="429"/>
      <c r="G903" s="429"/>
      <c r="H903" s="429"/>
      <c r="I903" s="429"/>
      <c r="J903" s="429"/>
      <c r="K903" s="429"/>
      <c r="L903" s="430"/>
    </row>
    <row r="904" spans="1:12" ht="15" thickBot="1"/>
    <row r="905" spans="1:12" ht="21.5" thickBot="1">
      <c r="A905" s="431" t="s">
        <v>120</v>
      </c>
      <c r="B905" s="432"/>
      <c r="C905" s="432"/>
      <c r="D905" s="432"/>
      <c r="E905" s="432"/>
      <c r="F905" s="432"/>
      <c r="G905" s="432"/>
      <c r="H905" s="432"/>
      <c r="I905" s="432"/>
      <c r="J905" s="432"/>
      <c r="K905" s="432"/>
      <c r="L905" s="433"/>
    </row>
    <row r="906" spans="1:12" ht="31.5" thickBot="1">
      <c r="A906" s="69" t="s">
        <v>121</v>
      </c>
      <c r="B906" s="436" t="s">
        <v>122</v>
      </c>
      <c r="C906" s="436"/>
      <c r="D906" s="436"/>
      <c r="E906" s="436"/>
      <c r="F906" s="436"/>
      <c r="G906" s="436"/>
      <c r="H906" s="436"/>
      <c r="I906" s="436"/>
      <c r="J906" s="436"/>
      <c r="K906" s="436"/>
      <c r="L906" s="436"/>
    </row>
    <row r="907" spans="1:12" ht="16" thickBot="1">
      <c r="A907" s="100"/>
      <c r="B907" s="71" t="s">
        <v>123</v>
      </c>
      <c r="C907" s="434" t="s">
        <v>124</v>
      </c>
      <c r="D907" s="434"/>
      <c r="E907" s="434"/>
      <c r="F907" s="434"/>
      <c r="G907" s="434"/>
      <c r="H907" s="434"/>
      <c r="I907" s="434"/>
      <c r="J907" s="434"/>
      <c r="K907" s="434"/>
      <c r="L907" s="435"/>
    </row>
    <row r="908" spans="1:12" ht="16" thickBot="1">
      <c r="A908" s="101"/>
      <c r="B908" s="436" t="s">
        <v>125</v>
      </c>
      <c r="C908" s="437"/>
      <c r="D908" s="437"/>
      <c r="E908" s="437"/>
      <c r="F908" s="437"/>
      <c r="G908" s="437"/>
      <c r="H908" s="437"/>
      <c r="I908" s="437"/>
      <c r="J908" s="437"/>
      <c r="K908" s="437"/>
      <c r="L908" s="437"/>
    </row>
    <row r="909" spans="1:12">
      <c r="A909" s="101"/>
      <c r="B909" s="71" t="s">
        <v>126</v>
      </c>
      <c r="C909" s="427" t="s">
        <v>127</v>
      </c>
      <c r="D909" s="427"/>
      <c r="E909" s="427"/>
      <c r="F909" s="427"/>
      <c r="G909" s="427"/>
      <c r="H909" s="427"/>
      <c r="I909" s="427"/>
      <c r="J909" s="427"/>
      <c r="K909" s="427"/>
      <c r="L909" s="428"/>
    </row>
    <row r="910" spans="1:12">
      <c r="A910" s="102" t="s">
        <v>190</v>
      </c>
      <c r="B910" s="72" t="s">
        <v>129</v>
      </c>
      <c r="C910" s="427" t="str">
        <f ca="1">OFFSET('Bateria indicadores proceso'!$F$3,(RIGHT(A910,3)),1)</f>
        <v>Dirección para la Democracia, la Participación Ciudadana y la Acción Comunal</v>
      </c>
      <c r="D910" s="427"/>
      <c r="E910" s="427"/>
      <c r="F910" s="427"/>
      <c r="G910" s="427"/>
      <c r="H910" s="427"/>
      <c r="I910" s="427"/>
      <c r="J910" s="427"/>
      <c r="K910" s="427"/>
      <c r="L910" s="428"/>
    </row>
    <row r="911" spans="1:12">
      <c r="A911" s="101"/>
      <c r="B911" s="72" t="s">
        <v>130</v>
      </c>
      <c r="C911" s="427" t="str">
        <f ca="1">OFFSET('Bateria indicadores proceso'!$K$3,(RIGHT(A910,3)),1)</f>
        <v xml:space="preserve">Visitas de inspección, vigilancia y control a organizaciones de tercer y cuarto grado realizadas									</v>
      </c>
      <c r="D911" s="427"/>
      <c r="E911" s="427"/>
      <c r="F911" s="427"/>
      <c r="G911" s="427"/>
      <c r="H911" s="427"/>
      <c r="I911" s="427"/>
      <c r="J911" s="427"/>
      <c r="K911" s="427"/>
      <c r="L911" s="428"/>
    </row>
    <row r="912" spans="1:12">
      <c r="A912" s="101"/>
      <c r="B912" s="72" t="s">
        <v>131</v>
      </c>
      <c r="C912" s="427" t="str">
        <f ca="1">OFFSET('Bateria indicadores proceso'!$I$3,(RIGHT(A910,3)),1)</f>
        <v>Eficacia</v>
      </c>
      <c r="D912" s="427"/>
      <c r="E912" s="427"/>
      <c r="F912" s="427"/>
      <c r="G912" s="427"/>
      <c r="H912" s="427"/>
      <c r="I912" s="427"/>
      <c r="J912" s="427"/>
      <c r="K912" s="427"/>
      <c r="L912" s="428"/>
    </row>
    <row r="913" spans="1:12" ht="15" thickBot="1">
      <c r="A913" s="103"/>
      <c r="B913" s="73" t="s">
        <v>132</v>
      </c>
      <c r="C913" s="427" t="str">
        <f ca="1">OFFSET('Bateria indicadores proceso'!$J$3,(RIGHT(A910,3)),1)</f>
        <v xml:space="preserve">Realizar visitas de inspección, vigilancia y control a las organizaciones de tercer y cuarto grado, de conformidad con el Art. 74 y 75 de la Ley 2166 de 2021. Lo anterior, en cumplimiento de las competencias que la Ley otorga a la Dirección para la Democracia, la participación ciudadana y la acción comunal en el Capítulo XII de la mencionada Ley, para ejercer inspección, vigilancia y control. 									</v>
      </c>
      <c r="D913" s="427"/>
      <c r="E913" s="427"/>
      <c r="F913" s="427"/>
      <c r="G913" s="427"/>
      <c r="H913" s="427"/>
      <c r="I913" s="427"/>
      <c r="J913" s="427"/>
      <c r="K913" s="427"/>
      <c r="L913" s="428"/>
    </row>
    <row r="914" spans="1:12" ht="16" thickBot="1">
      <c r="A914" s="103"/>
      <c r="B914" s="438" t="s">
        <v>133</v>
      </c>
      <c r="C914" s="439"/>
      <c r="D914" s="439"/>
      <c r="E914" s="439"/>
      <c r="F914" s="439"/>
      <c r="G914" s="439"/>
      <c r="H914" s="439"/>
      <c r="I914" s="439"/>
      <c r="J914" s="439"/>
      <c r="K914" s="439"/>
      <c r="L914" s="440"/>
    </row>
    <row r="915" spans="1:12">
      <c r="A915" s="101"/>
      <c r="B915" s="71" t="s">
        <v>134</v>
      </c>
      <c r="C915" s="427" t="str">
        <f ca="1">OFFSET('Bateria indicadores proceso'!$O$3,(RIGHT(A910,3)),1)</f>
        <v>Número</v>
      </c>
      <c r="D915" s="427"/>
      <c r="E915" s="427"/>
      <c r="F915" s="427"/>
      <c r="G915" s="427"/>
      <c r="H915" s="427"/>
      <c r="I915" s="427"/>
      <c r="J915" s="427"/>
      <c r="K915" s="427"/>
      <c r="L915" s="428"/>
    </row>
    <row r="916" spans="1:12" ht="24">
      <c r="A916" s="101"/>
      <c r="B916" s="72" t="s">
        <v>135</v>
      </c>
      <c r="C916" s="427"/>
      <c r="D916" s="427"/>
      <c r="E916" s="427"/>
      <c r="F916" s="427"/>
      <c r="G916" s="427"/>
      <c r="H916" s="427"/>
      <c r="I916" s="427"/>
      <c r="J916" s="427"/>
      <c r="K916" s="427"/>
      <c r="L916" s="428"/>
    </row>
    <row r="917" spans="1:12">
      <c r="A917" s="101"/>
      <c r="B917" s="72" t="s">
        <v>136</v>
      </c>
      <c r="C917" s="427" t="str">
        <f ca="1">OFFSET('Bateria indicadores proceso'!$L$3,(RIGHT(A910,3)),1)</f>
        <v xml:space="preserve">Sumatoria de número de visitas de inspección, vigilancia y control a organizaciones de tercer y cuarto grado realizadas									</v>
      </c>
      <c r="D917" s="427"/>
      <c r="E917" s="427"/>
      <c r="F917" s="427"/>
      <c r="G917" s="427"/>
      <c r="H917" s="427"/>
      <c r="I917" s="427"/>
      <c r="J917" s="427"/>
      <c r="K917" s="427"/>
      <c r="L917" s="428"/>
    </row>
    <row r="918" spans="1:12">
      <c r="A918" s="101"/>
      <c r="B918" s="72" t="s">
        <v>137</v>
      </c>
      <c r="C918" s="427" t="str">
        <f ca="1">OFFSET('Bateria indicadores proceso'!$Z$3,(RIGHT(A910,3)),1)</f>
        <v>Trimestral</v>
      </c>
      <c r="D918" s="427"/>
      <c r="E918" s="427"/>
      <c r="F918" s="427"/>
      <c r="G918" s="427"/>
      <c r="H918" s="427"/>
      <c r="I918" s="427"/>
      <c r="J918" s="427"/>
      <c r="K918" s="427"/>
      <c r="L918" s="428"/>
    </row>
    <row r="919" spans="1:12">
      <c r="A919" s="101"/>
      <c r="B919" s="72" t="s">
        <v>138</v>
      </c>
      <c r="C919" s="427" t="str">
        <f ca="1">OFFSET('Bateria indicadores proceso'!$X$3,(RIGHT(A910,3)),1)</f>
        <v>Actas de las visitas de IVC realizadas por el equipo y reportadas por el enlace del Grupo de Acción Comunal durante el trimestre.</v>
      </c>
      <c r="D919" s="427"/>
      <c r="E919" s="427"/>
      <c r="F919" s="427"/>
      <c r="G919" s="427"/>
      <c r="H919" s="427"/>
      <c r="I919" s="427"/>
      <c r="J919" s="427"/>
      <c r="K919" s="427"/>
      <c r="L919" s="428"/>
    </row>
    <row r="920" spans="1:12">
      <c r="A920" s="101"/>
      <c r="B920" s="72" t="s">
        <v>139</v>
      </c>
      <c r="C920" s="425">
        <f ca="1">OFFSET('Bateria indicadores proceso'!$P$3,(RIGHT(A910,3)),1)</f>
        <v>2024</v>
      </c>
      <c r="D920" s="425"/>
      <c r="E920" s="425"/>
      <c r="F920" s="425"/>
      <c r="G920" s="425"/>
      <c r="H920" s="425"/>
      <c r="I920" s="425"/>
      <c r="J920" s="425"/>
      <c r="K920" s="425"/>
      <c r="L920" s="426"/>
    </row>
    <row r="921" spans="1:12">
      <c r="A921" s="101"/>
      <c r="B921" s="72" t="s">
        <v>140</v>
      </c>
      <c r="C921" s="425" t="str">
        <f ca="1">IF(C915="Número",TEXT(OFFSET('Bateria indicadores proceso'!$Q$3,(RIGHT(A910,3)),1),"######"),TEXT(OFFSET('Bateria indicadores proceso'!$Q$3,(RIGHT(A910,3)),1),"0.0%"))</f>
        <v>43</v>
      </c>
      <c r="D921" s="425"/>
      <c r="E921" s="425"/>
      <c r="F921" s="425"/>
      <c r="G921" s="425"/>
      <c r="H921" s="425"/>
      <c r="I921" s="425"/>
      <c r="J921" s="425"/>
      <c r="K921" s="425"/>
      <c r="L921" s="426"/>
    </row>
    <row r="922" spans="1:12">
      <c r="A922" s="101"/>
      <c r="B922" s="72" t="s">
        <v>141</v>
      </c>
      <c r="C922" s="444">
        <f ca="1">+OFFSET('Bateria indicadores proceso'!$R$3,(RIGHT(A910,3)),1)</f>
        <v>46022</v>
      </c>
      <c r="D922" s="444"/>
      <c r="E922" s="444"/>
      <c r="F922" s="444"/>
      <c r="G922" s="444"/>
      <c r="H922" s="444"/>
      <c r="I922" s="444"/>
      <c r="J922" s="444"/>
      <c r="K922" s="444"/>
      <c r="L922" s="445"/>
    </row>
    <row r="923" spans="1:12">
      <c r="A923" s="101"/>
      <c r="B923" s="72" t="s">
        <v>142</v>
      </c>
      <c r="C923" s="425" t="str">
        <f ca="1">OFFSET('Bateria indicadores proceso'!$M$3,(RIGHT(A910,3)),1)</f>
        <v>Mantener</v>
      </c>
      <c r="D923" s="425"/>
      <c r="E923" s="425"/>
      <c r="F923" s="425"/>
      <c r="G923" s="425"/>
      <c r="H923" s="425"/>
      <c r="I923" s="425"/>
      <c r="J923" s="425"/>
      <c r="K923" s="425"/>
      <c r="L923" s="426"/>
    </row>
    <row r="924" spans="1:12">
      <c r="A924" s="101"/>
      <c r="B924" s="72" t="s">
        <v>143</v>
      </c>
      <c r="C924" s="425" t="str">
        <f ca="1">OFFSET('Bateria indicadores proceso'!$N$3,(RIGHT(A910,3)),1)</f>
        <v>Acumulado</v>
      </c>
      <c r="D924" s="425"/>
      <c r="E924" s="425"/>
      <c r="F924" s="425"/>
      <c r="G924" s="425"/>
      <c r="H924" s="425"/>
      <c r="I924" s="425"/>
      <c r="J924" s="425"/>
      <c r="K924" s="425"/>
      <c r="L924" s="426"/>
    </row>
    <row r="925" spans="1:12">
      <c r="A925" s="101"/>
      <c r="B925" s="72" t="s">
        <v>144</v>
      </c>
      <c r="C925" s="425" t="str">
        <f ca="1">IF(C915="Número",TEXT(OFFSET('Bateria indicadores proceso'!$W$3,(RIGHT(A910,3)),1),"######"),TEXT(OFFSET('Bateria indicadores proceso'!$W$3,(RIGHT(A910,3)),1),"0.0%"))</f>
        <v>43</v>
      </c>
      <c r="D925" s="425"/>
      <c r="E925" s="425"/>
      <c r="F925" s="425"/>
      <c r="G925" s="425"/>
      <c r="H925" s="425"/>
      <c r="I925" s="425"/>
      <c r="J925" s="425"/>
      <c r="K925" s="425"/>
      <c r="L925" s="426"/>
    </row>
    <row r="926" spans="1:12">
      <c r="A926" s="101"/>
      <c r="B926" s="441" t="s">
        <v>145</v>
      </c>
      <c r="C926" s="70" t="s">
        <v>146</v>
      </c>
      <c r="D926" s="70" t="s">
        <v>147</v>
      </c>
      <c r="E926" s="70" t="s">
        <v>148</v>
      </c>
      <c r="F926" s="70" t="s">
        <v>149</v>
      </c>
      <c r="J926" s="75"/>
      <c r="K926" s="75"/>
      <c r="L926" s="76"/>
    </row>
    <row r="927" spans="1:12">
      <c r="A927" s="101"/>
      <c r="B927" s="441"/>
      <c r="C927" s="70" t="str">
        <f ca="1">IF(C915="Número",TEXT(OFFSET('Bateria indicadores proceso'!$S$3,(RIGHT(A910,3)),1),"######"),TEXT(OFFSET('Bateria indicadores proceso'!$S$3,(RIGHT(A910,3)),1),"0.0%"))</f>
        <v>10</v>
      </c>
      <c r="D927" s="70" t="str">
        <f ca="1">IF(C915="Número",TEXT(OFFSET('Bateria indicadores proceso'!$T$3,(RIGHT(A910,3)),1),"######"),TEXT(OFFSET('Bateria indicadores proceso'!$T$3,(RIGHT(A910,3)),1),"0.0%"))</f>
        <v>20</v>
      </c>
      <c r="E927" s="70" t="str">
        <f ca="1">IF(C915="Número",TEXT(OFFSET('Bateria indicadores proceso'!$U$3,(RIGHT(A910,3)),1),"######"),TEXT(OFFSET('Bateria indicadores proceso'!$U$3,(RIGHT(A910,3)),1),"0.0%"))</f>
        <v>10</v>
      </c>
      <c r="F927" s="70" t="str">
        <f ca="1">IF(C915="Número",TEXT(OFFSET('Bateria indicadores proceso'!$V$3,(RIGHT(A910,3)),1),"######"),TEXT(OFFSET('Bateria indicadores proceso'!$V$3,(RIGHT(A910,3)),1),"0.0%"))</f>
        <v>3</v>
      </c>
      <c r="J927" s="77"/>
      <c r="K927" s="77"/>
      <c r="L927" s="78"/>
    </row>
    <row r="928" spans="1:12">
      <c r="A928" s="101"/>
      <c r="B928" s="466" t="s">
        <v>150</v>
      </c>
      <c r="C928" s="446" t="s">
        <v>99</v>
      </c>
      <c r="D928" s="447"/>
      <c r="E928" s="446" t="s">
        <v>103</v>
      </c>
      <c r="F928" s="447"/>
      <c r="G928" s="446" t="s">
        <v>107</v>
      </c>
      <c r="H928" s="447"/>
      <c r="I928" s="446" t="s">
        <v>111</v>
      </c>
      <c r="J928" s="447"/>
      <c r="K928" s="446" t="s">
        <v>114</v>
      </c>
      <c r="L928" s="449"/>
    </row>
    <row r="929" spans="1:12">
      <c r="A929" s="101"/>
      <c r="B929" s="467"/>
      <c r="C929" s="452" t="s">
        <v>97</v>
      </c>
      <c r="D929" s="453"/>
      <c r="E929" s="454" t="s">
        <v>101</v>
      </c>
      <c r="F929" s="455"/>
      <c r="G929" s="456" t="s">
        <v>105</v>
      </c>
      <c r="H929" s="457"/>
      <c r="I929" s="458" t="s">
        <v>109</v>
      </c>
      <c r="J929" s="459"/>
      <c r="K929" s="460" t="s">
        <v>112</v>
      </c>
      <c r="L929" s="461"/>
    </row>
    <row r="930" spans="1:12">
      <c r="A930" s="101"/>
      <c r="B930" s="468"/>
      <c r="C930" s="446" t="s">
        <v>98</v>
      </c>
      <c r="D930" s="447"/>
      <c r="E930" s="446" t="s">
        <v>151</v>
      </c>
      <c r="F930" s="447"/>
      <c r="G930" s="448" t="s">
        <v>152</v>
      </c>
      <c r="H930" s="447"/>
      <c r="I930" s="446" t="s">
        <v>153</v>
      </c>
      <c r="J930" s="447"/>
      <c r="K930" s="446" t="s">
        <v>113</v>
      </c>
      <c r="L930" s="449"/>
    </row>
    <row r="931" spans="1:12">
      <c r="A931" s="101"/>
      <c r="B931" s="72" t="s">
        <v>154</v>
      </c>
      <c r="C931" s="427" t="str">
        <f ca="1">OFFSET('Bateria indicadores proceso'!$Y$3,(RIGHT(A910,3)),1)</f>
        <v>Actas o informes de visitas</v>
      </c>
      <c r="D931" s="427"/>
      <c r="E931" s="427"/>
      <c r="F931" s="427"/>
      <c r="G931" s="427"/>
      <c r="H931" s="427"/>
      <c r="I931" s="427"/>
      <c r="J931" s="427"/>
      <c r="K931" s="427"/>
      <c r="L931" s="428"/>
    </row>
    <row r="932" spans="1:12">
      <c r="A932" s="101"/>
      <c r="B932" s="442" t="s">
        <v>155</v>
      </c>
      <c r="C932" s="425" t="s">
        <v>156</v>
      </c>
      <c r="D932" s="425"/>
      <c r="E932" s="425"/>
      <c r="F932" s="462" t="str">
        <f ca="1">OFFSET('Bateria indicadores proceso'!$B$3,(RIGHT(A910,3)),1)</f>
        <v>GESTIÓN POLÍTICA Y GOBIERNO</v>
      </c>
      <c r="G932" s="462"/>
      <c r="H932" s="462"/>
      <c r="I932" s="462"/>
      <c r="J932" s="462"/>
      <c r="K932" s="462"/>
      <c r="L932" s="463"/>
    </row>
    <row r="933" spans="1:12">
      <c r="A933" s="101"/>
      <c r="B933" s="443"/>
      <c r="C933" s="425" t="s">
        <v>157</v>
      </c>
      <c r="D933" s="425"/>
      <c r="E933" s="425"/>
      <c r="F933" s="464">
        <f ca="1">OFFSET('Bateria indicadores proceso'!$C$3,(RIGHT(A910,3)),1)</f>
        <v>0.33</v>
      </c>
      <c r="G933" s="464"/>
      <c r="H933" s="464"/>
      <c r="I933" s="464"/>
      <c r="J933" s="464"/>
      <c r="K933" s="464"/>
      <c r="L933" s="465"/>
    </row>
    <row r="934" spans="1:12" ht="15" thickBot="1">
      <c r="A934" s="101"/>
      <c r="B934" s="443"/>
      <c r="C934" s="425" t="s">
        <v>158</v>
      </c>
      <c r="D934" s="425"/>
      <c r="E934" s="425"/>
      <c r="F934" s="464">
        <f ca="1">OFFSET('Bateria indicadores proceso'!$E$3,(RIGHT(A910,3)),1)</f>
        <v>0.11</v>
      </c>
      <c r="G934" s="464"/>
      <c r="H934" s="464"/>
      <c r="I934" s="464"/>
      <c r="J934" s="464"/>
      <c r="K934" s="464"/>
      <c r="L934" s="465"/>
    </row>
    <row r="935" spans="1:12" ht="16" thickBot="1">
      <c r="A935" s="101"/>
      <c r="B935" s="438" t="s">
        <v>159</v>
      </c>
      <c r="C935" s="439"/>
      <c r="D935" s="439"/>
      <c r="E935" s="439"/>
      <c r="F935" s="439"/>
      <c r="G935" s="439"/>
      <c r="H935" s="439"/>
      <c r="I935" s="439"/>
      <c r="J935" s="439"/>
      <c r="K935" s="439"/>
      <c r="L935" s="440"/>
    </row>
    <row r="936" spans="1:12">
      <c r="A936" s="101"/>
      <c r="B936" s="72" t="s">
        <v>161</v>
      </c>
      <c r="C936" s="425" t="str">
        <f ca="1">OFFSET('Bateria indicadores proceso'!$G$3,(RIGHT(A910,3)),1)</f>
        <v>Director</v>
      </c>
      <c r="D936" s="425"/>
      <c r="E936" s="425"/>
      <c r="F936" s="425"/>
      <c r="G936" s="425"/>
      <c r="H936" s="425"/>
      <c r="I936" s="425"/>
      <c r="J936" s="425"/>
      <c r="K936" s="425"/>
      <c r="L936" s="426"/>
    </row>
    <row r="937" spans="1:12">
      <c r="A937" s="101"/>
      <c r="B937" s="72" t="s">
        <v>162</v>
      </c>
      <c r="C937" s="425" t="str">
        <f ca="1">OFFSET('Bateria indicadores proceso'!$F$3,(RIGHT(A910,3)),1)</f>
        <v>Dirección para la Democracia, la Participación Ciudadana y la Acción Comunal</v>
      </c>
      <c r="D937" s="425"/>
      <c r="E937" s="425"/>
      <c r="F937" s="425"/>
      <c r="G937" s="425"/>
      <c r="H937" s="425"/>
      <c r="I937" s="425"/>
      <c r="J937" s="425"/>
      <c r="K937" s="425"/>
      <c r="L937" s="426"/>
    </row>
    <row r="938" spans="1:12">
      <c r="A938" s="101"/>
      <c r="B938" s="72" t="s">
        <v>163</v>
      </c>
      <c r="C938" s="450" t="str">
        <f ca="1">OFFSET('Bateria indicadores proceso'!$H$3,(RIGHT(A874,3)),1)</f>
        <v xml:space="preserve">paula.sierra@mininterior.gov.co									</v>
      </c>
      <c r="D938" s="450"/>
      <c r="E938" s="450"/>
      <c r="F938" s="450"/>
      <c r="G938" s="450"/>
      <c r="H938" s="450"/>
      <c r="I938" s="450"/>
      <c r="J938" s="450"/>
      <c r="K938" s="450"/>
      <c r="L938" s="451"/>
    </row>
    <row r="939" spans="1:12" ht="15" thickBot="1">
      <c r="A939" s="104"/>
      <c r="B939" s="74" t="s">
        <v>164</v>
      </c>
      <c r="C939" s="429" t="s">
        <v>165</v>
      </c>
      <c r="D939" s="429"/>
      <c r="E939" s="429"/>
      <c r="F939" s="429"/>
      <c r="G939" s="429"/>
      <c r="H939" s="429"/>
      <c r="I939" s="429"/>
      <c r="J939" s="429"/>
      <c r="K939" s="429"/>
      <c r="L939" s="430"/>
    </row>
    <row r="940" spans="1:12" ht="15" thickBot="1"/>
    <row r="941" spans="1:12" ht="21.5" thickBot="1">
      <c r="A941" s="431" t="s">
        <v>120</v>
      </c>
      <c r="B941" s="432"/>
      <c r="C941" s="432"/>
      <c r="D941" s="432"/>
      <c r="E941" s="432"/>
      <c r="F941" s="432"/>
      <c r="G941" s="432"/>
      <c r="H941" s="432"/>
      <c r="I941" s="432"/>
      <c r="J941" s="432"/>
      <c r="K941" s="432"/>
      <c r="L941" s="433"/>
    </row>
    <row r="942" spans="1:12" ht="31.5" thickBot="1">
      <c r="A942" s="69" t="s">
        <v>121</v>
      </c>
      <c r="B942" s="436" t="s">
        <v>122</v>
      </c>
      <c r="C942" s="436"/>
      <c r="D942" s="436"/>
      <c r="E942" s="436"/>
      <c r="F942" s="436"/>
      <c r="G942" s="436"/>
      <c r="H942" s="436"/>
      <c r="I942" s="436"/>
      <c r="J942" s="436"/>
      <c r="K942" s="436"/>
      <c r="L942" s="436"/>
    </row>
    <row r="943" spans="1:12" ht="16" thickBot="1">
      <c r="A943" s="100"/>
      <c r="B943" s="71" t="s">
        <v>123</v>
      </c>
      <c r="C943" s="434" t="s">
        <v>124</v>
      </c>
      <c r="D943" s="434"/>
      <c r="E943" s="434"/>
      <c r="F943" s="434"/>
      <c r="G943" s="434"/>
      <c r="H943" s="434"/>
      <c r="I943" s="434"/>
      <c r="J943" s="434"/>
      <c r="K943" s="434"/>
      <c r="L943" s="435"/>
    </row>
    <row r="944" spans="1:12" ht="16" thickBot="1">
      <c r="A944" s="101"/>
      <c r="B944" s="436" t="s">
        <v>125</v>
      </c>
      <c r="C944" s="437"/>
      <c r="D944" s="437"/>
      <c r="E944" s="437"/>
      <c r="F944" s="437"/>
      <c r="G944" s="437"/>
      <c r="H944" s="437"/>
      <c r="I944" s="437"/>
      <c r="J944" s="437"/>
      <c r="K944" s="437"/>
      <c r="L944" s="437"/>
    </row>
    <row r="945" spans="1:12">
      <c r="A945" s="101"/>
      <c r="B945" s="71" t="s">
        <v>126</v>
      </c>
      <c r="C945" s="427" t="s">
        <v>127</v>
      </c>
      <c r="D945" s="427"/>
      <c r="E945" s="427"/>
      <c r="F945" s="427"/>
      <c r="G945" s="427"/>
      <c r="H945" s="427"/>
      <c r="I945" s="427"/>
      <c r="J945" s="427"/>
      <c r="K945" s="427"/>
      <c r="L945" s="428"/>
    </row>
    <row r="946" spans="1:12">
      <c r="A946" s="102" t="s">
        <v>191</v>
      </c>
      <c r="B946" s="72" t="s">
        <v>129</v>
      </c>
      <c r="C946" s="427" t="str">
        <f ca="1">OFFSET('Bateria indicadores proceso'!$F$3,(RIGHT(A946,3)),1)</f>
        <v>Dirección para la Democracia, la Participación Ciudadana y la Acción Comunal</v>
      </c>
      <c r="D946" s="427"/>
      <c r="E946" s="427"/>
      <c r="F946" s="427"/>
      <c r="G946" s="427"/>
      <c r="H946" s="427"/>
      <c r="I946" s="427"/>
      <c r="J946" s="427"/>
      <c r="K946" s="427"/>
      <c r="L946" s="428"/>
    </row>
    <row r="947" spans="1:12">
      <c r="A947" s="101"/>
      <c r="B947" s="72" t="s">
        <v>130</v>
      </c>
      <c r="C947" s="427" t="str">
        <f ca="1">OFFSET('Bateria indicadores proceso'!$K$3,(RIGHT(A946,3)),1)</f>
        <v>Acciones de fortalecimiento de la política pública de participación ciudadana y electoral - PPPCyE realizadas</v>
      </c>
      <c r="D947" s="427"/>
      <c r="E947" s="427"/>
      <c r="F947" s="427"/>
      <c r="G947" s="427"/>
      <c r="H947" s="427"/>
      <c r="I947" s="427"/>
      <c r="J947" s="427"/>
      <c r="K947" s="427"/>
      <c r="L947" s="428"/>
    </row>
    <row r="948" spans="1:12">
      <c r="A948" s="101"/>
      <c r="B948" s="72" t="s">
        <v>131</v>
      </c>
      <c r="C948" s="427" t="str">
        <f ca="1">OFFSET('Bateria indicadores proceso'!$I$3,(RIGHT(A946,3)),1)</f>
        <v>Eficacia</v>
      </c>
      <c r="D948" s="427"/>
      <c r="E948" s="427"/>
      <c r="F948" s="427"/>
      <c r="G948" s="427"/>
      <c r="H948" s="427"/>
      <c r="I948" s="427"/>
      <c r="J948" s="427"/>
      <c r="K948" s="427"/>
      <c r="L948" s="428"/>
    </row>
    <row r="949" spans="1:12" ht="15" thickBot="1">
      <c r="A949" s="103"/>
      <c r="B949" s="73" t="s">
        <v>132</v>
      </c>
      <c r="C949" s="427" t="str">
        <f ca="1">OFFSET('Bateria indicadores proceso'!$J$3,(RIGHT(A946,3)),1)</f>
        <v>Realizar acciones de fortalecimiento de la política pública de participación ciudadana y electoral en su fase de implementación, mediante la divulgacion y socialización en los 32 departamentos del Pais.</v>
      </c>
      <c r="D949" s="427"/>
      <c r="E949" s="427"/>
      <c r="F949" s="427"/>
      <c r="G949" s="427"/>
      <c r="H949" s="427"/>
      <c r="I949" s="427"/>
      <c r="J949" s="427"/>
      <c r="K949" s="427"/>
      <c r="L949" s="428"/>
    </row>
    <row r="950" spans="1:12" ht="16" thickBot="1">
      <c r="A950" s="103"/>
      <c r="B950" s="438" t="s">
        <v>133</v>
      </c>
      <c r="C950" s="439"/>
      <c r="D950" s="439"/>
      <c r="E950" s="439"/>
      <c r="F950" s="439"/>
      <c r="G950" s="439"/>
      <c r="H950" s="439"/>
      <c r="I950" s="439"/>
      <c r="J950" s="439"/>
      <c r="K950" s="439"/>
      <c r="L950" s="440"/>
    </row>
    <row r="951" spans="1:12">
      <c r="A951" s="101"/>
      <c r="B951" s="71" t="s">
        <v>134</v>
      </c>
      <c r="C951" s="427" t="str">
        <f ca="1">OFFSET('Bateria indicadores proceso'!$O$3,(RIGHT(A946,3)),1)</f>
        <v>Número</v>
      </c>
      <c r="D951" s="427"/>
      <c r="E951" s="427"/>
      <c r="F951" s="427"/>
      <c r="G951" s="427"/>
      <c r="H951" s="427"/>
      <c r="I951" s="427"/>
      <c r="J951" s="427"/>
      <c r="K951" s="427"/>
      <c r="L951" s="428"/>
    </row>
    <row r="952" spans="1:12" ht="24">
      <c r="A952" s="101"/>
      <c r="B952" s="72" t="s">
        <v>135</v>
      </c>
      <c r="C952" s="427"/>
      <c r="D952" s="427"/>
      <c r="E952" s="427"/>
      <c r="F952" s="427"/>
      <c r="G952" s="427"/>
      <c r="H952" s="427"/>
      <c r="I952" s="427"/>
      <c r="J952" s="427"/>
      <c r="K952" s="427"/>
      <c r="L952" s="428"/>
    </row>
    <row r="953" spans="1:12">
      <c r="A953" s="101"/>
      <c r="B953" s="72" t="s">
        <v>136</v>
      </c>
      <c r="C953" s="427" t="str">
        <f ca="1">OFFSET('Bateria indicadores proceso'!$L$3,(RIGHT(A946,3)),1)</f>
        <v>Sumatoria de acciones de fortalecimiento de la política pública de participación ciudadana y electoral - PPPCyE realizadas</v>
      </c>
      <c r="D953" s="427"/>
      <c r="E953" s="427"/>
      <c r="F953" s="427"/>
      <c r="G953" s="427"/>
      <c r="H953" s="427"/>
      <c r="I953" s="427"/>
      <c r="J953" s="427"/>
      <c r="K953" s="427"/>
      <c r="L953" s="428"/>
    </row>
    <row r="954" spans="1:12">
      <c r="A954" s="101"/>
      <c r="B954" s="72" t="s">
        <v>137</v>
      </c>
      <c r="C954" s="427" t="str">
        <f ca="1">OFFSET('Bateria indicadores proceso'!$Z$3,(RIGHT(A946,3)),1)</f>
        <v>Trimestral</v>
      </c>
      <c r="D954" s="427"/>
      <c r="E954" s="427"/>
      <c r="F954" s="427"/>
      <c r="G954" s="427"/>
      <c r="H954" s="427"/>
      <c r="I954" s="427"/>
      <c r="J954" s="427"/>
      <c r="K954" s="427"/>
      <c r="L954" s="428"/>
    </row>
    <row r="955" spans="1:12">
      <c r="A955" s="101"/>
      <c r="B955" s="72" t="s">
        <v>138</v>
      </c>
      <c r="C955" s="427" t="str">
        <f ca="1">OFFSET('Bateria indicadores proceso'!$X$3,(RIGHT(A946,3)),1)</f>
        <v>Actas o informes de las acciones realizadas por el equipo y reportadas por el enlace del Grupo de Participación Ciudadana durante el trimestre.</v>
      </c>
      <c r="D955" s="427"/>
      <c r="E955" s="427"/>
      <c r="F955" s="427"/>
      <c r="G955" s="427"/>
      <c r="H955" s="427"/>
      <c r="I955" s="427"/>
      <c r="J955" s="427"/>
      <c r="K955" s="427"/>
      <c r="L955" s="428"/>
    </row>
    <row r="956" spans="1:12">
      <c r="A956" s="101"/>
      <c r="B956" s="72" t="s">
        <v>139</v>
      </c>
      <c r="C956" s="425" t="str">
        <f ca="1">OFFSET('Bateria indicadores proceso'!$P$3,(RIGHT(A946,3)),1)</f>
        <v>No aplica</v>
      </c>
      <c r="D956" s="425"/>
      <c r="E956" s="425"/>
      <c r="F956" s="425"/>
      <c r="G956" s="425"/>
      <c r="H956" s="425"/>
      <c r="I956" s="425"/>
      <c r="J956" s="425"/>
      <c r="K956" s="425"/>
      <c r="L956" s="426"/>
    </row>
    <row r="957" spans="1:12">
      <c r="A957" s="101"/>
      <c r="B957" s="72" t="s">
        <v>140</v>
      </c>
      <c r="C957" s="425" t="str">
        <f ca="1">IF(C951="Número",TEXT(OFFSET('Bateria indicadores proceso'!$Q$3,(RIGHT(A946,3)),1),"######"),TEXT(OFFSET('Bateria indicadores proceso'!$Q$3,(RIGHT(A946,3)),1),"0.0%"))</f>
        <v>No aplica</v>
      </c>
      <c r="D957" s="425"/>
      <c r="E957" s="425"/>
      <c r="F957" s="425"/>
      <c r="G957" s="425"/>
      <c r="H957" s="425"/>
      <c r="I957" s="425"/>
      <c r="J957" s="425"/>
      <c r="K957" s="425"/>
      <c r="L957" s="426"/>
    </row>
    <row r="958" spans="1:12">
      <c r="A958" s="101"/>
      <c r="B958" s="72" t="s">
        <v>141</v>
      </c>
      <c r="C958" s="444" t="str">
        <f ca="1">+OFFSET('Bateria indicadores proceso'!$R$3,(RIGHT(A946,3)),1)</f>
        <v>No aplica</v>
      </c>
      <c r="D958" s="444"/>
      <c r="E958" s="444"/>
      <c r="F958" s="444"/>
      <c r="G958" s="444"/>
      <c r="H958" s="444"/>
      <c r="I958" s="444"/>
      <c r="J958" s="444"/>
      <c r="K958" s="444"/>
      <c r="L958" s="445"/>
    </row>
    <row r="959" spans="1:12">
      <c r="A959" s="101"/>
      <c r="B959" s="72" t="s">
        <v>142</v>
      </c>
      <c r="C959" s="425" t="str">
        <f ca="1">OFFSET('Bateria indicadores proceso'!$M$3,(RIGHT(A946,3)),1)</f>
        <v>Mantener</v>
      </c>
      <c r="D959" s="425"/>
      <c r="E959" s="425"/>
      <c r="F959" s="425"/>
      <c r="G959" s="425"/>
      <c r="H959" s="425"/>
      <c r="I959" s="425"/>
      <c r="J959" s="425"/>
      <c r="K959" s="425"/>
      <c r="L959" s="426"/>
    </row>
    <row r="960" spans="1:12">
      <c r="A960" s="101"/>
      <c r="B960" s="72" t="s">
        <v>143</v>
      </c>
      <c r="C960" s="425" t="str">
        <f ca="1">OFFSET('Bateria indicadores proceso'!$N$3,(RIGHT(A946,3)),1)</f>
        <v>Acumulado</v>
      </c>
      <c r="D960" s="425"/>
      <c r="E960" s="425"/>
      <c r="F960" s="425"/>
      <c r="G960" s="425"/>
      <c r="H960" s="425"/>
      <c r="I960" s="425"/>
      <c r="J960" s="425"/>
      <c r="K960" s="425"/>
      <c r="L960" s="426"/>
    </row>
    <row r="961" spans="1:12">
      <c r="A961" s="101"/>
      <c r="B961" s="72" t="s">
        <v>144</v>
      </c>
      <c r="C961" s="425" t="str">
        <f ca="1">IF(C951="Número",TEXT(OFFSET('Bateria indicadores proceso'!$W$3,(RIGHT(A946,3)),1),"######"),TEXT(OFFSET('Bateria indicadores proceso'!$W$3,(RIGHT(A946,3)),1),"0.0%"))</f>
        <v>32</v>
      </c>
      <c r="D961" s="425"/>
      <c r="E961" s="425"/>
      <c r="F961" s="425"/>
      <c r="G961" s="425"/>
      <c r="H961" s="425"/>
      <c r="I961" s="425"/>
      <c r="J961" s="425"/>
      <c r="K961" s="425"/>
      <c r="L961" s="426"/>
    </row>
    <row r="962" spans="1:12">
      <c r="A962" s="101"/>
      <c r="B962" s="441" t="s">
        <v>145</v>
      </c>
      <c r="C962" s="70" t="s">
        <v>146</v>
      </c>
      <c r="D962" s="70" t="s">
        <v>147</v>
      </c>
      <c r="E962" s="70" t="s">
        <v>148</v>
      </c>
      <c r="F962" s="70" t="s">
        <v>149</v>
      </c>
      <c r="J962" s="75"/>
      <c r="K962" s="75"/>
      <c r="L962" s="76"/>
    </row>
    <row r="963" spans="1:12">
      <c r="A963" s="101"/>
      <c r="B963" s="441"/>
      <c r="C963" s="70" t="str">
        <f ca="1">IF(C951="Número",TEXT(OFFSET('Bateria indicadores proceso'!$S$3,(RIGHT(A946,3)),1),"######"),TEXT(OFFSET('Bateria indicadores proceso'!$S$3,(RIGHT(A946,3)),1),"0.0%"))</f>
        <v>4</v>
      </c>
      <c r="D963" s="70" t="str">
        <f ca="1">IF(C951="Número",TEXT(OFFSET('Bateria indicadores proceso'!$T$3,(RIGHT(A946,3)),1),"######"),TEXT(OFFSET('Bateria indicadores proceso'!$T$3,(RIGHT(A946,3)),1),"0.0%"))</f>
        <v>12</v>
      </c>
      <c r="E963" s="70" t="str">
        <f ca="1">IF(C951="Número",TEXT(OFFSET('Bateria indicadores proceso'!$U$3,(RIGHT(A946,3)),1),"######"),TEXT(OFFSET('Bateria indicadores proceso'!$U$3,(RIGHT(A946,3)),1),"0.0%"))</f>
        <v>12</v>
      </c>
      <c r="F963" s="70" t="str">
        <f ca="1">IF(C951="Número",TEXT(OFFSET('Bateria indicadores proceso'!$V$3,(RIGHT(A946,3)),1),"######"),TEXT(OFFSET('Bateria indicadores proceso'!$V$3,(RIGHT(A946,3)),1),"0.0%"))</f>
        <v>4</v>
      </c>
      <c r="J963" s="77"/>
      <c r="K963" s="77"/>
      <c r="L963" s="78"/>
    </row>
    <row r="964" spans="1:12">
      <c r="A964" s="101"/>
      <c r="B964" s="466" t="s">
        <v>150</v>
      </c>
      <c r="C964" s="446" t="s">
        <v>99</v>
      </c>
      <c r="D964" s="447"/>
      <c r="E964" s="446" t="s">
        <v>103</v>
      </c>
      <c r="F964" s="447"/>
      <c r="G964" s="446" t="s">
        <v>107</v>
      </c>
      <c r="H964" s="447"/>
      <c r="I964" s="446" t="s">
        <v>111</v>
      </c>
      <c r="J964" s="447"/>
      <c r="K964" s="446" t="s">
        <v>114</v>
      </c>
      <c r="L964" s="449"/>
    </row>
    <row r="965" spans="1:12">
      <c r="A965" s="101"/>
      <c r="B965" s="467"/>
      <c r="C965" s="452" t="s">
        <v>97</v>
      </c>
      <c r="D965" s="453"/>
      <c r="E965" s="454" t="s">
        <v>101</v>
      </c>
      <c r="F965" s="455"/>
      <c r="G965" s="456" t="s">
        <v>105</v>
      </c>
      <c r="H965" s="457"/>
      <c r="I965" s="458" t="s">
        <v>109</v>
      </c>
      <c r="J965" s="459"/>
      <c r="K965" s="460" t="s">
        <v>112</v>
      </c>
      <c r="L965" s="461"/>
    </row>
    <row r="966" spans="1:12">
      <c r="A966" s="101"/>
      <c r="B966" s="468"/>
      <c r="C966" s="446" t="s">
        <v>98</v>
      </c>
      <c r="D966" s="447"/>
      <c r="E966" s="446" t="s">
        <v>151</v>
      </c>
      <c r="F966" s="447"/>
      <c r="G966" s="448" t="s">
        <v>152</v>
      </c>
      <c r="H966" s="447"/>
      <c r="I966" s="446" t="s">
        <v>153</v>
      </c>
      <c r="J966" s="447"/>
      <c r="K966" s="446" t="s">
        <v>113</v>
      </c>
      <c r="L966" s="449"/>
    </row>
    <row r="967" spans="1:12">
      <c r="A967" s="101"/>
      <c r="B967" s="72" t="s">
        <v>154</v>
      </c>
      <c r="C967" s="427" t="str">
        <f ca="1">OFFSET('Bateria indicadores proceso'!$Y$3,(RIGHT(A946,3)),1)</f>
        <v>Actas o informes de visitas</v>
      </c>
      <c r="D967" s="427"/>
      <c r="E967" s="427"/>
      <c r="F967" s="427"/>
      <c r="G967" s="427"/>
      <c r="H967" s="427"/>
      <c r="I967" s="427"/>
      <c r="J967" s="427"/>
      <c r="K967" s="427"/>
      <c r="L967" s="428"/>
    </row>
    <row r="968" spans="1:12">
      <c r="A968" s="101"/>
      <c r="B968" s="442" t="s">
        <v>155</v>
      </c>
      <c r="C968" s="425" t="s">
        <v>156</v>
      </c>
      <c r="D968" s="425"/>
      <c r="E968" s="425"/>
      <c r="F968" s="462" t="str">
        <f ca="1">OFFSET('Bateria indicadores proceso'!$B$3,(RIGHT(A946,3)),1)</f>
        <v>GESTIÓN POLÍTICA Y GOBIERNO</v>
      </c>
      <c r="G968" s="462"/>
      <c r="H968" s="462"/>
      <c r="I968" s="462"/>
      <c r="J968" s="462"/>
      <c r="K968" s="462"/>
      <c r="L968" s="463"/>
    </row>
    <row r="969" spans="1:12">
      <c r="A969" s="101"/>
      <c r="B969" s="443"/>
      <c r="C969" s="425" t="s">
        <v>157</v>
      </c>
      <c r="D969" s="425"/>
      <c r="E969" s="425"/>
      <c r="F969" s="464">
        <f ca="1">OFFSET('Bateria indicadores proceso'!$C$3,(RIGHT(A946,3)),1)</f>
        <v>0.33</v>
      </c>
      <c r="G969" s="464"/>
      <c r="H969" s="464"/>
      <c r="I969" s="464"/>
      <c r="J969" s="464"/>
      <c r="K969" s="464"/>
      <c r="L969" s="465"/>
    </row>
    <row r="970" spans="1:12" ht="15" thickBot="1">
      <c r="A970" s="101"/>
      <c r="B970" s="443"/>
      <c r="C970" s="425" t="s">
        <v>158</v>
      </c>
      <c r="D970" s="425"/>
      <c r="E970" s="425"/>
      <c r="F970" s="464">
        <f ca="1">OFFSET('Bateria indicadores proceso'!$E$3,(RIGHT(A946,3)),1)</f>
        <v>0.11</v>
      </c>
      <c r="G970" s="464"/>
      <c r="H970" s="464"/>
      <c r="I970" s="464"/>
      <c r="J970" s="464"/>
      <c r="K970" s="464"/>
      <c r="L970" s="465"/>
    </row>
    <row r="971" spans="1:12" ht="16" thickBot="1">
      <c r="A971" s="101"/>
      <c r="B971" s="438" t="s">
        <v>159</v>
      </c>
      <c r="C971" s="439"/>
      <c r="D971" s="439"/>
      <c r="E971" s="439"/>
      <c r="F971" s="439"/>
      <c r="G971" s="439"/>
      <c r="H971" s="439"/>
      <c r="I971" s="439"/>
      <c r="J971" s="439"/>
      <c r="K971" s="439"/>
      <c r="L971" s="440"/>
    </row>
    <row r="972" spans="1:12">
      <c r="A972" s="101"/>
      <c r="B972" s="72" t="s">
        <v>161</v>
      </c>
      <c r="C972" s="425" t="str">
        <f ca="1">OFFSET('Bateria indicadores proceso'!$G$3,(RIGHT(A946,3)),1)</f>
        <v>Director</v>
      </c>
      <c r="D972" s="425"/>
      <c r="E972" s="425"/>
      <c r="F972" s="425"/>
      <c r="G972" s="425"/>
      <c r="H972" s="425"/>
      <c r="I972" s="425"/>
      <c r="J972" s="425"/>
      <c r="K972" s="425"/>
      <c r="L972" s="426"/>
    </row>
    <row r="973" spans="1:12">
      <c r="A973" s="101"/>
      <c r="B973" s="72" t="s">
        <v>162</v>
      </c>
      <c r="C973" s="425" t="str">
        <f ca="1">OFFSET('Bateria indicadores proceso'!$F$3,(RIGHT(A946,3)),1)</f>
        <v>Dirección para la Democracia, la Participación Ciudadana y la Acción Comunal</v>
      </c>
      <c r="D973" s="425"/>
      <c r="E973" s="425"/>
      <c r="F973" s="425"/>
      <c r="G973" s="425"/>
      <c r="H973" s="425"/>
      <c r="I973" s="425"/>
      <c r="J973" s="425"/>
      <c r="K973" s="425"/>
      <c r="L973" s="426"/>
    </row>
    <row r="974" spans="1:12">
      <c r="A974" s="101"/>
      <c r="B974" s="72" t="s">
        <v>163</v>
      </c>
      <c r="C974" s="450" t="str">
        <f ca="1">OFFSET('Bateria indicadores proceso'!$H$3,(RIGHT(A946,3)),1)</f>
        <v xml:space="preserve">paula.sierra@mininterior.gov.co									</v>
      </c>
      <c r="D974" s="450"/>
      <c r="E974" s="450"/>
      <c r="F974" s="450"/>
      <c r="G974" s="450"/>
      <c r="H974" s="450"/>
      <c r="I974" s="450"/>
      <c r="J974" s="450"/>
      <c r="K974" s="450"/>
      <c r="L974" s="451"/>
    </row>
    <row r="975" spans="1:12" ht="15" thickBot="1">
      <c r="A975" s="104"/>
      <c r="B975" s="74" t="s">
        <v>164</v>
      </c>
      <c r="C975" s="429" t="s">
        <v>165</v>
      </c>
      <c r="D975" s="429"/>
      <c r="E975" s="429"/>
      <c r="F975" s="429"/>
      <c r="G975" s="429"/>
      <c r="H975" s="429"/>
      <c r="I975" s="429"/>
      <c r="J975" s="429"/>
      <c r="K975" s="429"/>
      <c r="L975" s="430"/>
    </row>
    <row r="976" spans="1:12" ht="15" thickBot="1"/>
    <row r="977" spans="1:12" ht="21.5" thickBot="1">
      <c r="A977" s="431" t="s">
        <v>120</v>
      </c>
      <c r="B977" s="432"/>
      <c r="C977" s="432"/>
      <c r="D977" s="432"/>
      <c r="E977" s="432"/>
      <c r="F977" s="432"/>
      <c r="G977" s="432"/>
      <c r="H977" s="432"/>
      <c r="I977" s="432"/>
      <c r="J977" s="432"/>
      <c r="K977" s="432"/>
      <c r="L977" s="433"/>
    </row>
    <row r="978" spans="1:12" ht="31.5" thickBot="1">
      <c r="A978" s="69" t="s">
        <v>121</v>
      </c>
      <c r="B978" s="436" t="s">
        <v>122</v>
      </c>
      <c r="C978" s="436"/>
      <c r="D978" s="436"/>
      <c r="E978" s="436"/>
      <c r="F978" s="436"/>
      <c r="G978" s="436"/>
      <c r="H978" s="436"/>
      <c r="I978" s="436"/>
      <c r="J978" s="436"/>
      <c r="K978" s="436"/>
      <c r="L978" s="436"/>
    </row>
    <row r="979" spans="1:12" ht="16" thickBot="1">
      <c r="A979" s="100"/>
      <c r="B979" s="71" t="s">
        <v>123</v>
      </c>
      <c r="C979" s="434" t="s">
        <v>124</v>
      </c>
      <c r="D979" s="434"/>
      <c r="E979" s="434"/>
      <c r="F979" s="434"/>
      <c r="G979" s="434"/>
      <c r="H979" s="434"/>
      <c r="I979" s="434"/>
      <c r="J979" s="434"/>
      <c r="K979" s="434"/>
      <c r="L979" s="435"/>
    </row>
    <row r="980" spans="1:12" ht="16" thickBot="1">
      <c r="A980" s="101"/>
      <c r="B980" s="436" t="s">
        <v>125</v>
      </c>
      <c r="C980" s="437"/>
      <c r="D980" s="437"/>
      <c r="E980" s="437"/>
      <c r="F980" s="437"/>
      <c r="G980" s="437"/>
      <c r="H980" s="437"/>
      <c r="I980" s="437"/>
      <c r="J980" s="437"/>
      <c r="K980" s="437"/>
      <c r="L980" s="437"/>
    </row>
    <row r="981" spans="1:12">
      <c r="A981" s="101"/>
      <c r="B981" s="71" t="s">
        <v>126</v>
      </c>
      <c r="C981" s="427" t="s">
        <v>127</v>
      </c>
      <c r="D981" s="427"/>
      <c r="E981" s="427"/>
      <c r="F981" s="427"/>
      <c r="G981" s="427"/>
      <c r="H981" s="427"/>
      <c r="I981" s="427"/>
      <c r="J981" s="427"/>
      <c r="K981" s="427"/>
      <c r="L981" s="428"/>
    </row>
    <row r="982" spans="1:12">
      <c r="A982" s="102" t="s">
        <v>192</v>
      </c>
      <c r="B982" s="72" t="s">
        <v>129</v>
      </c>
      <c r="C982" s="427" t="str">
        <f ca="1">OFFSET('Bateria indicadores proceso'!$F$3,(RIGHT(A982,3)),1)</f>
        <v xml:space="preserve">Grupo de Articulación Interna para la Política de Víctimas del Conflicto Armado. </v>
      </c>
      <c r="D982" s="427"/>
      <c r="E982" s="427"/>
      <c r="F982" s="427"/>
      <c r="G982" s="427"/>
      <c r="H982" s="427"/>
      <c r="I982" s="427"/>
      <c r="J982" s="427"/>
      <c r="K982" s="427"/>
      <c r="L982" s="428"/>
    </row>
    <row r="983" spans="1:12">
      <c r="A983" s="101"/>
      <c r="B983" s="72" t="s">
        <v>130</v>
      </c>
      <c r="C983" s="427" t="str">
        <f ca="1">OFFSET('Bateria indicadores proceso'!$K$3,(RIGHT(A982,3)),1)</f>
        <v>Asistencias técnicas realizadas a las entidades territoriales para la articulación de la política pública de víctimas.</v>
      </c>
      <c r="D983" s="427"/>
      <c r="E983" s="427"/>
      <c r="F983" s="427"/>
      <c r="G983" s="427"/>
      <c r="H983" s="427"/>
      <c r="I983" s="427"/>
      <c r="J983" s="427"/>
      <c r="K983" s="427"/>
      <c r="L983" s="428"/>
    </row>
    <row r="984" spans="1:12">
      <c r="A984" s="101"/>
      <c r="B984" s="72" t="s">
        <v>131</v>
      </c>
      <c r="C984" s="427" t="str">
        <f ca="1">OFFSET('Bateria indicadores proceso'!$I$3,(RIGHT(A982,3)),1)</f>
        <v>Eficiencia</v>
      </c>
      <c r="D984" s="427"/>
      <c r="E984" s="427"/>
      <c r="F984" s="427"/>
      <c r="G984" s="427"/>
      <c r="H984" s="427"/>
      <c r="I984" s="427"/>
      <c r="J984" s="427"/>
      <c r="K984" s="427"/>
      <c r="L984" s="428"/>
    </row>
    <row r="985" spans="1:12" ht="15" thickBot="1">
      <c r="A985" s="103"/>
      <c r="B985" s="73" t="s">
        <v>132</v>
      </c>
      <c r="C985" s="427" t="str">
        <f ca="1">OFFSET('Bateria indicadores proceso'!$J$3,(RIGHT(A982,3)),1)</f>
        <v>Brindar asistencia técnica oportuna y especializada a las entidades territoriales para fortalecer y mantener sus capacidades institucionales en la planeación, gestión e implementación de la política pública de víctimas. Medir este indicador es importante porque permite verificar el nivel de acompañamiento brindado, asegurar la continuidad del fortalecimiento territorial y orientar acciones de mejora para optimizar los resultados en los procesos operativos y de gestión.</v>
      </c>
      <c r="D985" s="427"/>
      <c r="E985" s="427"/>
      <c r="F985" s="427"/>
      <c r="G985" s="427"/>
      <c r="H985" s="427"/>
      <c r="I985" s="427"/>
      <c r="J985" s="427"/>
      <c r="K985" s="427"/>
      <c r="L985" s="428"/>
    </row>
    <row r="986" spans="1:12" ht="16" thickBot="1">
      <c r="A986" s="103"/>
      <c r="B986" s="438" t="s">
        <v>133</v>
      </c>
      <c r="C986" s="439"/>
      <c r="D986" s="439"/>
      <c r="E986" s="439"/>
      <c r="F986" s="439"/>
      <c r="G986" s="439"/>
      <c r="H986" s="439"/>
      <c r="I986" s="439"/>
      <c r="J986" s="439"/>
      <c r="K986" s="439"/>
      <c r="L986" s="440"/>
    </row>
    <row r="987" spans="1:12">
      <c r="A987" s="101"/>
      <c r="B987" s="71" t="s">
        <v>134</v>
      </c>
      <c r="C987" s="427" t="str">
        <f ca="1">OFFSET('Bateria indicadores proceso'!$O$3,(RIGHT(A982,3)),1)</f>
        <v>Número</v>
      </c>
      <c r="D987" s="427"/>
      <c r="E987" s="427"/>
      <c r="F987" s="427"/>
      <c r="G987" s="427"/>
      <c r="H987" s="427"/>
      <c r="I987" s="427"/>
      <c r="J987" s="427"/>
      <c r="K987" s="427"/>
      <c r="L987" s="428"/>
    </row>
    <row r="988" spans="1:12" ht="24">
      <c r="A988" s="101"/>
      <c r="B988" s="72" t="s">
        <v>135</v>
      </c>
      <c r="C988" s="427"/>
      <c r="D988" s="427"/>
      <c r="E988" s="427"/>
      <c r="F988" s="427"/>
      <c r="G988" s="427"/>
      <c r="H988" s="427"/>
      <c r="I988" s="427"/>
      <c r="J988" s="427"/>
      <c r="K988" s="427"/>
      <c r="L988" s="428"/>
    </row>
    <row r="989" spans="1:12">
      <c r="A989" s="101"/>
      <c r="B989" s="72" t="s">
        <v>136</v>
      </c>
      <c r="C989" s="427" t="str">
        <f ca="1">OFFSET('Bateria indicadores proceso'!$L$3,(RIGHT(A982,3)),1)</f>
        <v>Sumatoria de entidades territoriales que reciben asistencia técnica durante el año.</v>
      </c>
      <c r="D989" s="427"/>
      <c r="E989" s="427"/>
      <c r="F989" s="427"/>
      <c r="G989" s="427"/>
      <c r="H989" s="427"/>
      <c r="I989" s="427"/>
      <c r="J989" s="427"/>
      <c r="K989" s="427"/>
      <c r="L989" s="428"/>
    </row>
    <row r="990" spans="1:12">
      <c r="A990" s="101"/>
      <c r="B990" s="72" t="s">
        <v>137</v>
      </c>
      <c r="C990" s="427" t="str">
        <f ca="1">OFFSET('Bateria indicadores proceso'!$Z$3,(RIGHT(A982,3)),1)</f>
        <v>Trimestral</v>
      </c>
      <c r="D990" s="427"/>
      <c r="E990" s="427"/>
      <c r="F990" s="427"/>
      <c r="G990" s="427"/>
      <c r="H990" s="427"/>
      <c r="I990" s="427"/>
      <c r="J990" s="427"/>
      <c r="K990" s="427"/>
      <c r="L990" s="428"/>
    </row>
    <row r="991" spans="1:12">
      <c r="A991" s="101"/>
      <c r="B991" s="72" t="s">
        <v>138</v>
      </c>
      <c r="C991" s="427" t="str">
        <f ca="1">OFFSET('Bateria indicadores proceso'!$X$3,(RIGHT(A982,3)),1)</f>
        <v>Listas de asistencia y registros de participación asociados a las sesiones de asistencia técnica realizadas durante la vigencia, consolidadas en los reportes internos de la entidad.</v>
      </c>
      <c r="D991" s="427"/>
      <c r="E991" s="427"/>
      <c r="F991" s="427"/>
      <c r="G991" s="427"/>
      <c r="H991" s="427"/>
      <c r="I991" s="427"/>
      <c r="J991" s="427"/>
      <c r="K991" s="427"/>
      <c r="L991" s="428"/>
    </row>
    <row r="992" spans="1:12">
      <c r="A992" s="101"/>
      <c r="B992" s="72" t="s">
        <v>139</v>
      </c>
      <c r="C992" s="425">
        <f ca="1">OFFSET('Bateria indicadores proceso'!$P$3,(RIGHT(A982,3)),1)</f>
        <v>2024</v>
      </c>
      <c r="D992" s="425"/>
      <c r="E992" s="425"/>
      <c r="F992" s="425"/>
      <c r="G992" s="425"/>
      <c r="H992" s="425"/>
      <c r="I992" s="425"/>
      <c r="J992" s="425"/>
      <c r="K992" s="425"/>
      <c r="L992" s="426"/>
    </row>
    <row r="993" spans="1:12">
      <c r="A993" s="101"/>
      <c r="B993" s="72" t="s">
        <v>140</v>
      </c>
      <c r="C993" s="425" t="str">
        <f ca="1">IF(C987="Número",TEXT(OFFSET('Bateria indicadores proceso'!$Q$3,(RIGHT(A982,3)),1),"######"),TEXT(OFFSET('Bateria indicadores proceso'!$Q$3,(RIGHT(A982,3)),1),"0.0%"))</f>
        <v>1134</v>
      </c>
      <c r="D993" s="425"/>
      <c r="E993" s="425"/>
      <c r="F993" s="425"/>
      <c r="G993" s="425"/>
      <c r="H993" s="425"/>
      <c r="I993" s="425"/>
      <c r="J993" s="425"/>
      <c r="K993" s="425"/>
      <c r="L993" s="426"/>
    </row>
    <row r="994" spans="1:12">
      <c r="A994" s="101"/>
      <c r="B994" s="72" t="s">
        <v>141</v>
      </c>
      <c r="C994" s="444">
        <f ca="1">+OFFSET('Bateria indicadores proceso'!$R$3,(RIGHT(A982,3)),1)</f>
        <v>46022</v>
      </c>
      <c r="D994" s="444"/>
      <c r="E994" s="444"/>
      <c r="F994" s="444"/>
      <c r="G994" s="444"/>
      <c r="H994" s="444"/>
      <c r="I994" s="444"/>
      <c r="J994" s="444"/>
      <c r="K994" s="444"/>
      <c r="L994" s="445"/>
    </row>
    <row r="995" spans="1:12">
      <c r="A995" s="101"/>
      <c r="B995" s="72" t="s">
        <v>142</v>
      </c>
      <c r="C995" s="425" t="str">
        <f ca="1">OFFSET('Bateria indicadores proceso'!$M$3,(RIGHT(A982,3)),1)</f>
        <v>Incrementar</v>
      </c>
      <c r="D995" s="425"/>
      <c r="E995" s="425"/>
      <c r="F995" s="425"/>
      <c r="G995" s="425"/>
      <c r="H995" s="425"/>
      <c r="I995" s="425"/>
      <c r="J995" s="425"/>
      <c r="K995" s="425"/>
      <c r="L995" s="426"/>
    </row>
    <row r="996" spans="1:12">
      <c r="A996" s="101"/>
      <c r="B996" s="72" t="s">
        <v>143</v>
      </c>
      <c r="C996" s="425" t="str">
        <f ca="1">OFFSET('Bateria indicadores proceso'!$N$3,(RIGHT(A982,3)),1)</f>
        <v>Acumulado</v>
      </c>
      <c r="D996" s="425"/>
      <c r="E996" s="425"/>
      <c r="F996" s="425"/>
      <c r="G996" s="425"/>
      <c r="H996" s="425"/>
      <c r="I996" s="425"/>
      <c r="J996" s="425"/>
      <c r="K996" s="425"/>
      <c r="L996" s="426"/>
    </row>
    <row r="997" spans="1:12">
      <c r="A997" s="101"/>
      <c r="B997" s="72" t="s">
        <v>144</v>
      </c>
      <c r="C997" s="425" t="str">
        <f ca="1">IF(C987="Número",TEXT(OFFSET('Bateria indicadores proceso'!$W$3,(RIGHT(A982,3)),1),"######"),TEXT(OFFSET('Bateria indicadores proceso'!$W$3,(RIGHT(A982,3)),1),"0.0%"))</f>
        <v>1134</v>
      </c>
      <c r="D997" s="425"/>
      <c r="E997" s="425"/>
      <c r="F997" s="425"/>
      <c r="G997" s="425"/>
      <c r="H997" s="425"/>
      <c r="I997" s="425"/>
      <c r="J997" s="425"/>
      <c r="K997" s="425"/>
      <c r="L997" s="426"/>
    </row>
    <row r="998" spans="1:12">
      <c r="A998" s="101"/>
      <c r="B998" s="441" t="s">
        <v>145</v>
      </c>
      <c r="C998" s="70" t="s">
        <v>146</v>
      </c>
      <c r="D998" s="70" t="s">
        <v>147</v>
      </c>
      <c r="E998" s="70" t="s">
        <v>148</v>
      </c>
      <c r="F998" s="70" t="s">
        <v>149</v>
      </c>
      <c r="J998" s="75"/>
      <c r="K998" s="75"/>
      <c r="L998" s="76"/>
    </row>
    <row r="999" spans="1:12">
      <c r="A999" s="101"/>
      <c r="B999" s="441"/>
      <c r="C999" s="70" t="str">
        <f ca="1">IF(C987="Número",TEXT(OFFSET('Bateria indicadores proceso'!$S$3,(RIGHT(A982,3)),1),"######"),TEXT(OFFSET('Bateria indicadores proceso'!$S$3,(RIGHT(A982,3)),1),"0.0%"))</f>
        <v>99</v>
      </c>
      <c r="D999" s="70" t="str">
        <f ca="1">IF(C987="Número",TEXT(OFFSET('Bateria indicadores proceso'!$T$3,(RIGHT(A982,3)),1),"######"),TEXT(OFFSET('Bateria indicadores proceso'!$T$3,(RIGHT(A982,3)),1),"0.0%"))</f>
        <v>345</v>
      </c>
      <c r="E999" s="70" t="str">
        <f ca="1">IF(C987="Número",TEXT(OFFSET('Bateria indicadores proceso'!$U$3,(RIGHT(A982,3)),1),"######"),TEXT(OFFSET('Bateria indicadores proceso'!$U$3,(RIGHT(A982,3)),1),"0.0%"))</f>
        <v>345</v>
      </c>
      <c r="F999" s="70" t="str">
        <f ca="1">IF(C987="Número",TEXT(OFFSET('Bateria indicadores proceso'!$V$3,(RIGHT(A982,3)),1),"######"),TEXT(OFFSET('Bateria indicadores proceso'!$V$3,(RIGHT(A982,3)),1),"0.0%"))</f>
        <v>345</v>
      </c>
      <c r="J999" s="77"/>
      <c r="K999" s="77"/>
      <c r="L999" s="78"/>
    </row>
    <row r="1000" spans="1:12">
      <c r="A1000" s="101"/>
      <c r="B1000" s="466" t="s">
        <v>150</v>
      </c>
      <c r="C1000" s="446" t="s">
        <v>99</v>
      </c>
      <c r="D1000" s="447"/>
      <c r="E1000" s="446" t="s">
        <v>103</v>
      </c>
      <c r="F1000" s="447"/>
      <c r="G1000" s="446" t="s">
        <v>107</v>
      </c>
      <c r="H1000" s="447"/>
      <c r="I1000" s="446" t="s">
        <v>111</v>
      </c>
      <c r="J1000" s="447"/>
      <c r="K1000" s="446" t="s">
        <v>114</v>
      </c>
      <c r="L1000" s="449"/>
    </row>
    <row r="1001" spans="1:12">
      <c r="A1001" s="101"/>
      <c r="B1001" s="467"/>
      <c r="C1001" s="452" t="s">
        <v>97</v>
      </c>
      <c r="D1001" s="453"/>
      <c r="E1001" s="454" t="s">
        <v>101</v>
      </c>
      <c r="F1001" s="455"/>
      <c r="G1001" s="456" t="s">
        <v>105</v>
      </c>
      <c r="H1001" s="457"/>
      <c r="I1001" s="458" t="s">
        <v>109</v>
      </c>
      <c r="J1001" s="459"/>
      <c r="K1001" s="460" t="s">
        <v>112</v>
      </c>
      <c r="L1001" s="461"/>
    </row>
    <row r="1002" spans="1:12">
      <c r="A1002" s="101"/>
      <c r="B1002" s="468"/>
      <c r="C1002" s="446" t="s">
        <v>98</v>
      </c>
      <c r="D1002" s="447"/>
      <c r="E1002" s="446" t="s">
        <v>151</v>
      </c>
      <c r="F1002" s="447"/>
      <c r="G1002" s="448" t="s">
        <v>152</v>
      </c>
      <c r="H1002" s="447"/>
      <c r="I1002" s="446" t="s">
        <v>153</v>
      </c>
      <c r="J1002" s="447"/>
      <c r="K1002" s="446" t="s">
        <v>113</v>
      </c>
      <c r="L1002" s="449"/>
    </row>
    <row r="1003" spans="1:12">
      <c r="A1003" s="101"/>
      <c r="B1003" s="72" t="s">
        <v>154</v>
      </c>
      <c r="C1003" s="427" t="str">
        <f ca="1">OFFSET('Bateria indicadores proceso'!$Y$3,(RIGHT(A982,3)),1)</f>
        <v>Listas de asistencia y registros formales de participación que respalden la ejecución de las sesiones de asistencia técnica</v>
      </c>
      <c r="D1003" s="427"/>
      <c r="E1003" s="427"/>
      <c r="F1003" s="427"/>
      <c r="G1003" s="427"/>
      <c r="H1003" s="427"/>
      <c r="I1003" s="427"/>
      <c r="J1003" s="427"/>
      <c r="K1003" s="427"/>
      <c r="L1003" s="428"/>
    </row>
    <row r="1004" spans="1:12">
      <c r="A1004" s="101"/>
      <c r="B1004" s="442" t="s">
        <v>155</v>
      </c>
      <c r="C1004" s="425" t="s">
        <v>156</v>
      </c>
      <c r="D1004" s="425"/>
      <c r="E1004" s="425"/>
      <c r="F1004" s="462" t="str">
        <f ca="1">OFFSET('Bateria indicadores proceso'!$B$3,(RIGHT(A982,3)),1)</f>
        <v>GESTIÓN PARA LA PROTECCIÓN DE LOS DERECHOS</v>
      </c>
      <c r="G1004" s="462"/>
      <c r="H1004" s="462"/>
      <c r="I1004" s="462"/>
      <c r="J1004" s="462"/>
      <c r="K1004" s="462"/>
      <c r="L1004" s="463"/>
    </row>
    <row r="1005" spans="1:12">
      <c r="A1005" s="101"/>
      <c r="B1005" s="443"/>
      <c r="C1005" s="425" t="s">
        <v>157</v>
      </c>
      <c r="D1005" s="425"/>
      <c r="E1005" s="425"/>
      <c r="F1005" s="464">
        <f ca="1">OFFSET('Bateria indicadores proceso'!$C$3,(RIGHT(A982,3)),1)</f>
        <v>0.11</v>
      </c>
      <c r="G1005" s="464"/>
      <c r="H1005" s="464"/>
      <c r="I1005" s="464"/>
      <c r="J1005" s="464"/>
      <c r="K1005" s="464"/>
      <c r="L1005" s="465"/>
    </row>
    <row r="1006" spans="1:12" ht="15" thickBot="1">
      <c r="A1006" s="101"/>
      <c r="B1006" s="443"/>
      <c r="C1006" s="425" t="s">
        <v>158</v>
      </c>
      <c r="D1006" s="425"/>
      <c r="E1006" s="425"/>
      <c r="F1006" s="464">
        <f ca="1">OFFSET('Bateria indicadores proceso'!$E$3,(RIGHT(A982,3)),1)</f>
        <v>5.5E-2</v>
      </c>
      <c r="G1006" s="464"/>
      <c r="H1006" s="464"/>
      <c r="I1006" s="464"/>
      <c r="J1006" s="464"/>
      <c r="K1006" s="464"/>
      <c r="L1006" s="465"/>
    </row>
    <row r="1007" spans="1:12" ht="16" thickBot="1">
      <c r="A1007" s="101"/>
      <c r="B1007" s="438" t="s">
        <v>159</v>
      </c>
      <c r="C1007" s="439"/>
      <c r="D1007" s="439"/>
      <c r="E1007" s="439"/>
      <c r="F1007" s="439"/>
      <c r="G1007" s="439"/>
      <c r="H1007" s="439"/>
      <c r="I1007" s="439"/>
      <c r="J1007" s="439"/>
      <c r="K1007" s="439"/>
      <c r="L1007" s="440"/>
    </row>
    <row r="1008" spans="1:12">
      <c r="A1008" s="101"/>
      <c r="B1008" s="72" t="s">
        <v>161</v>
      </c>
      <c r="C1008" s="425" t="str">
        <f ca="1">OFFSET('Bateria indicadores proceso'!$G$3,(RIGHT(A982,3)),1)</f>
        <v>Coordinador</v>
      </c>
      <c r="D1008" s="425"/>
      <c r="E1008" s="425"/>
      <c r="F1008" s="425"/>
      <c r="G1008" s="425"/>
      <c r="H1008" s="425"/>
      <c r="I1008" s="425"/>
      <c r="J1008" s="425"/>
      <c r="K1008" s="425"/>
      <c r="L1008" s="426"/>
    </row>
    <row r="1009" spans="1:12">
      <c r="A1009" s="101"/>
      <c r="B1009" s="72" t="s">
        <v>162</v>
      </c>
      <c r="C1009" s="425" t="str">
        <f ca="1">OFFSET('Bateria indicadores proceso'!$F$3,(RIGHT(A982,3)),1)</f>
        <v xml:space="preserve">Grupo de Articulación Interna para la Política de Víctimas del Conflicto Armado. </v>
      </c>
      <c r="D1009" s="425"/>
      <c r="E1009" s="425"/>
      <c r="F1009" s="425"/>
      <c r="G1009" s="425"/>
      <c r="H1009" s="425"/>
      <c r="I1009" s="425"/>
      <c r="J1009" s="425"/>
      <c r="K1009" s="425"/>
      <c r="L1009" s="426"/>
    </row>
    <row r="1010" spans="1:12">
      <c r="A1010" s="101"/>
      <c r="B1010" s="72" t="s">
        <v>163</v>
      </c>
      <c r="C1010" s="450" t="str">
        <f ca="1">OFFSET('Bateria indicadores proceso'!$H$3,(RIGHT(A946,3)),1)</f>
        <v xml:space="preserve">paula.sierra@mininterior.gov.co									</v>
      </c>
      <c r="D1010" s="450"/>
      <c r="E1010" s="450"/>
      <c r="F1010" s="450"/>
      <c r="G1010" s="450"/>
      <c r="H1010" s="450"/>
      <c r="I1010" s="450"/>
      <c r="J1010" s="450"/>
      <c r="K1010" s="450"/>
      <c r="L1010" s="451"/>
    </row>
    <row r="1011" spans="1:12" ht="15" thickBot="1">
      <c r="A1011" s="104"/>
      <c r="B1011" s="74" t="s">
        <v>164</v>
      </c>
      <c r="C1011" s="429" t="s">
        <v>165</v>
      </c>
      <c r="D1011" s="429"/>
      <c r="E1011" s="429"/>
      <c r="F1011" s="429"/>
      <c r="G1011" s="429"/>
      <c r="H1011" s="429"/>
      <c r="I1011" s="429"/>
      <c r="J1011" s="429"/>
      <c r="K1011" s="429"/>
      <c r="L1011" s="430"/>
    </row>
    <row r="1012" spans="1:12" ht="15" thickBot="1"/>
    <row r="1013" spans="1:12" ht="21.5" thickBot="1">
      <c r="A1013" s="431" t="s">
        <v>120</v>
      </c>
      <c r="B1013" s="432"/>
      <c r="C1013" s="432"/>
      <c r="D1013" s="432"/>
      <c r="E1013" s="432"/>
      <c r="F1013" s="432"/>
      <c r="G1013" s="432"/>
      <c r="H1013" s="432"/>
      <c r="I1013" s="432"/>
      <c r="J1013" s="432"/>
      <c r="K1013" s="432"/>
      <c r="L1013" s="433"/>
    </row>
    <row r="1014" spans="1:12" ht="31.5" thickBot="1">
      <c r="A1014" s="69" t="s">
        <v>121</v>
      </c>
      <c r="B1014" s="436" t="s">
        <v>122</v>
      </c>
      <c r="C1014" s="436"/>
      <c r="D1014" s="436"/>
      <c r="E1014" s="436"/>
      <c r="F1014" s="436"/>
      <c r="G1014" s="436"/>
      <c r="H1014" s="436"/>
      <c r="I1014" s="436"/>
      <c r="J1014" s="436"/>
      <c r="K1014" s="436"/>
      <c r="L1014" s="436"/>
    </row>
    <row r="1015" spans="1:12" ht="16" thickBot="1">
      <c r="A1015" s="100"/>
      <c r="B1015" s="71" t="s">
        <v>123</v>
      </c>
      <c r="C1015" s="434" t="s">
        <v>124</v>
      </c>
      <c r="D1015" s="434"/>
      <c r="E1015" s="434"/>
      <c r="F1015" s="434"/>
      <c r="G1015" s="434"/>
      <c r="H1015" s="434"/>
      <c r="I1015" s="434"/>
      <c r="J1015" s="434"/>
      <c r="K1015" s="434"/>
      <c r="L1015" s="435"/>
    </row>
    <row r="1016" spans="1:12" ht="16" thickBot="1">
      <c r="A1016" s="101"/>
      <c r="B1016" s="436" t="s">
        <v>125</v>
      </c>
      <c r="C1016" s="437"/>
      <c r="D1016" s="437"/>
      <c r="E1016" s="437"/>
      <c r="F1016" s="437"/>
      <c r="G1016" s="437"/>
      <c r="H1016" s="437"/>
      <c r="I1016" s="437"/>
      <c r="J1016" s="437"/>
      <c r="K1016" s="437"/>
      <c r="L1016" s="437"/>
    </row>
    <row r="1017" spans="1:12">
      <c r="A1017" s="101"/>
      <c r="B1017" s="71" t="s">
        <v>126</v>
      </c>
      <c r="C1017" s="427" t="s">
        <v>127</v>
      </c>
      <c r="D1017" s="427"/>
      <c r="E1017" s="427"/>
      <c r="F1017" s="427"/>
      <c r="G1017" s="427"/>
      <c r="H1017" s="427"/>
      <c r="I1017" s="427"/>
      <c r="J1017" s="427"/>
      <c r="K1017" s="427"/>
      <c r="L1017" s="428"/>
    </row>
    <row r="1018" spans="1:12">
      <c r="A1018" s="102" t="s">
        <v>193</v>
      </c>
      <c r="B1018" s="72" t="s">
        <v>129</v>
      </c>
      <c r="C1018" s="427" t="str">
        <f ca="1">OFFSET('Bateria indicadores proceso'!$F$3,(RIGHT(A1018,3)),1)</f>
        <v>Dirección de Derechos Humanos</v>
      </c>
      <c r="D1018" s="427"/>
      <c r="E1018" s="427"/>
      <c r="F1018" s="427"/>
      <c r="G1018" s="427"/>
      <c r="H1018" s="427"/>
      <c r="I1018" s="427"/>
      <c r="J1018" s="427"/>
      <c r="K1018" s="427"/>
      <c r="L1018" s="428"/>
    </row>
    <row r="1019" spans="1:12">
      <c r="A1019" s="101"/>
      <c r="B1019" s="72" t="s">
        <v>130</v>
      </c>
      <c r="C1019" s="427" t="str">
        <f ca="1">OFFSET('Bateria indicadores proceso'!$K$3,(RIGHT(A1018,3)),1)</f>
        <v>Planes integrales de prevención formulados o actualizados frente a violaciones de Derechos Humanos e infracciones al Derecho Internacional Humanitario</v>
      </c>
      <c r="D1019" s="427"/>
      <c r="E1019" s="427"/>
      <c r="F1019" s="427"/>
      <c r="G1019" s="427"/>
      <c r="H1019" s="427"/>
      <c r="I1019" s="427"/>
      <c r="J1019" s="427"/>
      <c r="K1019" s="427"/>
      <c r="L1019" s="428"/>
    </row>
    <row r="1020" spans="1:12">
      <c r="A1020" s="101"/>
      <c r="B1020" s="72" t="s">
        <v>131</v>
      </c>
      <c r="C1020" s="427" t="str">
        <f ca="1">OFFSET('Bateria indicadores proceso'!$I$3,(RIGHT(A1018,3)),1)</f>
        <v>Eficacia</v>
      </c>
      <c r="D1020" s="427"/>
      <c r="E1020" s="427"/>
      <c r="F1020" s="427"/>
      <c r="G1020" s="427"/>
      <c r="H1020" s="427"/>
      <c r="I1020" s="427"/>
      <c r="J1020" s="427"/>
      <c r="K1020" s="427"/>
      <c r="L1020" s="428"/>
    </row>
    <row r="1021" spans="1:12" ht="15" thickBot="1">
      <c r="A1021" s="103"/>
      <c r="B1021" s="73" t="s">
        <v>132</v>
      </c>
      <c r="C1021" s="427" t="str">
        <f ca="1">OFFSET('Bateria indicadores proceso'!$J$3,(RIGHT(A1018,3)),1)</f>
        <v>Fortalecer la politica pública de preveción de violaciones a los Derechos a la vida , integridad y seguridad de personas , grupos y comunidades.</v>
      </c>
      <c r="D1021" s="427"/>
      <c r="E1021" s="427"/>
      <c r="F1021" s="427"/>
      <c r="G1021" s="427"/>
      <c r="H1021" s="427"/>
      <c r="I1021" s="427"/>
      <c r="J1021" s="427"/>
      <c r="K1021" s="427"/>
      <c r="L1021" s="428"/>
    </row>
    <row r="1022" spans="1:12" ht="16" thickBot="1">
      <c r="A1022" s="103"/>
      <c r="B1022" s="438" t="s">
        <v>133</v>
      </c>
      <c r="C1022" s="439"/>
      <c r="D1022" s="439"/>
      <c r="E1022" s="439"/>
      <c r="F1022" s="439"/>
      <c r="G1022" s="439"/>
      <c r="H1022" s="439"/>
      <c r="I1022" s="439"/>
      <c r="J1022" s="439"/>
      <c r="K1022" s="439"/>
      <c r="L1022" s="440"/>
    </row>
    <row r="1023" spans="1:12">
      <c r="A1023" s="101"/>
      <c r="B1023" s="71" t="s">
        <v>134</v>
      </c>
      <c r="C1023" s="427" t="str">
        <f ca="1">OFFSET('Bateria indicadores proceso'!$O$3,(RIGHT(A1018,3)),1)</f>
        <v>Número</v>
      </c>
      <c r="D1023" s="427"/>
      <c r="E1023" s="427"/>
      <c r="F1023" s="427"/>
      <c r="G1023" s="427"/>
      <c r="H1023" s="427"/>
      <c r="I1023" s="427"/>
      <c r="J1023" s="427"/>
      <c r="K1023" s="427"/>
      <c r="L1023" s="428"/>
    </row>
    <row r="1024" spans="1:12" ht="24">
      <c r="A1024" s="101"/>
      <c r="B1024" s="72" t="s">
        <v>135</v>
      </c>
      <c r="C1024" s="427"/>
      <c r="D1024" s="427"/>
      <c r="E1024" s="427"/>
      <c r="F1024" s="427"/>
      <c r="G1024" s="427"/>
      <c r="H1024" s="427"/>
      <c r="I1024" s="427"/>
      <c r="J1024" s="427"/>
      <c r="K1024" s="427"/>
      <c r="L1024" s="428"/>
    </row>
    <row r="1025" spans="1:12">
      <c r="A1025" s="101"/>
      <c r="B1025" s="72" t="s">
        <v>136</v>
      </c>
      <c r="C1025" s="427" t="str">
        <f ca="1">OFFSET('Bateria indicadores proceso'!$L$3,(RIGHT(A1018,3)),1)</f>
        <v>Sumatoria de número de Planes Integrales de prevención a las violaciones de Derechos Humanos e infracciones al derecho internacional humanitario  formulados o actualizados</v>
      </c>
      <c r="D1025" s="427"/>
      <c r="E1025" s="427"/>
      <c r="F1025" s="427"/>
      <c r="G1025" s="427"/>
      <c r="H1025" s="427"/>
      <c r="I1025" s="427"/>
      <c r="J1025" s="427"/>
      <c r="K1025" s="427"/>
      <c r="L1025" s="428"/>
    </row>
    <row r="1026" spans="1:12">
      <c r="A1026" s="101"/>
      <c r="B1026" s="72" t="s">
        <v>137</v>
      </c>
      <c r="C1026" s="427" t="str">
        <f ca="1">OFFSET('Bateria indicadores proceso'!$Z$3,(RIGHT(A1018,3)),1)</f>
        <v xml:space="preserve">Trimestral </v>
      </c>
      <c r="D1026" s="427"/>
      <c r="E1026" s="427"/>
      <c r="F1026" s="427"/>
      <c r="G1026" s="427"/>
      <c r="H1026" s="427"/>
      <c r="I1026" s="427"/>
      <c r="J1026" s="427"/>
      <c r="K1026" s="427"/>
      <c r="L1026" s="428"/>
    </row>
    <row r="1027" spans="1:12">
      <c r="A1027" s="101"/>
      <c r="B1027" s="72" t="s">
        <v>138</v>
      </c>
      <c r="C1027" s="427" t="str">
        <f ca="1">OFFSET('Bateria indicadores proceso'!$X$3,(RIGHT(A1018,3)),1)</f>
        <v>La herramienta de la cual se obtine la información del indicador es el Plan Estrategico y de acción de cada vigencia.</v>
      </c>
      <c r="D1027" s="427"/>
      <c r="E1027" s="427"/>
      <c r="F1027" s="427"/>
      <c r="G1027" s="427"/>
      <c r="H1027" s="427"/>
      <c r="I1027" s="427"/>
      <c r="J1027" s="427"/>
      <c r="K1027" s="427"/>
      <c r="L1027" s="428"/>
    </row>
    <row r="1028" spans="1:12">
      <c r="A1028" s="101"/>
      <c r="B1028" s="72" t="s">
        <v>139</v>
      </c>
      <c r="C1028" s="425">
        <f ca="1">OFFSET('Bateria indicadores proceso'!$P$3,(RIGHT(A1018,3)),1)</f>
        <v>2022</v>
      </c>
      <c r="D1028" s="425"/>
      <c r="E1028" s="425"/>
      <c r="F1028" s="425"/>
      <c r="G1028" s="425"/>
      <c r="H1028" s="425"/>
      <c r="I1028" s="425"/>
      <c r="J1028" s="425"/>
      <c r="K1028" s="425"/>
      <c r="L1028" s="426"/>
    </row>
    <row r="1029" spans="1:12">
      <c r="A1029" s="101"/>
      <c r="B1029" s="72" t="s">
        <v>140</v>
      </c>
      <c r="C1029" s="425" t="str">
        <f ca="1">IF(C1023="Número",TEXT(OFFSET('Bateria indicadores proceso'!$Q$3,(RIGHT(A1018,3)),1),"######"),TEXT(OFFSET('Bateria indicadores proceso'!$Q$3,(RIGHT(A1018,3)),1),"0.0%"))</f>
        <v>170</v>
      </c>
      <c r="D1029" s="425"/>
      <c r="E1029" s="425"/>
      <c r="F1029" s="425"/>
      <c r="G1029" s="425"/>
      <c r="H1029" s="425"/>
      <c r="I1029" s="425"/>
      <c r="J1029" s="425"/>
      <c r="K1029" s="425"/>
      <c r="L1029" s="426"/>
    </row>
    <row r="1030" spans="1:12">
      <c r="A1030" s="101"/>
      <c r="B1030" s="72" t="s">
        <v>141</v>
      </c>
      <c r="C1030" s="444">
        <f ca="1">+OFFSET('Bateria indicadores proceso'!$R$3,(RIGHT(A1018,3)),1)</f>
        <v>46022</v>
      </c>
      <c r="D1030" s="444"/>
      <c r="E1030" s="444"/>
      <c r="F1030" s="444"/>
      <c r="G1030" s="444"/>
      <c r="H1030" s="444"/>
      <c r="I1030" s="444"/>
      <c r="J1030" s="444"/>
      <c r="K1030" s="444"/>
      <c r="L1030" s="445"/>
    </row>
    <row r="1031" spans="1:12">
      <c r="A1031" s="101"/>
      <c r="B1031" s="72" t="s">
        <v>142</v>
      </c>
      <c r="C1031" s="425" t="str">
        <f ca="1">OFFSET('Bateria indicadores proceso'!$M$3,(RIGHT(A1018,3)),1)</f>
        <v>Incrementar</v>
      </c>
      <c r="D1031" s="425"/>
      <c r="E1031" s="425"/>
      <c r="F1031" s="425"/>
      <c r="G1031" s="425"/>
      <c r="H1031" s="425"/>
      <c r="I1031" s="425"/>
      <c r="J1031" s="425"/>
      <c r="K1031" s="425"/>
      <c r="L1031" s="426"/>
    </row>
    <row r="1032" spans="1:12">
      <c r="A1032" s="101"/>
      <c r="B1032" s="72" t="s">
        <v>143</v>
      </c>
      <c r="C1032" s="425" t="str">
        <f ca="1">OFFSET('Bateria indicadores proceso'!$N$3,(RIGHT(A1018,3)),1)</f>
        <v>Acumulado</v>
      </c>
      <c r="D1032" s="425"/>
      <c r="E1032" s="425"/>
      <c r="F1032" s="425"/>
      <c r="G1032" s="425"/>
      <c r="H1032" s="425"/>
      <c r="I1032" s="425"/>
      <c r="J1032" s="425"/>
      <c r="K1032" s="425"/>
      <c r="L1032" s="426"/>
    </row>
    <row r="1033" spans="1:12">
      <c r="A1033" s="101"/>
      <c r="B1033" s="72" t="s">
        <v>144</v>
      </c>
      <c r="C1033" s="425" t="str">
        <f ca="1">IF(C1023="Número",TEXT(OFFSET('Bateria indicadores proceso'!$W$3,(RIGHT(A1018,3)),1),"######"),TEXT(OFFSET('Bateria indicadores proceso'!$W$3,(RIGHT(A1018,3)),1),"0.0%"))</f>
        <v>220</v>
      </c>
      <c r="D1033" s="425"/>
      <c r="E1033" s="425"/>
      <c r="F1033" s="425"/>
      <c r="G1033" s="425"/>
      <c r="H1033" s="425"/>
      <c r="I1033" s="425"/>
      <c r="J1033" s="425"/>
      <c r="K1033" s="425"/>
      <c r="L1033" s="426"/>
    </row>
    <row r="1034" spans="1:12">
      <c r="A1034" s="101"/>
      <c r="B1034" s="441" t="s">
        <v>145</v>
      </c>
      <c r="C1034" s="70" t="s">
        <v>146</v>
      </c>
      <c r="D1034" s="70" t="s">
        <v>147</v>
      </c>
      <c r="E1034" s="70" t="s">
        <v>148</v>
      </c>
      <c r="F1034" s="70" t="s">
        <v>149</v>
      </c>
      <c r="J1034" s="75"/>
      <c r="K1034" s="75"/>
      <c r="L1034" s="76"/>
    </row>
    <row r="1035" spans="1:12">
      <c r="A1035" s="101"/>
      <c r="B1035" s="441"/>
      <c r="C1035" s="70" t="str">
        <f ca="1">IF(C1023="Número",TEXT(OFFSET('Bateria indicadores proceso'!$S$3,(RIGHT(A1018,3)),1),"######"),TEXT(OFFSET('Bateria indicadores proceso'!$S$3,(RIGHT(A1018,3)),1),"0.0%"))</f>
        <v>20</v>
      </c>
      <c r="D1035" s="70" t="str">
        <f ca="1">IF(C1023="Número",TEXT(OFFSET('Bateria indicadores proceso'!$T$3,(RIGHT(A1018,3)),1),"######"),TEXT(OFFSET('Bateria indicadores proceso'!$T$3,(RIGHT(A1018,3)),1),"0.0%"))</f>
        <v>80</v>
      </c>
      <c r="E1035" s="70" t="str">
        <f ca="1">IF(C1023="Número",TEXT(OFFSET('Bateria indicadores proceso'!$U$3,(RIGHT(A1018,3)),1),"######"),TEXT(OFFSET('Bateria indicadores proceso'!$U$3,(RIGHT(A1018,3)),1),"0.0%"))</f>
        <v>80</v>
      </c>
      <c r="F1035" s="70" t="str">
        <f ca="1">IF(C1023="Número",TEXT(OFFSET('Bateria indicadores proceso'!$V$3,(RIGHT(A1018,3)),1),"######"),TEXT(OFFSET('Bateria indicadores proceso'!$V$3,(RIGHT(A1018,3)),1),"0.0%"))</f>
        <v>40</v>
      </c>
      <c r="J1035" s="77"/>
      <c r="K1035" s="77"/>
      <c r="L1035" s="78"/>
    </row>
    <row r="1036" spans="1:12">
      <c r="A1036" s="101"/>
      <c r="B1036" s="466" t="s">
        <v>150</v>
      </c>
      <c r="C1036" s="446" t="s">
        <v>99</v>
      </c>
      <c r="D1036" s="447"/>
      <c r="E1036" s="446" t="s">
        <v>103</v>
      </c>
      <c r="F1036" s="447"/>
      <c r="G1036" s="446" t="s">
        <v>107</v>
      </c>
      <c r="H1036" s="447"/>
      <c r="I1036" s="446" t="s">
        <v>111</v>
      </c>
      <c r="J1036" s="447"/>
      <c r="K1036" s="446" t="s">
        <v>114</v>
      </c>
      <c r="L1036" s="449"/>
    </row>
    <row r="1037" spans="1:12">
      <c r="A1037" s="101"/>
      <c r="B1037" s="467"/>
      <c r="C1037" s="452" t="s">
        <v>97</v>
      </c>
      <c r="D1037" s="453"/>
      <c r="E1037" s="454" t="s">
        <v>101</v>
      </c>
      <c r="F1037" s="455"/>
      <c r="G1037" s="456" t="s">
        <v>105</v>
      </c>
      <c r="H1037" s="457"/>
      <c r="I1037" s="458" t="s">
        <v>109</v>
      </c>
      <c r="J1037" s="459"/>
      <c r="K1037" s="460" t="s">
        <v>112</v>
      </c>
      <c r="L1037" s="461"/>
    </row>
    <row r="1038" spans="1:12">
      <c r="A1038" s="101"/>
      <c r="B1038" s="468"/>
      <c r="C1038" s="446" t="s">
        <v>98</v>
      </c>
      <c r="D1038" s="447"/>
      <c r="E1038" s="446" t="s">
        <v>151</v>
      </c>
      <c r="F1038" s="447"/>
      <c r="G1038" s="448" t="s">
        <v>152</v>
      </c>
      <c r="H1038" s="447"/>
      <c r="I1038" s="446" t="s">
        <v>153</v>
      </c>
      <c r="J1038" s="447"/>
      <c r="K1038" s="446" t="s">
        <v>113</v>
      </c>
      <c r="L1038" s="449"/>
    </row>
    <row r="1039" spans="1:12">
      <c r="A1039" s="101"/>
      <c r="B1039" s="72" t="s">
        <v>154</v>
      </c>
      <c r="C1039" s="427" t="str">
        <f ca="1">OFFSET('Bateria indicadores proceso'!$Y$3,(RIGHT(A1018,3)),1)</f>
        <v xml:space="preserve">Documento Planes Integrales de Protección </v>
      </c>
      <c r="D1039" s="427"/>
      <c r="E1039" s="427"/>
      <c r="F1039" s="427"/>
      <c r="G1039" s="427"/>
      <c r="H1039" s="427"/>
      <c r="I1039" s="427"/>
      <c r="J1039" s="427"/>
      <c r="K1039" s="427"/>
      <c r="L1039" s="428"/>
    </row>
    <row r="1040" spans="1:12">
      <c r="A1040" s="101"/>
      <c r="B1040" s="442" t="s">
        <v>155</v>
      </c>
      <c r="C1040" s="425" t="s">
        <v>156</v>
      </c>
      <c r="D1040" s="425"/>
      <c r="E1040" s="425"/>
      <c r="F1040" s="462" t="str">
        <f ca="1">OFFSET('Bateria indicadores proceso'!$B$3,(RIGHT(A1018,3)),1)</f>
        <v>GESTIÓN PARA LA PROTECCIÓN DE LOS DERECHOS</v>
      </c>
      <c r="G1040" s="462"/>
      <c r="H1040" s="462"/>
      <c r="I1040" s="462"/>
      <c r="J1040" s="462"/>
      <c r="K1040" s="462"/>
      <c r="L1040" s="463"/>
    </row>
    <row r="1041" spans="1:12">
      <c r="A1041" s="101"/>
      <c r="B1041" s="443"/>
      <c r="C1041" s="425" t="s">
        <v>157</v>
      </c>
      <c r="D1041" s="425"/>
      <c r="E1041" s="425"/>
      <c r="F1041" s="464">
        <f ca="1">OFFSET('Bateria indicadores proceso'!$C$3,(RIGHT(A1018,3)),1)</f>
        <v>0.11</v>
      </c>
      <c r="G1041" s="464"/>
      <c r="H1041" s="464"/>
      <c r="I1041" s="464"/>
      <c r="J1041" s="464"/>
      <c r="K1041" s="464"/>
      <c r="L1041" s="465"/>
    </row>
    <row r="1042" spans="1:12" ht="15" thickBot="1">
      <c r="A1042" s="101"/>
      <c r="B1042" s="443"/>
      <c r="C1042" s="425" t="s">
        <v>158</v>
      </c>
      <c r="D1042" s="425"/>
      <c r="E1042" s="425"/>
      <c r="F1042" s="464">
        <f ca="1">OFFSET('Bateria indicadores proceso'!$E$3,(RIGHT(A1018,3)),1)</f>
        <v>0.02</v>
      </c>
      <c r="G1042" s="464"/>
      <c r="H1042" s="464"/>
      <c r="I1042" s="464"/>
      <c r="J1042" s="464"/>
      <c r="K1042" s="464"/>
      <c r="L1042" s="465"/>
    </row>
    <row r="1043" spans="1:12" ht="16" thickBot="1">
      <c r="A1043" s="101"/>
      <c r="B1043" s="438" t="s">
        <v>159</v>
      </c>
      <c r="C1043" s="439"/>
      <c r="D1043" s="439"/>
      <c r="E1043" s="439"/>
      <c r="F1043" s="439"/>
      <c r="G1043" s="439"/>
      <c r="H1043" s="439"/>
      <c r="I1043" s="439"/>
      <c r="J1043" s="439"/>
      <c r="K1043" s="439"/>
      <c r="L1043" s="440"/>
    </row>
    <row r="1044" spans="1:12">
      <c r="A1044" s="101"/>
      <c r="B1044" s="72" t="s">
        <v>161</v>
      </c>
      <c r="C1044" s="425" t="str">
        <f ca="1">OFFSET('Bateria indicadores proceso'!$G$3,(RIGHT(A1018,3)),1)</f>
        <v>Director</v>
      </c>
      <c r="D1044" s="425"/>
      <c r="E1044" s="425"/>
      <c r="F1044" s="425"/>
      <c r="G1044" s="425"/>
      <c r="H1044" s="425"/>
      <c r="I1044" s="425"/>
      <c r="J1044" s="425"/>
      <c r="K1044" s="425"/>
      <c r="L1044" s="426"/>
    </row>
    <row r="1045" spans="1:12">
      <c r="A1045" s="101"/>
      <c r="B1045" s="72" t="s">
        <v>162</v>
      </c>
      <c r="C1045" s="425" t="str">
        <f ca="1">OFFSET('Bateria indicadores proceso'!$F$3,(RIGHT(A1018,3)),1)</f>
        <v>Dirección de Derechos Humanos</v>
      </c>
      <c r="D1045" s="425"/>
      <c r="E1045" s="425"/>
      <c r="F1045" s="425"/>
      <c r="G1045" s="425"/>
      <c r="H1045" s="425"/>
      <c r="I1045" s="425"/>
      <c r="J1045" s="425"/>
      <c r="K1045" s="425"/>
      <c r="L1045" s="426"/>
    </row>
    <row r="1046" spans="1:12">
      <c r="A1046" s="101"/>
      <c r="B1046" s="72" t="s">
        <v>163</v>
      </c>
      <c r="C1046" s="450" t="str">
        <f ca="1">OFFSET('Bateria indicadores proceso'!$H$3,(RIGHT(A1018,3)),1)</f>
        <v>jomary.ortegon@mininterior.gov.co</v>
      </c>
      <c r="D1046" s="450"/>
      <c r="E1046" s="450"/>
      <c r="F1046" s="450"/>
      <c r="G1046" s="450"/>
      <c r="H1046" s="450"/>
      <c r="I1046" s="450"/>
      <c r="J1046" s="450"/>
      <c r="K1046" s="450"/>
      <c r="L1046" s="451"/>
    </row>
    <row r="1047" spans="1:12" ht="15" thickBot="1">
      <c r="A1047" s="104"/>
      <c r="B1047" s="74" t="s">
        <v>164</v>
      </c>
      <c r="C1047" s="429" t="s">
        <v>165</v>
      </c>
      <c r="D1047" s="429"/>
      <c r="E1047" s="429"/>
      <c r="F1047" s="429"/>
      <c r="G1047" s="429"/>
      <c r="H1047" s="429"/>
      <c r="I1047" s="429"/>
      <c r="J1047" s="429"/>
      <c r="K1047" s="429"/>
      <c r="L1047" s="430"/>
    </row>
    <row r="1048" spans="1:12" ht="15" thickBot="1"/>
    <row r="1049" spans="1:12" ht="21.5" thickBot="1">
      <c r="A1049" s="431" t="s">
        <v>120</v>
      </c>
      <c r="B1049" s="432"/>
      <c r="C1049" s="432"/>
      <c r="D1049" s="432"/>
      <c r="E1049" s="432"/>
      <c r="F1049" s="432"/>
      <c r="G1049" s="432"/>
      <c r="H1049" s="432"/>
      <c r="I1049" s="432"/>
      <c r="J1049" s="432"/>
      <c r="K1049" s="432"/>
      <c r="L1049" s="433"/>
    </row>
    <row r="1050" spans="1:12" ht="31.5" thickBot="1">
      <c r="A1050" s="69" t="s">
        <v>121</v>
      </c>
      <c r="B1050" s="436" t="s">
        <v>122</v>
      </c>
      <c r="C1050" s="436"/>
      <c r="D1050" s="436"/>
      <c r="E1050" s="436"/>
      <c r="F1050" s="436"/>
      <c r="G1050" s="436"/>
      <c r="H1050" s="436"/>
      <c r="I1050" s="436"/>
      <c r="J1050" s="436"/>
      <c r="K1050" s="436"/>
      <c r="L1050" s="436"/>
    </row>
    <row r="1051" spans="1:12" ht="16" thickBot="1">
      <c r="A1051" s="100"/>
      <c r="B1051" s="71" t="s">
        <v>123</v>
      </c>
      <c r="C1051" s="434" t="s">
        <v>124</v>
      </c>
      <c r="D1051" s="434"/>
      <c r="E1051" s="434"/>
      <c r="F1051" s="434"/>
      <c r="G1051" s="434"/>
      <c r="H1051" s="434"/>
      <c r="I1051" s="434"/>
      <c r="J1051" s="434"/>
      <c r="K1051" s="434"/>
      <c r="L1051" s="435"/>
    </row>
    <row r="1052" spans="1:12" ht="16" thickBot="1">
      <c r="A1052" s="101"/>
      <c r="B1052" s="436" t="s">
        <v>125</v>
      </c>
      <c r="C1052" s="437"/>
      <c r="D1052" s="437"/>
      <c r="E1052" s="437"/>
      <c r="F1052" s="437"/>
      <c r="G1052" s="437"/>
      <c r="H1052" s="437"/>
      <c r="I1052" s="437"/>
      <c r="J1052" s="437"/>
      <c r="K1052" s="437"/>
      <c r="L1052" s="437"/>
    </row>
    <row r="1053" spans="1:12">
      <c r="A1053" s="101"/>
      <c r="B1053" s="71" t="s">
        <v>126</v>
      </c>
      <c r="C1053" s="427" t="s">
        <v>127</v>
      </c>
      <c r="D1053" s="427"/>
      <c r="E1053" s="427"/>
      <c r="F1053" s="427"/>
      <c r="G1053" s="427"/>
      <c r="H1053" s="427"/>
      <c r="I1053" s="427"/>
      <c r="J1053" s="427"/>
      <c r="K1053" s="427"/>
      <c r="L1053" s="428"/>
    </row>
    <row r="1054" spans="1:12">
      <c r="A1054" s="102" t="s">
        <v>194</v>
      </c>
      <c r="B1054" s="72" t="s">
        <v>129</v>
      </c>
      <c r="C1054" s="427" t="str">
        <f ca="1">OFFSET('Bateria indicadores proceso'!$F$3,(RIGHT(A1054,3)),1)</f>
        <v>Dirección de Derechos Humanos</v>
      </c>
      <c r="D1054" s="427"/>
      <c r="E1054" s="427"/>
      <c r="F1054" s="427"/>
      <c r="G1054" s="427"/>
      <c r="H1054" s="427"/>
      <c r="I1054" s="427"/>
      <c r="J1054" s="427"/>
      <c r="K1054" s="427"/>
      <c r="L1054" s="428"/>
    </row>
    <row r="1055" spans="1:12">
      <c r="A1055" s="101"/>
      <c r="B1055" s="72" t="s">
        <v>130</v>
      </c>
      <c r="C1055" s="427" t="str">
        <f ca="1">OFFSET('Bateria indicadores proceso'!$K$3,(RIGHT(A1054,3)),1)</f>
        <v xml:space="preserve">Actividades de la Dirección de Derechos Humanos implementadas en el marco del Programa Integral de Seguridad y Protección para Comunidades y Organizaciones en los Territorios.									</v>
      </c>
      <c r="D1055" s="427"/>
      <c r="E1055" s="427"/>
      <c r="F1055" s="427"/>
      <c r="G1055" s="427"/>
      <c r="H1055" s="427"/>
      <c r="I1055" s="427"/>
      <c r="J1055" s="427"/>
      <c r="K1055" s="427"/>
      <c r="L1055" s="428"/>
    </row>
    <row r="1056" spans="1:12">
      <c r="A1056" s="101"/>
      <c r="B1056" s="72" t="s">
        <v>131</v>
      </c>
      <c r="C1056" s="427" t="str">
        <f ca="1">OFFSET('Bateria indicadores proceso'!$I$3,(RIGHT(A1054,3)),1)</f>
        <v>Eficacia</v>
      </c>
      <c r="D1056" s="427"/>
      <c r="E1056" s="427"/>
      <c r="F1056" s="427"/>
      <c r="G1056" s="427"/>
      <c r="H1056" s="427"/>
      <c r="I1056" s="427"/>
      <c r="J1056" s="427"/>
      <c r="K1056" s="427"/>
      <c r="L1056" s="428"/>
    </row>
    <row r="1057" spans="1:12" ht="15" thickBot="1">
      <c r="A1057" s="103"/>
      <c r="B1057" s="73" t="s">
        <v>132</v>
      </c>
      <c r="C1057" s="427" t="str">
        <f ca="1">OFFSET('Bateria indicadores proceso'!$J$3,(RIGHT(A1054,3)),1)</f>
        <v xml:space="preserve">Fortalecer el Programa Integral de Seguridad y protección para comunidades y Organizaciones en los Territorios </v>
      </c>
      <c r="D1057" s="427"/>
      <c r="E1057" s="427"/>
      <c r="F1057" s="427"/>
      <c r="G1057" s="427"/>
      <c r="H1057" s="427"/>
      <c r="I1057" s="427"/>
      <c r="J1057" s="427"/>
      <c r="K1057" s="427"/>
      <c r="L1057" s="428"/>
    </row>
    <row r="1058" spans="1:12" ht="16" thickBot="1">
      <c r="A1058" s="103"/>
      <c r="B1058" s="438" t="s">
        <v>133</v>
      </c>
      <c r="C1058" s="439"/>
      <c r="D1058" s="439"/>
      <c r="E1058" s="439"/>
      <c r="F1058" s="439"/>
      <c r="G1058" s="439"/>
      <c r="H1058" s="439"/>
      <c r="I1058" s="439"/>
      <c r="J1058" s="439"/>
      <c r="K1058" s="439"/>
      <c r="L1058" s="440"/>
    </row>
    <row r="1059" spans="1:12">
      <c r="A1059" s="101"/>
      <c r="B1059" s="71" t="s">
        <v>134</v>
      </c>
      <c r="C1059" s="427" t="str">
        <f ca="1">OFFSET('Bateria indicadores proceso'!$O$3,(RIGHT(A1054,3)),1)</f>
        <v>Porcentaje</v>
      </c>
      <c r="D1059" s="427"/>
      <c r="E1059" s="427"/>
      <c r="F1059" s="427"/>
      <c r="G1059" s="427"/>
      <c r="H1059" s="427"/>
      <c r="I1059" s="427"/>
      <c r="J1059" s="427"/>
      <c r="K1059" s="427"/>
      <c r="L1059" s="428"/>
    </row>
    <row r="1060" spans="1:12" ht="24">
      <c r="A1060" s="101"/>
      <c r="B1060" s="72" t="s">
        <v>135</v>
      </c>
      <c r="C1060" s="427"/>
      <c r="D1060" s="427"/>
      <c r="E1060" s="427"/>
      <c r="F1060" s="427"/>
      <c r="G1060" s="427"/>
      <c r="H1060" s="427"/>
      <c r="I1060" s="427"/>
      <c r="J1060" s="427"/>
      <c r="K1060" s="427"/>
      <c r="L1060" s="428"/>
    </row>
    <row r="1061" spans="1:12">
      <c r="A1061" s="101"/>
      <c r="B1061" s="72" t="s">
        <v>136</v>
      </c>
      <c r="C1061" s="427" t="str">
        <f ca="1">OFFSET('Bateria indicadores proceso'!$L$3,(RIGHT(A1054,3)),1)</f>
        <v xml:space="preserve">(Número de actividades realizadas en el fortalecimiento e implementación del Programa Integral de Seguridad y Protección para Comunidades y Organizaciones en los Territorios /número de actividades programadas en el fortalecimiento e implementación del Programa Integral de Seguridad y Protección para Comunidades y Organizaciones en los Territorios )*100% </v>
      </c>
      <c r="D1061" s="427"/>
      <c r="E1061" s="427"/>
      <c r="F1061" s="427"/>
      <c r="G1061" s="427"/>
      <c r="H1061" s="427"/>
      <c r="I1061" s="427"/>
      <c r="J1061" s="427"/>
      <c r="K1061" s="427"/>
      <c r="L1061" s="428"/>
    </row>
    <row r="1062" spans="1:12">
      <c r="A1062" s="101"/>
      <c r="B1062" s="72" t="s">
        <v>137</v>
      </c>
      <c r="C1062" s="427" t="str">
        <f ca="1">OFFSET('Bateria indicadores proceso'!$Z$3,(RIGHT(A1054,3)),1)</f>
        <v>Trimestral</v>
      </c>
      <c r="D1062" s="427"/>
      <c r="E1062" s="427"/>
      <c r="F1062" s="427"/>
      <c r="G1062" s="427"/>
      <c r="H1062" s="427"/>
      <c r="I1062" s="427"/>
      <c r="J1062" s="427"/>
      <c r="K1062" s="427"/>
      <c r="L1062" s="428"/>
    </row>
    <row r="1063" spans="1:12">
      <c r="A1063" s="101"/>
      <c r="B1063" s="72" t="s">
        <v>138</v>
      </c>
      <c r="C1063" s="427" t="str">
        <f ca="1">OFFSET('Bateria indicadores proceso'!$X$3,(RIGHT(A1054,3)),1)</f>
        <v>La herramienta de la cual se obtine la información del indicador es el Plan Estrategico y de acción de cada vigencia.</v>
      </c>
      <c r="D1063" s="427"/>
      <c r="E1063" s="427"/>
      <c r="F1063" s="427"/>
      <c r="G1063" s="427"/>
      <c r="H1063" s="427"/>
      <c r="I1063" s="427"/>
      <c r="J1063" s="427"/>
      <c r="K1063" s="427"/>
      <c r="L1063" s="428"/>
    </row>
    <row r="1064" spans="1:12">
      <c r="A1064" s="101"/>
      <c r="B1064" s="72" t="s">
        <v>139</v>
      </c>
      <c r="C1064" s="425">
        <f ca="1">OFFSET('Bateria indicadores proceso'!$P$3,(RIGHT(A1054,3)),1)</f>
        <v>2022</v>
      </c>
      <c r="D1064" s="425"/>
      <c r="E1064" s="425"/>
      <c r="F1064" s="425"/>
      <c r="G1064" s="425"/>
      <c r="H1064" s="425"/>
      <c r="I1064" s="425"/>
      <c r="J1064" s="425"/>
      <c r="K1064" s="425"/>
      <c r="L1064" s="426"/>
    </row>
    <row r="1065" spans="1:12">
      <c r="A1065" s="101"/>
      <c r="B1065" s="72" t="s">
        <v>140</v>
      </c>
      <c r="C1065" s="425" t="str">
        <f ca="1">IF(C1059="Número",TEXT(OFFSET('Bateria indicadores proceso'!$Q$3,(RIGHT(A1054,3)),1),"######"),TEXT(OFFSET('Bateria indicadores proceso'!$Q$3,(RIGHT(A1054,3)),1),"0.0%"))</f>
        <v>100.0%</v>
      </c>
      <c r="D1065" s="425"/>
      <c r="E1065" s="425"/>
      <c r="F1065" s="425"/>
      <c r="G1065" s="425"/>
      <c r="H1065" s="425"/>
      <c r="I1065" s="425"/>
      <c r="J1065" s="425"/>
      <c r="K1065" s="425"/>
      <c r="L1065" s="426"/>
    </row>
    <row r="1066" spans="1:12">
      <c r="A1066" s="101"/>
      <c r="B1066" s="72" t="s">
        <v>141</v>
      </c>
      <c r="C1066" s="444">
        <f ca="1">+OFFSET('Bateria indicadores proceso'!$R$3,(RIGHT(A1054,3)),1)</f>
        <v>46022</v>
      </c>
      <c r="D1066" s="444"/>
      <c r="E1066" s="444"/>
      <c r="F1066" s="444"/>
      <c r="G1066" s="444"/>
      <c r="H1066" s="444"/>
      <c r="I1066" s="444"/>
      <c r="J1066" s="444"/>
      <c r="K1066" s="444"/>
      <c r="L1066" s="445"/>
    </row>
    <row r="1067" spans="1:12">
      <c r="A1067" s="101"/>
      <c r="B1067" s="72" t="s">
        <v>142</v>
      </c>
      <c r="C1067" s="425" t="str">
        <f ca="1">OFFSET('Bateria indicadores proceso'!$M$3,(RIGHT(A1054,3)),1)</f>
        <v>Mantener</v>
      </c>
      <c r="D1067" s="425"/>
      <c r="E1067" s="425"/>
      <c r="F1067" s="425"/>
      <c r="G1067" s="425"/>
      <c r="H1067" s="425"/>
      <c r="I1067" s="425"/>
      <c r="J1067" s="425"/>
      <c r="K1067" s="425"/>
      <c r="L1067" s="426"/>
    </row>
    <row r="1068" spans="1:12">
      <c r="A1068" s="101"/>
      <c r="B1068" s="72" t="s">
        <v>143</v>
      </c>
      <c r="C1068" s="425" t="str">
        <f ca="1">OFFSET('Bateria indicadores proceso'!$N$3,(RIGHT(A1054,3)),1)</f>
        <v>Flujo</v>
      </c>
      <c r="D1068" s="425"/>
      <c r="E1068" s="425"/>
      <c r="F1068" s="425"/>
      <c r="G1068" s="425"/>
      <c r="H1068" s="425"/>
      <c r="I1068" s="425"/>
      <c r="J1068" s="425"/>
      <c r="K1068" s="425"/>
      <c r="L1068" s="426"/>
    </row>
    <row r="1069" spans="1:12">
      <c r="A1069" s="101"/>
      <c r="B1069" s="72" t="s">
        <v>144</v>
      </c>
      <c r="C1069" s="425" t="str">
        <f ca="1">IF(C1059="Número",TEXT(OFFSET('Bateria indicadores proceso'!$W$3,(RIGHT(A1054,3)),1),"######"),TEXT(OFFSET('Bateria indicadores proceso'!$W$3,(RIGHT(A1054,3)),1),"0.0%"))</f>
        <v>100.0%</v>
      </c>
      <c r="D1069" s="425"/>
      <c r="E1069" s="425"/>
      <c r="F1069" s="425"/>
      <c r="G1069" s="425"/>
      <c r="H1069" s="425"/>
      <c r="I1069" s="425"/>
      <c r="J1069" s="425"/>
      <c r="K1069" s="425"/>
      <c r="L1069" s="426"/>
    </row>
    <row r="1070" spans="1:12">
      <c r="A1070" s="101"/>
      <c r="B1070" s="441" t="s">
        <v>145</v>
      </c>
      <c r="C1070" s="70" t="s">
        <v>146</v>
      </c>
      <c r="D1070" s="70" t="s">
        <v>147</v>
      </c>
      <c r="E1070" s="70" t="s">
        <v>148</v>
      </c>
      <c r="F1070" s="70" t="s">
        <v>149</v>
      </c>
      <c r="J1070" s="75"/>
      <c r="K1070" s="75"/>
      <c r="L1070" s="76"/>
    </row>
    <row r="1071" spans="1:12">
      <c r="A1071" s="101"/>
      <c r="B1071" s="441"/>
      <c r="C1071" s="70" t="str">
        <f ca="1">IF(C1059="Número",TEXT(OFFSET('Bateria indicadores proceso'!$S$3,(RIGHT(A1054,3)),1),"######"),TEXT(OFFSET('Bateria indicadores proceso'!$S$3,(RIGHT(A1054,3)),1),"0.0%"))</f>
        <v>100.0%</v>
      </c>
      <c r="D1071" s="70" t="str">
        <f ca="1">IF(C1059="Número",TEXT(OFFSET('Bateria indicadores proceso'!$T$3,(RIGHT(A1054,3)),1),"######"),TEXT(OFFSET('Bateria indicadores proceso'!$T$3,(RIGHT(A1054,3)),1),"0.0%"))</f>
        <v>100.0%</v>
      </c>
      <c r="E1071" s="70" t="str">
        <f ca="1">IF(C1059="Número",TEXT(OFFSET('Bateria indicadores proceso'!$U$3,(RIGHT(A1054,3)),1),"######"),TEXT(OFFSET('Bateria indicadores proceso'!$U$3,(RIGHT(A1054,3)),1),"0.0%"))</f>
        <v>100.0%</v>
      </c>
      <c r="F1071" s="70" t="str">
        <f ca="1">IF(C1059="Número",TEXT(OFFSET('Bateria indicadores proceso'!$V$3,(RIGHT(A1054,3)),1),"######"),TEXT(OFFSET('Bateria indicadores proceso'!$V$3,(RIGHT(A1054,3)),1),"0.0%"))</f>
        <v>100.0%</v>
      </c>
      <c r="J1071" s="77"/>
      <c r="K1071" s="77"/>
      <c r="L1071" s="78"/>
    </row>
    <row r="1072" spans="1:12">
      <c r="A1072" s="101"/>
      <c r="B1072" s="466" t="s">
        <v>150</v>
      </c>
      <c r="C1072" s="446" t="s">
        <v>99</v>
      </c>
      <c r="D1072" s="447"/>
      <c r="E1072" s="446" t="s">
        <v>103</v>
      </c>
      <c r="F1072" s="447"/>
      <c r="G1072" s="446" t="s">
        <v>107</v>
      </c>
      <c r="H1072" s="447"/>
      <c r="I1072" s="446" t="s">
        <v>111</v>
      </c>
      <c r="J1072" s="447"/>
      <c r="K1072" s="446" t="s">
        <v>114</v>
      </c>
      <c r="L1072" s="449"/>
    </row>
    <row r="1073" spans="1:12">
      <c r="A1073" s="101"/>
      <c r="B1073" s="467"/>
      <c r="C1073" s="452" t="s">
        <v>97</v>
      </c>
      <c r="D1073" s="453"/>
      <c r="E1073" s="454" t="s">
        <v>101</v>
      </c>
      <c r="F1073" s="455"/>
      <c r="G1073" s="456" t="s">
        <v>105</v>
      </c>
      <c r="H1073" s="457"/>
      <c r="I1073" s="458" t="s">
        <v>109</v>
      </c>
      <c r="J1073" s="459"/>
      <c r="K1073" s="460" t="s">
        <v>112</v>
      </c>
      <c r="L1073" s="461"/>
    </row>
    <row r="1074" spans="1:12">
      <c r="A1074" s="101"/>
      <c r="B1074" s="468"/>
      <c r="C1074" s="446" t="s">
        <v>98</v>
      </c>
      <c r="D1074" s="447"/>
      <c r="E1074" s="446" t="s">
        <v>151</v>
      </c>
      <c r="F1074" s="447"/>
      <c r="G1074" s="448" t="s">
        <v>152</v>
      </c>
      <c r="H1074" s="447"/>
      <c r="I1074" s="446" t="s">
        <v>153</v>
      </c>
      <c r="J1074" s="447"/>
      <c r="K1074" s="446" t="s">
        <v>113</v>
      </c>
      <c r="L1074" s="449"/>
    </row>
    <row r="1075" spans="1:12">
      <c r="A1075" s="101"/>
      <c r="B1075" s="72" t="s">
        <v>154</v>
      </c>
      <c r="C1075" s="427" t="str">
        <f ca="1">OFFSET('Bateria indicadores proceso'!$Y$3,(RIGHT(A1054,3)),1)</f>
        <v>Informes de Gestión  de implementación del Programa Integral de Seguridad y Protección para Comunidades y Organizaciones en los Territorios., Actas de seguimiento y asistencia técnica.</v>
      </c>
      <c r="D1075" s="427"/>
      <c r="E1075" s="427"/>
      <c r="F1075" s="427"/>
      <c r="G1075" s="427"/>
      <c r="H1075" s="427"/>
      <c r="I1075" s="427"/>
      <c r="J1075" s="427"/>
      <c r="K1075" s="427"/>
      <c r="L1075" s="428"/>
    </row>
    <row r="1076" spans="1:12">
      <c r="A1076" s="101"/>
      <c r="B1076" s="442" t="s">
        <v>155</v>
      </c>
      <c r="C1076" s="425" t="s">
        <v>156</v>
      </c>
      <c r="D1076" s="425"/>
      <c r="E1076" s="425"/>
      <c r="F1076" s="462" t="str">
        <f ca="1">OFFSET('Bateria indicadores proceso'!$B$3,(RIGHT(A1054,3)),1)</f>
        <v>GESTIÓN PARA LA PROTECCIÓN DE LOS DERECHOS</v>
      </c>
      <c r="G1076" s="462"/>
      <c r="H1076" s="462"/>
      <c r="I1076" s="462"/>
      <c r="J1076" s="462"/>
      <c r="K1076" s="462"/>
      <c r="L1076" s="463"/>
    </row>
    <row r="1077" spans="1:12">
      <c r="A1077" s="101"/>
      <c r="B1077" s="443"/>
      <c r="C1077" s="425" t="s">
        <v>157</v>
      </c>
      <c r="D1077" s="425"/>
      <c r="E1077" s="425"/>
      <c r="F1077" s="464">
        <f ca="1">OFFSET('Bateria indicadores proceso'!$C$3,(RIGHT(A1054,3)),1)</f>
        <v>0.11</v>
      </c>
      <c r="G1077" s="464"/>
      <c r="H1077" s="464"/>
      <c r="I1077" s="464"/>
      <c r="J1077" s="464"/>
      <c r="K1077" s="464"/>
      <c r="L1077" s="465"/>
    </row>
    <row r="1078" spans="1:12" ht="15" thickBot="1">
      <c r="A1078" s="101"/>
      <c r="B1078" s="443"/>
      <c r="C1078" s="425" t="s">
        <v>158</v>
      </c>
      <c r="D1078" s="425"/>
      <c r="E1078" s="425"/>
      <c r="F1078" s="464">
        <f ca="1">OFFSET('Bateria indicadores proceso'!$E$3,(RIGHT(A1054,3)),1)</f>
        <v>0.02</v>
      </c>
      <c r="G1078" s="464"/>
      <c r="H1078" s="464"/>
      <c r="I1078" s="464"/>
      <c r="J1078" s="464"/>
      <c r="K1078" s="464"/>
      <c r="L1078" s="465"/>
    </row>
    <row r="1079" spans="1:12" ht="16" thickBot="1">
      <c r="A1079" s="101"/>
      <c r="B1079" s="438" t="s">
        <v>159</v>
      </c>
      <c r="C1079" s="439"/>
      <c r="D1079" s="439"/>
      <c r="E1079" s="439"/>
      <c r="F1079" s="439"/>
      <c r="G1079" s="439"/>
      <c r="H1079" s="439"/>
      <c r="I1079" s="439"/>
      <c r="J1079" s="439"/>
      <c r="K1079" s="439"/>
      <c r="L1079" s="440"/>
    </row>
    <row r="1080" spans="1:12">
      <c r="A1080" s="101"/>
      <c r="B1080" s="72" t="s">
        <v>161</v>
      </c>
      <c r="C1080" s="425" t="str">
        <f ca="1">OFFSET('Bateria indicadores proceso'!$G$3,(RIGHT(A1054,3)),1)</f>
        <v>Director</v>
      </c>
      <c r="D1080" s="425"/>
      <c r="E1080" s="425"/>
      <c r="F1080" s="425"/>
      <c r="G1080" s="425"/>
      <c r="H1080" s="425"/>
      <c r="I1080" s="425"/>
      <c r="J1080" s="425"/>
      <c r="K1080" s="425"/>
      <c r="L1080" s="426"/>
    </row>
    <row r="1081" spans="1:12">
      <c r="A1081" s="101"/>
      <c r="B1081" s="72" t="s">
        <v>162</v>
      </c>
      <c r="C1081" s="425" t="str">
        <f ca="1">OFFSET('Bateria indicadores proceso'!$F$3,(RIGHT(A1054,3)),1)</f>
        <v>Dirección de Derechos Humanos</v>
      </c>
      <c r="D1081" s="425"/>
      <c r="E1081" s="425"/>
      <c r="F1081" s="425"/>
      <c r="G1081" s="425"/>
      <c r="H1081" s="425"/>
      <c r="I1081" s="425"/>
      <c r="J1081" s="425"/>
      <c r="K1081" s="425"/>
      <c r="L1081" s="426"/>
    </row>
    <row r="1082" spans="1:12">
      <c r="A1082" s="101"/>
      <c r="B1082" s="72" t="s">
        <v>163</v>
      </c>
      <c r="C1082" s="450" t="str">
        <f ca="1">OFFSET('Bateria indicadores proceso'!$H$3,(RIGHT(A1018,3)),1)</f>
        <v>jomary.ortegon@mininterior.gov.co</v>
      </c>
      <c r="D1082" s="450"/>
      <c r="E1082" s="450"/>
      <c r="F1082" s="450"/>
      <c r="G1082" s="450"/>
      <c r="H1082" s="450"/>
      <c r="I1082" s="450"/>
      <c r="J1082" s="450"/>
      <c r="K1082" s="450"/>
      <c r="L1082" s="451"/>
    </row>
    <row r="1083" spans="1:12" ht="15" thickBot="1">
      <c r="A1083" s="104"/>
      <c r="B1083" s="74" t="s">
        <v>164</v>
      </c>
      <c r="C1083" s="429" t="s">
        <v>165</v>
      </c>
      <c r="D1083" s="429"/>
      <c r="E1083" s="429"/>
      <c r="F1083" s="429"/>
      <c r="G1083" s="429"/>
      <c r="H1083" s="429"/>
      <c r="I1083" s="429"/>
      <c r="J1083" s="429"/>
      <c r="K1083" s="429"/>
      <c r="L1083" s="430"/>
    </row>
    <row r="1084" spans="1:12" ht="15" thickBot="1"/>
    <row r="1085" spans="1:12" ht="21.5" thickBot="1">
      <c r="A1085" s="431" t="s">
        <v>120</v>
      </c>
      <c r="B1085" s="432"/>
      <c r="C1085" s="432"/>
      <c r="D1085" s="432"/>
      <c r="E1085" s="432"/>
      <c r="F1085" s="432"/>
      <c r="G1085" s="432"/>
      <c r="H1085" s="432"/>
      <c r="I1085" s="432"/>
      <c r="J1085" s="432"/>
      <c r="K1085" s="432"/>
      <c r="L1085" s="433"/>
    </row>
    <row r="1086" spans="1:12" ht="31.5" thickBot="1">
      <c r="A1086" s="69" t="s">
        <v>121</v>
      </c>
      <c r="B1086" s="436" t="s">
        <v>122</v>
      </c>
      <c r="C1086" s="436"/>
      <c r="D1086" s="436"/>
      <c r="E1086" s="436"/>
      <c r="F1086" s="436"/>
      <c r="G1086" s="436"/>
      <c r="H1086" s="436"/>
      <c r="I1086" s="436"/>
      <c r="J1086" s="436"/>
      <c r="K1086" s="436"/>
      <c r="L1086" s="436"/>
    </row>
    <row r="1087" spans="1:12" ht="16" thickBot="1">
      <c r="A1087" s="100"/>
      <c r="B1087" s="71" t="s">
        <v>123</v>
      </c>
      <c r="C1087" s="434" t="s">
        <v>124</v>
      </c>
      <c r="D1087" s="434"/>
      <c r="E1087" s="434"/>
      <c r="F1087" s="434"/>
      <c r="G1087" s="434"/>
      <c r="H1087" s="434"/>
      <c r="I1087" s="434"/>
      <c r="J1087" s="434"/>
      <c r="K1087" s="434"/>
      <c r="L1087" s="435"/>
    </row>
    <row r="1088" spans="1:12" ht="16" thickBot="1">
      <c r="A1088" s="101"/>
      <c r="B1088" s="436" t="s">
        <v>125</v>
      </c>
      <c r="C1088" s="437"/>
      <c r="D1088" s="437"/>
      <c r="E1088" s="437"/>
      <c r="F1088" s="437"/>
      <c r="G1088" s="437"/>
      <c r="H1088" s="437"/>
      <c r="I1088" s="437"/>
      <c r="J1088" s="437"/>
      <c r="K1088" s="437"/>
      <c r="L1088" s="437"/>
    </row>
    <row r="1089" spans="1:12">
      <c r="A1089" s="101"/>
      <c r="B1089" s="71" t="s">
        <v>126</v>
      </c>
      <c r="C1089" s="427" t="s">
        <v>127</v>
      </c>
      <c r="D1089" s="427"/>
      <c r="E1089" s="427"/>
      <c r="F1089" s="427"/>
      <c r="G1089" s="427"/>
      <c r="H1089" s="427"/>
      <c r="I1089" s="427"/>
      <c r="J1089" s="427"/>
      <c r="K1089" s="427"/>
      <c r="L1089" s="428"/>
    </row>
    <row r="1090" spans="1:12">
      <c r="A1090" s="102" t="s">
        <v>195</v>
      </c>
      <c r="B1090" s="72" t="s">
        <v>129</v>
      </c>
      <c r="C1090" s="427" t="str">
        <f ca="1">OFFSET('Bateria indicadores proceso'!$F$3,(RIGHT(A1090,3)),1)</f>
        <v>Dirección de Derechos Humanos</v>
      </c>
      <c r="D1090" s="427"/>
      <c r="E1090" s="427"/>
      <c r="F1090" s="427"/>
      <c r="G1090" s="427"/>
      <c r="H1090" s="427"/>
      <c r="I1090" s="427"/>
      <c r="J1090" s="427"/>
      <c r="K1090" s="427"/>
      <c r="L1090" s="428"/>
    </row>
    <row r="1091" spans="1:12">
      <c r="A1091" s="101"/>
      <c r="B1091" s="72" t="s">
        <v>130</v>
      </c>
      <c r="C1091" s="427" t="str">
        <f ca="1">OFFSET('Bateria indicadores proceso'!$K$3,(RIGHT(A1090,3)),1)</f>
        <v>Actividades de la Dirección de Derechos Humanos como impulso a la implementación del Plan de Acción Nacional del Programa Integral de Garantías para Lideresas y Defensoras de Derechos Humanos.</v>
      </c>
      <c r="D1091" s="427"/>
      <c r="E1091" s="427"/>
      <c r="F1091" s="427"/>
      <c r="G1091" s="427"/>
      <c r="H1091" s="427"/>
      <c r="I1091" s="427"/>
      <c r="J1091" s="427"/>
      <c r="K1091" s="427"/>
      <c r="L1091" s="428"/>
    </row>
    <row r="1092" spans="1:12">
      <c r="A1092" s="101"/>
      <c r="B1092" s="72" t="s">
        <v>131</v>
      </c>
      <c r="C1092" s="427" t="str">
        <f ca="1">OFFSET('Bateria indicadores proceso'!$I$3,(RIGHT(A1090,3)),1)</f>
        <v>Eficacia</v>
      </c>
      <c r="D1092" s="427"/>
      <c r="E1092" s="427"/>
      <c r="F1092" s="427"/>
      <c r="G1092" s="427"/>
      <c r="H1092" s="427"/>
      <c r="I1092" s="427"/>
      <c r="J1092" s="427"/>
      <c r="K1092" s="427"/>
      <c r="L1092" s="428"/>
    </row>
    <row r="1093" spans="1:12" ht="15" thickBot="1">
      <c r="A1093" s="103"/>
      <c r="B1093" s="73" t="s">
        <v>132</v>
      </c>
      <c r="C1093" s="427" t="str">
        <f ca="1">OFFSET('Bateria indicadores proceso'!$J$3,(RIGHT(A1090,3)),1)</f>
        <v>Apoyar la implementación del Plan de Acción Nacional del programa Integral de Garantias para Lideresas y Defensoras de DDHH, en el marco del auto 737, sentencia T-025</v>
      </c>
      <c r="D1093" s="427"/>
      <c r="E1093" s="427"/>
      <c r="F1093" s="427"/>
      <c r="G1093" s="427"/>
      <c r="H1093" s="427"/>
      <c r="I1093" s="427"/>
      <c r="J1093" s="427"/>
      <c r="K1093" s="427"/>
      <c r="L1093" s="428"/>
    </row>
    <row r="1094" spans="1:12" ht="16" thickBot="1">
      <c r="A1094" s="103"/>
      <c r="B1094" s="438" t="s">
        <v>133</v>
      </c>
      <c r="C1094" s="439"/>
      <c r="D1094" s="439"/>
      <c r="E1094" s="439"/>
      <c r="F1094" s="439"/>
      <c r="G1094" s="439"/>
      <c r="H1094" s="439"/>
      <c r="I1094" s="439"/>
      <c r="J1094" s="439"/>
      <c r="K1094" s="439"/>
      <c r="L1094" s="440"/>
    </row>
    <row r="1095" spans="1:12">
      <c r="A1095" s="101"/>
      <c r="B1095" s="71" t="s">
        <v>134</v>
      </c>
      <c r="C1095" s="427" t="str">
        <f ca="1">OFFSET('Bateria indicadores proceso'!$O$3,(RIGHT(A1090,3)),1)</f>
        <v>Porcentaje</v>
      </c>
      <c r="D1095" s="427"/>
      <c r="E1095" s="427"/>
      <c r="F1095" s="427"/>
      <c r="G1095" s="427"/>
      <c r="H1095" s="427"/>
      <c r="I1095" s="427"/>
      <c r="J1095" s="427"/>
      <c r="K1095" s="427"/>
      <c r="L1095" s="428"/>
    </row>
    <row r="1096" spans="1:12" ht="24">
      <c r="A1096" s="101"/>
      <c r="B1096" s="72" t="s">
        <v>135</v>
      </c>
      <c r="C1096" s="427"/>
      <c r="D1096" s="427"/>
      <c r="E1096" s="427"/>
      <c r="F1096" s="427"/>
      <c r="G1096" s="427"/>
      <c r="H1096" s="427"/>
      <c r="I1096" s="427"/>
      <c r="J1096" s="427"/>
      <c r="K1096" s="427"/>
      <c r="L1096" s="428"/>
    </row>
    <row r="1097" spans="1:12">
      <c r="A1097" s="101"/>
      <c r="B1097" s="72" t="s">
        <v>136</v>
      </c>
      <c r="C1097" s="427" t="str">
        <f ca="1">OFFSET('Bateria indicadores proceso'!$L$3,(RIGHT(A1090,3)),1)</f>
        <v xml:space="preserve">(Número de actividades realizadas para apoyar la implementación del Plan de Acción Nacional del Programa Integral de Garantías para Lideresas y Defensoras de DDHH a cargo de la Dirección de Derechos Humanos /número de actividades programadas para apoyar la implementación del Plan de Acción Nacional del Programa Integral de Garantías para Lideresas y Defensoras de DDHH a cargo de la Dirección de Derechos Humanos )*100% </v>
      </c>
      <c r="D1097" s="427"/>
      <c r="E1097" s="427"/>
      <c r="F1097" s="427"/>
      <c r="G1097" s="427"/>
      <c r="H1097" s="427"/>
      <c r="I1097" s="427"/>
      <c r="J1097" s="427"/>
      <c r="K1097" s="427"/>
      <c r="L1097" s="428"/>
    </row>
    <row r="1098" spans="1:12">
      <c r="A1098" s="101"/>
      <c r="B1098" s="72" t="s">
        <v>137</v>
      </c>
      <c r="C1098" s="427" t="str">
        <f ca="1">OFFSET('Bateria indicadores proceso'!$Z$3,(RIGHT(A1090,3)),1)</f>
        <v xml:space="preserve">Trimestral </v>
      </c>
      <c r="D1098" s="427"/>
      <c r="E1098" s="427"/>
      <c r="F1098" s="427"/>
      <c r="G1098" s="427"/>
      <c r="H1098" s="427"/>
      <c r="I1098" s="427"/>
      <c r="J1098" s="427"/>
      <c r="K1098" s="427"/>
      <c r="L1098" s="428"/>
    </row>
    <row r="1099" spans="1:12">
      <c r="A1099" s="101"/>
      <c r="B1099" s="72" t="s">
        <v>138</v>
      </c>
      <c r="C1099" s="427" t="str">
        <f ca="1">OFFSET('Bateria indicadores proceso'!$X$3,(RIGHT(A1090,3)),1)</f>
        <v>La herramienta de la cual se obtine la información del indicador es el Plan Estrategico y de acción de cada vigencia.</v>
      </c>
      <c r="D1099" s="427"/>
      <c r="E1099" s="427"/>
      <c r="F1099" s="427"/>
      <c r="G1099" s="427"/>
      <c r="H1099" s="427"/>
      <c r="I1099" s="427"/>
      <c r="J1099" s="427"/>
      <c r="K1099" s="427"/>
      <c r="L1099" s="428"/>
    </row>
    <row r="1100" spans="1:12">
      <c r="A1100" s="101"/>
      <c r="B1100" s="72" t="s">
        <v>139</v>
      </c>
      <c r="C1100" s="425">
        <f ca="1">OFFSET('Bateria indicadores proceso'!$P$3,(RIGHT(A1090,3)),1)</f>
        <v>2022</v>
      </c>
      <c r="D1100" s="425"/>
      <c r="E1100" s="425"/>
      <c r="F1100" s="425"/>
      <c r="G1100" s="425"/>
      <c r="H1100" s="425"/>
      <c r="I1100" s="425"/>
      <c r="J1100" s="425"/>
      <c r="K1100" s="425"/>
      <c r="L1100" s="426"/>
    </row>
    <row r="1101" spans="1:12">
      <c r="A1101" s="101"/>
      <c r="B1101" s="72" t="s">
        <v>140</v>
      </c>
      <c r="C1101" s="425" t="str">
        <f ca="1">IF(C1095="Número",TEXT(OFFSET('Bateria indicadores proceso'!$Q$3,(RIGHT(A1090,3)),1),"######"),TEXT(OFFSET('Bateria indicadores proceso'!$Q$3,(RIGHT(A1090,3)),1),"0.0%"))</f>
        <v>100.0%</v>
      </c>
      <c r="D1101" s="425"/>
      <c r="E1101" s="425"/>
      <c r="F1101" s="425"/>
      <c r="G1101" s="425"/>
      <c r="H1101" s="425"/>
      <c r="I1101" s="425"/>
      <c r="J1101" s="425"/>
      <c r="K1101" s="425"/>
      <c r="L1101" s="426"/>
    </row>
    <row r="1102" spans="1:12">
      <c r="A1102" s="101"/>
      <c r="B1102" s="72" t="s">
        <v>141</v>
      </c>
      <c r="C1102" s="444">
        <f ca="1">+OFFSET('Bateria indicadores proceso'!$R$3,(RIGHT(A1090,3)),1)</f>
        <v>46022</v>
      </c>
      <c r="D1102" s="444"/>
      <c r="E1102" s="444"/>
      <c r="F1102" s="444"/>
      <c r="G1102" s="444"/>
      <c r="H1102" s="444"/>
      <c r="I1102" s="444"/>
      <c r="J1102" s="444"/>
      <c r="K1102" s="444"/>
      <c r="L1102" s="445"/>
    </row>
    <row r="1103" spans="1:12">
      <c r="A1103" s="101"/>
      <c r="B1103" s="72" t="s">
        <v>142</v>
      </c>
      <c r="C1103" s="425" t="str">
        <f ca="1">OFFSET('Bateria indicadores proceso'!$M$3,(RIGHT(A1090,3)),1)</f>
        <v>Mantener</v>
      </c>
      <c r="D1103" s="425"/>
      <c r="E1103" s="425"/>
      <c r="F1103" s="425"/>
      <c r="G1103" s="425"/>
      <c r="H1103" s="425"/>
      <c r="I1103" s="425"/>
      <c r="J1103" s="425"/>
      <c r="K1103" s="425"/>
      <c r="L1103" s="426"/>
    </row>
    <row r="1104" spans="1:12">
      <c r="A1104" s="101"/>
      <c r="B1104" s="72" t="s">
        <v>143</v>
      </c>
      <c r="C1104" s="425" t="str">
        <f ca="1">OFFSET('Bateria indicadores proceso'!$N$3,(RIGHT(A1090,3)),1)</f>
        <v>Stock</v>
      </c>
      <c r="D1104" s="425"/>
      <c r="E1104" s="425"/>
      <c r="F1104" s="425"/>
      <c r="G1104" s="425"/>
      <c r="H1104" s="425"/>
      <c r="I1104" s="425"/>
      <c r="J1104" s="425"/>
      <c r="K1104" s="425"/>
      <c r="L1104" s="426"/>
    </row>
    <row r="1105" spans="1:12">
      <c r="A1105" s="101"/>
      <c r="B1105" s="72" t="s">
        <v>144</v>
      </c>
      <c r="C1105" s="425" t="str">
        <f ca="1">IF(C1095="Número",TEXT(OFFSET('Bateria indicadores proceso'!$W$3,(RIGHT(A1090,3)),1),"######"),TEXT(OFFSET('Bateria indicadores proceso'!$W$3,(RIGHT(A1090,3)),1),"0.0%"))</f>
        <v>100.0%</v>
      </c>
      <c r="D1105" s="425"/>
      <c r="E1105" s="425"/>
      <c r="F1105" s="425"/>
      <c r="G1105" s="425"/>
      <c r="H1105" s="425"/>
      <c r="I1105" s="425"/>
      <c r="J1105" s="425"/>
      <c r="K1105" s="425"/>
      <c r="L1105" s="426"/>
    </row>
    <row r="1106" spans="1:12">
      <c r="A1106" s="101"/>
      <c r="B1106" s="441" t="s">
        <v>145</v>
      </c>
      <c r="C1106" s="70" t="s">
        <v>146</v>
      </c>
      <c r="D1106" s="70" t="s">
        <v>147</v>
      </c>
      <c r="E1106" s="70" t="s">
        <v>148</v>
      </c>
      <c r="F1106" s="70" t="s">
        <v>149</v>
      </c>
      <c r="J1106" s="75"/>
      <c r="K1106" s="75"/>
      <c r="L1106" s="76"/>
    </row>
    <row r="1107" spans="1:12">
      <c r="A1107" s="101"/>
      <c r="B1107" s="441"/>
      <c r="C1107" s="70" t="str">
        <f ca="1">IF(C1095="Número",TEXT(OFFSET('Bateria indicadores proceso'!$S$3,(RIGHT(A1090,3)),1),"######"),TEXT(OFFSET('Bateria indicadores proceso'!$S$3,(RIGHT(A1090,3)),1),"0.0%"))</f>
        <v>100.0%</v>
      </c>
      <c r="D1107" s="70" t="str">
        <f ca="1">IF(C1095="Número",TEXT(OFFSET('Bateria indicadores proceso'!$T$3,(RIGHT(A1090,3)),1),"######"),TEXT(OFFSET('Bateria indicadores proceso'!$T$3,(RIGHT(A1090,3)),1),"0.0%"))</f>
        <v>100.0%</v>
      </c>
      <c r="E1107" s="70" t="str">
        <f ca="1">IF(C1095="Número",TEXT(OFFSET('Bateria indicadores proceso'!$U$3,(RIGHT(A1090,3)),1),"######"),TEXT(OFFSET('Bateria indicadores proceso'!$U$3,(RIGHT(A1090,3)),1),"0.0%"))</f>
        <v>100.0%</v>
      </c>
      <c r="F1107" s="70" t="str">
        <f ca="1">IF(C1095="Número",TEXT(OFFSET('Bateria indicadores proceso'!$V$3,(RIGHT(A1090,3)),1),"######"),TEXT(OFFSET('Bateria indicadores proceso'!$V$3,(RIGHT(A1090,3)),1),"0.0%"))</f>
        <v>100.0%</v>
      </c>
      <c r="J1107" s="77"/>
      <c r="K1107" s="77"/>
      <c r="L1107" s="78"/>
    </row>
    <row r="1108" spans="1:12">
      <c r="A1108" s="101"/>
      <c r="B1108" s="466" t="s">
        <v>150</v>
      </c>
      <c r="C1108" s="446" t="s">
        <v>99</v>
      </c>
      <c r="D1108" s="447"/>
      <c r="E1108" s="446" t="s">
        <v>103</v>
      </c>
      <c r="F1108" s="447"/>
      <c r="G1108" s="446" t="s">
        <v>107</v>
      </c>
      <c r="H1108" s="447"/>
      <c r="I1108" s="446" t="s">
        <v>111</v>
      </c>
      <c r="J1108" s="447"/>
      <c r="K1108" s="446" t="s">
        <v>114</v>
      </c>
      <c r="L1108" s="449"/>
    </row>
    <row r="1109" spans="1:12">
      <c r="A1109" s="101"/>
      <c r="B1109" s="467"/>
      <c r="C1109" s="452" t="s">
        <v>97</v>
      </c>
      <c r="D1109" s="453"/>
      <c r="E1109" s="454" t="s">
        <v>101</v>
      </c>
      <c r="F1109" s="455"/>
      <c r="G1109" s="456" t="s">
        <v>105</v>
      </c>
      <c r="H1109" s="457"/>
      <c r="I1109" s="458" t="s">
        <v>109</v>
      </c>
      <c r="J1109" s="459"/>
      <c r="K1109" s="460" t="s">
        <v>112</v>
      </c>
      <c r="L1109" s="461"/>
    </row>
    <row r="1110" spans="1:12">
      <c r="A1110" s="101"/>
      <c r="B1110" s="468"/>
      <c r="C1110" s="446" t="s">
        <v>98</v>
      </c>
      <c r="D1110" s="447"/>
      <c r="E1110" s="446" t="s">
        <v>151</v>
      </c>
      <c r="F1110" s="447"/>
      <c r="G1110" s="448" t="s">
        <v>152</v>
      </c>
      <c r="H1110" s="447"/>
      <c r="I1110" s="446" t="s">
        <v>153</v>
      </c>
      <c r="J1110" s="447"/>
      <c r="K1110" s="446" t="s">
        <v>113</v>
      </c>
      <c r="L1110" s="449"/>
    </row>
    <row r="1111" spans="1:12">
      <c r="A1111" s="101"/>
      <c r="B1111" s="72" t="s">
        <v>154</v>
      </c>
      <c r="C1111" s="427" t="str">
        <f ca="1">OFFSET('Bateria indicadores proceso'!$Y$3,(RIGHT(A1090,3)),1)</f>
        <v>Informes de Gestión  del Programa Integral de Garantías para Lideresas y Defensoras de Derechos Humanos., Actas de seguimiento.</v>
      </c>
      <c r="D1111" s="427"/>
      <c r="E1111" s="427"/>
      <c r="F1111" s="427"/>
      <c r="G1111" s="427"/>
      <c r="H1111" s="427"/>
      <c r="I1111" s="427"/>
      <c r="J1111" s="427"/>
      <c r="K1111" s="427"/>
      <c r="L1111" s="428"/>
    </row>
    <row r="1112" spans="1:12">
      <c r="A1112" s="101"/>
      <c r="B1112" s="442" t="s">
        <v>155</v>
      </c>
      <c r="C1112" s="425" t="s">
        <v>156</v>
      </c>
      <c r="D1112" s="425"/>
      <c r="E1112" s="425"/>
      <c r="F1112" s="462" t="str">
        <f ca="1">OFFSET('Bateria indicadores proceso'!$B$3,(RIGHT(A1090,3)),1)</f>
        <v>GESTIÓN PARA LA PROTECCIÓN DE LOS DERECHOS</v>
      </c>
      <c r="G1112" s="462"/>
      <c r="H1112" s="462"/>
      <c r="I1112" s="462"/>
      <c r="J1112" s="462"/>
      <c r="K1112" s="462"/>
      <c r="L1112" s="463"/>
    </row>
    <row r="1113" spans="1:12">
      <c r="A1113" s="101"/>
      <c r="B1113" s="443"/>
      <c r="C1113" s="425" t="s">
        <v>157</v>
      </c>
      <c r="D1113" s="425"/>
      <c r="E1113" s="425"/>
      <c r="F1113" s="464">
        <f ca="1">OFFSET('Bateria indicadores proceso'!$C$3,(RIGHT(A1090,3)),1)</f>
        <v>0.11</v>
      </c>
      <c r="G1113" s="464"/>
      <c r="H1113" s="464"/>
      <c r="I1113" s="464"/>
      <c r="J1113" s="464"/>
      <c r="K1113" s="464"/>
      <c r="L1113" s="465"/>
    </row>
    <row r="1114" spans="1:12" ht="15" thickBot="1">
      <c r="A1114" s="101"/>
      <c r="B1114" s="443"/>
      <c r="C1114" s="425" t="s">
        <v>158</v>
      </c>
      <c r="D1114" s="425"/>
      <c r="E1114" s="425"/>
      <c r="F1114" s="464">
        <f ca="1">OFFSET('Bateria indicadores proceso'!$E$3,(RIGHT(A1090,3)),1)</f>
        <v>0.02</v>
      </c>
      <c r="G1114" s="464"/>
      <c r="H1114" s="464"/>
      <c r="I1114" s="464"/>
      <c r="J1114" s="464"/>
      <c r="K1114" s="464"/>
      <c r="L1114" s="465"/>
    </row>
    <row r="1115" spans="1:12" ht="16" thickBot="1">
      <c r="A1115" s="101"/>
      <c r="B1115" s="438" t="s">
        <v>159</v>
      </c>
      <c r="C1115" s="439"/>
      <c r="D1115" s="439"/>
      <c r="E1115" s="439"/>
      <c r="F1115" s="439"/>
      <c r="G1115" s="439"/>
      <c r="H1115" s="439"/>
      <c r="I1115" s="439"/>
      <c r="J1115" s="439"/>
      <c r="K1115" s="439"/>
      <c r="L1115" s="440"/>
    </row>
    <row r="1116" spans="1:12">
      <c r="A1116" s="101"/>
      <c r="B1116" s="72" t="s">
        <v>161</v>
      </c>
      <c r="C1116" s="425" t="str">
        <f ca="1">OFFSET('Bateria indicadores proceso'!$G$3,(RIGHT(A1090,3)),1)</f>
        <v>Director</v>
      </c>
      <c r="D1116" s="425"/>
      <c r="E1116" s="425"/>
      <c r="F1116" s="425"/>
      <c r="G1116" s="425"/>
      <c r="H1116" s="425"/>
      <c r="I1116" s="425"/>
      <c r="J1116" s="425"/>
      <c r="K1116" s="425"/>
      <c r="L1116" s="426"/>
    </row>
    <row r="1117" spans="1:12">
      <c r="A1117" s="101"/>
      <c r="B1117" s="72" t="s">
        <v>162</v>
      </c>
      <c r="C1117" s="425" t="str">
        <f ca="1">OFFSET('Bateria indicadores proceso'!$F$3,(RIGHT(A1090,3)),1)</f>
        <v>Dirección de Derechos Humanos</v>
      </c>
      <c r="D1117" s="425"/>
      <c r="E1117" s="425"/>
      <c r="F1117" s="425"/>
      <c r="G1117" s="425"/>
      <c r="H1117" s="425"/>
      <c r="I1117" s="425"/>
      <c r="J1117" s="425"/>
      <c r="K1117" s="425"/>
      <c r="L1117" s="426"/>
    </row>
    <row r="1118" spans="1:12">
      <c r="A1118" s="101"/>
      <c r="B1118" s="72" t="s">
        <v>163</v>
      </c>
      <c r="C1118" s="450" t="str">
        <f ca="1">OFFSET('Bateria indicadores proceso'!$H$3,(RIGHT(A1090,3)),1)</f>
        <v>jomary.ortegon@mininterior.gov.co</v>
      </c>
      <c r="D1118" s="450"/>
      <c r="E1118" s="450"/>
      <c r="F1118" s="450"/>
      <c r="G1118" s="450"/>
      <c r="H1118" s="450"/>
      <c r="I1118" s="450"/>
      <c r="J1118" s="450"/>
      <c r="K1118" s="450"/>
      <c r="L1118" s="451"/>
    </row>
    <row r="1119" spans="1:12" ht="15" thickBot="1">
      <c r="A1119" s="104"/>
      <c r="B1119" s="74" t="s">
        <v>164</v>
      </c>
      <c r="C1119" s="429" t="s">
        <v>165</v>
      </c>
      <c r="D1119" s="429"/>
      <c r="E1119" s="429"/>
      <c r="F1119" s="429"/>
      <c r="G1119" s="429"/>
      <c r="H1119" s="429"/>
      <c r="I1119" s="429"/>
      <c r="J1119" s="429"/>
      <c r="K1119" s="429"/>
      <c r="L1119" s="430"/>
    </row>
    <row r="1120" spans="1:12" ht="15" thickBot="1"/>
    <row r="1121" spans="1:12" ht="21.5" thickBot="1">
      <c r="A1121" s="431" t="s">
        <v>120</v>
      </c>
      <c r="B1121" s="432"/>
      <c r="C1121" s="432"/>
      <c r="D1121" s="432"/>
      <c r="E1121" s="432"/>
      <c r="F1121" s="432"/>
      <c r="G1121" s="432"/>
      <c r="H1121" s="432"/>
      <c r="I1121" s="432"/>
      <c r="J1121" s="432"/>
      <c r="K1121" s="432"/>
      <c r="L1121" s="433"/>
    </row>
    <row r="1122" spans="1:12" ht="31.5" thickBot="1">
      <c r="A1122" s="69" t="s">
        <v>121</v>
      </c>
      <c r="B1122" s="436" t="s">
        <v>122</v>
      </c>
      <c r="C1122" s="436"/>
      <c r="D1122" s="436"/>
      <c r="E1122" s="436"/>
      <c r="F1122" s="436"/>
      <c r="G1122" s="436"/>
      <c r="H1122" s="436"/>
      <c r="I1122" s="436"/>
      <c r="J1122" s="436"/>
      <c r="K1122" s="436"/>
      <c r="L1122" s="436"/>
    </row>
    <row r="1123" spans="1:12" ht="16" thickBot="1">
      <c r="A1123" s="100"/>
      <c r="B1123" s="71" t="s">
        <v>123</v>
      </c>
      <c r="C1123" s="434" t="s">
        <v>124</v>
      </c>
      <c r="D1123" s="434"/>
      <c r="E1123" s="434"/>
      <c r="F1123" s="434"/>
      <c r="G1123" s="434"/>
      <c r="H1123" s="434"/>
      <c r="I1123" s="434"/>
      <c r="J1123" s="434"/>
      <c r="K1123" s="434"/>
      <c r="L1123" s="435"/>
    </row>
    <row r="1124" spans="1:12" ht="16" thickBot="1">
      <c r="A1124" s="101"/>
      <c r="B1124" s="436" t="s">
        <v>125</v>
      </c>
      <c r="C1124" s="437"/>
      <c r="D1124" s="437"/>
      <c r="E1124" s="437"/>
      <c r="F1124" s="437"/>
      <c r="G1124" s="437"/>
      <c r="H1124" s="437"/>
      <c r="I1124" s="437"/>
      <c r="J1124" s="437"/>
      <c r="K1124" s="437"/>
      <c r="L1124" s="437"/>
    </row>
    <row r="1125" spans="1:12">
      <c r="A1125" s="101"/>
      <c r="B1125" s="71" t="s">
        <v>126</v>
      </c>
      <c r="C1125" s="427" t="s">
        <v>127</v>
      </c>
      <c r="D1125" s="427"/>
      <c r="E1125" s="427"/>
      <c r="F1125" s="427"/>
      <c r="G1125" s="427"/>
      <c r="H1125" s="427"/>
      <c r="I1125" s="427"/>
      <c r="J1125" s="427"/>
      <c r="K1125" s="427"/>
      <c r="L1125" s="428"/>
    </row>
    <row r="1126" spans="1:12">
      <c r="A1126" s="102" t="s">
        <v>196</v>
      </c>
      <c r="B1126" s="72" t="s">
        <v>129</v>
      </c>
      <c r="C1126" s="427" t="str">
        <f ca="1">OFFSET('Bateria indicadores proceso'!$F$3,(RIGHT(A1126,3)),1)</f>
        <v>Dirección de Derechos Humanos</v>
      </c>
      <c r="D1126" s="427"/>
      <c r="E1126" s="427"/>
      <c r="F1126" s="427"/>
      <c r="G1126" s="427"/>
      <c r="H1126" s="427"/>
      <c r="I1126" s="427"/>
      <c r="J1126" s="427"/>
      <c r="K1126" s="427"/>
      <c r="L1126" s="428"/>
    </row>
    <row r="1127" spans="1:12">
      <c r="A1127" s="101"/>
      <c r="B1127" s="72" t="s">
        <v>130</v>
      </c>
      <c r="C1127" s="427" t="str">
        <f ca="1">OFFSET('Bateria indicadores proceso'!$K$3,(RIGHT(A1126,3)),1)</f>
        <v>Número de cementerios que tienen en sus terrenos inhumados cuerpos o restos humanos de personas no identificadas diagnosticados multidimensionalmente.</v>
      </c>
      <c r="D1127" s="427"/>
      <c r="E1127" s="427"/>
      <c r="F1127" s="427"/>
      <c r="G1127" s="427"/>
      <c r="H1127" s="427"/>
      <c r="I1127" s="427"/>
      <c r="J1127" s="427"/>
      <c r="K1127" s="427"/>
      <c r="L1127" s="428"/>
    </row>
    <row r="1128" spans="1:12">
      <c r="A1128" s="101"/>
      <c r="B1128" s="72" t="s">
        <v>131</v>
      </c>
      <c r="C1128" s="427" t="str">
        <f ca="1">OFFSET('Bateria indicadores proceso'!$I$3,(RIGHT(A1126,3)),1)</f>
        <v>Eficacia</v>
      </c>
      <c r="D1128" s="427"/>
      <c r="E1128" s="427"/>
      <c r="F1128" s="427"/>
      <c r="G1128" s="427"/>
      <c r="H1128" s="427"/>
      <c r="I1128" s="427"/>
      <c r="J1128" s="427"/>
      <c r="K1128" s="427"/>
      <c r="L1128" s="428"/>
    </row>
    <row r="1129" spans="1:12" ht="15" thickBot="1">
      <c r="A1129" s="103"/>
      <c r="B1129" s="73" t="s">
        <v>132</v>
      </c>
      <c r="C1129" s="427" t="str">
        <f ca="1">OFFSET('Bateria indicadores proceso'!$J$3,(RIGHT(A1126,3)),1)</f>
        <v>Fortalecer la gestión de los cementerios como acción de apoyo al proceso de búsqueda de personas desaparecidas en Colombia.</v>
      </c>
      <c r="D1129" s="427"/>
      <c r="E1129" s="427"/>
      <c r="F1129" s="427"/>
      <c r="G1129" s="427"/>
      <c r="H1129" s="427"/>
      <c r="I1129" s="427"/>
      <c r="J1129" s="427"/>
      <c r="K1129" s="427"/>
      <c r="L1129" s="428"/>
    </row>
    <row r="1130" spans="1:12" ht="16" thickBot="1">
      <c r="A1130" s="103"/>
      <c r="B1130" s="438" t="s">
        <v>133</v>
      </c>
      <c r="C1130" s="439"/>
      <c r="D1130" s="439"/>
      <c r="E1130" s="439"/>
      <c r="F1130" s="439"/>
      <c r="G1130" s="439"/>
      <c r="H1130" s="439"/>
      <c r="I1130" s="439"/>
      <c r="J1130" s="439"/>
      <c r="K1130" s="439"/>
      <c r="L1130" s="440"/>
    </row>
    <row r="1131" spans="1:12">
      <c r="A1131" s="101"/>
      <c r="B1131" s="71" t="s">
        <v>134</v>
      </c>
      <c r="C1131" s="427" t="str">
        <f ca="1">OFFSET('Bateria indicadores proceso'!$O$3,(RIGHT(A1126,3)),1)</f>
        <v>Número</v>
      </c>
      <c r="D1131" s="427"/>
      <c r="E1131" s="427"/>
      <c r="F1131" s="427"/>
      <c r="G1131" s="427"/>
      <c r="H1131" s="427"/>
      <c r="I1131" s="427"/>
      <c r="J1131" s="427"/>
      <c r="K1131" s="427"/>
      <c r="L1131" s="428"/>
    </row>
    <row r="1132" spans="1:12" ht="24">
      <c r="A1132" s="101"/>
      <c r="B1132" s="72" t="s">
        <v>135</v>
      </c>
      <c r="C1132" s="427"/>
      <c r="D1132" s="427"/>
      <c r="E1132" s="427"/>
      <c r="F1132" s="427"/>
      <c r="G1132" s="427"/>
      <c r="H1132" s="427"/>
      <c r="I1132" s="427"/>
      <c r="J1132" s="427"/>
      <c r="K1132" s="427"/>
      <c r="L1132" s="428"/>
    </row>
    <row r="1133" spans="1:12">
      <c r="A1133" s="101"/>
      <c r="B1133" s="72" t="s">
        <v>136</v>
      </c>
      <c r="C1133" s="427" t="str">
        <f ca="1">OFFSET('Bateria indicadores proceso'!$L$3,(RIGHT(A1126,3)),1)</f>
        <v>Cementerios que tienen inhumados cuerpos o restos humanos de personas no identificadas diagnosticados multidimensionalmente</v>
      </c>
      <c r="D1133" s="427"/>
      <c r="E1133" s="427"/>
      <c r="F1133" s="427"/>
      <c r="G1133" s="427"/>
      <c r="H1133" s="427"/>
      <c r="I1133" s="427"/>
      <c r="J1133" s="427"/>
      <c r="K1133" s="427"/>
      <c r="L1133" s="428"/>
    </row>
    <row r="1134" spans="1:12">
      <c r="A1134" s="101"/>
      <c r="B1134" s="72" t="s">
        <v>137</v>
      </c>
      <c r="C1134" s="427" t="str">
        <f ca="1">OFFSET('Bateria indicadores proceso'!$Z$3,(RIGHT(A1126,3)),1)</f>
        <v>Trimestral</v>
      </c>
      <c r="D1134" s="427"/>
      <c r="E1134" s="427"/>
      <c r="F1134" s="427"/>
      <c r="G1134" s="427"/>
      <c r="H1134" s="427"/>
      <c r="I1134" s="427"/>
      <c r="J1134" s="427"/>
      <c r="K1134" s="427"/>
      <c r="L1134" s="428"/>
    </row>
    <row r="1135" spans="1:12">
      <c r="A1135" s="101"/>
      <c r="B1135" s="72" t="s">
        <v>138</v>
      </c>
      <c r="C1135" s="427" t="str">
        <f ca="1">OFFSET('Bateria indicadores proceso'!$X$3,(RIGHT(A1126,3)),1)</f>
        <v>La herramienta de la cual se obtine la información del indicador es el Plan Estrategico y de acción de cada vigencia.</v>
      </c>
      <c r="D1135" s="427"/>
      <c r="E1135" s="427"/>
      <c r="F1135" s="427"/>
      <c r="G1135" s="427"/>
      <c r="H1135" s="427"/>
      <c r="I1135" s="427"/>
      <c r="J1135" s="427"/>
      <c r="K1135" s="427"/>
      <c r="L1135" s="428"/>
    </row>
    <row r="1136" spans="1:12">
      <c r="A1136" s="101"/>
      <c r="B1136" s="72" t="s">
        <v>139</v>
      </c>
      <c r="C1136" s="425">
        <f ca="1">OFFSET('Bateria indicadores proceso'!$P$3,(RIGHT(A1126,3)),1)</f>
        <v>2022</v>
      </c>
      <c r="D1136" s="425"/>
      <c r="E1136" s="425"/>
      <c r="F1136" s="425"/>
      <c r="G1136" s="425"/>
      <c r="H1136" s="425"/>
      <c r="I1136" s="425"/>
      <c r="J1136" s="425"/>
      <c r="K1136" s="425"/>
      <c r="L1136" s="426"/>
    </row>
    <row r="1137" spans="1:12">
      <c r="A1137" s="101"/>
      <c r="B1137" s="72" t="s">
        <v>140</v>
      </c>
      <c r="C1137" s="425" t="str">
        <f ca="1">IF(C1131="Número",TEXT(OFFSET('Bateria indicadores proceso'!$Q$3,(RIGHT(A1126,3)),1),"######"),TEXT(OFFSET('Bateria indicadores proceso'!$Q$3,(RIGHT(A1126,3)),1),"0.0%"))</f>
        <v>100</v>
      </c>
      <c r="D1137" s="425"/>
      <c r="E1137" s="425"/>
      <c r="F1137" s="425"/>
      <c r="G1137" s="425"/>
      <c r="H1137" s="425"/>
      <c r="I1137" s="425"/>
      <c r="J1137" s="425"/>
      <c r="K1137" s="425"/>
      <c r="L1137" s="426"/>
    </row>
    <row r="1138" spans="1:12">
      <c r="A1138" s="101"/>
      <c r="B1138" s="72" t="s">
        <v>141</v>
      </c>
      <c r="C1138" s="444">
        <f ca="1">+OFFSET('Bateria indicadores proceso'!$R$3,(RIGHT(A1126,3)),1)</f>
        <v>46022</v>
      </c>
      <c r="D1138" s="444"/>
      <c r="E1138" s="444"/>
      <c r="F1138" s="444"/>
      <c r="G1138" s="444"/>
      <c r="H1138" s="444"/>
      <c r="I1138" s="444"/>
      <c r="J1138" s="444"/>
      <c r="K1138" s="444"/>
      <c r="L1138" s="445"/>
    </row>
    <row r="1139" spans="1:12">
      <c r="A1139" s="101"/>
      <c r="B1139" s="72" t="s">
        <v>142</v>
      </c>
      <c r="C1139" s="425" t="str">
        <f ca="1">OFFSET('Bateria indicadores proceso'!$M$3,(RIGHT(A1126,3)),1)</f>
        <v>Incrementar</v>
      </c>
      <c r="D1139" s="425"/>
      <c r="E1139" s="425"/>
      <c r="F1139" s="425"/>
      <c r="G1139" s="425"/>
      <c r="H1139" s="425"/>
      <c r="I1139" s="425"/>
      <c r="J1139" s="425"/>
      <c r="K1139" s="425"/>
      <c r="L1139" s="426"/>
    </row>
    <row r="1140" spans="1:12">
      <c r="A1140" s="101"/>
      <c r="B1140" s="72" t="s">
        <v>143</v>
      </c>
      <c r="C1140" s="425" t="str">
        <f ca="1">OFFSET('Bateria indicadores proceso'!$N$3,(RIGHT(A1126,3)),1)</f>
        <v>Acumulado</v>
      </c>
      <c r="D1140" s="425"/>
      <c r="E1140" s="425"/>
      <c r="F1140" s="425"/>
      <c r="G1140" s="425"/>
      <c r="H1140" s="425"/>
      <c r="I1140" s="425"/>
      <c r="J1140" s="425"/>
      <c r="K1140" s="425"/>
      <c r="L1140" s="426"/>
    </row>
    <row r="1141" spans="1:12">
      <c r="A1141" s="101"/>
      <c r="B1141" s="72" t="s">
        <v>144</v>
      </c>
      <c r="C1141" s="425" t="str">
        <f ca="1">IF(C1131="Número",TEXT(OFFSET('Bateria indicadores proceso'!$W$3,(RIGHT(A1126,3)),1),"######"),TEXT(OFFSET('Bateria indicadores proceso'!$W$3,(RIGHT(A1126,3)),1),"0.0%"))</f>
        <v>100</v>
      </c>
      <c r="D1141" s="425"/>
      <c r="E1141" s="425"/>
      <c r="F1141" s="425"/>
      <c r="G1141" s="425"/>
      <c r="H1141" s="425"/>
      <c r="I1141" s="425"/>
      <c r="J1141" s="425"/>
      <c r="K1141" s="425"/>
      <c r="L1141" s="426"/>
    </row>
    <row r="1142" spans="1:12">
      <c r="A1142" s="101"/>
      <c r="B1142" s="441" t="s">
        <v>145</v>
      </c>
      <c r="C1142" s="70" t="s">
        <v>146</v>
      </c>
      <c r="D1142" s="70" t="s">
        <v>147</v>
      </c>
      <c r="E1142" s="70" t="s">
        <v>148</v>
      </c>
      <c r="F1142" s="70" t="s">
        <v>149</v>
      </c>
      <c r="J1142" s="75"/>
      <c r="K1142" s="75"/>
      <c r="L1142" s="76"/>
    </row>
    <row r="1143" spans="1:12">
      <c r="A1143" s="101"/>
      <c r="B1143" s="441"/>
      <c r="C1143" s="70" t="str">
        <f ca="1">IF(C1131="Número",TEXT(OFFSET('Bateria indicadores proceso'!$S$3,(RIGHT(A1126,3)),1),"######"),TEXT(OFFSET('Bateria indicadores proceso'!$S$3,(RIGHT(A1126,3)),1),"0.0%"))</f>
        <v/>
      </c>
      <c r="D1143" s="70" t="str">
        <f ca="1">IF(C1131="Número",TEXT(OFFSET('Bateria indicadores proceso'!$T$3,(RIGHT(A1126,3)),1),"######"),TEXT(OFFSET('Bateria indicadores proceso'!$T$3,(RIGHT(A1126,3)),1),"0.0%"))</f>
        <v>30</v>
      </c>
      <c r="E1143" s="70" t="str">
        <f ca="1">IF(C1131="Número",TEXT(OFFSET('Bateria indicadores proceso'!$U$3,(RIGHT(A1126,3)),1),"######"),TEXT(OFFSET('Bateria indicadores proceso'!$U$3,(RIGHT(A1126,3)),1),"0.0%"))</f>
        <v>40</v>
      </c>
      <c r="F1143" s="70" t="str">
        <f ca="1">IF(C1131="Número",TEXT(OFFSET('Bateria indicadores proceso'!$V$3,(RIGHT(A1126,3)),1),"######"),TEXT(OFFSET('Bateria indicadores proceso'!$V$3,(RIGHT(A1126,3)),1),"0.0%"))</f>
        <v>30</v>
      </c>
      <c r="J1143" s="77"/>
      <c r="K1143" s="77"/>
      <c r="L1143" s="78"/>
    </row>
    <row r="1144" spans="1:12">
      <c r="A1144" s="101"/>
      <c r="B1144" s="466" t="s">
        <v>150</v>
      </c>
      <c r="C1144" s="446" t="s">
        <v>99</v>
      </c>
      <c r="D1144" s="447"/>
      <c r="E1144" s="446" t="s">
        <v>103</v>
      </c>
      <c r="F1144" s="447"/>
      <c r="G1144" s="446" t="s">
        <v>107</v>
      </c>
      <c r="H1144" s="447"/>
      <c r="I1144" s="446" t="s">
        <v>111</v>
      </c>
      <c r="J1144" s="447"/>
      <c r="K1144" s="446" t="s">
        <v>114</v>
      </c>
      <c r="L1144" s="449"/>
    </row>
    <row r="1145" spans="1:12">
      <c r="A1145" s="101"/>
      <c r="B1145" s="467"/>
      <c r="C1145" s="452" t="s">
        <v>97</v>
      </c>
      <c r="D1145" s="453"/>
      <c r="E1145" s="454" t="s">
        <v>101</v>
      </c>
      <c r="F1145" s="455"/>
      <c r="G1145" s="456" t="s">
        <v>105</v>
      </c>
      <c r="H1145" s="457"/>
      <c r="I1145" s="458" t="s">
        <v>109</v>
      </c>
      <c r="J1145" s="459"/>
      <c r="K1145" s="460" t="s">
        <v>112</v>
      </c>
      <c r="L1145" s="461"/>
    </row>
    <row r="1146" spans="1:12">
      <c r="A1146" s="101"/>
      <c r="B1146" s="468"/>
      <c r="C1146" s="446" t="s">
        <v>98</v>
      </c>
      <c r="D1146" s="447"/>
      <c r="E1146" s="446" t="s">
        <v>151</v>
      </c>
      <c r="F1146" s="447"/>
      <c r="G1146" s="448" t="s">
        <v>152</v>
      </c>
      <c r="H1146" s="447"/>
      <c r="I1146" s="446" t="s">
        <v>153</v>
      </c>
      <c r="J1146" s="447"/>
      <c r="K1146" s="446" t="s">
        <v>113</v>
      </c>
      <c r="L1146" s="449"/>
    </row>
    <row r="1147" spans="1:12">
      <c r="A1147" s="101"/>
      <c r="B1147" s="72" t="s">
        <v>154</v>
      </c>
      <c r="C1147" s="427" t="str">
        <f ca="1">OFFSET('Bateria indicadores proceso'!$Y$3,(RIGHT(A1126,3)),1)</f>
        <v>Informes de Gestión  de implementación - Informe de gestión del proyecto.</v>
      </c>
      <c r="D1147" s="427"/>
      <c r="E1147" s="427"/>
      <c r="F1147" s="427"/>
      <c r="G1147" s="427"/>
      <c r="H1147" s="427"/>
      <c r="I1147" s="427"/>
      <c r="J1147" s="427"/>
      <c r="K1147" s="427"/>
      <c r="L1147" s="428"/>
    </row>
    <row r="1148" spans="1:12">
      <c r="A1148" s="101"/>
      <c r="B1148" s="442" t="s">
        <v>155</v>
      </c>
      <c r="C1148" s="425" t="s">
        <v>156</v>
      </c>
      <c r="D1148" s="425"/>
      <c r="E1148" s="425"/>
      <c r="F1148" s="462" t="str">
        <f ca="1">OFFSET('Bateria indicadores proceso'!$B$3,(RIGHT(A1126,3)),1)</f>
        <v>GESTIÓN PARA LA PROTECCIÓN DE LOS DERECHOS</v>
      </c>
      <c r="G1148" s="462"/>
      <c r="H1148" s="462"/>
      <c r="I1148" s="462"/>
      <c r="J1148" s="462"/>
      <c r="K1148" s="462"/>
      <c r="L1148" s="463"/>
    </row>
    <row r="1149" spans="1:12">
      <c r="A1149" s="101"/>
      <c r="B1149" s="443"/>
      <c r="C1149" s="425" t="s">
        <v>157</v>
      </c>
      <c r="D1149" s="425"/>
      <c r="E1149" s="425"/>
      <c r="F1149" s="464">
        <f ca="1">OFFSET('Bateria indicadores proceso'!$C$3,(RIGHT(A1126,3)),1)</f>
        <v>0.11</v>
      </c>
      <c r="G1149" s="464"/>
      <c r="H1149" s="464"/>
      <c r="I1149" s="464"/>
      <c r="J1149" s="464"/>
      <c r="K1149" s="464"/>
      <c r="L1149" s="465"/>
    </row>
    <row r="1150" spans="1:12" ht="15" thickBot="1">
      <c r="A1150" s="101"/>
      <c r="B1150" s="443"/>
      <c r="C1150" s="425" t="s">
        <v>158</v>
      </c>
      <c r="D1150" s="425"/>
      <c r="E1150" s="425"/>
      <c r="F1150" s="464">
        <f ca="1">OFFSET('Bateria indicadores proceso'!$E$3,(RIGHT(A1126,3)),1)</f>
        <v>0.02</v>
      </c>
      <c r="G1150" s="464"/>
      <c r="H1150" s="464"/>
      <c r="I1150" s="464"/>
      <c r="J1150" s="464"/>
      <c r="K1150" s="464"/>
      <c r="L1150" s="465"/>
    </row>
    <row r="1151" spans="1:12" ht="16" thickBot="1">
      <c r="A1151" s="101"/>
      <c r="B1151" s="438" t="s">
        <v>159</v>
      </c>
      <c r="C1151" s="439"/>
      <c r="D1151" s="439"/>
      <c r="E1151" s="439"/>
      <c r="F1151" s="439"/>
      <c r="G1151" s="439"/>
      <c r="H1151" s="439"/>
      <c r="I1151" s="439"/>
      <c r="J1151" s="439"/>
      <c r="K1151" s="439"/>
      <c r="L1151" s="440"/>
    </row>
    <row r="1152" spans="1:12">
      <c r="A1152" s="101"/>
      <c r="B1152" s="72" t="s">
        <v>161</v>
      </c>
      <c r="C1152" s="425" t="str">
        <f ca="1">OFFSET('Bateria indicadores proceso'!$G$3,(RIGHT(A1126,3)),1)</f>
        <v>Director</v>
      </c>
      <c r="D1152" s="425"/>
      <c r="E1152" s="425"/>
      <c r="F1152" s="425"/>
      <c r="G1152" s="425"/>
      <c r="H1152" s="425"/>
      <c r="I1152" s="425"/>
      <c r="J1152" s="425"/>
      <c r="K1152" s="425"/>
      <c r="L1152" s="426"/>
    </row>
    <row r="1153" spans="1:12">
      <c r="A1153" s="101"/>
      <c r="B1153" s="72" t="s">
        <v>162</v>
      </c>
      <c r="C1153" s="425" t="str">
        <f ca="1">OFFSET('Bateria indicadores proceso'!$F$3,(RIGHT(A1126,3)),1)</f>
        <v>Dirección de Derechos Humanos</v>
      </c>
      <c r="D1153" s="425"/>
      <c r="E1153" s="425"/>
      <c r="F1153" s="425"/>
      <c r="G1153" s="425"/>
      <c r="H1153" s="425"/>
      <c r="I1153" s="425"/>
      <c r="J1153" s="425"/>
      <c r="K1153" s="425"/>
      <c r="L1153" s="426"/>
    </row>
    <row r="1154" spans="1:12">
      <c r="A1154" s="101"/>
      <c r="B1154" s="72" t="s">
        <v>163</v>
      </c>
      <c r="C1154" s="450" t="str">
        <f ca="1">OFFSET('Bateria indicadores proceso'!$H$3,(RIGHT(A1090,3)),1)</f>
        <v>jomary.ortegon@mininterior.gov.co</v>
      </c>
      <c r="D1154" s="450"/>
      <c r="E1154" s="450"/>
      <c r="F1154" s="450"/>
      <c r="G1154" s="450"/>
      <c r="H1154" s="450"/>
      <c r="I1154" s="450"/>
      <c r="J1154" s="450"/>
      <c r="K1154" s="450"/>
      <c r="L1154" s="451"/>
    </row>
    <row r="1155" spans="1:12" ht="15" thickBot="1">
      <c r="A1155" s="104"/>
      <c r="B1155" s="74" t="s">
        <v>164</v>
      </c>
      <c r="C1155" s="429" t="s">
        <v>165</v>
      </c>
      <c r="D1155" s="429"/>
      <c r="E1155" s="429"/>
      <c r="F1155" s="429"/>
      <c r="G1155" s="429"/>
      <c r="H1155" s="429"/>
      <c r="I1155" s="429"/>
      <c r="J1155" s="429"/>
      <c r="K1155" s="429"/>
      <c r="L1155" s="430"/>
    </row>
    <row r="1156" spans="1:12" ht="15" thickBot="1"/>
    <row r="1157" spans="1:12" ht="21.5" thickBot="1">
      <c r="A1157" s="431" t="s">
        <v>120</v>
      </c>
      <c r="B1157" s="432"/>
      <c r="C1157" s="432"/>
      <c r="D1157" s="432"/>
      <c r="E1157" s="432"/>
      <c r="F1157" s="432"/>
      <c r="G1157" s="432"/>
      <c r="H1157" s="432"/>
      <c r="I1157" s="432"/>
      <c r="J1157" s="432"/>
      <c r="K1157" s="432"/>
      <c r="L1157" s="433"/>
    </row>
    <row r="1158" spans="1:12" ht="31.5" thickBot="1">
      <c r="A1158" s="69" t="s">
        <v>121</v>
      </c>
      <c r="B1158" s="436" t="s">
        <v>122</v>
      </c>
      <c r="C1158" s="436"/>
      <c r="D1158" s="436"/>
      <c r="E1158" s="436"/>
      <c r="F1158" s="436"/>
      <c r="G1158" s="436"/>
      <c r="H1158" s="436"/>
      <c r="I1158" s="436"/>
      <c r="J1158" s="436"/>
      <c r="K1158" s="436"/>
      <c r="L1158" s="436"/>
    </row>
    <row r="1159" spans="1:12" ht="16" thickBot="1">
      <c r="A1159" s="100"/>
      <c r="B1159" s="71" t="s">
        <v>123</v>
      </c>
      <c r="C1159" s="434" t="s">
        <v>124</v>
      </c>
      <c r="D1159" s="434"/>
      <c r="E1159" s="434"/>
      <c r="F1159" s="434"/>
      <c r="G1159" s="434"/>
      <c r="H1159" s="434"/>
      <c r="I1159" s="434"/>
      <c r="J1159" s="434"/>
      <c r="K1159" s="434"/>
      <c r="L1159" s="435"/>
    </row>
    <row r="1160" spans="1:12" ht="16" thickBot="1">
      <c r="A1160" s="101"/>
      <c r="B1160" s="436" t="s">
        <v>125</v>
      </c>
      <c r="C1160" s="437"/>
      <c r="D1160" s="437"/>
      <c r="E1160" s="437"/>
      <c r="F1160" s="437"/>
      <c r="G1160" s="437"/>
      <c r="H1160" s="437"/>
      <c r="I1160" s="437"/>
      <c r="J1160" s="437"/>
      <c r="K1160" s="437"/>
      <c r="L1160" s="437"/>
    </row>
    <row r="1161" spans="1:12">
      <c r="A1161" s="101"/>
      <c r="B1161" s="71" t="s">
        <v>126</v>
      </c>
      <c r="C1161" s="427" t="s">
        <v>127</v>
      </c>
      <c r="D1161" s="427"/>
      <c r="E1161" s="427"/>
      <c r="F1161" s="427"/>
      <c r="G1161" s="427"/>
      <c r="H1161" s="427"/>
      <c r="I1161" s="427"/>
      <c r="J1161" s="427"/>
      <c r="K1161" s="427"/>
      <c r="L1161" s="428"/>
    </row>
    <row r="1162" spans="1:12">
      <c r="A1162" s="102" t="s">
        <v>197</v>
      </c>
      <c r="B1162" s="72" t="s">
        <v>129</v>
      </c>
      <c r="C1162" s="427" t="str">
        <f ca="1">OFFSET('Bateria indicadores proceso'!$F$3,(RIGHT(A1162,3)),1)</f>
        <v>Dirección de Derechos Humanos</v>
      </c>
      <c r="D1162" s="427"/>
      <c r="E1162" s="427"/>
      <c r="F1162" s="427"/>
      <c r="G1162" s="427"/>
      <c r="H1162" s="427"/>
      <c r="I1162" s="427"/>
      <c r="J1162" s="427"/>
      <c r="K1162" s="427"/>
      <c r="L1162" s="428"/>
    </row>
    <row r="1163" spans="1:12">
      <c r="A1163" s="101"/>
      <c r="B1163" s="72" t="s">
        <v>130</v>
      </c>
      <c r="C1163" s="427" t="str">
        <f ca="1">OFFSET('Bateria indicadores proceso'!$K$3,(RIGHT(A1162,3)),1)</f>
        <v>Porcentaje de actividades de fortalecimiento e implementación desarrolladas por la Dirección de Derechos Humanos en el marco de la Política de Garantía y Respeto a la labor de defensa de los Derechos Humanos.</v>
      </c>
      <c r="D1163" s="427"/>
      <c r="E1163" s="427"/>
      <c r="F1163" s="427"/>
      <c r="G1163" s="427"/>
      <c r="H1163" s="427"/>
      <c r="I1163" s="427"/>
      <c r="J1163" s="427"/>
      <c r="K1163" s="427"/>
      <c r="L1163" s="428"/>
    </row>
    <row r="1164" spans="1:12">
      <c r="A1164" s="101"/>
      <c r="B1164" s="72" t="s">
        <v>131</v>
      </c>
      <c r="C1164" s="427" t="str">
        <f ca="1">OFFSET('Bateria indicadores proceso'!$I$3,(RIGHT(A1162,3)),1)</f>
        <v>Eficacia</v>
      </c>
      <c r="D1164" s="427"/>
      <c r="E1164" s="427"/>
      <c r="F1164" s="427"/>
      <c r="G1164" s="427"/>
      <c r="H1164" s="427"/>
      <c r="I1164" s="427"/>
      <c r="J1164" s="427"/>
      <c r="K1164" s="427"/>
      <c r="L1164" s="428"/>
    </row>
    <row r="1165" spans="1:12" ht="15" thickBot="1">
      <c r="A1165" s="103"/>
      <c r="B1165" s="73" t="s">
        <v>132</v>
      </c>
      <c r="C1165" s="427" t="str">
        <f ca="1">OFFSET('Bateria indicadores proceso'!$J$3,(RIGHT(A1162,3)),1)</f>
        <v>Fortalecer la Política de Garantía y Respeto a la labor de defensa de los Derechos Humanos</v>
      </c>
      <c r="D1165" s="427"/>
      <c r="E1165" s="427"/>
      <c r="F1165" s="427"/>
      <c r="G1165" s="427"/>
      <c r="H1165" s="427"/>
      <c r="I1165" s="427"/>
      <c r="J1165" s="427"/>
      <c r="K1165" s="427"/>
      <c r="L1165" s="428"/>
    </row>
    <row r="1166" spans="1:12" ht="16" thickBot="1">
      <c r="A1166" s="103"/>
      <c r="B1166" s="438" t="s">
        <v>133</v>
      </c>
      <c r="C1166" s="439"/>
      <c r="D1166" s="439"/>
      <c r="E1166" s="439"/>
      <c r="F1166" s="439"/>
      <c r="G1166" s="439"/>
      <c r="H1166" s="439"/>
      <c r="I1166" s="439"/>
      <c r="J1166" s="439"/>
      <c r="K1166" s="439"/>
      <c r="L1166" s="440"/>
    </row>
    <row r="1167" spans="1:12">
      <c r="A1167" s="101"/>
      <c r="B1167" s="71" t="s">
        <v>134</v>
      </c>
      <c r="C1167" s="427" t="str">
        <f ca="1">OFFSET('Bateria indicadores proceso'!$O$3,(RIGHT(A1162,3)),1)</f>
        <v>Porcentaje</v>
      </c>
      <c r="D1167" s="427"/>
      <c r="E1167" s="427"/>
      <c r="F1167" s="427"/>
      <c r="G1167" s="427"/>
      <c r="H1167" s="427"/>
      <c r="I1167" s="427"/>
      <c r="J1167" s="427"/>
      <c r="K1167" s="427"/>
      <c r="L1167" s="428"/>
    </row>
    <row r="1168" spans="1:12" ht="24">
      <c r="A1168" s="101"/>
      <c r="B1168" s="72" t="s">
        <v>135</v>
      </c>
      <c r="C1168" s="427"/>
      <c r="D1168" s="427"/>
      <c r="E1168" s="427"/>
      <c r="F1168" s="427"/>
      <c r="G1168" s="427"/>
      <c r="H1168" s="427"/>
      <c r="I1168" s="427"/>
      <c r="J1168" s="427"/>
      <c r="K1168" s="427"/>
      <c r="L1168" s="428"/>
    </row>
    <row r="1169" spans="1:12">
      <c r="A1169" s="101"/>
      <c r="B1169" s="72" t="s">
        <v>136</v>
      </c>
      <c r="C1169" s="427" t="str">
        <f ca="1">OFFSET('Bateria indicadores proceso'!$L$3,(RIGHT(A1162,3)),1)</f>
        <v xml:space="preserve">(Número de actividades realizadas para el fortalecimiento e implementación de la Política de Garantía y Respeto a la labor de defensa de los Derechos Humanos  a cargo de la Dirección de Derechos Humanos /número de actividades programadas para el  fortalecimiento e implementación de la Política de Garantía y Respeto a la labor de defensa de los Derechos Humanos a cargo de la Dirección de Derechos Humanos )*100% </v>
      </c>
      <c r="D1169" s="427"/>
      <c r="E1169" s="427"/>
      <c r="F1169" s="427"/>
      <c r="G1169" s="427"/>
      <c r="H1169" s="427"/>
      <c r="I1169" s="427"/>
      <c r="J1169" s="427"/>
      <c r="K1169" s="427"/>
      <c r="L1169" s="428"/>
    </row>
    <row r="1170" spans="1:12">
      <c r="A1170" s="101"/>
      <c r="B1170" s="72" t="s">
        <v>137</v>
      </c>
      <c r="C1170" s="427" t="str">
        <f ca="1">OFFSET('Bateria indicadores proceso'!$Z$3,(RIGHT(A1162,3)),1)</f>
        <v>Trimestral</v>
      </c>
      <c r="D1170" s="427"/>
      <c r="E1170" s="427"/>
      <c r="F1170" s="427"/>
      <c r="G1170" s="427"/>
      <c r="H1170" s="427"/>
      <c r="I1170" s="427"/>
      <c r="J1170" s="427"/>
      <c r="K1170" s="427"/>
      <c r="L1170" s="428"/>
    </row>
    <row r="1171" spans="1:12">
      <c r="A1171" s="101"/>
      <c r="B1171" s="72" t="s">
        <v>138</v>
      </c>
      <c r="C1171" s="427" t="str">
        <f ca="1">OFFSET('Bateria indicadores proceso'!$X$3,(RIGHT(A1162,3)),1)</f>
        <v>La herramienta de la cual se obtine la información del indicador es el Plan Estrategico y de acción de cada vigencia.</v>
      </c>
      <c r="D1171" s="427"/>
      <c r="E1171" s="427"/>
      <c r="F1171" s="427"/>
      <c r="G1171" s="427"/>
      <c r="H1171" s="427"/>
      <c r="I1171" s="427"/>
      <c r="J1171" s="427"/>
      <c r="K1171" s="427"/>
      <c r="L1171" s="428"/>
    </row>
    <row r="1172" spans="1:12">
      <c r="A1172" s="101"/>
      <c r="B1172" s="72" t="s">
        <v>139</v>
      </c>
      <c r="C1172" s="425">
        <f ca="1">OFFSET('Bateria indicadores proceso'!$P$3,(RIGHT(A1162,3)),1)</f>
        <v>2022</v>
      </c>
      <c r="D1172" s="425"/>
      <c r="E1172" s="425"/>
      <c r="F1172" s="425"/>
      <c r="G1172" s="425"/>
      <c r="H1172" s="425"/>
      <c r="I1172" s="425"/>
      <c r="J1172" s="425"/>
      <c r="K1172" s="425"/>
      <c r="L1172" s="426"/>
    </row>
    <row r="1173" spans="1:12">
      <c r="A1173" s="101"/>
      <c r="B1173" s="72" t="s">
        <v>140</v>
      </c>
      <c r="C1173" s="425" t="str">
        <f ca="1">IF(C1167="Número",TEXT(OFFSET('Bateria indicadores proceso'!$Q$3,(RIGHT(A1162,3)),1),"######"),TEXT(OFFSET('Bateria indicadores proceso'!$Q$3,(RIGHT(A1162,3)),1),"0.0%"))</f>
        <v>100.0%</v>
      </c>
      <c r="D1173" s="425"/>
      <c r="E1173" s="425"/>
      <c r="F1173" s="425"/>
      <c r="G1173" s="425"/>
      <c r="H1173" s="425"/>
      <c r="I1173" s="425"/>
      <c r="J1173" s="425"/>
      <c r="K1173" s="425"/>
      <c r="L1173" s="426"/>
    </row>
    <row r="1174" spans="1:12">
      <c r="A1174" s="101"/>
      <c r="B1174" s="72" t="s">
        <v>141</v>
      </c>
      <c r="C1174" s="444">
        <f ca="1">+OFFSET('Bateria indicadores proceso'!$R$3,(RIGHT(A1162,3)),1)</f>
        <v>46022</v>
      </c>
      <c r="D1174" s="444"/>
      <c r="E1174" s="444"/>
      <c r="F1174" s="444"/>
      <c r="G1174" s="444"/>
      <c r="H1174" s="444"/>
      <c r="I1174" s="444"/>
      <c r="J1174" s="444"/>
      <c r="K1174" s="444"/>
      <c r="L1174" s="445"/>
    </row>
    <row r="1175" spans="1:12">
      <c r="A1175" s="101"/>
      <c r="B1175" s="72" t="s">
        <v>142</v>
      </c>
      <c r="C1175" s="425" t="str">
        <f ca="1">OFFSET('Bateria indicadores proceso'!$M$3,(RIGHT(A1162,3)),1)</f>
        <v>Mantener</v>
      </c>
      <c r="D1175" s="425"/>
      <c r="E1175" s="425"/>
      <c r="F1175" s="425"/>
      <c r="G1175" s="425"/>
      <c r="H1175" s="425"/>
      <c r="I1175" s="425"/>
      <c r="J1175" s="425"/>
      <c r="K1175" s="425"/>
      <c r="L1175" s="426"/>
    </row>
    <row r="1176" spans="1:12">
      <c r="A1176" s="101"/>
      <c r="B1176" s="72" t="s">
        <v>143</v>
      </c>
      <c r="C1176" s="425" t="str">
        <f ca="1">OFFSET('Bateria indicadores proceso'!$N$3,(RIGHT(A1162,3)),1)</f>
        <v>Stock</v>
      </c>
      <c r="D1176" s="425"/>
      <c r="E1176" s="425"/>
      <c r="F1176" s="425"/>
      <c r="G1176" s="425"/>
      <c r="H1176" s="425"/>
      <c r="I1176" s="425"/>
      <c r="J1176" s="425"/>
      <c r="K1176" s="425"/>
      <c r="L1176" s="426"/>
    </row>
    <row r="1177" spans="1:12">
      <c r="A1177" s="101"/>
      <c r="B1177" s="72" t="s">
        <v>144</v>
      </c>
      <c r="C1177" s="425" t="str">
        <f ca="1">IF(C1167="Número",TEXT(OFFSET('Bateria indicadores proceso'!$W$3,(RIGHT(A1162,3)),1),"######"),TEXT(OFFSET('Bateria indicadores proceso'!$W$3,(RIGHT(A1162,3)),1),"0.0%"))</f>
        <v>100.0%</v>
      </c>
      <c r="D1177" s="425"/>
      <c r="E1177" s="425"/>
      <c r="F1177" s="425"/>
      <c r="G1177" s="425"/>
      <c r="H1177" s="425"/>
      <c r="I1177" s="425"/>
      <c r="J1177" s="425"/>
      <c r="K1177" s="425"/>
      <c r="L1177" s="426"/>
    </row>
    <row r="1178" spans="1:12">
      <c r="A1178" s="101"/>
      <c r="B1178" s="441" t="s">
        <v>145</v>
      </c>
      <c r="C1178" s="70" t="s">
        <v>146</v>
      </c>
      <c r="D1178" s="70" t="s">
        <v>147</v>
      </c>
      <c r="E1178" s="70" t="s">
        <v>148</v>
      </c>
      <c r="F1178" s="70" t="s">
        <v>149</v>
      </c>
      <c r="J1178" s="75"/>
      <c r="K1178" s="75"/>
      <c r="L1178" s="76"/>
    </row>
    <row r="1179" spans="1:12">
      <c r="A1179" s="101"/>
      <c r="B1179" s="441"/>
      <c r="C1179" s="70" t="str">
        <f ca="1">IF(C1167="Número",TEXT(OFFSET('Bateria indicadores proceso'!$S$3,(RIGHT(A1162,3)),1),"######"),TEXT(OFFSET('Bateria indicadores proceso'!$S$3,(RIGHT(A1162,3)),1),"0.0%"))</f>
        <v>100.0%</v>
      </c>
      <c r="D1179" s="70" t="str">
        <f ca="1">IF(C1167="Número",TEXT(OFFSET('Bateria indicadores proceso'!$T$3,(RIGHT(A1162,3)),1),"######"),TEXT(OFFSET('Bateria indicadores proceso'!$T$3,(RIGHT(A1162,3)),1),"0.0%"))</f>
        <v>100.0%</v>
      </c>
      <c r="E1179" s="70" t="str">
        <f ca="1">IF(C1167="Número",TEXT(OFFSET('Bateria indicadores proceso'!$U$3,(RIGHT(A1162,3)),1),"######"),TEXT(OFFSET('Bateria indicadores proceso'!$U$3,(RIGHT(A1162,3)),1),"0.0%"))</f>
        <v>100.0%</v>
      </c>
      <c r="F1179" s="70" t="str">
        <f ca="1">IF(C1167="Número",TEXT(OFFSET('Bateria indicadores proceso'!$V$3,(RIGHT(A1162,3)),1),"######"),TEXT(OFFSET('Bateria indicadores proceso'!$V$3,(RIGHT(A1162,3)),1),"0.0%"))</f>
        <v>100.0%</v>
      </c>
      <c r="J1179" s="77"/>
      <c r="K1179" s="77"/>
      <c r="L1179" s="78"/>
    </row>
    <row r="1180" spans="1:12">
      <c r="A1180" s="101"/>
      <c r="B1180" s="466" t="s">
        <v>150</v>
      </c>
      <c r="C1180" s="446" t="s">
        <v>99</v>
      </c>
      <c r="D1180" s="447"/>
      <c r="E1180" s="446" t="s">
        <v>103</v>
      </c>
      <c r="F1180" s="447"/>
      <c r="G1180" s="446" t="s">
        <v>107</v>
      </c>
      <c r="H1180" s="447"/>
      <c r="I1180" s="446" t="s">
        <v>111</v>
      </c>
      <c r="J1180" s="447"/>
      <c r="K1180" s="446" t="s">
        <v>114</v>
      </c>
      <c r="L1180" s="449"/>
    </row>
    <row r="1181" spans="1:12">
      <c r="A1181" s="101"/>
      <c r="B1181" s="467"/>
      <c r="C1181" s="452" t="s">
        <v>97</v>
      </c>
      <c r="D1181" s="453"/>
      <c r="E1181" s="454" t="s">
        <v>101</v>
      </c>
      <c r="F1181" s="455"/>
      <c r="G1181" s="456" t="s">
        <v>105</v>
      </c>
      <c r="H1181" s="457"/>
      <c r="I1181" s="458" t="s">
        <v>109</v>
      </c>
      <c r="J1181" s="459"/>
      <c r="K1181" s="460" t="s">
        <v>112</v>
      </c>
      <c r="L1181" s="461"/>
    </row>
    <row r="1182" spans="1:12">
      <c r="A1182" s="101"/>
      <c r="B1182" s="468"/>
      <c r="C1182" s="446" t="s">
        <v>98</v>
      </c>
      <c r="D1182" s="447"/>
      <c r="E1182" s="446" t="s">
        <v>151</v>
      </c>
      <c r="F1182" s="447"/>
      <c r="G1182" s="448" t="s">
        <v>152</v>
      </c>
      <c r="H1182" s="447"/>
      <c r="I1182" s="446" t="s">
        <v>153</v>
      </c>
      <c r="J1182" s="447"/>
      <c r="K1182" s="446" t="s">
        <v>113</v>
      </c>
      <c r="L1182" s="449"/>
    </row>
    <row r="1183" spans="1:12">
      <c r="A1183" s="101"/>
      <c r="B1183" s="72" t="s">
        <v>154</v>
      </c>
      <c r="C1183" s="427" t="str">
        <f ca="1">OFFSET('Bateria indicadores proceso'!$Y$3,(RIGHT(A1162,3)),1)</f>
        <v>Informes de Avance de la Politica para Fortalecer la Política de Garantía y Respeto a la labor de defensa de los Derechos Humanos</v>
      </c>
      <c r="D1183" s="427"/>
      <c r="E1183" s="427"/>
      <c r="F1183" s="427"/>
      <c r="G1183" s="427"/>
      <c r="H1183" s="427"/>
      <c r="I1183" s="427"/>
      <c r="J1183" s="427"/>
      <c r="K1183" s="427"/>
      <c r="L1183" s="428"/>
    </row>
    <row r="1184" spans="1:12">
      <c r="A1184" s="101"/>
      <c r="B1184" s="442" t="s">
        <v>155</v>
      </c>
      <c r="C1184" s="425" t="s">
        <v>156</v>
      </c>
      <c r="D1184" s="425"/>
      <c r="E1184" s="425"/>
      <c r="F1184" s="462" t="str">
        <f ca="1">OFFSET('Bateria indicadores proceso'!$B$3,(RIGHT(A1162,3)),1)</f>
        <v>GESTIÓN PARA LA PROTECCIÓN DE LOS DERECHOS</v>
      </c>
      <c r="G1184" s="462"/>
      <c r="H1184" s="462"/>
      <c r="I1184" s="462"/>
      <c r="J1184" s="462"/>
      <c r="K1184" s="462"/>
      <c r="L1184" s="463"/>
    </row>
    <row r="1185" spans="1:12">
      <c r="A1185" s="101"/>
      <c r="B1185" s="443"/>
      <c r="C1185" s="425" t="s">
        <v>157</v>
      </c>
      <c r="D1185" s="425"/>
      <c r="E1185" s="425"/>
      <c r="F1185" s="464">
        <f ca="1">OFFSET('Bateria indicadores proceso'!$C$3,(RIGHT(A1162,3)),1)</f>
        <v>0.11</v>
      </c>
      <c r="G1185" s="464"/>
      <c r="H1185" s="464"/>
      <c r="I1185" s="464"/>
      <c r="J1185" s="464"/>
      <c r="K1185" s="464"/>
      <c r="L1185" s="465"/>
    </row>
    <row r="1186" spans="1:12" ht="15" thickBot="1">
      <c r="A1186" s="101"/>
      <c r="B1186" s="443"/>
      <c r="C1186" s="425" t="s">
        <v>158</v>
      </c>
      <c r="D1186" s="425"/>
      <c r="E1186" s="425"/>
      <c r="F1186" s="464">
        <f ca="1">OFFSET('Bateria indicadores proceso'!$E$3,(RIGHT(A1162,3)),1)</f>
        <v>0.02</v>
      </c>
      <c r="G1186" s="464"/>
      <c r="H1186" s="464"/>
      <c r="I1186" s="464"/>
      <c r="J1186" s="464"/>
      <c r="K1186" s="464"/>
      <c r="L1186" s="465"/>
    </row>
    <row r="1187" spans="1:12" ht="16" thickBot="1">
      <c r="A1187" s="101"/>
      <c r="B1187" s="438" t="s">
        <v>159</v>
      </c>
      <c r="C1187" s="439"/>
      <c r="D1187" s="439"/>
      <c r="E1187" s="439"/>
      <c r="F1187" s="439"/>
      <c r="G1187" s="439"/>
      <c r="H1187" s="439"/>
      <c r="I1187" s="439"/>
      <c r="J1187" s="439"/>
      <c r="K1187" s="439"/>
      <c r="L1187" s="440"/>
    </row>
    <row r="1188" spans="1:12">
      <c r="A1188" s="101"/>
      <c r="B1188" s="72" t="s">
        <v>161</v>
      </c>
      <c r="C1188" s="425" t="str">
        <f ca="1">OFFSET('Bateria indicadores proceso'!$G$3,(RIGHT(A1162,3)),1)</f>
        <v>Director</v>
      </c>
      <c r="D1188" s="425"/>
      <c r="E1188" s="425"/>
      <c r="F1188" s="425"/>
      <c r="G1188" s="425"/>
      <c r="H1188" s="425"/>
      <c r="I1188" s="425"/>
      <c r="J1188" s="425"/>
      <c r="K1188" s="425"/>
      <c r="L1188" s="426"/>
    </row>
    <row r="1189" spans="1:12">
      <c r="A1189" s="101"/>
      <c r="B1189" s="72" t="s">
        <v>162</v>
      </c>
      <c r="C1189" s="425" t="str">
        <f ca="1">OFFSET('Bateria indicadores proceso'!$F$3,(RIGHT(A1162,3)),1)</f>
        <v>Dirección de Derechos Humanos</v>
      </c>
      <c r="D1189" s="425"/>
      <c r="E1189" s="425"/>
      <c r="F1189" s="425"/>
      <c r="G1189" s="425"/>
      <c r="H1189" s="425"/>
      <c r="I1189" s="425"/>
      <c r="J1189" s="425"/>
      <c r="K1189" s="425"/>
      <c r="L1189" s="426"/>
    </row>
    <row r="1190" spans="1:12">
      <c r="A1190" s="101"/>
      <c r="B1190" s="72" t="s">
        <v>163</v>
      </c>
      <c r="C1190" s="450" t="str">
        <f ca="1">OFFSET('Bateria indicadores proceso'!$H$3,(RIGHT(A1162,3)),1)</f>
        <v>jomary.ortegon@mininterior.gov.co</v>
      </c>
      <c r="D1190" s="450"/>
      <c r="E1190" s="450"/>
      <c r="F1190" s="450"/>
      <c r="G1190" s="450"/>
      <c r="H1190" s="450"/>
      <c r="I1190" s="450"/>
      <c r="J1190" s="450"/>
      <c r="K1190" s="450"/>
      <c r="L1190" s="451"/>
    </row>
    <row r="1191" spans="1:12" ht="15" thickBot="1">
      <c r="A1191" s="104"/>
      <c r="B1191" s="74" t="s">
        <v>164</v>
      </c>
      <c r="C1191" s="429" t="s">
        <v>165</v>
      </c>
      <c r="D1191" s="429"/>
      <c r="E1191" s="429"/>
      <c r="F1191" s="429"/>
      <c r="G1191" s="429"/>
      <c r="H1191" s="429"/>
      <c r="I1191" s="429"/>
      <c r="J1191" s="429"/>
      <c r="K1191" s="429"/>
      <c r="L1191" s="430"/>
    </row>
    <row r="1192" spans="1:12" ht="15" thickBot="1"/>
    <row r="1193" spans="1:12" ht="21.5" thickBot="1">
      <c r="A1193" s="431" t="s">
        <v>120</v>
      </c>
      <c r="B1193" s="432"/>
      <c r="C1193" s="432"/>
      <c r="D1193" s="432"/>
      <c r="E1193" s="432"/>
      <c r="F1193" s="432"/>
      <c r="G1193" s="432"/>
      <c r="H1193" s="432"/>
      <c r="I1193" s="432"/>
      <c r="J1193" s="432"/>
      <c r="K1193" s="432"/>
      <c r="L1193" s="433"/>
    </row>
    <row r="1194" spans="1:12" ht="31.5" thickBot="1">
      <c r="A1194" s="69" t="s">
        <v>121</v>
      </c>
      <c r="B1194" s="436" t="s">
        <v>122</v>
      </c>
      <c r="C1194" s="436"/>
      <c r="D1194" s="436"/>
      <c r="E1194" s="436"/>
      <c r="F1194" s="436"/>
      <c r="G1194" s="436"/>
      <c r="H1194" s="436"/>
      <c r="I1194" s="436"/>
      <c r="J1194" s="436"/>
      <c r="K1194" s="436"/>
      <c r="L1194" s="436"/>
    </row>
    <row r="1195" spans="1:12" ht="16" thickBot="1">
      <c r="A1195" s="100"/>
      <c r="B1195" s="71" t="s">
        <v>123</v>
      </c>
      <c r="C1195" s="434" t="s">
        <v>124</v>
      </c>
      <c r="D1195" s="434"/>
      <c r="E1195" s="434"/>
      <c r="F1195" s="434"/>
      <c r="G1195" s="434"/>
      <c r="H1195" s="434"/>
      <c r="I1195" s="434"/>
      <c r="J1195" s="434"/>
      <c r="K1195" s="434"/>
      <c r="L1195" s="435"/>
    </row>
    <row r="1196" spans="1:12" ht="16" thickBot="1">
      <c r="A1196" s="101"/>
      <c r="B1196" s="436" t="s">
        <v>125</v>
      </c>
      <c r="C1196" s="437"/>
      <c r="D1196" s="437"/>
      <c r="E1196" s="437"/>
      <c r="F1196" s="437"/>
      <c r="G1196" s="437"/>
      <c r="H1196" s="437"/>
      <c r="I1196" s="437"/>
      <c r="J1196" s="437"/>
      <c r="K1196" s="437"/>
      <c r="L1196" s="437"/>
    </row>
    <row r="1197" spans="1:12">
      <c r="A1197" s="101"/>
      <c r="B1197" s="71" t="s">
        <v>126</v>
      </c>
      <c r="C1197" s="427" t="s">
        <v>127</v>
      </c>
      <c r="D1197" s="427"/>
      <c r="E1197" s="427"/>
      <c r="F1197" s="427"/>
      <c r="G1197" s="427"/>
      <c r="H1197" s="427"/>
      <c r="I1197" s="427"/>
      <c r="J1197" s="427"/>
      <c r="K1197" s="427"/>
      <c r="L1197" s="428"/>
    </row>
    <row r="1198" spans="1:12">
      <c r="A1198" s="102" t="s">
        <v>198</v>
      </c>
      <c r="B1198" s="72" t="s">
        <v>129</v>
      </c>
      <c r="C1198" s="427" t="str">
        <f ca="1">OFFSET('Bateria indicadores proceso'!$F$3,(RIGHT(A1198,3)),1)</f>
        <v>Dirección de Derechos Humanos</v>
      </c>
      <c r="D1198" s="427"/>
      <c r="E1198" s="427"/>
      <c r="F1198" s="427"/>
      <c r="G1198" s="427"/>
      <c r="H1198" s="427"/>
      <c r="I1198" s="427"/>
      <c r="J1198" s="427"/>
      <c r="K1198" s="427"/>
      <c r="L1198" s="428"/>
    </row>
    <row r="1199" spans="1:12">
      <c r="A1199" s="101"/>
      <c r="B1199" s="72" t="s">
        <v>130</v>
      </c>
      <c r="C1199" s="427" t="str">
        <f ca="1">OFFSET('Bateria indicadores proceso'!$K$3,(RIGHT(A1198,3)),1)</f>
        <v>Planes de autoprotección de organizaciones y colectividades de los sectores sociales LGBTIQ+ formulados en los territorios</v>
      </c>
      <c r="D1199" s="427"/>
      <c r="E1199" s="427"/>
      <c r="F1199" s="427"/>
      <c r="G1199" s="427"/>
      <c r="H1199" s="427"/>
      <c r="I1199" s="427"/>
      <c r="J1199" s="427"/>
      <c r="K1199" s="427"/>
      <c r="L1199" s="428"/>
    </row>
    <row r="1200" spans="1:12">
      <c r="A1200" s="101"/>
      <c r="B1200" s="72" t="s">
        <v>131</v>
      </c>
      <c r="C1200" s="427" t="str">
        <f ca="1">OFFSET('Bateria indicadores proceso'!$I$3,(RIGHT(A1198,3)),1)</f>
        <v>Eficacia</v>
      </c>
      <c r="D1200" s="427"/>
      <c r="E1200" s="427"/>
      <c r="F1200" s="427"/>
      <c r="G1200" s="427"/>
      <c r="H1200" s="427"/>
      <c r="I1200" s="427"/>
      <c r="J1200" s="427"/>
      <c r="K1200" s="427"/>
      <c r="L1200" s="428"/>
    </row>
    <row r="1201" spans="1:12" ht="15" thickBot="1">
      <c r="A1201" s="103"/>
      <c r="B1201" s="73" t="s">
        <v>132</v>
      </c>
      <c r="C1201" s="427" t="str">
        <f ca="1">OFFSET('Bateria indicadores proceso'!$J$3,(RIGHT(A1198,3)),1)</f>
        <v>Impulsar la garantía del ejercicio efectivo de los derechos de los integrantes de los sectores sociales LGBTIQ+ en los territorios.</v>
      </c>
      <c r="D1201" s="427"/>
      <c r="E1201" s="427"/>
      <c r="F1201" s="427"/>
      <c r="G1201" s="427"/>
      <c r="H1201" s="427"/>
      <c r="I1201" s="427"/>
      <c r="J1201" s="427"/>
      <c r="K1201" s="427"/>
      <c r="L1201" s="428"/>
    </row>
    <row r="1202" spans="1:12" ht="16" thickBot="1">
      <c r="A1202" s="103"/>
      <c r="B1202" s="438" t="s">
        <v>133</v>
      </c>
      <c r="C1202" s="439"/>
      <c r="D1202" s="439"/>
      <c r="E1202" s="439"/>
      <c r="F1202" s="439"/>
      <c r="G1202" s="439"/>
      <c r="H1202" s="439"/>
      <c r="I1202" s="439"/>
      <c r="J1202" s="439"/>
      <c r="K1202" s="439"/>
      <c r="L1202" s="440"/>
    </row>
    <row r="1203" spans="1:12">
      <c r="A1203" s="101"/>
      <c r="B1203" s="71" t="s">
        <v>134</v>
      </c>
      <c r="C1203" s="427" t="str">
        <f ca="1">OFFSET('Bateria indicadores proceso'!$O$3,(RIGHT(A1198,3)),1)</f>
        <v>Número</v>
      </c>
      <c r="D1203" s="427"/>
      <c r="E1203" s="427"/>
      <c r="F1203" s="427"/>
      <c r="G1203" s="427"/>
      <c r="H1203" s="427"/>
      <c r="I1203" s="427"/>
      <c r="J1203" s="427"/>
      <c r="K1203" s="427"/>
      <c r="L1203" s="428"/>
    </row>
    <row r="1204" spans="1:12" ht="24">
      <c r="A1204" s="101"/>
      <c r="B1204" s="72" t="s">
        <v>135</v>
      </c>
      <c r="C1204" s="427"/>
      <c r="D1204" s="427"/>
      <c r="E1204" s="427"/>
      <c r="F1204" s="427"/>
      <c r="G1204" s="427"/>
      <c r="H1204" s="427"/>
      <c r="I1204" s="427"/>
      <c r="J1204" s="427"/>
      <c r="K1204" s="427"/>
      <c r="L1204" s="428"/>
    </row>
    <row r="1205" spans="1:12">
      <c r="A1205" s="101"/>
      <c r="B1205" s="72" t="s">
        <v>136</v>
      </c>
      <c r="C1205" s="427" t="str">
        <f ca="1">OFFSET('Bateria indicadores proceso'!$L$3,(RIGHT(A1198,3)),1)</f>
        <v xml:space="preserve">Sumatoria de número de Planes de autoprotección de organizaciones y colectividades de los sectores sociales LGBTIQ+ en los territorios, formulados </v>
      </c>
      <c r="D1205" s="427"/>
      <c r="E1205" s="427"/>
      <c r="F1205" s="427"/>
      <c r="G1205" s="427"/>
      <c r="H1205" s="427"/>
      <c r="I1205" s="427"/>
      <c r="J1205" s="427"/>
      <c r="K1205" s="427"/>
      <c r="L1205" s="428"/>
    </row>
    <row r="1206" spans="1:12">
      <c r="A1206" s="101"/>
      <c r="B1206" s="72" t="s">
        <v>137</v>
      </c>
      <c r="C1206" s="427" t="str">
        <f ca="1">OFFSET('Bateria indicadores proceso'!$Z$3,(RIGHT(A1198,3)),1)</f>
        <v xml:space="preserve">Trimestral </v>
      </c>
      <c r="D1206" s="427"/>
      <c r="E1206" s="427"/>
      <c r="F1206" s="427"/>
      <c r="G1206" s="427"/>
      <c r="H1206" s="427"/>
      <c r="I1206" s="427"/>
      <c r="J1206" s="427"/>
      <c r="K1206" s="427"/>
      <c r="L1206" s="428"/>
    </row>
    <row r="1207" spans="1:12">
      <c r="A1207" s="101"/>
      <c r="B1207" s="72" t="s">
        <v>138</v>
      </c>
      <c r="C1207" s="427" t="str">
        <f ca="1">OFFSET('Bateria indicadores proceso'!$X$3,(RIGHT(A1198,3)),1)</f>
        <v>La herramienta de la cual se obtine la información del indicador es el Plan Estrategico y de acción de cada vigencia.</v>
      </c>
      <c r="D1207" s="427"/>
      <c r="E1207" s="427"/>
      <c r="F1207" s="427"/>
      <c r="G1207" s="427"/>
      <c r="H1207" s="427"/>
      <c r="I1207" s="427"/>
      <c r="J1207" s="427"/>
      <c r="K1207" s="427"/>
      <c r="L1207" s="428"/>
    </row>
    <row r="1208" spans="1:12">
      <c r="A1208" s="101"/>
      <c r="B1208" s="72" t="s">
        <v>139</v>
      </c>
      <c r="C1208" s="425">
        <f ca="1">OFFSET('Bateria indicadores proceso'!$P$3,(RIGHT(A1198,3)),1)</f>
        <v>2022</v>
      </c>
      <c r="D1208" s="425"/>
      <c r="E1208" s="425"/>
      <c r="F1208" s="425"/>
      <c r="G1208" s="425"/>
      <c r="H1208" s="425"/>
      <c r="I1208" s="425"/>
      <c r="J1208" s="425"/>
      <c r="K1208" s="425"/>
      <c r="L1208" s="426"/>
    </row>
    <row r="1209" spans="1:12">
      <c r="A1209" s="101"/>
      <c r="B1209" s="72" t="s">
        <v>140</v>
      </c>
      <c r="C1209" s="425" t="str">
        <f ca="1">IF(C1203="Número",TEXT(OFFSET('Bateria indicadores proceso'!$Q$3,(RIGHT(A1198,3)),1),"######"),TEXT(OFFSET('Bateria indicadores proceso'!$Q$3,(RIGHT(A1198,3)),1),"0.0%"))</f>
        <v>32</v>
      </c>
      <c r="D1209" s="425"/>
      <c r="E1209" s="425"/>
      <c r="F1209" s="425"/>
      <c r="G1209" s="425"/>
      <c r="H1209" s="425"/>
      <c r="I1209" s="425"/>
      <c r="J1209" s="425"/>
      <c r="K1209" s="425"/>
      <c r="L1209" s="426"/>
    </row>
    <row r="1210" spans="1:12">
      <c r="A1210" s="101"/>
      <c r="B1210" s="72" t="s">
        <v>141</v>
      </c>
      <c r="C1210" s="444">
        <f ca="1">+OFFSET('Bateria indicadores proceso'!$R$3,(RIGHT(A1198,3)),1)</f>
        <v>46022</v>
      </c>
      <c r="D1210" s="444"/>
      <c r="E1210" s="444"/>
      <c r="F1210" s="444"/>
      <c r="G1210" s="444"/>
      <c r="H1210" s="444"/>
      <c r="I1210" s="444"/>
      <c r="J1210" s="444"/>
      <c r="K1210" s="444"/>
      <c r="L1210" s="445"/>
    </row>
    <row r="1211" spans="1:12">
      <c r="A1211" s="101"/>
      <c r="B1211" s="72" t="s">
        <v>142</v>
      </c>
      <c r="C1211" s="425" t="str">
        <f ca="1">OFFSET('Bateria indicadores proceso'!$M$3,(RIGHT(A1198,3)),1)</f>
        <v>Incrementar</v>
      </c>
      <c r="D1211" s="425"/>
      <c r="E1211" s="425"/>
      <c r="F1211" s="425"/>
      <c r="G1211" s="425"/>
      <c r="H1211" s="425"/>
      <c r="I1211" s="425"/>
      <c r="J1211" s="425"/>
      <c r="K1211" s="425"/>
      <c r="L1211" s="426"/>
    </row>
    <row r="1212" spans="1:12">
      <c r="A1212" s="101"/>
      <c r="B1212" s="72" t="s">
        <v>143</v>
      </c>
      <c r="C1212" s="425" t="str">
        <f ca="1">OFFSET('Bateria indicadores proceso'!$N$3,(RIGHT(A1198,3)),1)</f>
        <v>Acumulado</v>
      </c>
      <c r="D1212" s="425"/>
      <c r="E1212" s="425"/>
      <c r="F1212" s="425"/>
      <c r="G1212" s="425"/>
      <c r="H1212" s="425"/>
      <c r="I1212" s="425"/>
      <c r="J1212" s="425"/>
      <c r="K1212" s="425"/>
      <c r="L1212" s="426"/>
    </row>
    <row r="1213" spans="1:12">
      <c r="A1213" s="101"/>
      <c r="B1213" s="72" t="s">
        <v>144</v>
      </c>
      <c r="C1213" s="425" t="str">
        <f ca="1">IF(C1203="Número",TEXT(OFFSET('Bateria indicadores proceso'!$W$3,(RIGHT(A1198,3)),1),"######"),TEXT(OFFSET('Bateria indicadores proceso'!$W$3,(RIGHT(A1198,3)),1),"0.0%"))</f>
        <v>16</v>
      </c>
      <c r="D1213" s="425"/>
      <c r="E1213" s="425"/>
      <c r="F1213" s="425"/>
      <c r="G1213" s="425"/>
      <c r="H1213" s="425"/>
      <c r="I1213" s="425"/>
      <c r="J1213" s="425"/>
      <c r="K1213" s="425"/>
      <c r="L1213" s="426"/>
    </row>
    <row r="1214" spans="1:12">
      <c r="A1214" s="101"/>
      <c r="B1214" s="441" t="s">
        <v>145</v>
      </c>
      <c r="C1214" s="70" t="s">
        <v>146</v>
      </c>
      <c r="D1214" s="70" t="s">
        <v>147</v>
      </c>
      <c r="E1214" s="70" t="s">
        <v>148</v>
      </c>
      <c r="F1214" s="70" t="s">
        <v>149</v>
      </c>
      <c r="J1214" s="75"/>
      <c r="K1214" s="75"/>
      <c r="L1214" s="76"/>
    </row>
    <row r="1215" spans="1:12">
      <c r="A1215" s="101"/>
      <c r="B1215" s="441"/>
      <c r="C1215" s="70" t="str">
        <f ca="1">IF(C1203="Número",TEXT(OFFSET('Bateria indicadores proceso'!$S$3,(RIGHT(A1198,3)),1),"######"),TEXT(OFFSET('Bateria indicadores proceso'!$S$3,(RIGHT(A1198,3)),1),"0.0%"))</f>
        <v>3</v>
      </c>
      <c r="D1215" s="70" t="str">
        <f ca="1">IF(C1203="Número",TEXT(OFFSET('Bateria indicadores proceso'!$T$3,(RIGHT(A1198,3)),1),"######"),TEXT(OFFSET('Bateria indicadores proceso'!$T$3,(RIGHT(A1198,3)),1),"0.0%"))</f>
        <v>5</v>
      </c>
      <c r="E1215" s="70" t="str">
        <f ca="1">IF(C1203="Número",TEXT(OFFSET('Bateria indicadores proceso'!$U$3,(RIGHT(A1198,3)),1),"######"),TEXT(OFFSET('Bateria indicadores proceso'!$U$3,(RIGHT(A1198,3)),1),"0.0%"))</f>
        <v>5</v>
      </c>
      <c r="F1215" s="70" t="str">
        <f ca="1">IF(C1203="Número",TEXT(OFFSET('Bateria indicadores proceso'!$V$3,(RIGHT(A1198,3)),1),"######"),TEXT(OFFSET('Bateria indicadores proceso'!$V$3,(RIGHT(A1198,3)),1),"0.0%"))</f>
        <v>3</v>
      </c>
      <c r="J1215" s="77"/>
      <c r="K1215" s="77"/>
      <c r="L1215" s="78"/>
    </row>
    <row r="1216" spans="1:12">
      <c r="A1216" s="101"/>
      <c r="B1216" s="466" t="s">
        <v>150</v>
      </c>
      <c r="C1216" s="446" t="s">
        <v>99</v>
      </c>
      <c r="D1216" s="447"/>
      <c r="E1216" s="446" t="s">
        <v>103</v>
      </c>
      <c r="F1216" s="447"/>
      <c r="G1216" s="446" t="s">
        <v>107</v>
      </c>
      <c r="H1216" s="447"/>
      <c r="I1216" s="446" t="s">
        <v>111</v>
      </c>
      <c r="J1216" s="447"/>
      <c r="K1216" s="446" t="s">
        <v>114</v>
      </c>
      <c r="L1216" s="449"/>
    </row>
    <row r="1217" spans="1:12">
      <c r="A1217" s="101"/>
      <c r="B1217" s="467"/>
      <c r="C1217" s="452" t="s">
        <v>97</v>
      </c>
      <c r="D1217" s="453"/>
      <c r="E1217" s="454" t="s">
        <v>101</v>
      </c>
      <c r="F1217" s="455"/>
      <c r="G1217" s="456" t="s">
        <v>105</v>
      </c>
      <c r="H1217" s="457"/>
      <c r="I1217" s="458" t="s">
        <v>109</v>
      </c>
      <c r="J1217" s="459"/>
      <c r="K1217" s="460" t="s">
        <v>112</v>
      </c>
      <c r="L1217" s="461"/>
    </row>
    <row r="1218" spans="1:12">
      <c r="A1218" s="101"/>
      <c r="B1218" s="468"/>
      <c r="C1218" s="446" t="s">
        <v>98</v>
      </c>
      <c r="D1218" s="447"/>
      <c r="E1218" s="446" t="s">
        <v>151</v>
      </c>
      <c r="F1218" s="447"/>
      <c r="G1218" s="448" t="s">
        <v>152</v>
      </c>
      <c r="H1218" s="447"/>
      <c r="I1218" s="446" t="s">
        <v>153</v>
      </c>
      <c r="J1218" s="447"/>
      <c r="K1218" s="446" t="s">
        <v>113</v>
      </c>
      <c r="L1218" s="449"/>
    </row>
    <row r="1219" spans="1:12">
      <c r="A1219" s="101"/>
      <c r="B1219" s="72" t="s">
        <v>154</v>
      </c>
      <c r="C1219" s="427" t="str">
        <f ca="1">OFFSET('Bateria indicadores proceso'!$Y$3,(RIGHT(A1198,3)),1)</f>
        <v>Documentos Planes de autoprotección de organizaciones y colectividades de los sectores sociales LGBTIQ+</v>
      </c>
      <c r="D1219" s="427"/>
      <c r="E1219" s="427"/>
      <c r="F1219" s="427"/>
      <c r="G1219" s="427"/>
      <c r="H1219" s="427"/>
      <c r="I1219" s="427"/>
      <c r="J1219" s="427"/>
      <c r="K1219" s="427"/>
      <c r="L1219" s="428"/>
    </row>
    <row r="1220" spans="1:12">
      <c r="A1220" s="101"/>
      <c r="B1220" s="442" t="s">
        <v>155</v>
      </c>
      <c r="C1220" s="425" t="s">
        <v>156</v>
      </c>
      <c r="D1220" s="425"/>
      <c r="E1220" s="425"/>
      <c r="F1220" s="462" t="str">
        <f ca="1">OFFSET('Bateria indicadores proceso'!$B$3,(RIGHT(A1198,3)),1)</f>
        <v>GESTIÓN PARA LA PROTECCIÓN DE LOS DERECHOS</v>
      </c>
      <c r="G1220" s="462"/>
      <c r="H1220" s="462"/>
      <c r="I1220" s="462"/>
      <c r="J1220" s="462"/>
      <c r="K1220" s="462"/>
      <c r="L1220" s="463"/>
    </row>
    <row r="1221" spans="1:12">
      <c r="A1221" s="101"/>
      <c r="B1221" s="443"/>
      <c r="C1221" s="425" t="s">
        <v>157</v>
      </c>
      <c r="D1221" s="425"/>
      <c r="E1221" s="425"/>
      <c r="F1221" s="464">
        <f ca="1">OFFSET('Bateria indicadores proceso'!$C$3,(RIGHT(A1198,3)),1)</f>
        <v>0.11</v>
      </c>
      <c r="G1221" s="464"/>
      <c r="H1221" s="464"/>
      <c r="I1221" s="464"/>
      <c r="J1221" s="464"/>
      <c r="K1221" s="464"/>
      <c r="L1221" s="465"/>
    </row>
    <row r="1222" spans="1:12" ht="15" thickBot="1">
      <c r="A1222" s="101"/>
      <c r="B1222" s="443"/>
      <c r="C1222" s="425" t="s">
        <v>158</v>
      </c>
      <c r="D1222" s="425"/>
      <c r="E1222" s="425"/>
      <c r="F1222" s="464">
        <f ca="1">OFFSET('Bateria indicadores proceso'!$E$3,(RIGHT(A1198,3)),1)</f>
        <v>0.02</v>
      </c>
      <c r="G1222" s="464"/>
      <c r="H1222" s="464"/>
      <c r="I1222" s="464"/>
      <c r="J1222" s="464"/>
      <c r="K1222" s="464"/>
      <c r="L1222" s="465"/>
    </row>
    <row r="1223" spans="1:12" ht="16" thickBot="1">
      <c r="A1223" s="101"/>
      <c r="B1223" s="438" t="s">
        <v>159</v>
      </c>
      <c r="C1223" s="439"/>
      <c r="D1223" s="439"/>
      <c r="E1223" s="439"/>
      <c r="F1223" s="439"/>
      <c r="G1223" s="439"/>
      <c r="H1223" s="439"/>
      <c r="I1223" s="439"/>
      <c r="J1223" s="439"/>
      <c r="K1223" s="439"/>
      <c r="L1223" s="440"/>
    </row>
    <row r="1224" spans="1:12">
      <c r="A1224" s="101"/>
      <c r="B1224" s="72" t="s">
        <v>161</v>
      </c>
      <c r="C1224" s="425" t="str">
        <f ca="1">OFFSET('Bateria indicadores proceso'!$G$3,(RIGHT(A1198,3)),1)</f>
        <v>Director</v>
      </c>
      <c r="D1224" s="425"/>
      <c r="E1224" s="425"/>
      <c r="F1224" s="425"/>
      <c r="G1224" s="425"/>
      <c r="H1224" s="425"/>
      <c r="I1224" s="425"/>
      <c r="J1224" s="425"/>
      <c r="K1224" s="425"/>
      <c r="L1224" s="426"/>
    </row>
    <row r="1225" spans="1:12">
      <c r="A1225" s="101"/>
      <c r="B1225" s="72" t="s">
        <v>162</v>
      </c>
      <c r="C1225" s="425" t="str">
        <f ca="1">OFFSET('Bateria indicadores proceso'!$F$3,(RIGHT(A1198,3)),1)</f>
        <v>Dirección de Derechos Humanos</v>
      </c>
      <c r="D1225" s="425"/>
      <c r="E1225" s="425"/>
      <c r="F1225" s="425"/>
      <c r="G1225" s="425"/>
      <c r="H1225" s="425"/>
      <c r="I1225" s="425"/>
      <c r="J1225" s="425"/>
      <c r="K1225" s="425"/>
      <c r="L1225" s="426"/>
    </row>
    <row r="1226" spans="1:12">
      <c r="A1226" s="101"/>
      <c r="B1226" s="72" t="s">
        <v>163</v>
      </c>
      <c r="C1226" s="450" t="str">
        <f ca="1">OFFSET('Bateria indicadores proceso'!$H$3,(RIGHT(A1162,3)),1)</f>
        <v>jomary.ortegon@mininterior.gov.co</v>
      </c>
      <c r="D1226" s="450"/>
      <c r="E1226" s="450"/>
      <c r="F1226" s="450"/>
      <c r="G1226" s="450"/>
      <c r="H1226" s="450"/>
      <c r="I1226" s="450"/>
      <c r="J1226" s="450"/>
      <c r="K1226" s="450"/>
      <c r="L1226" s="451"/>
    </row>
    <row r="1227" spans="1:12" ht="15" thickBot="1">
      <c r="A1227" s="104"/>
      <c r="B1227" s="74" t="s">
        <v>164</v>
      </c>
      <c r="C1227" s="429" t="s">
        <v>165</v>
      </c>
      <c r="D1227" s="429"/>
      <c r="E1227" s="429"/>
      <c r="F1227" s="429"/>
      <c r="G1227" s="429"/>
      <c r="H1227" s="429"/>
      <c r="I1227" s="429"/>
      <c r="J1227" s="429"/>
      <c r="K1227" s="429"/>
      <c r="L1227" s="430"/>
    </row>
    <row r="1228" spans="1:12" ht="15" thickBot="1"/>
    <row r="1229" spans="1:12" ht="21.5" thickBot="1">
      <c r="A1229" s="431" t="s">
        <v>120</v>
      </c>
      <c r="B1229" s="432"/>
      <c r="C1229" s="432"/>
      <c r="D1229" s="432"/>
      <c r="E1229" s="432"/>
      <c r="F1229" s="432"/>
      <c r="G1229" s="432"/>
      <c r="H1229" s="432"/>
      <c r="I1229" s="432"/>
      <c r="J1229" s="432"/>
      <c r="K1229" s="432"/>
      <c r="L1229" s="433"/>
    </row>
    <row r="1230" spans="1:12" ht="31.5" thickBot="1">
      <c r="A1230" s="69" t="s">
        <v>121</v>
      </c>
      <c r="B1230" s="436" t="s">
        <v>122</v>
      </c>
      <c r="C1230" s="436"/>
      <c r="D1230" s="436"/>
      <c r="E1230" s="436"/>
      <c r="F1230" s="436"/>
      <c r="G1230" s="436"/>
      <c r="H1230" s="436"/>
      <c r="I1230" s="436"/>
      <c r="J1230" s="436"/>
      <c r="K1230" s="436"/>
      <c r="L1230" s="436"/>
    </row>
    <row r="1231" spans="1:12" ht="16" thickBot="1">
      <c r="A1231" s="100"/>
      <c r="B1231" s="71" t="s">
        <v>123</v>
      </c>
      <c r="C1231" s="434" t="s">
        <v>124</v>
      </c>
      <c r="D1231" s="434"/>
      <c r="E1231" s="434"/>
      <c r="F1231" s="434"/>
      <c r="G1231" s="434"/>
      <c r="H1231" s="434"/>
      <c r="I1231" s="434"/>
      <c r="J1231" s="434"/>
      <c r="K1231" s="434"/>
      <c r="L1231" s="435"/>
    </row>
    <row r="1232" spans="1:12" ht="16" thickBot="1">
      <c r="A1232" s="101"/>
      <c r="B1232" s="436" t="s">
        <v>125</v>
      </c>
      <c r="C1232" s="437"/>
      <c r="D1232" s="437"/>
      <c r="E1232" s="437"/>
      <c r="F1232" s="437"/>
      <c r="G1232" s="437"/>
      <c r="H1232" s="437"/>
      <c r="I1232" s="437"/>
      <c r="J1232" s="437"/>
      <c r="K1232" s="437"/>
      <c r="L1232" s="437"/>
    </row>
    <row r="1233" spans="1:12">
      <c r="A1233" s="101"/>
      <c r="B1233" s="71" t="s">
        <v>126</v>
      </c>
      <c r="C1233" s="427" t="s">
        <v>127</v>
      </c>
      <c r="D1233" s="427"/>
      <c r="E1233" s="427"/>
      <c r="F1233" s="427"/>
      <c r="G1233" s="427"/>
      <c r="H1233" s="427"/>
      <c r="I1233" s="427"/>
      <c r="J1233" s="427"/>
      <c r="K1233" s="427"/>
      <c r="L1233" s="428"/>
    </row>
    <row r="1234" spans="1:12">
      <c r="A1234" s="102" t="s">
        <v>199</v>
      </c>
      <c r="B1234" s="72" t="s">
        <v>129</v>
      </c>
      <c r="C1234" s="427" t="str">
        <f ca="1">OFFSET('Bateria indicadores proceso'!$F$3,(RIGHT(A1234,3)),1)</f>
        <v>Dirección de Derechos Humanos</v>
      </c>
      <c r="D1234" s="427"/>
      <c r="E1234" s="427"/>
      <c r="F1234" s="427"/>
      <c r="G1234" s="427"/>
      <c r="H1234" s="427"/>
      <c r="I1234" s="427"/>
      <c r="J1234" s="427"/>
      <c r="K1234" s="427"/>
      <c r="L1234" s="428"/>
    </row>
    <row r="1235" spans="1:12">
      <c r="A1235" s="101"/>
      <c r="B1235" s="72" t="s">
        <v>130</v>
      </c>
      <c r="C1235" s="427" t="str">
        <f ca="1">OFFSET('Bateria indicadores proceso'!$K$3,(RIGHT(A1234,3)),1)</f>
        <v>Porcentaje de actividades a cargo de la Dirección de Derechos Humanos fortalecidas e implementadas en el marco de la Política de Convivencia, Reconciliación, Tolerancia y No Estigmatización.</v>
      </c>
      <c r="D1235" s="427"/>
      <c r="E1235" s="427"/>
      <c r="F1235" s="427"/>
      <c r="G1235" s="427"/>
      <c r="H1235" s="427"/>
      <c r="I1235" s="427"/>
      <c r="J1235" s="427"/>
      <c r="K1235" s="427"/>
      <c r="L1235" s="428"/>
    </row>
    <row r="1236" spans="1:12">
      <c r="A1236" s="101"/>
      <c r="B1236" s="72" t="s">
        <v>131</v>
      </c>
      <c r="C1236" s="427" t="str">
        <f ca="1">OFFSET('Bateria indicadores proceso'!$I$3,(RIGHT(A1234,3)),1)</f>
        <v>Eficacia</v>
      </c>
      <c r="D1236" s="427"/>
      <c r="E1236" s="427"/>
      <c r="F1236" s="427"/>
      <c r="G1236" s="427"/>
      <c r="H1236" s="427"/>
      <c r="I1236" s="427"/>
      <c r="J1236" s="427"/>
      <c r="K1236" s="427"/>
      <c r="L1236" s="428"/>
    </row>
    <row r="1237" spans="1:12" ht="15" thickBot="1">
      <c r="A1237" s="103"/>
      <c r="B1237" s="73" t="s">
        <v>132</v>
      </c>
      <c r="C1237" s="427" t="str">
        <f ca="1">OFFSET('Bateria indicadores proceso'!$J$3,(RIGHT(A1234,3)),1)</f>
        <v>Fortalecer e implementar la Política de Convivencia, Reconciliación, Tolerancia, y No Estigmatización.</v>
      </c>
      <c r="D1237" s="427"/>
      <c r="E1237" s="427"/>
      <c r="F1237" s="427"/>
      <c r="G1237" s="427"/>
      <c r="H1237" s="427"/>
      <c r="I1237" s="427"/>
      <c r="J1237" s="427"/>
      <c r="K1237" s="427"/>
      <c r="L1237" s="428"/>
    </row>
    <row r="1238" spans="1:12" ht="16" thickBot="1">
      <c r="A1238" s="103"/>
      <c r="B1238" s="438" t="s">
        <v>133</v>
      </c>
      <c r="C1238" s="439"/>
      <c r="D1238" s="439"/>
      <c r="E1238" s="439"/>
      <c r="F1238" s="439"/>
      <c r="G1238" s="439"/>
      <c r="H1238" s="439"/>
      <c r="I1238" s="439"/>
      <c r="J1238" s="439"/>
      <c r="K1238" s="439"/>
      <c r="L1238" s="440"/>
    </row>
    <row r="1239" spans="1:12">
      <c r="A1239" s="101"/>
      <c r="B1239" s="71" t="s">
        <v>134</v>
      </c>
      <c r="C1239" s="427" t="str">
        <f ca="1">OFFSET('Bateria indicadores proceso'!$O$3,(RIGHT(A1234,3)),1)</f>
        <v>Porcentaje</v>
      </c>
      <c r="D1239" s="427"/>
      <c r="E1239" s="427"/>
      <c r="F1239" s="427"/>
      <c r="G1239" s="427"/>
      <c r="H1239" s="427"/>
      <c r="I1239" s="427"/>
      <c r="J1239" s="427"/>
      <c r="K1239" s="427"/>
      <c r="L1239" s="428"/>
    </row>
    <row r="1240" spans="1:12" ht="24">
      <c r="A1240" s="101"/>
      <c r="B1240" s="72" t="s">
        <v>135</v>
      </c>
      <c r="C1240" s="427"/>
      <c r="D1240" s="427"/>
      <c r="E1240" s="427"/>
      <c r="F1240" s="427"/>
      <c r="G1240" s="427"/>
      <c r="H1240" s="427"/>
      <c r="I1240" s="427"/>
      <c r="J1240" s="427"/>
      <c r="K1240" s="427"/>
      <c r="L1240" s="428"/>
    </row>
    <row r="1241" spans="1:12">
      <c r="A1241" s="101"/>
      <c r="B1241" s="72" t="s">
        <v>136</v>
      </c>
      <c r="C1241" s="427" t="str">
        <f ca="1">OFFSET('Bateria indicadores proceso'!$L$3,(RIGHT(A1234,3)),1)</f>
        <v xml:space="preserve">(Número de actividades realizadas para el fortalecimiento e implementación de la Política de Convivencia, Reconciliación, Tolerancia, y No Estigmatización a cargo de la Dirección de Derechos Humanos /número de actividades programadas para el fortalecimiento e implementación de la de la Política de Convivencia, Reconciliación, Tolerancia, y No Estigmatización a cargo de la Dirección de Derechos Humanos )*100% </v>
      </c>
      <c r="D1241" s="427"/>
      <c r="E1241" s="427"/>
      <c r="F1241" s="427"/>
      <c r="G1241" s="427"/>
      <c r="H1241" s="427"/>
      <c r="I1241" s="427"/>
      <c r="J1241" s="427"/>
      <c r="K1241" s="427"/>
      <c r="L1241" s="428"/>
    </row>
    <row r="1242" spans="1:12">
      <c r="A1242" s="101"/>
      <c r="B1242" s="72" t="s">
        <v>137</v>
      </c>
      <c r="C1242" s="427" t="str">
        <f ca="1">OFFSET('Bateria indicadores proceso'!$Z$3,(RIGHT(A1234,3)),1)</f>
        <v>Trimestral</v>
      </c>
      <c r="D1242" s="427"/>
      <c r="E1242" s="427"/>
      <c r="F1242" s="427"/>
      <c r="G1242" s="427"/>
      <c r="H1242" s="427"/>
      <c r="I1242" s="427"/>
      <c r="J1242" s="427"/>
      <c r="K1242" s="427"/>
      <c r="L1242" s="428"/>
    </row>
    <row r="1243" spans="1:12">
      <c r="A1243" s="101"/>
      <c r="B1243" s="72" t="s">
        <v>138</v>
      </c>
      <c r="C1243" s="427" t="str">
        <f ca="1">OFFSET('Bateria indicadores proceso'!$X$3,(RIGHT(A1234,3)),1)</f>
        <v>La herramienta de la cual se obtine la información del indicador es el Plan Estrategico y de acción de cada vigencia.</v>
      </c>
      <c r="D1243" s="427"/>
      <c r="E1243" s="427"/>
      <c r="F1243" s="427"/>
      <c r="G1243" s="427"/>
      <c r="H1243" s="427"/>
      <c r="I1243" s="427"/>
      <c r="J1243" s="427"/>
      <c r="K1243" s="427"/>
      <c r="L1243" s="428"/>
    </row>
    <row r="1244" spans="1:12">
      <c r="A1244" s="101"/>
      <c r="B1244" s="72" t="s">
        <v>139</v>
      </c>
      <c r="C1244" s="425">
        <f ca="1">OFFSET('Bateria indicadores proceso'!$P$3,(RIGHT(A1234,3)),1)</f>
        <v>2022</v>
      </c>
      <c r="D1244" s="425"/>
      <c r="E1244" s="425"/>
      <c r="F1244" s="425"/>
      <c r="G1244" s="425"/>
      <c r="H1244" s="425"/>
      <c r="I1244" s="425"/>
      <c r="J1244" s="425"/>
      <c r="K1244" s="425"/>
      <c r="L1244" s="426"/>
    </row>
    <row r="1245" spans="1:12">
      <c r="A1245" s="101"/>
      <c r="B1245" s="72" t="s">
        <v>140</v>
      </c>
      <c r="C1245" s="425" t="str">
        <f ca="1">IF(C1239="Número",TEXT(OFFSET('Bateria indicadores proceso'!$Q$3,(RIGHT(A1234,3)),1),"######"),TEXT(OFFSET('Bateria indicadores proceso'!$Q$3,(RIGHT(A1234,3)),1),"0.0%"))</f>
        <v>100.0%</v>
      </c>
      <c r="D1245" s="425"/>
      <c r="E1245" s="425"/>
      <c r="F1245" s="425"/>
      <c r="G1245" s="425"/>
      <c r="H1245" s="425"/>
      <c r="I1245" s="425"/>
      <c r="J1245" s="425"/>
      <c r="K1245" s="425"/>
      <c r="L1245" s="426"/>
    </row>
    <row r="1246" spans="1:12">
      <c r="A1246" s="101"/>
      <c r="B1246" s="72" t="s">
        <v>141</v>
      </c>
      <c r="C1246" s="444">
        <f ca="1">+OFFSET('Bateria indicadores proceso'!$R$3,(RIGHT(A1234,3)),1)</f>
        <v>46022</v>
      </c>
      <c r="D1246" s="444"/>
      <c r="E1246" s="444"/>
      <c r="F1246" s="444"/>
      <c r="G1246" s="444"/>
      <c r="H1246" s="444"/>
      <c r="I1246" s="444"/>
      <c r="J1246" s="444"/>
      <c r="K1246" s="444"/>
      <c r="L1246" s="445"/>
    </row>
    <row r="1247" spans="1:12">
      <c r="A1247" s="101"/>
      <c r="B1247" s="72" t="s">
        <v>142</v>
      </c>
      <c r="C1247" s="425" t="str">
        <f ca="1">OFFSET('Bateria indicadores proceso'!$M$3,(RIGHT(A1234,3)),1)</f>
        <v>Incrementar</v>
      </c>
      <c r="D1247" s="425"/>
      <c r="E1247" s="425"/>
      <c r="F1247" s="425"/>
      <c r="G1247" s="425"/>
      <c r="H1247" s="425"/>
      <c r="I1247" s="425"/>
      <c r="J1247" s="425"/>
      <c r="K1247" s="425"/>
      <c r="L1247" s="426"/>
    </row>
    <row r="1248" spans="1:12">
      <c r="A1248" s="101"/>
      <c r="B1248" s="72" t="s">
        <v>143</v>
      </c>
      <c r="C1248" s="425" t="str">
        <f ca="1">OFFSET('Bateria indicadores proceso'!$N$3,(RIGHT(A1234,3)),1)</f>
        <v>Acumulado</v>
      </c>
      <c r="D1248" s="425"/>
      <c r="E1248" s="425"/>
      <c r="F1248" s="425"/>
      <c r="G1248" s="425"/>
      <c r="H1248" s="425"/>
      <c r="I1248" s="425"/>
      <c r="J1248" s="425"/>
      <c r="K1248" s="425"/>
      <c r="L1248" s="426"/>
    </row>
    <row r="1249" spans="1:12">
      <c r="A1249" s="101"/>
      <c r="B1249" s="72" t="s">
        <v>144</v>
      </c>
      <c r="C1249" s="425" t="str">
        <f ca="1">IF(C1239="Número",TEXT(OFFSET('Bateria indicadores proceso'!$W$3,(RIGHT(A1234,3)),1),"######"),TEXT(OFFSET('Bateria indicadores proceso'!$W$3,(RIGHT(A1234,3)),1),"0.0%"))</f>
        <v>100.0%</v>
      </c>
      <c r="D1249" s="425"/>
      <c r="E1249" s="425"/>
      <c r="F1249" s="425"/>
      <c r="G1249" s="425"/>
      <c r="H1249" s="425"/>
      <c r="I1249" s="425"/>
      <c r="J1249" s="425"/>
      <c r="K1249" s="425"/>
      <c r="L1249" s="426"/>
    </row>
    <row r="1250" spans="1:12">
      <c r="A1250" s="101"/>
      <c r="B1250" s="441" t="s">
        <v>145</v>
      </c>
      <c r="C1250" s="70" t="s">
        <v>146</v>
      </c>
      <c r="D1250" s="70" t="s">
        <v>147</v>
      </c>
      <c r="E1250" s="70" t="s">
        <v>148</v>
      </c>
      <c r="F1250" s="70" t="s">
        <v>149</v>
      </c>
      <c r="J1250" s="75"/>
      <c r="K1250" s="75"/>
      <c r="L1250" s="76"/>
    </row>
    <row r="1251" spans="1:12">
      <c r="A1251" s="101"/>
      <c r="B1251" s="441"/>
      <c r="C1251" s="70" t="str">
        <f ca="1">IF(C1239="Número",TEXT(OFFSET('Bateria indicadores proceso'!$S$3,(RIGHT(A1234,3)),1),"######"),TEXT(OFFSET('Bateria indicadores proceso'!$S$3,(RIGHT(A1234,3)),1),"0.0%"))</f>
        <v>5.0%</v>
      </c>
      <c r="D1251" s="70" t="str">
        <f ca="1">IF(C1239="Número",TEXT(OFFSET('Bateria indicadores proceso'!$T$3,(RIGHT(A1234,3)),1),"######"),TEXT(OFFSET('Bateria indicadores proceso'!$T$3,(RIGHT(A1234,3)),1),"0.0%"))</f>
        <v>25.0%</v>
      </c>
      <c r="E1251" s="70" t="str">
        <f ca="1">IF(C1239="Número",TEXT(OFFSET('Bateria indicadores proceso'!$U$3,(RIGHT(A1234,3)),1),"######"),TEXT(OFFSET('Bateria indicadores proceso'!$U$3,(RIGHT(A1234,3)),1),"0.0%"))</f>
        <v>35.0%</v>
      </c>
      <c r="F1251" s="70" t="str">
        <f ca="1">IF(C1239="Número",TEXT(OFFSET('Bateria indicadores proceso'!$V$3,(RIGHT(A1234,3)),1),"######"),TEXT(OFFSET('Bateria indicadores proceso'!$V$3,(RIGHT(A1234,3)),1),"0.0%"))</f>
        <v>35.0%</v>
      </c>
      <c r="J1251" s="77"/>
      <c r="K1251" s="77"/>
      <c r="L1251" s="78"/>
    </row>
    <row r="1252" spans="1:12">
      <c r="A1252" s="101"/>
      <c r="B1252" s="466" t="s">
        <v>150</v>
      </c>
      <c r="C1252" s="446" t="s">
        <v>99</v>
      </c>
      <c r="D1252" s="447"/>
      <c r="E1252" s="446" t="s">
        <v>103</v>
      </c>
      <c r="F1252" s="447"/>
      <c r="G1252" s="446" t="s">
        <v>107</v>
      </c>
      <c r="H1252" s="447"/>
      <c r="I1252" s="446" t="s">
        <v>111</v>
      </c>
      <c r="J1252" s="447"/>
      <c r="K1252" s="446" t="s">
        <v>114</v>
      </c>
      <c r="L1252" s="449"/>
    </row>
    <row r="1253" spans="1:12">
      <c r="A1253" s="101"/>
      <c r="B1253" s="467"/>
      <c r="C1253" s="452" t="s">
        <v>97</v>
      </c>
      <c r="D1253" s="453"/>
      <c r="E1253" s="454" t="s">
        <v>101</v>
      </c>
      <c r="F1253" s="455"/>
      <c r="G1253" s="456" t="s">
        <v>105</v>
      </c>
      <c r="H1253" s="457"/>
      <c r="I1253" s="458" t="s">
        <v>109</v>
      </c>
      <c r="J1253" s="459"/>
      <c r="K1253" s="460" t="s">
        <v>112</v>
      </c>
      <c r="L1253" s="461"/>
    </row>
    <row r="1254" spans="1:12">
      <c r="A1254" s="101"/>
      <c r="B1254" s="468"/>
      <c r="C1254" s="446" t="s">
        <v>98</v>
      </c>
      <c r="D1254" s="447"/>
      <c r="E1254" s="446" t="s">
        <v>151</v>
      </c>
      <c r="F1254" s="447"/>
      <c r="G1254" s="448" t="s">
        <v>152</v>
      </c>
      <c r="H1254" s="447"/>
      <c r="I1254" s="446" t="s">
        <v>153</v>
      </c>
      <c r="J1254" s="447"/>
      <c r="K1254" s="446" t="s">
        <v>113</v>
      </c>
      <c r="L1254" s="449"/>
    </row>
    <row r="1255" spans="1:12">
      <c r="A1255" s="101"/>
      <c r="B1255" s="72" t="s">
        <v>154</v>
      </c>
      <c r="C1255" s="427" t="str">
        <f ca="1">OFFSET('Bateria indicadores proceso'!$Y$3,(RIGHT(A1234,3)),1)</f>
        <v>Informes de Gestión  de implementación de la  Política de Convivencia, Reconciliación, Tolerancia, y No Estigmatización a cargo de la Dirección de Derechos Humanos, Actas de seguimiento de la Politica.</v>
      </c>
      <c r="D1255" s="427"/>
      <c r="E1255" s="427"/>
      <c r="F1255" s="427"/>
      <c r="G1255" s="427"/>
      <c r="H1255" s="427"/>
      <c r="I1255" s="427"/>
      <c r="J1255" s="427"/>
      <c r="K1255" s="427"/>
      <c r="L1255" s="428"/>
    </row>
    <row r="1256" spans="1:12">
      <c r="A1256" s="101"/>
      <c r="B1256" s="442" t="s">
        <v>155</v>
      </c>
      <c r="C1256" s="425" t="s">
        <v>156</v>
      </c>
      <c r="D1256" s="425"/>
      <c r="E1256" s="425"/>
      <c r="F1256" s="462" t="str">
        <f ca="1">OFFSET('Bateria indicadores proceso'!$B$3,(RIGHT(A1234,3)),1)</f>
        <v>GESTIÓN PARA LA PROTECCIÓN DE LOS DERECHOS</v>
      </c>
      <c r="G1256" s="462"/>
      <c r="H1256" s="462"/>
      <c r="I1256" s="462"/>
      <c r="J1256" s="462"/>
      <c r="K1256" s="462"/>
      <c r="L1256" s="463"/>
    </row>
    <row r="1257" spans="1:12">
      <c r="A1257" s="101"/>
      <c r="B1257" s="443"/>
      <c r="C1257" s="425" t="s">
        <v>157</v>
      </c>
      <c r="D1257" s="425"/>
      <c r="E1257" s="425"/>
      <c r="F1257" s="464">
        <f ca="1">OFFSET('Bateria indicadores proceso'!$C$3,(RIGHT(A1234,3)),1)</f>
        <v>0.11</v>
      </c>
      <c r="G1257" s="464"/>
      <c r="H1257" s="464"/>
      <c r="I1257" s="464"/>
      <c r="J1257" s="464"/>
      <c r="K1257" s="464"/>
      <c r="L1257" s="465"/>
    </row>
    <row r="1258" spans="1:12" ht="15" thickBot="1">
      <c r="A1258" s="101"/>
      <c r="B1258" s="443"/>
      <c r="C1258" s="425" t="s">
        <v>158</v>
      </c>
      <c r="D1258" s="425"/>
      <c r="E1258" s="425"/>
      <c r="F1258" s="464">
        <f ca="1">OFFSET('Bateria indicadores proceso'!$E$3,(RIGHT(A1234,3)),1)</f>
        <v>0.02</v>
      </c>
      <c r="G1258" s="464"/>
      <c r="H1258" s="464"/>
      <c r="I1258" s="464"/>
      <c r="J1258" s="464"/>
      <c r="K1258" s="464"/>
      <c r="L1258" s="465"/>
    </row>
    <row r="1259" spans="1:12" ht="16" thickBot="1">
      <c r="A1259" s="101"/>
      <c r="B1259" s="438" t="s">
        <v>159</v>
      </c>
      <c r="C1259" s="439"/>
      <c r="D1259" s="439"/>
      <c r="E1259" s="439"/>
      <c r="F1259" s="439"/>
      <c r="G1259" s="439"/>
      <c r="H1259" s="439"/>
      <c r="I1259" s="439"/>
      <c r="J1259" s="439"/>
      <c r="K1259" s="439"/>
      <c r="L1259" s="440"/>
    </row>
    <row r="1260" spans="1:12">
      <c r="A1260" s="101"/>
      <c r="B1260" s="72" t="s">
        <v>161</v>
      </c>
      <c r="C1260" s="425" t="str">
        <f ca="1">OFFSET('Bateria indicadores proceso'!$G$3,(RIGHT(A1234,3)),1)</f>
        <v>Director</v>
      </c>
      <c r="D1260" s="425"/>
      <c r="E1260" s="425"/>
      <c r="F1260" s="425"/>
      <c r="G1260" s="425"/>
      <c r="H1260" s="425"/>
      <c r="I1260" s="425"/>
      <c r="J1260" s="425"/>
      <c r="K1260" s="425"/>
      <c r="L1260" s="426"/>
    </row>
    <row r="1261" spans="1:12">
      <c r="A1261" s="101"/>
      <c r="B1261" s="72" t="s">
        <v>162</v>
      </c>
      <c r="C1261" s="425" t="str">
        <f ca="1">OFFSET('Bateria indicadores proceso'!$F$3,(RIGHT(A1234,3)),1)</f>
        <v>Dirección de Derechos Humanos</v>
      </c>
      <c r="D1261" s="425"/>
      <c r="E1261" s="425"/>
      <c r="F1261" s="425"/>
      <c r="G1261" s="425"/>
      <c r="H1261" s="425"/>
      <c r="I1261" s="425"/>
      <c r="J1261" s="425"/>
      <c r="K1261" s="425"/>
      <c r="L1261" s="426"/>
    </row>
    <row r="1262" spans="1:12">
      <c r="A1262" s="101"/>
      <c r="B1262" s="72" t="s">
        <v>163</v>
      </c>
      <c r="C1262" s="450" t="str">
        <f ca="1">OFFSET('Bateria indicadores proceso'!$H$3,(RIGHT(A1234,3)),1)</f>
        <v>jomary.ortegon@mininterior.gov.co</v>
      </c>
      <c r="D1262" s="450"/>
      <c r="E1262" s="450"/>
      <c r="F1262" s="450"/>
      <c r="G1262" s="450"/>
      <c r="H1262" s="450"/>
      <c r="I1262" s="450"/>
      <c r="J1262" s="450"/>
      <c r="K1262" s="450"/>
      <c r="L1262" s="451"/>
    </row>
    <row r="1263" spans="1:12" ht="15" thickBot="1">
      <c r="A1263" s="104"/>
      <c r="B1263" s="74" t="s">
        <v>164</v>
      </c>
      <c r="C1263" s="429" t="s">
        <v>165</v>
      </c>
      <c r="D1263" s="429"/>
      <c r="E1263" s="429"/>
      <c r="F1263" s="429"/>
      <c r="G1263" s="429"/>
      <c r="H1263" s="429"/>
      <c r="I1263" s="429"/>
      <c r="J1263" s="429"/>
      <c r="K1263" s="429"/>
      <c r="L1263" s="430"/>
    </row>
    <row r="1264" spans="1:12" ht="15" thickBot="1"/>
    <row r="1265" spans="1:12" ht="21.5" thickBot="1">
      <c r="A1265" s="431" t="s">
        <v>120</v>
      </c>
      <c r="B1265" s="432"/>
      <c r="C1265" s="432"/>
      <c r="D1265" s="432"/>
      <c r="E1265" s="432"/>
      <c r="F1265" s="432"/>
      <c r="G1265" s="432"/>
      <c r="H1265" s="432"/>
      <c r="I1265" s="432"/>
      <c r="J1265" s="432"/>
      <c r="K1265" s="432"/>
      <c r="L1265" s="433"/>
    </row>
    <row r="1266" spans="1:12" ht="31.5" thickBot="1">
      <c r="A1266" s="69" t="s">
        <v>121</v>
      </c>
      <c r="B1266" s="436" t="s">
        <v>122</v>
      </c>
      <c r="C1266" s="436"/>
      <c r="D1266" s="436"/>
      <c r="E1266" s="436"/>
      <c r="F1266" s="436"/>
      <c r="G1266" s="436"/>
      <c r="H1266" s="436"/>
      <c r="I1266" s="436"/>
      <c r="J1266" s="436"/>
      <c r="K1266" s="436"/>
      <c r="L1266" s="436"/>
    </row>
    <row r="1267" spans="1:12" ht="16" thickBot="1">
      <c r="A1267" s="100"/>
      <c r="B1267" s="71" t="s">
        <v>123</v>
      </c>
      <c r="C1267" s="434" t="s">
        <v>124</v>
      </c>
      <c r="D1267" s="434"/>
      <c r="E1267" s="434"/>
      <c r="F1267" s="434"/>
      <c r="G1267" s="434"/>
      <c r="H1267" s="434"/>
      <c r="I1267" s="434"/>
      <c r="J1267" s="434"/>
      <c r="K1267" s="434"/>
      <c r="L1267" s="435"/>
    </row>
    <row r="1268" spans="1:12" ht="16" thickBot="1">
      <c r="A1268" s="101"/>
      <c r="B1268" s="436" t="s">
        <v>125</v>
      </c>
      <c r="C1268" s="437"/>
      <c r="D1268" s="437"/>
      <c r="E1268" s="437"/>
      <c r="F1268" s="437"/>
      <c r="G1268" s="437"/>
      <c r="H1268" s="437"/>
      <c r="I1268" s="437"/>
      <c r="J1268" s="437"/>
      <c r="K1268" s="437"/>
      <c r="L1268" s="437"/>
    </row>
    <row r="1269" spans="1:12">
      <c r="A1269" s="101"/>
      <c r="B1269" s="71" t="s">
        <v>126</v>
      </c>
      <c r="C1269" s="427" t="s">
        <v>127</v>
      </c>
      <c r="D1269" s="427"/>
      <c r="E1269" s="427"/>
      <c r="F1269" s="427"/>
      <c r="G1269" s="427"/>
      <c r="H1269" s="427"/>
      <c r="I1269" s="427"/>
      <c r="J1269" s="427"/>
      <c r="K1269" s="427"/>
      <c r="L1269" s="428"/>
    </row>
    <row r="1270" spans="1:12">
      <c r="A1270" s="102" t="s">
        <v>200</v>
      </c>
      <c r="B1270" s="72" t="s">
        <v>129</v>
      </c>
      <c r="C1270" s="427" t="str">
        <f ca="1">OFFSET('Bateria indicadores proceso'!$F$3,(RIGHT(A1270,3)),1)</f>
        <v>Dirección de Asuntos Indígenas, Rom y Minorías</v>
      </c>
      <c r="D1270" s="427"/>
      <c r="E1270" s="427"/>
      <c r="F1270" s="427"/>
      <c r="G1270" s="427"/>
      <c r="H1270" s="427"/>
      <c r="I1270" s="427"/>
      <c r="J1270" s="427"/>
      <c r="K1270" s="427"/>
      <c r="L1270" s="428"/>
    </row>
    <row r="1271" spans="1:12">
      <c r="A1271" s="101"/>
      <c r="B1271" s="72" t="s">
        <v>130</v>
      </c>
      <c r="C1271" s="427" t="str">
        <f ca="1">OFFSET('Bateria indicadores proceso'!$K$3,(RIGHT(A1270,3)),1)</f>
        <v>Espacios de diálogo y concertación de orden nacional realizados entre autoridaes de los Pueblos Indígenas y entidades estatales.</v>
      </c>
      <c r="D1271" s="427"/>
      <c r="E1271" s="427"/>
      <c r="F1271" s="427"/>
      <c r="G1271" s="427"/>
      <c r="H1271" s="427"/>
      <c r="I1271" s="427"/>
      <c r="J1271" s="427"/>
      <c r="K1271" s="427"/>
      <c r="L1271" s="428"/>
    </row>
    <row r="1272" spans="1:12">
      <c r="A1272" s="101"/>
      <c r="B1272" s="72" t="s">
        <v>131</v>
      </c>
      <c r="C1272" s="427" t="str">
        <f ca="1">OFFSET('Bateria indicadores proceso'!$I$3,(RIGHT(A1270,3)),1)</f>
        <v>Eficacia</v>
      </c>
      <c r="D1272" s="427"/>
      <c r="E1272" s="427"/>
      <c r="F1272" s="427"/>
      <c r="G1272" s="427"/>
      <c r="H1272" s="427"/>
      <c r="I1272" s="427"/>
      <c r="J1272" s="427"/>
      <c r="K1272" s="427"/>
      <c r="L1272" s="428"/>
    </row>
    <row r="1273" spans="1:12" ht="15" thickBot="1">
      <c r="A1273" s="103"/>
      <c r="B1273" s="73" t="s">
        <v>132</v>
      </c>
      <c r="C1273" s="427" t="str">
        <f ca="1">OFFSET('Bateria indicadores proceso'!$J$3,(RIGHT(A1270,3)),1)</f>
        <v>El indicador mide la realización de espacios de diálogo y concertación del orden nacional entre las autoridades de los pueblos indígenas y las entidades del Gobierno Nacional. Lo mide a través del porcentaje de los espacios efectivamente convocados y desarrollados durante el periodo de seguimiento. Su propósito es verificar el nivel de avance en la creación y garantía de escenarios formales para la participación, concertación y coordinación entre los pueblos indígenas y el Gobierno Nacional.</v>
      </c>
      <c r="D1273" s="427"/>
      <c r="E1273" s="427"/>
      <c r="F1273" s="427"/>
      <c r="G1273" s="427"/>
      <c r="H1273" s="427"/>
      <c r="I1273" s="427"/>
      <c r="J1273" s="427"/>
      <c r="K1273" s="427"/>
      <c r="L1273" s="428"/>
    </row>
    <row r="1274" spans="1:12" ht="16" thickBot="1">
      <c r="A1274" s="103"/>
      <c r="B1274" s="438" t="s">
        <v>133</v>
      </c>
      <c r="C1274" s="439"/>
      <c r="D1274" s="439"/>
      <c r="E1274" s="439"/>
      <c r="F1274" s="439"/>
      <c r="G1274" s="439"/>
      <c r="H1274" s="439"/>
      <c r="I1274" s="439"/>
      <c r="J1274" s="439"/>
      <c r="K1274" s="439"/>
      <c r="L1274" s="440"/>
    </row>
    <row r="1275" spans="1:12">
      <c r="A1275" s="101"/>
      <c r="B1275" s="71" t="s">
        <v>134</v>
      </c>
      <c r="C1275" s="427" t="str">
        <f ca="1">OFFSET('Bateria indicadores proceso'!$O$3,(RIGHT(A1270,3)),1)</f>
        <v>Porcentaje</v>
      </c>
      <c r="D1275" s="427"/>
      <c r="E1275" s="427"/>
      <c r="F1275" s="427"/>
      <c r="G1275" s="427"/>
      <c r="H1275" s="427"/>
      <c r="I1275" s="427"/>
      <c r="J1275" s="427"/>
      <c r="K1275" s="427"/>
      <c r="L1275" s="428"/>
    </row>
    <row r="1276" spans="1:12" ht="24">
      <c r="A1276" s="101"/>
      <c r="B1276" s="72" t="s">
        <v>135</v>
      </c>
      <c r="C1276" s="427"/>
      <c r="D1276" s="427"/>
      <c r="E1276" s="427"/>
      <c r="F1276" s="427"/>
      <c r="G1276" s="427"/>
      <c r="H1276" s="427"/>
      <c r="I1276" s="427"/>
      <c r="J1276" s="427"/>
      <c r="K1276" s="427"/>
      <c r="L1276" s="428"/>
    </row>
    <row r="1277" spans="1:12">
      <c r="A1277" s="101"/>
      <c r="B1277" s="72" t="s">
        <v>136</v>
      </c>
      <c r="C1277" s="427" t="str">
        <f ca="1">OFFSET('Bateria indicadores proceso'!$L$3,(RIGHT(A1270,3)),1)</f>
        <v>(Número de espacios de diálogo de orden nacional realizados/Número de espacios de diálogo de orden nacional programados)*100</v>
      </c>
      <c r="D1277" s="427"/>
      <c r="E1277" s="427"/>
      <c r="F1277" s="427"/>
      <c r="G1277" s="427"/>
      <c r="H1277" s="427"/>
      <c r="I1277" s="427"/>
      <c r="J1277" s="427"/>
      <c r="K1277" s="427"/>
      <c r="L1277" s="428"/>
    </row>
    <row r="1278" spans="1:12">
      <c r="A1278" s="101"/>
      <c r="B1278" s="72" t="s">
        <v>137</v>
      </c>
      <c r="C1278" s="427" t="str">
        <f ca="1">OFFSET('Bateria indicadores proceso'!$Z$3,(RIGHT(A1270,3)),1)</f>
        <v>Trimestral</v>
      </c>
      <c r="D1278" s="427"/>
      <c r="E1278" s="427"/>
      <c r="F1278" s="427"/>
      <c r="G1278" s="427"/>
      <c r="H1278" s="427"/>
      <c r="I1278" s="427"/>
      <c r="J1278" s="427"/>
      <c r="K1278" s="427"/>
      <c r="L1278" s="428"/>
    </row>
    <row r="1279" spans="1:12">
      <c r="A1279" s="101"/>
      <c r="B1279" s="72" t="s">
        <v>138</v>
      </c>
      <c r="C1279" s="427" t="str">
        <f ca="1">OFFSET('Bateria indicadores proceso'!$X$3,(RIGHT(A1270,3)),1)</f>
        <v>Cronograma de espacios convocados por la Coordinación de Dialogo</v>
      </c>
      <c r="D1279" s="427"/>
      <c r="E1279" s="427"/>
      <c r="F1279" s="427"/>
      <c r="G1279" s="427"/>
      <c r="H1279" s="427"/>
      <c r="I1279" s="427"/>
      <c r="J1279" s="427"/>
      <c r="K1279" s="427"/>
      <c r="L1279" s="428"/>
    </row>
    <row r="1280" spans="1:12">
      <c r="A1280" s="101"/>
      <c r="B1280" s="72" t="s">
        <v>139</v>
      </c>
      <c r="C1280" s="425">
        <f ca="1">OFFSET('Bateria indicadores proceso'!$P$3,(RIGHT(A1270,3)),1)</f>
        <v>2023</v>
      </c>
      <c r="D1280" s="425"/>
      <c r="E1280" s="425"/>
      <c r="F1280" s="425"/>
      <c r="G1280" s="425"/>
      <c r="H1280" s="425"/>
      <c r="I1280" s="425"/>
      <c r="J1280" s="425"/>
      <c r="K1280" s="425"/>
      <c r="L1280" s="426"/>
    </row>
    <row r="1281" spans="1:12">
      <c r="A1281" s="101"/>
      <c r="B1281" s="72" t="s">
        <v>140</v>
      </c>
      <c r="C1281" s="425" t="str">
        <f ca="1">IF(C1275="Número",TEXT(OFFSET('Bateria indicadores proceso'!$Q$3,(RIGHT(A1270,3)),1),"######"),TEXT(OFFSET('Bateria indicadores proceso'!$Q$3,(RIGHT(A1270,3)),1),"0.0%"))</f>
        <v>100.0%</v>
      </c>
      <c r="D1281" s="425"/>
      <c r="E1281" s="425"/>
      <c r="F1281" s="425"/>
      <c r="G1281" s="425"/>
      <c r="H1281" s="425"/>
      <c r="I1281" s="425"/>
      <c r="J1281" s="425"/>
      <c r="K1281" s="425"/>
      <c r="L1281" s="426"/>
    </row>
    <row r="1282" spans="1:12">
      <c r="A1282" s="101"/>
      <c r="B1282" s="72" t="s">
        <v>141</v>
      </c>
      <c r="C1282" s="444">
        <f ca="1">+OFFSET('Bateria indicadores proceso'!$R$3,(RIGHT(A1270,3)),1)</f>
        <v>45291</v>
      </c>
      <c r="D1282" s="444"/>
      <c r="E1282" s="444"/>
      <c r="F1282" s="444"/>
      <c r="G1282" s="444"/>
      <c r="H1282" s="444"/>
      <c r="I1282" s="444"/>
      <c r="J1282" s="444"/>
      <c r="K1282" s="444"/>
      <c r="L1282" s="445"/>
    </row>
    <row r="1283" spans="1:12">
      <c r="A1283" s="101"/>
      <c r="B1283" s="72" t="s">
        <v>142</v>
      </c>
      <c r="C1283" s="425" t="str">
        <f ca="1">OFFSET('Bateria indicadores proceso'!$M$3,(RIGHT(A1270,3)),1)</f>
        <v>Mantener</v>
      </c>
      <c r="D1283" s="425"/>
      <c r="E1283" s="425"/>
      <c r="F1283" s="425"/>
      <c r="G1283" s="425"/>
      <c r="H1283" s="425"/>
      <c r="I1283" s="425"/>
      <c r="J1283" s="425"/>
      <c r="K1283" s="425"/>
      <c r="L1283" s="426"/>
    </row>
    <row r="1284" spans="1:12">
      <c r="A1284" s="101"/>
      <c r="B1284" s="72" t="s">
        <v>143</v>
      </c>
      <c r="C1284" s="425" t="str">
        <f ca="1">OFFSET('Bateria indicadores proceso'!$N$3,(RIGHT(A1270,3)),1)</f>
        <v>Flujo</v>
      </c>
      <c r="D1284" s="425"/>
      <c r="E1284" s="425"/>
      <c r="F1284" s="425"/>
      <c r="G1284" s="425"/>
      <c r="H1284" s="425"/>
      <c r="I1284" s="425"/>
      <c r="J1284" s="425"/>
      <c r="K1284" s="425"/>
      <c r="L1284" s="426"/>
    </row>
    <row r="1285" spans="1:12">
      <c r="A1285" s="101"/>
      <c r="B1285" s="72" t="s">
        <v>144</v>
      </c>
      <c r="C1285" s="425" t="str">
        <f ca="1">IF(C1275="Número",TEXT(OFFSET('Bateria indicadores proceso'!$W$3,(RIGHT(A1270,3)),1),"######"),TEXT(OFFSET('Bateria indicadores proceso'!$W$3,(RIGHT(A1270,3)),1),"0.0%"))</f>
        <v>100.0%</v>
      </c>
      <c r="D1285" s="425"/>
      <c r="E1285" s="425"/>
      <c r="F1285" s="425"/>
      <c r="G1285" s="425"/>
      <c r="H1285" s="425"/>
      <c r="I1285" s="425"/>
      <c r="J1285" s="425"/>
      <c r="K1285" s="425"/>
      <c r="L1285" s="426"/>
    </row>
    <row r="1286" spans="1:12">
      <c r="A1286" s="101"/>
      <c r="B1286" s="441" t="s">
        <v>145</v>
      </c>
      <c r="C1286" s="70" t="s">
        <v>146</v>
      </c>
      <c r="D1286" s="70" t="s">
        <v>147</v>
      </c>
      <c r="E1286" s="70" t="s">
        <v>148</v>
      </c>
      <c r="F1286" s="70" t="s">
        <v>149</v>
      </c>
      <c r="J1286" s="75"/>
      <c r="K1286" s="75"/>
      <c r="L1286" s="76"/>
    </row>
    <row r="1287" spans="1:12">
      <c r="A1287" s="101"/>
      <c r="B1287" s="441"/>
      <c r="C1287" s="70" t="str">
        <f ca="1">IF(C1275="Número",TEXT(OFFSET('Bateria indicadores proceso'!$S$3,(RIGHT(A1270,3)),1),"######"),TEXT(OFFSET('Bateria indicadores proceso'!$S$3,(RIGHT(A1270,3)),1),"0.0%"))</f>
        <v>100.0%</v>
      </c>
      <c r="D1287" s="70" t="str">
        <f ca="1">IF(C1275="Número",TEXT(OFFSET('Bateria indicadores proceso'!$T$3,(RIGHT(A1270,3)),1),"######"),TEXT(OFFSET('Bateria indicadores proceso'!$T$3,(RIGHT(A1270,3)),1),"0.0%"))</f>
        <v>100.0%</v>
      </c>
      <c r="E1287" s="70" t="str">
        <f ca="1">IF(C1275="Número",TEXT(OFFSET('Bateria indicadores proceso'!$U$3,(RIGHT(A1270,3)),1),"######"),TEXT(OFFSET('Bateria indicadores proceso'!$U$3,(RIGHT(A1270,3)),1),"0.0%"))</f>
        <v>100.0%</v>
      </c>
      <c r="F1287" s="70" t="str">
        <f ca="1">IF(C1275="Número",TEXT(OFFSET('Bateria indicadores proceso'!$V$3,(RIGHT(A1270,3)),1),"######"),TEXT(OFFSET('Bateria indicadores proceso'!$V$3,(RIGHT(A1270,3)),1),"0.0%"))</f>
        <v>100.0%</v>
      </c>
      <c r="J1287" s="77"/>
      <c r="K1287" s="77"/>
      <c r="L1287" s="78"/>
    </row>
    <row r="1288" spans="1:12">
      <c r="A1288" s="101"/>
      <c r="B1288" s="466" t="s">
        <v>150</v>
      </c>
      <c r="C1288" s="446" t="s">
        <v>99</v>
      </c>
      <c r="D1288" s="447"/>
      <c r="E1288" s="446" t="s">
        <v>103</v>
      </c>
      <c r="F1288" s="447"/>
      <c r="G1288" s="446" t="s">
        <v>107</v>
      </c>
      <c r="H1288" s="447"/>
      <c r="I1288" s="446" t="s">
        <v>111</v>
      </c>
      <c r="J1288" s="447"/>
      <c r="K1288" s="446" t="s">
        <v>114</v>
      </c>
      <c r="L1288" s="449"/>
    </row>
    <row r="1289" spans="1:12">
      <c r="A1289" s="101"/>
      <c r="B1289" s="467"/>
      <c r="C1289" s="452" t="s">
        <v>97</v>
      </c>
      <c r="D1289" s="453"/>
      <c r="E1289" s="454" t="s">
        <v>101</v>
      </c>
      <c r="F1289" s="455"/>
      <c r="G1289" s="456" t="s">
        <v>105</v>
      </c>
      <c r="H1289" s="457"/>
      <c r="I1289" s="458" t="s">
        <v>109</v>
      </c>
      <c r="J1289" s="459"/>
      <c r="K1289" s="460" t="s">
        <v>112</v>
      </c>
      <c r="L1289" s="461"/>
    </row>
    <row r="1290" spans="1:12">
      <c r="A1290" s="101"/>
      <c r="B1290" s="468"/>
      <c r="C1290" s="446" t="s">
        <v>98</v>
      </c>
      <c r="D1290" s="447"/>
      <c r="E1290" s="446" t="s">
        <v>151</v>
      </c>
      <c r="F1290" s="447"/>
      <c r="G1290" s="448" t="s">
        <v>152</v>
      </c>
      <c r="H1290" s="447"/>
      <c r="I1290" s="446" t="s">
        <v>153</v>
      </c>
      <c r="J1290" s="447"/>
      <c r="K1290" s="446" t="s">
        <v>113</v>
      </c>
      <c r="L1290" s="449"/>
    </row>
    <row r="1291" spans="1:12">
      <c r="A1291" s="101"/>
      <c r="B1291" s="72" t="s">
        <v>154</v>
      </c>
      <c r="C1291" s="427" t="str">
        <f ca="1">OFFSET('Bateria indicadores proceso'!$Y$3,(RIGHT(A1270,3)),1)</f>
        <v>Matriz de seguimiento de espacios de diálogo programados</v>
      </c>
      <c r="D1291" s="427"/>
      <c r="E1291" s="427"/>
      <c r="F1291" s="427"/>
      <c r="G1291" s="427"/>
      <c r="H1291" s="427"/>
      <c r="I1291" s="427"/>
      <c r="J1291" s="427"/>
      <c r="K1291" s="427"/>
      <c r="L1291" s="428"/>
    </row>
    <row r="1292" spans="1:12">
      <c r="A1292" s="101"/>
      <c r="B1292" s="442" t="s">
        <v>155</v>
      </c>
      <c r="C1292" s="425" t="s">
        <v>156</v>
      </c>
      <c r="D1292" s="425"/>
      <c r="E1292" s="425"/>
      <c r="F1292" s="462" t="str">
        <f ca="1">OFFSET('Bateria indicadores proceso'!$B$3,(RIGHT(A1270,3)),1)</f>
        <v>GESTIÓN PARA LA PROTECCIÓN DE LOS DERECHOS</v>
      </c>
      <c r="G1292" s="462"/>
      <c r="H1292" s="462"/>
      <c r="I1292" s="462"/>
      <c r="J1292" s="462"/>
      <c r="K1292" s="462"/>
      <c r="L1292" s="463"/>
    </row>
    <row r="1293" spans="1:12">
      <c r="A1293" s="101"/>
      <c r="B1293" s="443"/>
      <c r="C1293" s="425" t="s">
        <v>157</v>
      </c>
      <c r="D1293" s="425"/>
      <c r="E1293" s="425"/>
      <c r="F1293" s="464">
        <f ca="1">OFFSET('Bateria indicadores proceso'!$C$3,(RIGHT(A1270,3)),1)</f>
        <v>0.11</v>
      </c>
      <c r="G1293" s="464"/>
      <c r="H1293" s="464"/>
      <c r="I1293" s="464"/>
      <c r="J1293" s="464"/>
      <c r="K1293" s="464"/>
      <c r="L1293" s="465"/>
    </row>
    <row r="1294" spans="1:12" ht="15" thickBot="1">
      <c r="A1294" s="101"/>
      <c r="B1294" s="443"/>
      <c r="C1294" s="425" t="s">
        <v>158</v>
      </c>
      <c r="D1294" s="425"/>
      <c r="E1294" s="425"/>
      <c r="F1294" s="464">
        <f ca="1">OFFSET('Bateria indicadores proceso'!$E$3,(RIGHT(A1270,3)),1)</f>
        <v>0.06</v>
      </c>
      <c r="G1294" s="464"/>
      <c r="H1294" s="464"/>
      <c r="I1294" s="464"/>
      <c r="J1294" s="464"/>
      <c r="K1294" s="464"/>
      <c r="L1294" s="465"/>
    </row>
    <row r="1295" spans="1:12" ht="16" thickBot="1">
      <c r="A1295" s="101"/>
      <c r="B1295" s="438" t="s">
        <v>159</v>
      </c>
      <c r="C1295" s="439"/>
      <c r="D1295" s="439"/>
      <c r="E1295" s="439"/>
      <c r="F1295" s="439"/>
      <c r="G1295" s="439"/>
      <c r="H1295" s="439"/>
      <c r="I1295" s="439"/>
      <c r="J1295" s="439"/>
      <c r="K1295" s="439"/>
      <c r="L1295" s="440"/>
    </row>
    <row r="1296" spans="1:12">
      <c r="A1296" s="101"/>
      <c r="B1296" s="72" t="s">
        <v>161</v>
      </c>
      <c r="C1296" s="425" t="str">
        <f ca="1">OFFSET('Bateria indicadores proceso'!$G$3,(RIGHT(A1270,3)),1)</f>
        <v>Director</v>
      </c>
      <c r="D1296" s="425"/>
      <c r="E1296" s="425"/>
      <c r="F1296" s="425"/>
      <c r="G1296" s="425"/>
      <c r="H1296" s="425"/>
      <c r="I1296" s="425"/>
      <c r="J1296" s="425"/>
      <c r="K1296" s="425"/>
      <c r="L1296" s="426"/>
    </row>
    <row r="1297" spans="1:12">
      <c r="A1297" s="101"/>
      <c r="B1297" s="72" t="s">
        <v>162</v>
      </c>
      <c r="C1297" s="425" t="str">
        <f ca="1">OFFSET('Bateria indicadores proceso'!$F$3,(RIGHT(A1270,3)),1)</f>
        <v>Dirección de Asuntos Indígenas, Rom y Minorías</v>
      </c>
      <c r="D1297" s="425"/>
      <c r="E1297" s="425"/>
      <c r="F1297" s="425"/>
      <c r="G1297" s="425"/>
      <c r="H1297" s="425"/>
      <c r="I1297" s="425"/>
      <c r="J1297" s="425"/>
      <c r="K1297" s="425"/>
      <c r="L1297" s="426"/>
    </row>
    <row r="1298" spans="1:12">
      <c r="A1298" s="101"/>
      <c r="B1298" s="72" t="s">
        <v>163</v>
      </c>
      <c r="C1298" s="450" t="str">
        <f ca="1">OFFSET('Bateria indicadores proceso'!$H$3,(RIGHT(A1234,3)),1)</f>
        <v>jomary.ortegon@mininterior.gov.co</v>
      </c>
      <c r="D1298" s="450"/>
      <c r="E1298" s="450"/>
      <c r="F1298" s="450"/>
      <c r="G1298" s="450"/>
      <c r="H1298" s="450"/>
      <c r="I1298" s="450"/>
      <c r="J1298" s="450"/>
      <c r="K1298" s="450"/>
      <c r="L1298" s="451"/>
    </row>
    <row r="1299" spans="1:12" ht="15" thickBot="1">
      <c r="A1299" s="104"/>
      <c r="B1299" s="74" t="s">
        <v>164</v>
      </c>
      <c r="C1299" s="429" t="s">
        <v>165</v>
      </c>
      <c r="D1299" s="429"/>
      <c r="E1299" s="429"/>
      <c r="F1299" s="429"/>
      <c r="G1299" s="429"/>
      <c r="H1299" s="429"/>
      <c r="I1299" s="429"/>
      <c r="J1299" s="429"/>
      <c r="K1299" s="429"/>
      <c r="L1299" s="430"/>
    </row>
    <row r="1300" spans="1:12" ht="15" thickBot="1"/>
    <row r="1301" spans="1:12" ht="21.5" thickBot="1">
      <c r="A1301" s="431" t="s">
        <v>120</v>
      </c>
      <c r="B1301" s="432"/>
      <c r="C1301" s="432"/>
      <c r="D1301" s="432"/>
      <c r="E1301" s="432"/>
      <c r="F1301" s="432"/>
      <c r="G1301" s="432"/>
      <c r="H1301" s="432"/>
      <c r="I1301" s="432"/>
      <c r="J1301" s="432"/>
      <c r="K1301" s="432"/>
      <c r="L1301" s="433"/>
    </row>
    <row r="1302" spans="1:12" ht="31.5" thickBot="1">
      <c r="A1302" s="69" t="s">
        <v>121</v>
      </c>
      <c r="B1302" s="436" t="s">
        <v>122</v>
      </c>
      <c r="C1302" s="436"/>
      <c r="D1302" s="436"/>
      <c r="E1302" s="436"/>
      <c r="F1302" s="436"/>
      <c r="G1302" s="436"/>
      <c r="H1302" s="436"/>
      <c r="I1302" s="436"/>
      <c r="J1302" s="436"/>
      <c r="K1302" s="436"/>
      <c r="L1302" s="436"/>
    </row>
    <row r="1303" spans="1:12" ht="16" thickBot="1">
      <c r="A1303" s="100"/>
      <c r="B1303" s="71" t="s">
        <v>123</v>
      </c>
      <c r="C1303" s="434" t="s">
        <v>124</v>
      </c>
      <c r="D1303" s="434"/>
      <c r="E1303" s="434"/>
      <c r="F1303" s="434"/>
      <c r="G1303" s="434"/>
      <c r="H1303" s="434"/>
      <c r="I1303" s="434"/>
      <c r="J1303" s="434"/>
      <c r="K1303" s="434"/>
      <c r="L1303" s="435"/>
    </row>
    <row r="1304" spans="1:12" ht="16" thickBot="1">
      <c r="A1304" s="101"/>
      <c r="B1304" s="436" t="s">
        <v>125</v>
      </c>
      <c r="C1304" s="437"/>
      <c r="D1304" s="437"/>
      <c r="E1304" s="437"/>
      <c r="F1304" s="437"/>
      <c r="G1304" s="437"/>
      <c r="H1304" s="437"/>
      <c r="I1304" s="437"/>
      <c r="J1304" s="437"/>
      <c r="K1304" s="437"/>
      <c r="L1304" s="437"/>
    </row>
    <row r="1305" spans="1:12">
      <c r="A1305" s="101"/>
      <c r="B1305" s="71" t="s">
        <v>126</v>
      </c>
      <c r="C1305" s="427" t="s">
        <v>127</v>
      </c>
      <c r="D1305" s="427"/>
      <c r="E1305" s="427"/>
      <c r="F1305" s="427"/>
      <c r="G1305" s="427"/>
      <c r="H1305" s="427"/>
      <c r="I1305" s="427"/>
      <c r="J1305" s="427"/>
      <c r="K1305" s="427"/>
      <c r="L1305" s="428"/>
    </row>
    <row r="1306" spans="1:12">
      <c r="A1306" s="102" t="s">
        <v>201</v>
      </c>
      <c r="B1306" s="72" t="s">
        <v>129</v>
      </c>
      <c r="C1306" s="427" t="str">
        <f ca="1">OFFSET('Bateria indicadores proceso'!$F$3,(RIGHT(A1306,3)),1)</f>
        <v>Dirección de Asuntos Indígenas, Rom y Minorías</v>
      </c>
      <c r="D1306" s="427"/>
      <c r="E1306" s="427"/>
      <c r="F1306" s="427"/>
      <c r="G1306" s="427"/>
      <c r="H1306" s="427"/>
      <c r="I1306" s="427"/>
      <c r="J1306" s="427"/>
      <c r="K1306" s="427"/>
      <c r="L1306" s="428"/>
    </row>
    <row r="1307" spans="1:12">
      <c r="A1307" s="101"/>
      <c r="B1307" s="72" t="s">
        <v>130</v>
      </c>
      <c r="C1307" s="427" t="str">
        <f ca="1">OFFSET('Bateria indicadores proceso'!$K$3,(RIGHT(A1306,3)),1)</f>
        <v xml:space="preserve">Órdenes judiciales de las altas cortes cumplidas por la entidad que vinculan a la DAIRM									</v>
      </c>
      <c r="D1307" s="427"/>
      <c r="E1307" s="427"/>
      <c r="F1307" s="427"/>
      <c r="G1307" s="427"/>
      <c r="H1307" s="427"/>
      <c r="I1307" s="427"/>
      <c r="J1307" s="427"/>
      <c r="K1307" s="427"/>
      <c r="L1307" s="428"/>
    </row>
    <row r="1308" spans="1:12">
      <c r="A1308" s="101"/>
      <c r="B1308" s="72" t="s">
        <v>131</v>
      </c>
      <c r="C1308" s="427" t="str">
        <f ca="1">OFFSET('Bateria indicadores proceso'!$I$3,(RIGHT(A1306,3)),1)</f>
        <v>Eficacia</v>
      </c>
      <c r="D1308" s="427"/>
      <c r="E1308" s="427"/>
      <c r="F1308" s="427"/>
      <c r="G1308" s="427"/>
      <c r="H1308" s="427"/>
      <c r="I1308" s="427"/>
      <c r="J1308" s="427"/>
      <c r="K1308" s="427"/>
      <c r="L1308" s="428"/>
    </row>
    <row r="1309" spans="1:12" ht="15" thickBot="1">
      <c r="A1309" s="103"/>
      <c r="B1309" s="73" t="s">
        <v>132</v>
      </c>
      <c r="C1309" s="427" t="str">
        <f ca="1">OFFSET('Bateria indicadores proceso'!$J$3,(RIGHT(A1306,3)),1)</f>
        <v>El indicador mide el nivel de cumplimiento de las órdenes judiciales emitidas por las altas cortes dirigidas a la entidad. Lo mide mediante la verificación y registro del porcentaje de órdenes atendidas frente al total de órdenes recibidas durante el periodo evaluado. Su propósito es garantizar el acatamiento oportuno y adecuado de los mandatos judiciales, asegurando la responsabilidad institucional y la protección de los derechos asociados a dichas decisiones.</v>
      </c>
      <c r="D1309" s="427"/>
      <c r="E1309" s="427"/>
      <c r="F1309" s="427"/>
      <c r="G1309" s="427"/>
      <c r="H1309" s="427"/>
      <c r="I1309" s="427"/>
      <c r="J1309" s="427"/>
      <c r="K1309" s="427"/>
      <c r="L1309" s="428"/>
    </row>
    <row r="1310" spans="1:12" ht="16" thickBot="1">
      <c r="A1310" s="103"/>
      <c r="B1310" s="438" t="s">
        <v>133</v>
      </c>
      <c r="C1310" s="439"/>
      <c r="D1310" s="439"/>
      <c r="E1310" s="439"/>
      <c r="F1310" s="439"/>
      <c r="G1310" s="439"/>
      <c r="H1310" s="439"/>
      <c r="I1310" s="439"/>
      <c r="J1310" s="439"/>
      <c r="K1310" s="439"/>
      <c r="L1310" s="440"/>
    </row>
    <row r="1311" spans="1:12">
      <c r="A1311" s="101"/>
      <c r="B1311" s="71" t="s">
        <v>134</v>
      </c>
      <c r="C1311" s="427" t="str">
        <f ca="1">OFFSET('Bateria indicadores proceso'!$O$3,(RIGHT(A1306,3)),1)</f>
        <v>Porcentaje</v>
      </c>
      <c r="D1311" s="427"/>
      <c r="E1311" s="427"/>
      <c r="F1311" s="427"/>
      <c r="G1311" s="427"/>
      <c r="H1311" s="427"/>
      <c r="I1311" s="427"/>
      <c r="J1311" s="427"/>
      <c r="K1311" s="427"/>
      <c r="L1311" s="428"/>
    </row>
    <row r="1312" spans="1:12" ht="24">
      <c r="A1312" s="101"/>
      <c r="B1312" s="72" t="s">
        <v>135</v>
      </c>
      <c r="C1312" s="427"/>
      <c r="D1312" s="427"/>
      <c r="E1312" s="427"/>
      <c r="F1312" s="427"/>
      <c r="G1312" s="427"/>
      <c r="H1312" s="427"/>
      <c r="I1312" s="427"/>
      <c r="J1312" s="427"/>
      <c r="K1312" s="427"/>
      <c r="L1312" s="428"/>
    </row>
    <row r="1313" spans="1:12">
      <c r="A1313" s="101"/>
      <c r="B1313" s="72" t="s">
        <v>136</v>
      </c>
      <c r="C1313" s="427" t="str">
        <f ca="1">OFFSET('Bateria indicadores proceso'!$L$3,(RIGHT(A1306,3)),1)</f>
        <v>(Número de órdenes judiciales atendidas/Número total de órdenes judiciales recibidas)*100</v>
      </c>
      <c r="D1313" s="427"/>
      <c r="E1313" s="427"/>
      <c r="F1313" s="427"/>
      <c r="G1313" s="427"/>
      <c r="H1313" s="427"/>
      <c r="I1313" s="427"/>
      <c r="J1313" s="427"/>
      <c r="K1313" s="427"/>
      <c r="L1313" s="428"/>
    </row>
    <row r="1314" spans="1:12">
      <c r="A1314" s="101"/>
      <c r="B1314" s="72" t="s">
        <v>137</v>
      </c>
      <c r="C1314" s="427" t="str">
        <f ca="1">OFFSET('Bateria indicadores proceso'!$Z$3,(RIGHT(A1306,3)),1)</f>
        <v>Trimestral</v>
      </c>
      <c r="D1314" s="427"/>
      <c r="E1314" s="427"/>
      <c r="F1314" s="427"/>
      <c r="G1314" s="427"/>
      <c r="H1314" s="427"/>
      <c r="I1314" s="427"/>
      <c r="J1314" s="427"/>
      <c r="K1314" s="427"/>
      <c r="L1314" s="428"/>
    </row>
    <row r="1315" spans="1:12">
      <c r="A1315" s="101"/>
      <c r="B1315" s="72" t="s">
        <v>138</v>
      </c>
      <c r="C1315" s="427" t="str">
        <f ca="1">OFFSET('Bateria indicadores proceso'!$X$3,(RIGHT(A1306,3)),1)</f>
        <v>Matriz de control de seguimiento del equipo Juridico de la DAI</v>
      </c>
      <c r="D1315" s="427"/>
      <c r="E1315" s="427"/>
      <c r="F1315" s="427"/>
      <c r="G1315" s="427"/>
      <c r="H1315" s="427"/>
      <c r="I1315" s="427"/>
      <c r="J1315" s="427"/>
      <c r="K1315" s="427"/>
      <c r="L1315" s="428"/>
    </row>
    <row r="1316" spans="1:12">
      <c r="A1316" s="101"/>
      <c r="B1316" s="72" t="s">
        <v>139</v>
      </c>
      <c r="C1316" s="425">
        <f ca="1">OFFSET('Bateria indicadores proceso'!$P$3,(RIGHT(A1306,3)),1)</f>
        <v>2023</v>
      </c>
      <c r="D1316" s="425"/>
      <c r="E1316" s="425"/>
      <c r="F1316" s="425"/>
      <c r="G1316" s="425"/>
      <c r="H1316" s="425"/>
      <c r="I1316" s="425"/>
      <c r="J1316" s="425"/>
      <c r="K1316" s="425"/>
      <c r="L1316" s="426"/>
    </row>
    <row r="1317" spans="1:12">
      <c r="A1317" s="101"/>
      <c r="B1317" s="72" t="s">
        <v>140</v>
      </c>
      <c r="C1317" s="425" t="str">
        <f ca="1">IF(C1311="Número",TEXT(OFFSET('Bateria indicadores proceso'!$Q$3,(RIGHT(A1306,3)),1),"######"),TEXT(OFFSET('Bateria indicadores proceso'!$Q$3,(RIGHT(A1306,3)),1),"0.0%"))</f>
        <v>100.0%</v>
      </c>
      <c r="D1317" s="425"/>
      <c r="E1317" s="425"/>
      <c r="F1317" s="425"/>
      <c r="G1317" s="425"/>
      <c r="H1317" s="425"/>
      <c r="I1317" s="425"/>
      <c r="J1317" s="425"/>
      <c r="K1317" s="425"/>
      <c r="L1317" s="426"/>
    </row>
    <row r="1318" spans="1:12">
      <c r="A1318" s="101"/>
      <c r="B1318" s="72" t="s">
        <v>141</v>
      </c>
      <c r="C1318" s="444">
        <f ca="1">+OFFSET('Bateria indicadores proceso'!$R$3,(RIGHT(A1306,3)),1)</f>
        <v>45291</v>
      </c>
      <c r="D1318" s="444"/>
      <c r="E1318" s="444"/>
      <c r="F1318" s="444"/>
      <c r="G1318" s="444"/>
      <c r="H1318" s="444"/>
      <c r="I1318" s="444"/>
      <c r="J1318" s="444"/>
      <c r="K1318" s="444"/>
      <c r="L1318" s="445"/>
    </row>
    <row r="1319" spans="1:12">
      <c r="A1319" s="101"/>
      <c r="B1319" s="72" t="s">
        <v>142</v>
      </c>
      <c r="C1319" s="425" t="str">
        <f ca="1">OFFSET('Bateria indicadores proceso'!$M$3,(RIGHT(A1306,3)),1)</f>
        <v>Mantener</v>
      </c>
      <c r="D1319" s="425"/>
      <c r="E1319" s="425"/>
      <c r="F1319" s="425"/>
      <c r="G1319" s="425"/>
      <c r="H1319" s="425"/>
      <c r="I1319" s="425"/>
      <c r="J1319" s="425"/>
      <c r="K1319" s="425"/>
      <c r="L1319" s="426"/>
    </row>
    <row r="1320" spans="1:12">
      <c r="A1320" s="101"/>
      <c r="B1320" s="72" t="s">
        <v>143</v>
      </c>
      <c r="C1320" s="425" t="str">
        <f ca="1">OFFSET('Bateria indicadores proceso'!$N$3,(RIGHT(A1306,3)),1)</f>
        <v>Flujo</v>
      </c>
      <c r="D1320" s="425"/>
      <c r="E1320" s="425"/>
      <c r="F1320" s="425"/>
      <c r="G1320" s="425"/>
      <c r="H1320" s="425"/>
      <c r="I1320" s="425"/>
      <c r="J1320" s="425"/>
      <c r="K1320" s="425"/>
      <c r="L1320" s="426"/>
    </row>
    <row r="1321" spans="1:12">
      <c r="A1321" s="101"/>
      <c r="B1321" s="72" t="s">
        <v>144</v>
      </c>
      <c r="C1321" s="425" t="str">
        <f ca="1">IF(C1311="Número",TEXT(OFFSET('Bateria indicadores proceso'!$W$3,(RIGHT(A1306,3)),1),"######"),TEXT(OFFSET('Bateria indicadores proceso'!$W$3,(RIGHT(A1306,3)),1),"0.0%"))</f>
        <v>100.0%</v>
      </c>
      <c r="D1321" s="425"/>
      <c r="E1321" s="425"/>
      <c r="F1321" s="425"/>
      <c r="G1321" s="425"/>
      <c r="H1321" s="425"/>
      <c r="I1321" s="425"/>
      <c r="J1321" s="425"/>
      <c r="K1321" s="425"/>
      <c r="L1321" s="426"/>
    </row>
    <row r="1322" spans="1:12">
      <c r="A1322" s="101"/>
      <c r="B1322" s="441" t="s">
        <v>145</v>
      </c>
      <c r="C1322" s="70" t="s">
        <v>146</v>
      </c>
      <c r="D1322" s="70" t="s">
        <v>147</v>
      </c>
      <c r="E1322" s="70" t="s">
        <v>148</v>
      </c>
      <c r="F1322" s="70" t="s">
        <v>149</v>
      </c>
      <c r="J1322" s="75"/>
      <c r="K1322" s="75"/>
      <c r="L1322" s="76"/>
    </row>
    <row r="1323" spans="1:12">
      <c r="A1323" s="101"/>
      <c r="B1323" s="441"/>
      <c r="C1323" s="70" t="str">
        <f ca="1">IF(C1311="Número",TEXT(OFFSET('Bateria indicadores proceso'!$S$3,(RIGHT(A1306,3)),1),"######"),TEXT(OFFSET('Bateria indicadores proceso'!$S$3,(RIGHT(A1306,3)),1),"0.0%"))</f>
        <v>100.0%</v>
      </c>
      <c r="D1323" s="70" t="str">
        <f ca="1">IF(C1311="Número",TEXT(OFFSET('Bateria indicadores proceso'!$T$3,(RIGHT(A1306,3)),1),"######"),TEXT(OFFSET('Bateria indicadores proceso'!$T$3,(RIGHT(A1306,3)),1),"0.0%"))</f>
        <v>100.0%</v>
      </c>
      <c r="E1323" s="70" t="str">
        <f ca="1">IF(C1311="Número",TEXT(OFFSET('Bateria indicadores proceso'!$U$3,(RIGHT(A1306,3)),1),"######"),TEXT(OFFSET('Bateria indicadores proceso'!$U$3,(RIGHT(A1306,3)),1),"0.0%"))</f>
        <v>100.0%</v>
      </c>
      <c r="F1323" s="70" t="str">
        <f ca="1">IF(C1311="Número",TEXT(OFFSET('Bateria indicadores proceso'!$V$3,(RIGHT(A1306,3)),1),"######"),TEXT(OFFSET('Bateria indicadores proceso'!$V$3,(RIGHT(A1306,3)),1),"0.0%"))</f>
        <v>100.0%</v>
      </c>
      <c r="J1323" s="77"/>
      <c r="K1323" s="77"/>
      <c r="L1323" s="78"/>
    </row>
    <row r="1324" spans="1:12">
      <c r="A1324" s="101"/>
      <c r="B1324" s="466" t="s">
        <v>150</v>
      </c>
      <c r="C1324" s="446" t="s">
        <v>99</v>
      </c>
      <c r="D1324" s="447"/>
      <c r="E1324" s="446" t="s">
        <v>103</v>
      </c>
      <c r="F1324" s="447"/>
      <c r="G1324" s="446" t="s">
        <v>107</v>
      </c>
      <c r="H1324" s="447"/>
      <c r="I1324" s="446" t="s">
        <v>111</v>
      </c>
      <c r="J1324" s="447"/>
      <c r="K1324" s="446" t="s">
        <v>114</v>
      </c>
      <c r="L1324" s="449"/>
    </row>
    <row r="1325" spans="1:12">
      <c r="A1325" s="101"/>
      <c r="B1325" s="467"/>
      <c r="C1325" s="452" t="s">
        <v>97</v>
      </c>
      <c r="D1325" s="453"/>
      <c r="E1325" s="454" t="s">
        <v>101</v>
      </c>
      <c r="F1325" s="455"/>
      <c r="G1325" s="456" t="s">
        <v>105</v>
      </c>
      <c r="H1325" s="457"/>
      <c r="I1325" s="458" t="s">
        <v>109</v>
      </c>
      <c r="J1325" s="459"/>
      <c r="K1325" s="460" t="s">
        <v>112</v>
      </c>
      <c r="L1325" s="461"/>
    </row>
    <row r="1326" spans="1:12">
      <c r="A1326" s="101"/>
      <c r="B1326" s="468"/>
      <c r="C1326" s="446" t="s">
        <v>98</v>
      </c>
      <c r="D1326" s="447"/>
      <c r="E1326" s="446" t="s">
        <v>151</v>
      </c>
      <c r="F1326" s="447"/>
      <c r="G1326" s="448" t="s">
        <v>152</v>
      </c>
      <c r="H1326" s="447"/>
      <c r="I1326" s="446" t="s">
        <v>153</v>
      </c>
      <c r="J1326" s="447"/>
      <c r="K1326" s="446" t="s">
        <v>113</v>
      </c>
      <c r="L1326" s="449"/>
    </row>
    <row r="1327" spans="1:12">
      <c r="A1327" s="101"/>
      <c r="B1327" s="72" t="s">
        <v>154</v>
      </c>
      <c r="C1327" s="427" t="str">
        <f ca="1">OFFSET('Bateria indicadores proceso'!$Y$3,(RIGHT(A1306,3)),1)</f>
        <v xml:space="preserve">Matriz de control ordenes judiciales </v>
      </c>
      <c r="D1327" s="427"/>
      <c r="E1327" s="427"/>
      <c r="F1327" s="427"/>
      <c r="G1327" s="427"/>
      <c r="H1327" s="427"/>
      <c r="I1327" s="427"/>
      <c r="J1327" s="427"/>
      <c r="K1327" s="427"/>
      <c r="L1327" s="428"/>
    </row>
    <row r="1328" spans="1:12">
      <c r="A1328" s="101"/>
      <c r="B1328" s="442" t="s">
        <v>155</v>
      </c>
      <c r="C1328" s="425" t="s">
        <v>156</v>
      </c>
      <c r="D1328" s="425"/>
      <c r="E1328" s="425"/>
      <c r="F1328" s="462" t="str">
        <f ca="1">OFFSET('Bateria indicadores proceso'!$B$3,(RIGHT(A1306,3)),1)</f>
        <v>GESTIÓN PARA LA PROTECCIÓN DE LOS DERECHOS</v>
      </c>
      <c r="G1328" s="462"/>
      <c r="H1328" s="462"/>
      <c r="I1328" s="462"/>
      <c r="J1328" s="462"/>
      <c r="K1328" s="462"/>
      <c r="L1328" s="463"/>
    </row>
    <row r="1329" spans="1:12">
      <c r="A1329" s="101"/>
      <c r="B1329" s="443"/>
      <c r="C1329" s="425" t="s">
        <v>157</v>
      </c>
      <c r="D1329" s="425"/>
      <c r="E1329" s="425"/>
      <c r="F1329" s="464">
        <f ca="1">OFFSET('Bateria indicadores proceso'!$C$3,(RIGHT(A1306,3)),1)</f>
        <v>0.11</v>
      </c>
      <c r="G1329" s="464"/>
      <c r="H1329" s="464"/>
      <c r="I1329" s="464"/>
      <c r="J1329" s="464"/>
      <c r="K1329" s="464"/>
      <c r="L1329" s="465"/>
    </row>
    <row r="1330" spans="1:12" ht="15" thickBot="1">
      <c r="A1330" s="101"/>
      <c r="B1330" s="443"/>
      <c r="C1330" s="425" t="s">
        <v>158</v>
      </c>
      <c r="D1330" s="425"/>
      <c r="E1330" s="425"/>
      <c r="F1330" s="464">
        <f ca="1">OFFSET('Bateria indicadores proceso'!$E$3,(RIGHT(A1306,3)),1)</f>
        <v>0.03</v>
      </c>
      <c r="G1330" s="464"/>
      <c r="H1330" s="464"/>
      <c r="I1330" s="464"/>
      <c r="J1330" s="464"/>
      <c r="K1330" s="464"/>
      <c r="L1330" s="465"/>
    </row>
    <row r="1331" spans="1:12" ht="16" thickBot="1">
      <c r="A1331" s="101"/>
      <c r="B1331" s="438" t="s">
        <v>159</v>
      </c>
      <c r="C1331" s="439"/>
      <c r="D1331" s="439"/>
      <c r="E1331" s="439"/>
      <c r="F1331" s="439"/>
      <c r="G1331" s="439"/>
      <c r="H1331" s="439"/>
      <c r="I1331" s="439"/>
      <c r="J1331" s="439"/>
      <c r="K1331" s="439"/>
      <c r="L1331" s="440"/>
    </row>
    <row r="1332" spans="1:12">
      <c r="A1332" s="101"/>
      <c r="B1332" s="72" t="s">
        <v>161</v>
      </c>
      <c r="C1332" s="425" t="str">
        <f ca="1">OFFSET('Bateria indicadores proceso'!$G$3,(RIGHT(A1306,3)),1)</f>
        <v>Director</v>
      </c>
      <c r="D1332" s="425"/>
      <c r="E1332" s="425"/>
      <c r="F1332" s="425"/>
      <c r="G1332" s="425"/>
      <c r="H1332" s="425"/>
      <c r="I1332" s="425"/>
      <c r="J1332" s="425"/>
      <c r="K1332" s="425"/>
      <c r="L1332" s="426"/>
    </row>
    <row r="1333" spans="1:12">
      <c r="A1333" s="101"/>
      <c r="B1333" s="72" t="s">
        <v>162</v>
      </c>
      <c r="C1333" s="425" t="str">
        <f ca="1">OFFSET('Bateria indicadores proceso'!$F$3,(RIGHT(A1306,3)),1)</f>
        <v>Dirección de Asuntos Indígenas, Rom y Minorías</v>
      </c>
      <c r="D1333" s="425"/>
      <c r="E1333" s="425"/>
      <c r="F1333" s="425"/>
      <c r="G1333" s="425"/>
      <c r="H1333" s="425"/>
      <c r="I1333" s="425"/>
      <c r="J1333" s="425"/>
      <c r="K1333" s="425"/>
      <c r="L1333" s="426"/>
    </row>
    <row r="1334" spans="1:12">
      <c r="A1334" s="101"/>
      <c r="B1334" s="72" t="s">
        <v>163</v>
      </c>
      <c r="C1334" s="450" t="str">
        <f ca="1">OFFSET('Bateria indicadores proceso'!$H$3,(RIGHT(A1306,3)),1)</f>
        <v>roquelina.blanco@mininterior.gov.co</v>
      </c>
      <c r="D1334" s="450"/>
      <c r="E1334" s="450"/>
      <c r="F1334" s="450"/>
      <c r="G1334" s="450"/>
      <c r="H1334" s="450"/>
      <c r="I1334" s="450"/>
      <c r="J1334" s="450"/>
      <c r="K1334" s="450"/>
      <c r="L1334" s="451"/>
    </row>
    <row r="1335" spans="1:12" ht="15" thickBot="1">
      <c r="A1335" s="104"/>
      <c r="B1335" s="74" t="s">
        <v>164</v>
      </c>
      <c r="C1335" s="429" t="s">
        <v>165</v>
      </c>
      <c r="D1335" s="429"/>
      <c r="E1335" s="429"/>
      <c r="F1335" s="429"/>
      <c r="G1335" s="429"/>
      <c r="H1335" s="429"/>
      <c r="I1335" s="429"/>
      <c r="J1335" s="429"/>
      <c r="K1335" s="429"/>
      <c r="L1335" s="430"/>
    </row>
    <row r="1336" spans="1:12" ht="15" thickBot="1"/>
    <row r="1337" spans="1:12" ht="21.5" thickBot="1">
      <c r="A1337" s="431" t="s">
        <v>120</v>
      </c>
      <c r="B1337" s="432"/>
      <c r="C1337" s="432"/>
      <c r="D1337" s="432"/>
      <c r="E1337" s="432"/>
      <c r="F1337" s="432"/>
      <c r="G1337" s="432"/>
      <c r="H1337" s="432"/>
      <c r="I1337" s="432"/>
      <c r="J1337" s="432"/>
      <c r="K1337" s="432"/>
      <c r="L1337" s="433"/>
    </row>
    <row r="1338" spans="1:12" ht="31.5" thickBot="1">
      <c r="A1338" s="69" t="s">
        <v>121</v>
      </c>
      <c r="B1338" s="436" t="s">
        <v>122</v>
      </c>
      <c r="C1338" s="436"/>
      <c r="D1338" s="436"/>
      <c r="E1338" s="436"/>
      <c r="F1338" s="436"/>
      <c r="G1338" s="436"/>
      <c r="H1338" s="436"/>
      <c r="I1338" s="436"/>
      <c r="J1338" s="436"/>
      <c r="K1338" s="436"/>
      <c r="L1338" s="436"/>
    </row>
    <row r="1339" spans="1:12" ht="16" thickBot="1">
      <c r="A1339" s="100"/>
      <c r="B1339" s="71" t="s">
        <v>123</v>
      </c>
      <c r="C1339" s="434" t="s">
        <v>124</v>
      </c>
      <c r="D1339" s="434"/>
      <c r="E1339" s="434"/>
      <c r="F1339" s="434"/>
      <c r="G1339" s="434"/>
      <c r="H1339" s="434"/>
      <c r="I1339" s="434"/>
      <c r="J1339" s="434"/>
      <c r="K1339" s="434"/>
      <c r="L1339" s="435"/>
    </row>
    <row r="1340" spans="1:12" ht="16" thickBot="1">
      <c r="A1340" s="101"/>
      <c r="B1340" s="436" t="s">
        <v>125</v>
      </c>
      <c r="C1340" s="437"/>
      <c r="D1340" s="437"/>
      <c r="E1340" s="437"/>
      <c r="F1340" s="437"/>
      <c r="G1340" s="437"/>
      <c r="H1340" s="437"/>
      <c r="I1340" s="437"/>
      <c r="J1340" s="437"/>
      <c r="K1340" s="437"/>
      <c r="L1340" s="437"/>
    </row>
    <row r="1341" spans="1:12">
      <c r="A1341" s="101"/>
      <c r="B1341" s="71" t="s">
        <v>126</v>
      </c>
      <c r="C1341" s="427" t="s">
        <v>127</v>
      </c>
      <c r="D1341" s="427"/>
      <c r="E1341" s="427"/>
      <c r="F1341" s="427"/>
      <c r="G1341" s="427"/>
      <c r="H1341" s="427"/>
      <c r="I1341" s="427"/>
      <c r="J1341" s="427"/>
      <c r="K1341" s="427"/>
      <c r="L1341" s="428"/>
    </row>
    <row r="1342" spans="1:12">
      <c r="A1342" s="102" t="s">
        <v>202</v>
      </c>
      <c r="B1342" s="72" t="s">
        <v>129</v>
      </c>
      <c r="C1342" s="427" t="str">
        <f ca="1">OFFSET('Bateria indicadores proceso'!$F$3,(RIGHT(A1342,3)),1)</f>
        <v>Dirección de Asuntos Indígenas, Rom y Minorías</v>
      </c>
      <c r="D1342" s="427"/>
      <c r="E1342" s="427"/>
      <c r="F1342" s="427"/>
      <c r="G1342" s="427"/>
      <c r="H1342" s="427"/>
      <c r="I1342" s="427"/>
      <c r="J1342" s="427"/>
      <c r="K1342" s="427"/>
      <c r="L1342" s="428"/>
    </row>
    <row r="1343" spans="1:12">
      <c r="A1343" s="101"/>
      <c r="B1343" s="72" t="s">
        <v>130</v>
      </c>
      <c r="C1343" s="427" t="str">
        <f ca="1">OFFSET('Bateria indicadores proceso'!$K$3,(RIGHT(A1342,3)),1)</f>
        <v>Registro de asociaciones de autoridades tradicionales y/o cabildos indígenas revisadas en cumplimiento de los requisitos establecidos en la DAIRM</v>
      </c>
      <c r="D1343" s="427"/>
      <c r="E1343" s="427"/>
      <c r="F1343" s="427"/>
      <c r="G1343" s="427"/>
      <c r="H1343" s="427"/>
      <c r="I1343" s="427"/>
      <c r="J1343" s="427"/>
      <c r="K1343" s="427"/>
      <c r="L1343" s="428"/>
    </row>
    <row r="1344" spans="1:12">
      <c r="A1344" s="101"/>
      <c r="B1344" s="72" t="s">
        <v>131</v>
      </c>
      <c r="C1344" s="427" t="str">
        <f ca="1">OFFSET('Bateria indicadores proceso'!$I$3,(RIGHT(A1342,3)),1)</f>
        <v>Eficacia</v>
      </c>
      <c r="D1344" s="427"/>
      <c r="E1344" s="427"/>
      <c r="F1344" s="427"/>
      <c r="G1344" s="427"/>
      <c r="H1344" s="427"/>
      <c r="I1344" s="427"/>
      <c r="J1344" s="427"/>
      <c r="K1344" s="427"/>
      <c r="L1344" s="428"/>
    </row>
    <row r="1345" spans="1:12" ht="15" thickBot="1">
      <c r="A1345" s="103"/>
      <c r="B1345" s="73" t="s">
        <v>132</v>
      </c>
      <c r="C1345" s="427" t="str">
        <f ca="1">OFFSET('Bateria indicadores proceso'!$J$3,(RIGHT(A1342,3)),1)</f>
        <v>El indicador mide el análisis realizado a las solicitudes de registro de asociaciones de autoridades tradicionales y/o cabildos indígenas, así como a sus novedades. Lo mide mediante el porcentaje de las solicitudes  a través de los actos administrativos en firme. Su propósito es verificar el avance y la oportunidad en la gestión en el marco de los registros generados, garantizando la actualización en la información de las autoridades tradicionales indígenas.</v>
      </c>
      <c r="D1345" s="427"/>
      <c r="E1345" s="427"/>
      <c r="F1345" s="427"/>
      <c r="G1345" s="427"/>
      <c r="H1345" s="427"/>
      <c r="I1345" s="427"/>
      <c r="J1345" s="427"/>
      <c r="K1345" s="427"/>
      <c r="L1345" s="428"/>
    </row>
    <row r="1346" spans="1:12" ht="16" thickBot="1">
      <c r="A1346" s="103"/>
      <c r="B1346" s="438" t="s">
        <v>133</v>
      </c>
      <c r="C1346" s="439"/>
      <c r="D1346" s="439"/>
      <c r="E1346" s="439"/>
      <c r="F1346" s="439"/>
      <c r="G1346" s="439"/>
      <c r="H1346" s="439"/>
      <c r="I1346" s="439"/>
      <c r="J1346" s="439"/>
      <c r="K1346" s="439"/>
      <c r="L1346" s="440"/>
    </row>
    <row r="1347" spans="1:12">
      <c r="A1347" s="101"/>
      <c r="B1347" s="71" t="s">
        <v>134</v>
      </c>
      <c r="C1347" s="427" t="str">
        <f ca="1">OFFSET('Bateria indicadores proceso'!$O$3,(RIGHT(A1342,3)),1)</f>
        <v>Porcentaje</v>
      </c>
      <c r="D1347" s="427"/>
      <c r="E1347" s="427"/>
      <c r="F1347" s="427"/>
      <c r="G1347" s="427"/>
      <c r="H1347" s="427"/>
      <c r="I1347" s="427"/>
      <c r="J1347" s="427"/>
      <c r="K1347" s="427"/>
      <c r="L1347" s="428"/>
    </row>
    <row r="1348" spans="1:12" ht="24">
      <c r="A1348" s="101"/>
      <c r="B1348" s="72" t="s">
        <v>135</v>
      </c>
      <c r="C1348" s="427"/>
      <c r="D1348" s="427"/>
      <c r="E1348" s="427"/>
      <c r="F1348" s="427"/>
      <c r="G1348" s="427"/>
      <c r="H1348" s="427"/>
      <c r="I1348" s="427"/>
      <c r="J1348" s="427"/>
      <c r="K1348" s="427"/>
      <c r="L1348" s="428"/>
    </row>
    <row r="1349" spans="1:12">
      <c r="A1349" s="101"/>
      <c r="B1349" s="72" t="s">
        <v>136</v>
      </c>
      <c r="C1349" s="427" t="str">
        <f ca="1">OFFSET('Bateria indicadores proceso'!$L$3,(RIGHT(A1342,3)),1)</f>
        <v>(Número total de actos administrativos de registro en firme /Número de solicitudes de registro recibidas)×100</v>
      </c>
      <c r="D1349" s="427"/>
      <c r="E1349" s="427"/>
      <c r="F1349" s="427"/>
      <c r="G1349" s="427"/>
      <c r="H1349" s="427"/>
      <c r="I1349" s="427"/>
      <c r="J1349" s="427"/>
      <c r="K1349" s="427"/>
      <c r="L1349" s="428"/>
    </row>
    <row r="1350" spans="1:12">
      <c r="A1350" s="101"/>
      <c r="B1350" s="72" t="s">
        <v>137</v>
      </c>
      <c r="C1350" s="427" t="str">
        <f ca="1">OFFSET('Bateria indicadores proceso'!$Z$3,(RIGHT(A1342,3)),1)</f>
        <v>Trimestral</v>
      </c>
      <c r="D1350" s="427"/>
      <c r="E1350" s="427"/>
      <c r="F1350" s="427"/>
      <c r="G1350" s="427"/>
      <c r="H1350" s="427"/>
      <c r="I1350" s="427"/>
      <c r="J1350" s="427"/>
      <c r="K1350" s="427"/>
      <c r="L1350" s="428"/>
    </row>
    <row r="1351" spans="1:12">
      <c r="A1351" s="101"/>
      <c r="B1351" s="72" t="s">
        <v>138</v>
      </c>
      <c r="C1351" s="427" t="str">
        <f ca="1">OFFSET('Bateria indicadores proceso'!$X$3,(RIGHT(A1342,3)),1)</f>
        <v>Sistema Indigena de Información Colombiano y la matriz de consecutivos de actos administrativos generados.</v>
      </c>
      <c r="D1351" s="427"/>
      <c r="E1351" s="427"/>
      <c r="F1351" s="427"/>
      <c r="G1351" s="427"/>
      <c r="H1351" s="427"/>
      <c r="I1351" s="427"/>
      <c r="J1351" s="427"/>
      <c r="K1351" s="427"/>
      <c r="L1351" s="428"/>
    </row>
    <row r="1352" spans="1:12">
      <c r="A1352" s="101"/>
      <c r="B1352" s="72" t="s">
        <v>139</v>
      </c>
      <c r="C1352" s="425" t="str">
        <f ca="1">OFFSET('Bateria indicadores proceso'!$P$3,(RIGHT(A1342,3)),1)</f>
        <v>No aplica</v>
      </c>
      <c r="D1352" s="425"/>
      <c r="E1352" s="425"/>
      <c r="F1352" s="425"/>
      <c r="G1352" s="425"/>
      <c r="H1352" s="425"/>
      <c r="I1352" s="425"/>
      <c r="J1352" s="425"/>
      <c r="K1352" s="425"/>
      <c r="L1352" s="426"/>
    </row>
    <row r="1353" spans="1:12">
      <c r="A1353" s="101"/>
      <c r="B1353" s="72" t="s">
        <v>140</v>
      </c>
      <c r="C1353" s="425" t="str">
        <f ca="1">IF(C1347="Número",TEXT(OFFSET('Bateria indicadores proceso'!$Q$3,(RIGHT(A1342,3)),1),"######"),TEXT(OFFSET('Bateria indicadores proceso'!$Q$3,(RIGHT(A1342,3)),1),"0.0%"))</f>
        <v>No aplica</v>
      </c>
      <c r="D1353" s="425"/>
      <c r="E1353" s="425"/>
      <c r="F1353" s="425"/>
      <c r="G1353" s="425"/>
      <c r="H1353" s="425"/>
      <c r="I1353" s="425"/>
      <c r="J1353" s="425"/>
      <c r="K1353" s="425"/>
      <c r="L1353" s="426"/>
    </row>
    <row r="1354" spans="1:12">
      <c r="A1354" s="101"/>
      <c r="B1354" s="72" t="s">
        <v>141</v>
      </c>
      <c r="C1354" s="444" t="str">
        <f ca="1">+OFFSET('Bateria indicadores proceso'!$R$3,(RIGHT(A1342,3)),1)</f>
        <v>No aplica</v>
      </c>
      <c r="D1354" s="444"/>
      <c r="E1354" s="444"/>
      <c r="F1354" s="444"/>
      <c r="G1354" s="444"/>
      <c r="H1354" s="444"/>
      <c r="I1354" s="444"/>
      <c r="J1354" s="444"/>
      <c r="K1354" s="444"/>
      <c r="L1354" s="445"/>
    </row>
    <row r="1355" spans="1:12">
      <c r="A1355" s="101"/>
      <c r="B1355" s="72" t="s">
        <v>142</v>
      </c>
      <c r="C1355" s="425" t="str">
        <f ca="1">OFFSET('Bateria indicadores proceso'!$M$3,(RIGHT(A1342,3)),1)</f>
        <v>Mantener</v>
      </c>
      <c r="D1355" s="425"/>
      <c r="E1355" s="425"/>
      <c r="F1355" s="425"/>
      <c r="G1355" s="425"/>
      <c r="H1355" s="425"/>
      <c r="I1355" s="425"/>
      <c r="J1355" s="425"/>
      <c r="K1355" s="425"/>
      <c r="L1355" s="426"/>
    </row>
    <row r="1356" spans="1:12">
      <c r="A1356" s="101"/>
      <c r="B1356" s="72" t="s">
        <v>143</v>
      </c>
      <c r="C1356" s="425" t="str">
        <f ca="1">OFFSET('Bateria indicadores proceso'!$N$3,(RIGHT(A1342,3)),1)</f>
        <v>Flujo</v>
      </c>
      <c r="D1356" s="425"/>
      <c r="E1356" s="425"/>
      <c r="F1356" s="425"/>
      <c r="G1356" s="425"/>
      <c r="H1356" s="425"/>
      <c r="I1356" s="425"/>
      <c r="J1356" s="425"/>
      <c r="K1356" s="425"/>
      <c r="L1356" s="426"/>
    </row>
    <row r="1357" spans="1:12">
      <c r="A1357" s="101"/>
      <c r="B1357" s="72" t="s">
        <v>144</v>
      </c>
      <c r="C1357" s="425" t="str">
        <f ca="1">IF(C1347="Número",TEXT(OFFSET('Bateria indicadores proceso'!$W$3,(RIGHT(A1342,3)),1),"######"),TEXT(OFFSET('Bateria indicadores proceso'!$W$3,(RIGHT(A1342,3)),1),"0.0%"))</f>
        <v>100.0%</v>
      </c>
      <c r="D1357" s="425"/>
      <c r="E1357" s="425"/>
      <c r="F1357" s="425"/>
      <c r="G1357" s="425"/>
      <c r="H1357" s="425"/>
      <c r="I1357" s="425"/>
      <c r="J1357" s="425"/>
      <c r="K1357" s="425"/>
      <c r="L1357" s="426"/>
    </row>
    <row r="1358" spans="1:12">
      <c r="A1358" s="101"/>
      <c r="B1358" s="441" t="s">
        <v>145</v>
      </c>
      <c r="C1358" s="70" t="s">
        <v>146</v>
      </c>
      <c r="D1358" s="70" t="s">
        <v>147</v>
      </c>
      <c r="E1358" s="70" t="s">
        <v>148</v>
      </c>
      <c r="F1358" s="70" t="s">
        <v>149</v>
      </c>
      <c r="J1358" s="75"/>
      <c r="K1358" s="75"/>
      <c r="L1358" s="76"/>
    </row>
    <row r="1359" spans="1:12">
      <c r="A1359" s="101"/>
      <c r="B1359" s="441"/>
      <c r="C1359" s="70" t="str">
        <f ca="1">IF(C1347="Número",TEXT(OFFSET('Bateria indicadores proceso'!$S$3,(RIGHT(A1342,3)),1),"######"),TEXT(OFFSET('Bateria indicadores proceso'!$S$3,(RIGHT(A1342,3)),1),"0.0%"))</f>
        <v>100.0%</v>
      </c>
      <c r="D1359" s="70" t="str">
        <f ca="1">IF(C1347="Número",TEXT(OFFSET('Bateria indicadores proceso'!$T$3,(RIGHT(A1342,3)),1),"######"),TEXT(OFFSET('Bateria indicadores proceso'!$T$3,(RIGHT(A1342,3)),1),"0.0%"))</f>
        <v>100.0%</v>
      </c>
      <c r="E1359" s="70" t="str">
        <f ca="1">IF(C1347="Número",TEXT(OFFSET('Bateria indicadores proceso'!$U$3,(RIGHT(A1342,3)),1),"######"),TEXT(OFFSET('Bateria indicadores proceso'!$U$3,(RIGHT(A1342,3)),1),"0.0%"))</f>
        <v>100.0%</v>
      </c>
      <c r="F1359" s="70" t="str">
        <f ca="1">IF(C1347="Número",TEXT(OFFSET('Bateria indicadores proceso'!$V$3,(RIGHT(A1342,3)),1),"######"),TEXT(OFFSET('Bateria indicadores proceso'!$V$3,(RIGHT(A1342,3)),1),"0.0%"))</f>
        <v>100.0%</v>
      </c>
      <c r="J1359" s="77"/>
      <c r="K1359" s="77"/>
      <c r="L1359" s="78"/>
    </row>
    <row r="1360" spans="1:12">
      <c r="A1360" s="101"/>
      <c r="B1360" s="466" t="s">
        <v>150</v>
      </c>
      <c r="C1360" s="446" t="s">
        <v>99</v>
      </c>
      <c r="D1360" s="447"/>
      <c r="E1360" s="446" t="s">
        <v>103</v>
      </c>
      <c r="F1360" s="447"/>
      <c r="G1360" s="446" t="s">
        <v>107</v>
      </c>
      <c r="H1360" s="447"/>
      <c r="I1360" s="446" t="s">
        <v>111</v>
      </c>
      <c r="J1360" s="447"/>
      <c r="K1360" s="446" t="s">
        <v>114</v>
      </c>
      <c r="L1360" s="449"/>
    </row>
    <row r="1361" spans="1:12">
      <c r="A1361" s="101"/>
      <c r="B1361" s="467"/>
      <c r="C1361" s="452" t="s">
        <v>97</v>
      </c>
      <c r="D1361" s="453"/>
      <c r="E1361" s="454" t="s">
        <v>101</v>
      </c>
      <c r="F1361" s="455"/>
      <c r="G1361" s="456" t="s">
        <v>105</v>
      </c>
      <c r="H1361" s="457"/>
      <c r="I1361" s="458" t="s">
        <v>109</v>
      </c>
      <c r="J1361" s="459"/>
      <c r="K1361" s="460" t="s">
        <v>112</v>
      </c>
      <c r="L1361" s="461"/>
    </row>
    <row r="1362" spans="1:12">
      <c r="A1362" s="101"/>
      <c r="B1362" s="468"/>
      <c r="C1362" s="446" t="s">
        <v>98</v>
      </c>
      <c r="D1362" s="447"/>
      <c r="E1362" s="446" t="s">
        <v>151</v>
      </c>
      <c r="F1362" s="447"/>
      <c r="G1362" s="448" t="s">
        <v>152</v>
      </c>
      <c r="H1362" s="447"/>
      <c r="I1362" s="446" t="s">
        <v>153</v>
      </c>
      <c r="J1362" s="447"/>
      <c r="K1362" s="446" t="s">
        <v>113</v>
      </c>
      <c r="L1362" s="449"/>
    </row>
    <row r="1363" spans="1:12">
      <c r="A1363" s="101"/>
      <c r="B1363" s="72" t="s">
        <v>154</v>
      </c>
      <c r="C1363" s="427" t="str">
        <f ca="1">OFFSET('Bateria indicadores proceso'!$Y$3,(RIGHT(A1342,3)),1)</f>
        <v>Matriz solicitudes realizadas versus actos administrativos en firme</v>
      </c>
      <c r="D1363" s="427"/>
      <c r="E1363" s="427"/>
      <c r="F1363" s="427"/>
      <c r="G1363" s="427"/>
      <c r="H1363" s="427"/>
      <c r="I1363" s="427"/>
      <c r="J1363" s="427"/>
      <c r="K1363" s="427"/>
      <c r="L1363" s="428"/>
    </row>
    <row r="1364" spans="1:12">
      <c r="A1364" s="101"/>
      <c r="B1364" s="442" t="s">
        <v>155</v>
      </c>
      <c r="C1364" s="425" t="s">
        <v>156</v>
      </c>
      <c r="D1364" s="425"/>
      <c r="E1364" s="425"/>
      <c r="F1364" s="462" t="str">
        <f ca="1">OFFSET('Bateria indicadores proceso'!$B$3,(RIGHT(A1342,3)),1)</f>
        <v>GESTIÓN PARA LA PROTECCIÓN DE LOS DERECHOS</v>
      </c>
      <c r="G1364" s="462"/>
      <c r="H1364" s="462"/>
      <c r="I1364" s="462"/>
      <c r="J1364" s="462"/>
      <c r="K1364" s="462"/>
      <c r="L1364" s="463"/>
    </row>
    <row r="1365" spans="1:12">
      <c r="A1365" s="101"/>
      <c r="B1365" s="443"/>
      <c r="C1365" s="425" t="s">
        <v>157</v>
      </c>
      <c r="D1365" s="425"/>
      <c r="E1365" s="425"/>
      <c r="F1365" s="464">
        <f ca="1">OFFSET('Bateria indicadores proceso'!$C$3,(RIGHT(A1342,3)),1)</f>
        <v>0.11</v>
      </c>
      <c r="G1365" s="464"/>
      <c r="H1365" s="464"/>
      <c r="I1365" s="464"/>
      <c r="J1365" s="464"/>
      <c r="K1365" s="464"/>
      <c r="L1365" s="465"/>
    </row>
    <row r="1366" spans="1:12" ht="15" thickBot="1">
      <c r="A1366" s="101"/>
      <c r="B1366" s="443"/>
      <c r="C1366" s="425" t="s">
        <v>158</v>
      </c>
      <c r="D1366" s="425"/>
      <c r="E1366" s="425"/>
      <c r="F1366" s="464">
        <f ca="1">OFFSET('Bateria indicadores proceso'!$E$3,(RIGHT(A1342,3)),1)</f>
        <v>0.03</v>
      </c>
      <c r="G1366" s="464"/>
      <c r="H1366" s="464"/>
      <c r="I1366" s="464"/>
      <c r="J1366" s="464"/>
      <c r="K1366" s="464"/>
      <c r="L1366" s="465"/>
    </row>
    <row r="1367" spans="1:12" ht="16" thickBot="1">
      <c r="A1367" s="101"/>
      <c r="B1367" s="438" t="s">
        <v>159</v>
      </c>
      <c r="C1367" s="439"/>
      <c r="D1367" s="439"/>
      <c r="E1367" s="439"/>
      <c r="F1367" s="439"/>
      <c r="G1367" s="439"/>
      <c r="H1367" s="439"/>
      <c r="I1367" s="439"/>
      <c r="J1367" s="439"/>
      <c r="K1367" s="439"/>
      <c r="L1367" s="440"/>
    </row>
    <row r="1368" spans="1:12">
      <c r="A1368" s="101"/>
      <c r="B1368" s="72" t="s">
        <v>161</v>
      </c>
      <c r="C1368" s="425" t="str">
        <f ca="1">OFFSET('Bateria indicadores proceso'!$G$3,(RIGHT(A1342,3)),1)</f>
        <v>Director</v>
      </c>
      <c r="D1368" s="425"/>
      <c r="E1368" s="425"/>
      <c r="F1368" s="425"/>
      <c r="G1368" s="425"/>
      <c r="H1368" s="425"/>
      <c r="I1368" s="425"/>
      <c r="J1368" s="425"/>
      <c r="K1368" s="425"/>
      <c r="L1368" s="426"/>
    </row>
    <row r="1369" spans="1:12">
      <c r="A1369" s="101"/>
      <c r="B1369" s="72" t="s">
        <v>162</v>
      </c>
      <c r="C1369" s="425" t="str">
        <f ca="1">OFFSET('Bateria indicadores proceso'!$F$3,(RIGHT(A1342,3)),1)</f>
        <v>Dirección de Asuntos Indígenas, Rom y Minorías</v>
      </c>
      <c r="D1369" s="425"/>
      <c r="E1369" s="425"/>
      <c r="F1369" s="425"/>
      <c r="G1369" s="425"/>
      <c r="H1369" s="425"/>
      <c r="I1369" s="425"/>
      <c r="J1369" s="425"/>
      <c r="K1369" s="425"/>
      <c r="L1369" s="426"/>
    </row>
    <row r="1370" spans="1:12">
      <c r="A1370" s="101"/>
      <c r="B1370" s="72" t="s">
        <v>163</v>
      </c>
      <c r="C1370" s="450" t="str">
        <f ca="1">OFFSET('Bateria indicadores proceso'!$H$3,(RIGHT(A1306,3)),1)</f>
        <v>roquelina.blanco@mininterior.gov.co</v>
      </c>
      <c r="D1370" s="450"/>
      <c r="E1370" s="450"/>
      <c r="F1370" s="450"/>
      <c r="G1370" s="450"/>
      <c r="H1370" s="450"/>
      <c r="I1370" s="450"/>
      <c r="J1370" s="450"/>
      <c r="K1370" s="450"/>
      <c r="L1370" s="451"/>
    </row>
    <row r="1371" spans="1:12" ht="15" thickBot="1">
      <c r="A1371" s="104"/>
      <c r="B1371" s="74" t="s">
        <v>164</v>
      </c>
      <c r="C1371" s="429" t="s">
        <v>165</v>
      </c>
      <c r="D1371" s="429"/>
      <c r="E1371" s="429"/>
      <c r="F1371" s="429"/>
      <c r="G1371" s="429"/>
      <c r="H1371" s="429"/>
      <c r="I1371" s="429"/>
      <c r="J1371" s="429"/>
      <c r="K1371" s="429"/>
      <c r="L1371" s="430"/>
    </row>
    <row r="1372" spans="1:12" ht="15" thickBot="1"/>
    <row r="1373" spans="1:12" ht="21.5" thickBot="1">
      <c r="A1373" s="431" t="s">
        <v>120</v>
      </c>
      <c r="B1373" s="432"/>
      <c r="C1373" s="432"/>
      <c r="D1373" s="432"/>
      <c r="E1373" s="432"/>
      <c r="F1373" s="432"/>
      <c r="G1373" s="432"/>
      <c r="H1373" s="432"/>
      <c r="I1373" s="432"/>
      <c r="J1373" s="432"/>
      <c r="K1373" s="432"/>
      <c r="L1373" s="433"/>
    </row>
    <row r="1374" spans="1:12" ht="31.5" thickBot="1">
      <c r="A1374" s="69" t="s">
        <v>121</v>
      </c>
      <c r="B1374" s="436" t="s">
        <v>122</v>
      </c>
      <c r="C1374" s="436"/>
      <c r="D1374" s="436"/>
      <c r="E1374" s="436"/>
      <c r="F1374" s="436"/>
      <c r="G1374" s="436"/>
      <c r="H1374" s="436"/>
      <c r="I1374" s="436"/>
      <c r="J1374" s="436"/>
      <c r="K1374" s="436"/>
      <c r="L1374" s="436"/>
    </row>
    <row r="1375" spans="1:12" ht="16" thickBot="1">
      <c r="A1375" s="100"/>
      <c r="B1375" s="71" t="s">
        <v>123</v>
      </c>
      <c r="C1375" s="434" t="s">
        <v>124</v>
      </c>
      <c r="D1375" s="434"/>
      <c r="E1375" s="434"/>
      <c r="F1375" s="434"/>
      <c r="G1375" s="434"/>
      <c r="H1375" s="434"/>
      <c r="I1375" s="434"/>
      <c r="J1375" s="434"/>
      <c r="K1375" s="434"/>
      <c r="L1375" s="435"/>
    </row>
    <row r="1376" spans="1:12" ht="16" thickBot="1">
      <c r="A1376" s="101"/>
      <c r="B1376" s="436" t="s">
        <v>125</v>
      </c>
      <c r="C1376" s="437"/>
      <c r="D1376" s="437"/>
      <c r="E1376" s="437"/>
      <c r="F1376" s="437"/>
      <c r="G1376" s="437"/>
      <c r="H1376" s="437"/>
      <c r="I1376" s="437"/>
      <c r="J1376" s="437"/>
      <c r="K1376" s="437"/>
      <c r="L1376" s="437"/>
    </row>
    <row r="1377" spans="1:12">
      <c r="A1377" s="101"/>
      <c r="B1377" s="71" t="s">
        <v>126</v>
      </c>
      <c r="C1377" s="427" t="s">
        <v>127</v>
      </c>
      <c r="D1377" s="427"/>
      <c r="E1377" s="427"/>
      <c r="F1377" s="427"/>
      <c r="G1377" s="427"/>
      <c r="H1377" s="427"/>
      <c r="I1377" s="427"/>
      <c r="J1377" s="427"/>
      <c r="K1377" s="427"/>
      <c r="L1377" s="428"/>
    </row>
    <row r="1378" spans="1:12">
      <c r="A1378" s="102" t="s">
        <v>203</v>
      </c>
      <c r="B1378" s="72" t="s">
        <v>129</v>
      </c>
      <c r="C1378" s="427" t="str">
        <f ca="1">OFFSET('Bateria indicadores proceso'!$F$3,(RIGHT(A1378,3)),1)</f>
        <v>Grupo Enfoque de Género y Diversidad del Ministerio Interior</v>
      </c>
      <c r="D1378" s="427"/>
      <c r="E1378" s="427"/>
      <c r="F1378" s="427"/>
      <c r="G1378" s="427"/>
      <c r="H1378" s="427"/>
      <c r="I1378" s="427"/>
      <c r="J1378" s="427"/>
      <c r="K1378" s="427"/>
      <c r="L1378" s="428"/>
    </row>
    <row r="1379" spans="1:12">
      <c r="A1379" s="101"/>
      <c r="B1379" s="72" t="s">
        <v>130</v>
      </c>
      <c r="C1379" s="427" t="str">
        <f ca="1">OFFSET('Bateria indicadores proceso'!$K$3,(RIGHT(A1378,3)),1)</f>
        <v>Proceso de incorporación del enfoque de género y diversidad en los instrumentos de planificación territorial, socializado a las entidades territoriales</v>
      </c>
      <c r="D1379" s="427"/>
      <c r="E1379" s="427"/>
      <c r="F1379" s="427"/>
      <c r="G1379" s="427"/>
      <c r="H1379" s="427"/>
      <c r="I1379" s="427"/>
      <c r="J1379" s="427"/>
      <c r="K1379" s="427"/>
      <c r="L1379" s="428"/>
    </row>
    <row r="1380" spans="1:12">
      <c r="A1380" s="101"/>
      <c r="B1380" s="72" t="s">
        <v>131</v>
      </c>
      <c r="C1380" s="427" t="str">
        <f ca="1">OFFSET('Bateria indicadores proceso'!$I$3,(RIGHT(A1378,3)),1)</f>
        <v>Eficacia</v>
      </c>
      <c r="D1380" s="427"/>
      <c r="E1380" s="427"/>
      <c r="F1380" s="427"/>
      <c r="G1380" s="427"/>
      <c r="H1380" s="427"/>
      <c r="I1380" s="427"/>
      <c r="J1380" s="427"/>
      <c r="K1380" s="427"/>
      <c r="L1380" s="428"/>
    </row>
    <row r="1381" spans="1:12" ht="15" thickBot="1">
      <c r="A1381" s="103"/>
      <c r="B1381" s="73" t="s">
        <v>132</v>
      </c>
      <c r="C1381" s="427" t="str">
        <f ca="1">OFFSET('Bateria indicadores proceso'!$J$3,(RIGHT(A1378,3)),1)</f>
        <v>Número de entidades territoriales que reciben socialización sobre el proceso de incorporación del enfoque de género, identidad de género, orientación sexual y/o perspectiva interseccional en los instrumentos de planificación territorial, con el propósito de fortalecer sus capacidades para integrar estos enfoques en la planeación pública, impulsar la garantía del derecho a una vida libre de violencias y ampliar los espacios de socialización y apropiación institucional para su implementación efectiva.</v>
      </c>
      <c r="D1381" s="427"/>
      <c r="E1381" s="427"/>
      <c r="F1381" s="427"/>
      <c r="G1381" s="427"/>
      <c r="H1381" s="427"/>
      <c r="I1381" s="427"/>
      <c r="J1381" s="427"/>
      <c r="K1381" s="427"/>
      <c r="L1381" s="428"/>
    </row>
    <row r="1382" spans="1:12" ht="16" thickBot="1">
      <c r="A1382" s="103"/>
      <c r="B1382" s="438" t="s">
        <v>133</v>
      </c>
      <c r="C1382" s="439"/>
      <c r="D1382" s="439"/>
      <c r="E1382" s="439"/>
      <c r="F1382" s="439"/>
      <c r="G1382" s="439"/>
      <c r="H1382" s="439"/>
      <c r="I1382" s="439"/>
      <c r="J1382" s="439"/>
      <c r="K1382" s="439"/>
      <c r="L1382" s="440"/>
    </row>
    <row r="1383" spans="1:12">
      <c r="A1383" s="101"/>
      <c r="B1383" s="71" t="s">
        <v>134</v>
      </c>
      <c r="C1383" s="427" t="str">
        <f ca="1">OFFSET('Bateria indicadores proceso'!$O$3,(RIGHT(A1378,3)),1)</f>
        <v>Número</v>
      </c>
      <c r="D1383" s="427"/>
      <c r="E1383" s="427"/>
      <c r="F1383" s="427"/>
      <c r="G1383" s="427"/>
      <c r="H1383" s="427"/>
      <c r="I1383" s="427"/>
      <c r="J1383" s="427"/>
      <c r="K1383" s="427"/>
      <c r="L1383" s="428"/>
    </row>
    <row r="1384" spans="1:12" ht="24">
      <c r="A1384" s="101"/>
      <c r="B1384" s="72" t="s">
        <v>135</v>
      </c>
      <c r="C1384" s="427"/>
      <c r="D1384" s="427"/>
      <c r="E1384" s="427"/>
      <c r="F1384" s="427"/>
      <c r="G1384" s="427"/>
      <c r="H1384" s="427"/>
      <c r="I1384" s="427"/>
      <c r="J1384" s="427"/>
      <c r="K1384" s="427"/>
      <c r="L1384" s="428"/>
    </row>
    <row r="1385" spans="1:12">
      <c r="A1385" s="101"/>
      <c r="B1385" s="72" t="s">
        <v>136</v>
      </c>
      <c r="C1385" s="427" t="str">
        <f ca="1">OFFSET('Bateria indicadores proceso'!$L$3,(RIGHT(A1378,3)),1)</f>
        <v>Número de espacios virtuales o presenciales de socialización realizados con entidades territoriales</v>
      </c>
      <c r="D1385" s="427"/>
      <c r="E1385" s="427"/>
      <c r="F1385" s="427"/>
      <c r="G1385" s="427"/>
      <c r="H1385" s="427"/>
      <c r="I1385" s="427"/>
      <c r="J1385" s="427"/>
      <c r="K1385" s="427"/>
      <c r="L1385" s="428"/>
    </row>
    <row r="1386" spans="1:12">
      <c r="A1386" s="101"/>
      <c r="B1386" s="72" t="s">
        <v>137</v>
      </c>
      <c r="C1386" s="427" t="str">
        <f ca="1">OFFSET('Bateria indicadores proceso'!$Z$3,(RIGHT(A1378,3)),1)</f>
        <v>Trimestral</v>
      </c>
      <c r="D1386" s="427"/>
      <c r="E1386" s="427"/>
      <c r="F1386" s="427"/>
      <c r="G1386" s="427"/>
      <c r="H1386" s="427"/>
      <c r="I1386" s="427"/>
      <c r="J1386" s="427"/>
      <c r="K1386" s="427"/>
      <c r="L1386" s="428"/>
    </row>
    <row r="1387" spans="1:12">
      <c r="A1387" s="101"/>
      <c r="B1387" s="72" t="s">
        <v>138</v>
      </c>
      <c r="C1387" s="427" t="str">
        <f ca="1">OFFSET('Bateria indicadores proceso'!$X$3,(RIGHT(A1378,3)),1)</f>
        <v xml:space="preserve">Actas de reunión									</v>
      </c>
      <c r="D1387" s="427"/>
      <c r="E1387" s="427"/>
      <c r="F1387" s="427"/>
      <c r="G1387" s="427"/>
      <c r="H1387" s="427"/>
      <c r="I1387" s="427"/>
      <c r="J1387" s="427"/>
      <c r="K1387" s="427"/>
      <c r="L1387" s="428"/>
    </row>
    <row r="1388" spans="1:12">
      <c r="A1388" s="101"/>
      <c r="B1388" s="72" t="s">
        <v>139</v>
      </c>
      <c r="C1388" s="425" t="str">
        <f ca="1">OFFSET('Bateria indicadores proceso'!$P$3,(RIGHT(A1378,3)),1)</f>
        <v>No aplica</v>
      </c>
      <c r="D1388" s="425"/>
      <c r="E1388" s="425"/>
      <c r="F1388" s="425"/>
      <c r="G1388" s="425"/>
      <c r="H1388" s="425"/>
      <c r="I1388" s="425"/>
      <c r="J1388" s="425"/>
      <c r="K1388" s="425"/>
      <c r="L1388" s="426"/>
    </row>
    <row r="1389" spans="1:12">
      <c r="A1389" s="101"/>
      <c r="B1389" s="72" t="s">
        <v>140</v>
      </c>
      <c r="C1389" s="425" t="str">
        <f ca="1">IF(C1383="Número",TEXT(OFFSET('Bateria indicadores proceso'!$Q$3,(RIGHT(A1378,3)),1),"######"),TEXT(OFFSET('Bateria indicadores proceso'!$Q$3,(RIGHT(A1378,3)),1),"0.0%"))</f>
        <v>No aplica</v>
      </c>
      <c r="D1389" s="425"/>
      <c r="E1389" s="425"/>
      <c r="F1389" s="425"/>
      <c r="G1389" s="425"/>
      <c r="H1389" s="425"/>
      <c r="I1389" s="425"/>
      <c r="J1389" s="425"/>
      <c r="K1389" s="425"/>
      <c r="L1389" s="426"/>
    </row>
    <row r="1390" spans="1:12">
      <c r="A1390" s="101"/>
      <c r="B1390" s="72" t="s">
        <v>141</v>
      </c>
      <c r="C1390" s="444" t="str">
        <f ca="1">+OFFSET('Bateria indicadores proceso'!$R$3,(RIGHT(A1378,3)),1)</f>
        <v>No aplica</v>
      </c>
      <c r="D1390" s="444"/>
      <c r="E1390" s="444"/>
      <c r="F1390" s="444"/>
      <c r="G1390" s="444"/>
      <c r="H1390" s="444"/>
      <c r="I1390" s="444"/>
      <c r="J1390" s="444"/>
      <c r="K1390" s="444"/>
      <c r="L1390" s="445"/>
    </row>
    <row r="1391" spans="1:12">
      <c r="A1391" s="101"/>
      <c r="B1391" s="72" t="s">
        <v>142</v>
      </c>
      <c r="C1391" s="425" t="str">
        <f ca="1">OFFSET('Bateria indicadores proceso'!$M$3,(RIGHT(A1378,3)),1)</f>
        <v>Mantener</v>
      </c>
      <c r="D1391" s="425"/>
      <c r="E1391" s="425"/>
      <c r="F1391" s="425"/>
      <c r="G1391" s="425"/>
      <c r="H1391" s="425"/>
      <c r="I1391" s="425"/>
      <c r="J1391" s="425"/>
      <c r="K1391" s="425"/>
      <c r="L1391" s="426"/>
    </row>
    <row r="1392" spans="1:12">
      <c r="A1392" s="101"/>
      <c r="B1392" s="72" t="s">
        <v>143</v>
      </c>
      <c r="C1392" s="425" t="str">
        <f ca="1">OFFSET('Bateria indicadores proceso'!$N$3,(RIGHT(A1378,3)),1)</f>
        <v>Stock</v>
      </c>
      <c r="D1392" s="425"/>
      <c r="E1392" s="425"/>
      <c r="F1392" s="425"/>
      <c r="G1392" s="425"/>
      <c r="H1392" s="425"/>
      <c r="I1392" s="425"/>
      <c r="J1392" s="425"/>
      <c r="K1392" s="425"/>
      <c r="L1392" s="426"/>
    </row>
    <row r="1393" spans="1:12">
      <c r="A1393" s="101"/>
      <c r="B1393" s="72" t="s">
        <v>144</v>
      </c>
      <c r="C1393" s="425" t="str">
        <f ca="1">IF(C1383="Número",TEXT(OFFSET('Bateria indicadores proceso'!$W$3,(RIGHT(A1378,3)),1),"######"),TEXT(OFFSET('Bateria indicadores proceso'!$W$3,(RIGHT(A1378,3)),1),"0.0%"))</f>
        <v>12</v>
      </c>
      <c r="D1393" s="425"/>
      <c r="E1393" s="425"/>
      <c r="F1393" s="425"/>
      <c r="G1393" s="425"/>
      <c r="H1393" s="425"/>
      <c r="I1393" s="425"/>
      <c r="J1393" s="425"/>
      <c r="K1393" s="425"/>
      <c r="L1393" s="426"/>
    </row>
    <row r="1394" spans="1:12">
      <c r="A1394" s="101"/>
      <c r="B1394" s="441" t="s">
        <v>145</v>
      </c>
      <c r="C1394" s="70" t="s">
        <v>146</v>
      </c>
      <c r="D1394" s="70" t="s">
        <v>147</v>
      </c>
      <c r="E1394" s="70" t="s">
        <v>148</v>
      </c>
      <c r="F1394" s="70" t="s">
        <v>149</v>
      </c>
      <c r="J1394" s="75"/>
      <c r="K1394" s="75"/>
      <c r="L1394" s="76"/>
    </row>
    <row r="1395" spans="1:12">
      <c r="A1395" s="101"/>
      <c r="B1395" s="441"/>
      <c r="C1395" s="70" t="str">
        <f ca="1">IF(C1383="Número",TEXT(OFFSET('Bateria indicadores proceso'!$S$3,(RIGHT(A1378,3)),1),"######"),TEXT(OFFSET('Bateria indicadores proceso'!$S$3,(RIGHT(A1378,3)),1),"0.0%"))</f>
        <v>2</v>
      </c>
      <c r="D1395" s="70" t="str">
        <f ca="1">IF(C1383="Número",TEXT(OFFSET('Bateria indicadores proceso'!$T$3,(RIGHT(A1378,3)),1),"######"),TEXT(OFFSET('Bateria indicadores proceso'!$T$3,(RIGHT(A1378,3)),1),"0.0%"))</f>
        <v>4</v>
      </c>
      <c r="E1395" s="70" t="str">
        <f ca="1">IF(C1383="Número",TEXT(OFFSET('Bateria indicadores proceso'!$U$3,(RIGHT(A1378,3)),1),"######"),TEXT(OFFSET('Bateria indicadores proceso'!$U$3,(RIGHT(A1378,3)),1),"0.0%"))</f>
        <v>3</v>
      </c>
      <c r="F1395" s="70" t="str">
        <f ca="1">IF(C1383="Número",TEXT(OFFSET('Bateria indicadores proceso'!$V$3,(RIGHT(A1378,3)),1),"######"),TEXT(OFFSET('Bateria indicadores proceso'!$V$3,(RIGHT(A1378,3)),1),"0.0%"))</f>
        <v>3</v>
      </c>
      <c r="J1395" s="77"/>
      <c r="K1395" s="77"/>
      <c r="L1395" s="78"/>
    </row>
    <row r="1396" spans="1:12">
      <c r="A1396" s="101"/>
      <c r="B1396" s="466" t="s">
        <v>150</v>
      </c>
      <c r="C1396" s="446" t="s">
        <v>99</v>
      </c>
      <c r="D1396" s="447"/>
      <c r="E1396" s="446" t="s">
        <v>103</v>
      </c>
      <c r="F1396" s="447"/>
      <c r="G1396" s="446" t="s">
        <v>107</v>
      </c>
      <c r="H1396" s="447"/>
      <c r="I1396" s="446" t="s">
        <v>111</v>
      </c>
      <c r="J1396" s="447"/>
      <c r="K1396" s="446" t="s">
        <v>114</v>
      </c>
      <c r="L1396" s="449"/>
    </row>
    <row r="1397" spans="1:12">
      <c r="A1397" s="101"/>
      <c r="B1397" s="467"/>
      <c r="C1397" s="452" t="s">
        <v>97</v>
      </c>
      <c r="D1397" s="453"/>
      <c r="E1397" s="454" t="s">
        <v>101</v>
      </c>
      <c r="F1397" s="455"/>
      <c r="G1397" s="456" t="s">
        <v>105</v>
      </c>
      <c r="H1397" s="457"/>
      <c r="I1397" s="458" t="s">
        <v>109</v>
      </c>
      <c r="J1397" s="459"/>
      <c r="K1397" s="460" t="s">
        <v>112</v>
      </c>
      <c r="L1397" s="461"/>
    </row>
    <row r="1398" spans="1:12">
      <c r="A1398" s="101"/>
      <c r="B1398" s="468"/>
      <c r="C1398" s="446" t="s">
        <v>98</v>
      </c>
      <c r="D1398" s="447"/>
      <c r="E1398" s="446" t="s">
        <v>151</v>
      </c>
      <c r="F1398" s="447"/>
      <c r="G1398" s="448" t="s">
        <v>152</v>
      </c>
      <c r="H1398" s="447"/>
      <c r="I1398" s="446" t="s">
        <v>153</v>
      </c>
      <c r="J1398" s="447"/>
      <c r="K1398" s="446" t="s">
        <v>113</v>
      </c>
      <c r="L1398" s="449"/>
    </row>
    <row r="1399" spans="1:12">
      <c r="A1399" s="101"/>
      <c r="B1399" s="72" t="s">
        <v>154</v>
      </c>
      <c r="C1399" s="427" t="str">
        <f ca="1">OFFSET('Bateria indicadores proceso'!$Y$3,(RIGHT(A1378,3)),1)</f>
        <v>Actas</v>
      </c>
      <c r="D1399" s="427"/>
      <c r="E1399" s="427"/>
      <c r="F1399" s="427"/>
      <c r="G1399" s="427"/>
      <c r="H1399" s="427"/>
      <c r="I1399" s="427"/>
      <c r="J1399" s="427"/>
      <c r="K1399" s="427"/>
      <c r="L1399" s="428"/>
    </row>
    <row r="1400" spans="1:12">
      <c r="A1400" s="101"/>
      <c r="B1400" s="442" t="s">
        <v>155</v>
      </c>
      <c r="C1400" s="425" t="s">
        <v>156</v>
      </c>
      <c r="D1400" s="425"/>
      <c r="E1400" s="425"/>
      <c r="F1400" s="462" t="str">
        <f ca="1">OFFSET('Bateria indicadores proceso'!$B$3,(RIGHT(A1378,3)),1)</f>
        <v>GESTIÓN PARA LA PROTECCIÓN DE LOS DERECHOS</v>
      </c>
      <c r="G1400" s="462"/>
      <c r="H1400" s="462"/>
      <c r="I1400" s="462"/>
      <c r="J1400" s="462"/>
      <c r="K1400" s="462"/>
      <c r="L1400" s="463"/>
    </row>
    <row r="1401" spans="1:12">
      <c r="A1401" s="101"/>
      <c r="B1401" s="443"/>
      <c r="C1401" s="425" t="s">
        <v>157</v>
      </c>
      <c r="D1401" s="425"/>
      <c r="E1401" s="425"/>
      <c r="F1401" s="464">
        <f ca="1">OFFSET('Bateria indicadores proceso'!$C$3,(RIGHT(A1378,3)),1)</f>
        <v>0.06</v>
      </c>
      <c r="G1401" s="464"/>
      <c r="H1401" s="464"/>
      <c r="I1401" s="464"/>
      <c r="J1401" s="464"/>
      <c r="K1401" s="464"/>
      <c r="L1401" s="465"/>
    </row>
    <row r="1402" spans="1:12" ht="15" thickBot="1">
      <c r="A1402" s="101"/>
      <c r="B1402" s="443"/>
      <c r="C1402" s="425" t="s">
        <v>158</v>
      </c>
      <c r="D1402" s="425"/>
      <c r="E1402" s="425"/>
      <c r="F1402" s="464">
        <f ca="1">OFFSET('Bateria indicadores proceso'!$E$3,(RIGHT(A1378,3)),1)</f>
        <v>0.06</v>
      </c>
      <c r="G1402" s="464"/>
      <c r="H1402" s="464"/>
      <c r="I1402" s="464"/>
      <c r="J1402" s="464"/>
      <c r="K1402" s="464"/>
      <c r="L1402" s="465"/>
    </row>
    <row r="1403" spans="1:12" ht="16" thickBot="1">
      <c r="A1403" s="101"/>
      <c r="B1403" s="438" t="s">
        <v>159</v>
      </c>
      <c r="C1403" s="439"/>
      <c r="D1403" s="439"/>
      <c r="E1403" s="439"/>
      <c r="F1403" s="439"/>
      <c r="G1403" s="439"/>
      <c r="H1403" s="439"/>
      <c r="I1403" s="439"/>
      <c r="J1403" s="439"/>
      <c r="K1403" s="439"/>
      <c r="L1403" s="440"/>
    </row>
    <row r="1404" spans="1:12">
      <c r="A1404" s="101"/>
      <c r="B1404" s="72" t="s">
        <v>161</v>
      </c>
      <c r="C1404" s="425" t="str">
        <f ca="1">OFFSET('Bateria indicadores proceso'!$G$3,(RIGHT(A1378,3)),1)</f>
        <v>Coordinador</v>
      </c>
      <c r="D1404" s="425"/>
      <c r="E1404" s="425"/>
      <c r="F1404" s="425"/>
      <c r="G1404" s="425"/>
      <c r="H1404" s="425"/>
      <c r="I1404" s="425"/>
      <c r="J1404" s="425"/>
      <c r="K1404" s="425"/>
      <c r="L1404" s="426"/>
    </row>
    <row r="1405" spans="1:12">
      <c r="A1405" s="101"/>
      <c r="B1405" s="72" t="s">
        <v>162</v>
      </c>
      <c r="C1405" s="425" t="str">
        <f ca="1">OFFSET('Bateria indicadores proceso'!$F$3,(RIGHT(A1378,3)),1)</f>
        <v>Grupo Enfoque de Género y Diversidad del Ministerio Interior</v>
      </c>
      <c r="D1405" s="425"/>
      <c r="E1405" s="425"/>
      <c r="F1405" s="425"/>
      <c r="G1405" s="425"/>
      <c r="H1405" s="425"/>
      <c r="I1405" s="425"/>
      <c r="J1405" s="425"/>
      <c r="K1405" s="425"/>
      <c r="L1405" s="426"/>
    </row>
    <row r="1406" spans="1:12">
      <c r="A1406" s="101"/>
      <c r="B1406" s="72" t="s">
        <v>163</v>
      </c>
      <c r="C1406" s="450" t="str">
        <f ca="1">OFFSET('Bateria indicadores proceso'!$H$3,(RIGHT(A1378,3)),1)</f>
        <v>dickson.gomez@mininterior.gov.co</v>
      </c>
      <c r="D1406" s="450"/>
      <c r="E1406" s="450"/>
      <c r="F1406" s="450"/>
      <c r="G1406" s="450"/>
      <c r="H1406" s="450"/>
      <c r="I1406" s="450"/>
      <c r="J1406" s="450"/>
      <c r="K1406" s="450"/>
      <c r="L1406" s="451"/>
    </row>
    <row r="1407" spans="1:12" ht="15" thickBot="1">
      <c r="A1407" s="104"/>
      <c r="B1407" s="74" t="s">
        <v>164</v>
      </c>
      <c r="C1407" s="429" t="s">
        <v>165</v>
      </c>
      <c r="D1407" s="429"/>
      <c r="E1407" s="429"/>
      <c r="F1407" s="429"/>
      <c r="G1407" s="429"/>
      <c r="H1407" s="429"/>
      <c r="I1407" s="429"/>
      <c r="J1407" s="429"/>
      <c r="K1407" s="429"/>
      <c r="L1407" s="430"/>
    </row>
    <row r="1408" spans="1:12" ht="15" thickBot="1"/>
    <row r="1409" spans="1:12" ht="21.5" thickBot="1">
      <c r="A1409" s="431" t="s">
        <v>120</v>
      </c>
      <c r="B1409" s="432"/>
      <c r="C1409" s="432"/>
      <c r="D1409" s="432"/>
      <c r="E1409" s="432"/>
      <c r="F1409" s="432"/>
      <c r="G1409" s="432"/>
      <c r="H1409" s="432"/>
      <c r="I1409" s="432"/>
      <c r="J1409" s="432"/>
      <c r="K1409" s="432"/>
      <c r="L1409" s="433"/>
    </row>
    <row r="1410" spans="1:12" ht="31.5" thickBot="1">
      <c r="A1410" s="69" t="s">
        <v>121</v>
      </c>
      <c r="B1410" s="436" t="s">
        <v>122</v>
      </c>
      <c r="C1410" s="436"/>
      <c r="D1410" s="436"/>
      <c r="E1410" s="436"/>
      <c r="F1410" s="436"/>
      <c r="G1410" s="436"/>
      <c r="H1410" s="436"/>
      <c r="I1410" s="436"/>
      <c r="J1410" s="436"/>
      <c r="K1410" s="436"/>
      <c r="L1410" s="436"/>
    </row>
    <row r="1411" spans="1:12" ht="16" thickBot="1">
      <c r="A1411" s="100"/>
      <c r="B1411" s="71" t="s">
        <v>123</v>
      </c>
      <c r="C1411" s="434" t="s">
        <v>124</v>
      </c>
      <c r="D1411" s="434"/>
      <c r="E1411" s="434"/>
      <c r="F1411" s="434"/>
      <c r="G1411" s="434"/>
      <c r="H1411" s="434"/>
      <c r="I1411" s="434"/>
      <c r="J1411" s="434"/>
      <c r="K1411" s="434"/>
      <c r="L1411" s="435"/>
    </row>
    <row r="1412" spans="1:12" ht="16" thickBot="1">
      <c r="A1412" s="101"/>
      <c r="B1412" s="436" t="s">
        <v>125</v>
      </c>
      <c r="C1412" s="437"/>
      <c r="D1412" s="437"/>
      <c r="E1412" s="437"/>
      <c r="F1412" s="437"/>
      <c r="G1412" s="437"/>
      <c r="H1412" s="437"/>
      <c r="I1412" s="437"/>
      <c r="J1412" s="437"/>
      <c r="K1412" s="437"/>
      <c r="L1412" s="437"/>
    </row>
    <row r="1413" spans="1:12">
      <c r="A1413" s="101"/>
      <c r="B1413" s="71" t="s">
        <v>126</v>
      </c>
      <c r="C1413" s="427" t="s">
        <v>127</v>
      </c>
      <c r="D1413" s="427"/>
      <c r="E1413" s="427"/>
      <c r="F1413" s="427"/>
      <c r="G1413" s="427"/>
      <c r="H1413" s="427"/>
      <c r="I1413" s="427"/>
      <c r="J1413" s="427"/>
      <c r="K1413" s="427"/>
      <c r="L1413" s="428"/>
    </row>
    <row r="1414" spans="1:12">
      <c r="A1414" s="102" t="s">
        <v>204</v>
      </c>
      <c r="B1414" s="72" t="s">
        <v>129</v>
      </c>
      <c r="C1414" s="427" t="str">
        <f ca="1">OFFSET('Bateria indicadores proceso'!$F$3,(RIGHT(A1414,3)),1)</f>
        <v>Dirección de Seguridad, Convivencia Ciudadana y Gobierno</v>
      </c>
      <c r="D1414" s="427"/>
      <c r="E1414" s="427"/>
      <c r="F1414" s="427"/>
      <c r="G1414" s="427"/>
      <c r="H1414" s="427"/>
      <c r="I1414" s="427"/>
      <c r="J1414" s="427"/>
      <c r="K1414" s="427"/>
      <c r="L1414" s="428"/>
    </row>
    <row r="1415" spans="1:12">
      <c r="A1415" s="101"/>
      <c r="B1415" s="72" t="s">
        <v>130</v>
      </c>
      <c r="C1415" s="427" t="str">
        <f ca="1">OFFSET('Bateria indicadores proceso'!$K$3,(RIGHT(A1414,3)),1)</f>
        <v>Alertas tempranas atendidas por la CIPRAT de conformidad con el Decreto 2124 de 2017</v>
      </c>
      <c r="D1415" s="427"/>
      <c r="E1415" s="427"/>
      <c r="F1415" s="427"/>
      <c r="G1415" s="427"/>
      <c r="H1415" s="427"/>
      <c r="I1415" s="427"/>
      <c r="J1415" s="427"/>
      <c r="K1415" s="427"/>
      <c r="L1415" s="428"/>
    </row>
    <row r="1416" spans="1:12">
      <c r="A1416" s="101"/>
      <c r="B1416" s="72" t="s">
        <v>131</v>
      </c>
      <c r="C1416" s="427" t="str">
        <f ca="1">OFFSET('Bateria indicadores proceso'!$I$3,(RIGHT(A1414,3)),1)</f>
        <v>Eficacia</v>
      </c>
      <c r="D1416" s="427"/>
      <c r="E1416" s="427"/>
      <c r="F1416" s="427"/>
      <c r="G1416" s="427"/>
      <c r="H1416" s="427"/>
      <c r="I1416" s="427"/>
      <c r="J1416" s="427"/>
      <c r="K1416" s="427"/>
      <c r="L1416" s="428"/>
    </row>
    <row r="1417" spans="1:12" ht="15" thickBot="1">
      <c r="A1417" s="103"/>
      <c r="B1417" s="73" t="s">
        <v>132</v>
      </c>
      <c r="C1417" s="427" t="str">
        <f ca="1">OFFSET('Bateria indicadores proceso'!$J$3,(RIGHT(A1414,3)),1)</f>
        <v xml:space="preserve">Mide el porcentaje de atención y/o gestión a las alertas tempranas emitidas por la Defensoria del Pueblo por parte de la Secretaría Técnica de la Comisión Intersectorial para la Respuesta Rápida a las Alertas Tempranas -CIPRAT de la Dirección de Seguridad, Convivencia Ciudadana y Gobierno, en concordancia con las funciones descritas en el Decreto 2124 de 2017. Es importante medirlo, porque la CIPRAT debe dar atención dentro de los 10 dias habiles establecidos apenas se emite la Alerta Temprana, con el fin de que se articulen las entidades tanto del territorio Nacional como Territorial para formular acciones y/o estrategias que contribuyan a la prevencion, mitigacion  de los riesgos advertidos en los territorios. El indicador debe mantenerse en un 100% de cumplimiento de atención a las Alertas por la normatividad mencionada anteriormente y dado que también la vida y seguridad de la población. </v>
      </c>
      <c r="D1417" s="427"/>
      <c r="E1417" s="427"/>
      <c r="F1417" s="427"/>
      <c r="G1417" s="427"/>
      <c r="H1417" s="427"/>
      <c r="I1417" s="427"/>
      <c r="J1417" s="427"/>
      <c r="K1417" s="427"/>
      <c r="L1417" s="428"/>
    </row>
    <row r="1418" spans="1:12" ht="16" thickBot="1">
      <c r="A1418" s="103"/>
      <c r="B1418" s="438" t="s">
        <v>133</v>
      </c>
      <c r="C1418" s="439"/>
      <c r="D1418" s="439"/>
      <c r="E1418" s="439"/>
      <c r="F1418" s="439"/>
      <c r="G1418" s="439"/>
      <c r="H1418" s="439"/>
      <c r="I1418" s="439"/>
      <c r="J1418" s="439"/>
      <c r="K1418" s="439"/>
      <c r="L1418" s="440"/>
    </row>
    <row r="1419" spans="1:12">
      <c r="A1419" s="101"/>
      <c r="B1419" s="71" t="s">
        <v>134</v>
      </c>
      <c r="C1419" s="427" t="str">
        <f ca="1">OFFSET('Bateria indicadores proceso'!$O$3,(RIGHT(A1414,3)),1)</f>
        <v>Porcentaje</v>
      </c>
      <c r="D1419" s="427"/>
      <c r="E1419" s="427"/>
      <c r="F1419" s="427"/>
      <c r="G1419" s="427"/>
      <c r="H1419" s="427"/>
      <c r="I1419" s="427"/>
      <c r="J1419" s="427"/>
      <c r="K1419" s="427"/>
      <c r="L1419" s="428"/>
    </row>
    <row r="1420" spans="1:12" ht="24">
      <c r="A1420" s="101"/>
      <c r="B1420" s="72" t="s">
        <v>135</v>
      </c>
      <c r="C1420" s="427"/>
      <c r="D1420" s="427"/>
      <c r="E1420" s="427"/>
      <c r="F1420" s="427"/>
      <c r="G1420" s="427"/>
      <c r="H1420" s="427"/>
      <c r="I1420" s="427"/>
      <c r="J1420" s="427"/>
      <c r="K1420" s="427"/>
      <c r="L1420" s="428"/>
    </row>
    <row r="1421" spans="1:12">
      <c r="A1421" s="101"/>
      <c r="B1421" s="72" t="s">
        <v>136</v>
      </c>
      <c r="C1421" s="427" t="str">
        <f ca="1">OFFSET('Bateria indicadores proceso'!$L$3,(RIGHT(A1414,3)),1)</f>
        <v xml:space="preserve">(Número de sesiones de articulación para la atención de alertas tempranas / No de alertas tempranas emitidas por la Defensoria del Pueblo)* 100%									</v>
      </c>
      <c r="D1421" s="427"/>
      <c r="E1421" s="427"/>
      <c r="F1421" s="427"/>
      <c r="G1421" s="427"/>
      <c r="H1421" s="427"/>
      <c r="I1421" s="427"/>
      <c r="J1421" s="427"/>
      <c r="K1421" s="427"/>
      <c r="L1421" s="428"/>
    </row>
    <row r="1422" spans="1:12">
      <c r="A1422" s="101"/>
      <c r="B1422" s="72" t="s">
        <v>137</v>
      </c>
      <c r="C1422" s="427" t="str">
        <f ca="1">OFFSET('Bateria indicadores proceso'!$Z$3,(RIGHT(A1414,3)),1)</f>
        <v>Trimestral</v>
      </c>
      <c r="D1422" s="427"/>
      <c r="E1422" s="427"/>
      <c r="F1422" s="427"/>
      <c r="G1422" s="427"/>
      <c r="H1422" s="427"/>
      <c r="I1422" s="427"/>
      <c r="J1422" s="427"/>
      <c r="K1422" s="427"/>
      <c r="L1422" s="428"/>
    </row>
    <row r="1423" spans="1:12">
      <c r="A1423" s="101"/>
      <c r="B1423" s="72" t="s">
        <v>138</v>
      </c>
      <c r="C1423" s="427" t="str">
        <f ca="1">OFFSET('Bateria indicadores proceso'!$X$3,(RIGHT(A1414,3)),1)</f>
        <v>Actas de sesiones de seguimiento a las alertas tempranas y  Sistema de Información de seguimiento a la CIPRAT</v>
      </c>
      <c r="D1423" s="427"/>
      <c r="E1423" s="427"/>
      <c r="F1423" s="427"/>
      <c r="G1423" s="427"/>
      <c r="H1423" s="427"/>
      <c r="I1423" s="427"/>
      <c r="J1423" s="427"/>
      <c r="K1423" s="427"/>
      <c r="L1423" s="428"/>
    </row>
    <row r="1424" spans="1:12">
      <c r="A1424" s="101"/>
      <c r="B1424" s="72" t="s">
        <v>139</v>
      </c>
      <c r="C1424" s="425">
        <f ca="1">OFFSET('Bateria indicadores proceso'!$P$3,(RIGHT(A1414,3)),1)</f>
        <v>2023</v>
      </c>
      <c r="D1424" s="425"/>
      <c r="E1424" s="425"/>
      <c r="F1424" s="425"/>
      <c r="G1424" s="425"/>
      <c r="H1424" s="425"/>
      <c r="I1424" s="425"/>
      <c r="J1424" s="425"/>
      <c r="K1424" s="425"/>
      <c r="L1424" s="426"/>
    </row>
    <row r="1425" spans="1:12">
      <c r="A1425" s="101"/>
      <c r="B1425" s="72" t="s">
        <v>140</v>
      </c>
      <c r="C1425" s="425" t="str">
        <f ca="1">IF(C1419="Número",TEXT(OFFSET('Bateria indicadores proceso'!$Q$3,(RIGHT(A1414,3)),1),"######"),TEXT(OFFSET('Bateria indicadores proceso'!$Q$3,(RIGHT(A1414,3)),1),"0.0%"))</f>
        <v>100.0%</v>
      </c>
      <c r="D1425" s="425"/>
      <c r="E1425" s="425"/>
      <c r="F1425" s="425"/>
      <c r="G1425" s="425"/>
      <c r="H1425" s="425"/>
      <c r="I1425" s="425"/>
      <c r="J1425" s="425"/>
      <c r="K1425" s="425"/>
      <c r="L1425" s="426"/>
    </row>
    <row r="1426" spans="1:12">
      <c r="A1426" s="101"/>
      <c r="B1426" s="72" t="s">
        <v>141</v>
      </c>
      <c r="C1426" s="444" t="str">
        <f ca="1">+OFFSET('Bateria indicadores proceso'!$R$3,(RIGHT(A1414,3)),1)</f>
        <v>Diciembre de 2025</v>
      </c>
      <c r="D1426" s="444"/>
      <c r="E1426" s="444"/>
      <c r="F1426" s="444"/>
      <c r="G1426" s="444"/>
      <c r="H1426" s="444"/>
      <c r="I1426" s="444"/>
      <c r="J1426" s="444"/>
      <c r="K1426" s="444"/>
      <c r="L1426" s="445"/>
    </row>
    <row r="1427" spans="1:12">
      <c r="A1427" s="101"/>
      <c r="B1427" s="72" t="s">
        <v>142</v>
      </c>
      <c r="C1427" s="425" t="str">
        <f ca="1">OFFSET('Bateria indicadores proceso'!$M$3,(RIGHT(A1414,3)),1)</f>
        <v>Mantener</v>
      </c>
      <c r="D1427" s="425"/>
      <c r="E1427" s="425"/>
      <c r="F1427" s="425"/>
      <c r="G1427" s="425"/>
      <c r="H1427" s="425"/>
      <c r="I1427" s="425"/>
      <c r="J1427" s="425"/>
      <c r="K1427" s="425"/>
      <c r="L1427" s="426"/>
    </row>
    <row r="1428" spans="1:12">
      <c r="A1428" s="101"/>
      <c r="B1428" s="72" t="s">
        <v>143</v>
      </c>
      <c r="C1428" s="425" t="str">
        <f ca="1">OFFSET('Bateria indicadores proceso'!$N$3,(RIGHT(A1414,3)),1)</f>
        <v>Stock</v>
      </c>
      <c r="D1428" s="425"/>
      <c r="E1428" s="425"/>
      <c r="F1428" s="425"/>
      <c r="G1428" s="425"/>
      <c r="H1428" s="425"/>
      <c r="I1428" s="425"/>
      <c r="J1428" s="425"/>
      <c r="K1428" s="425"/>
      <c r="L1428" s="426"/>
    </row>
    <row r="1429" spans="1:12">
      <c r="A1429" s="101"/>
      <c r="B1429" s="72" t="s">
        <v>144</v>
      </c>
      <c r="C1429" s="425" t="str">
        <f ca="1">IF(C1419="Número",TEXT(OFFSET('Bateria indicadores proceso'!$W$3,(RIGHT(A1414,3)),1),"######"),TEXT(OFFSET('Bateria indicadores proceso'!$W$3,(RIGHT(A1414,3)),1),"0.0%"))</f>
        <v>100.0%</v>
      </c>
      <c r="D1429" s="425"/>
      <c r="E1429" s="425"/>
      <c r="F1429" s="425"/>
      <c r="G1429" s="425"/>
      <c r="H1429" s="425"/>
      <c r="I1429" s="425"/>
      <c r="J1429" s="425"/>
      <c r="K1429" s="425"/>
      <c r="L1429" s="426"/>
    </row>
    <row r="1430" spans="1:12">
      <c r="A1430" s="101"/>
      <c r="B1430" s="441" t="s">
        <v>145</v>
      </c>
      <c r="C1430" s="70" t="s">
        <v>146</v>
      </c>
      <c r="D1430" s="70" t="s">
        <v>147</v>
      </c>
      <c r="E1430" s="70" t="s">
        <v>148</v>
      </c>
      <c r="F1430" s="70" t="s">
        <v>149</v>
      </c>
      <c r="J1430" s="75"/>
      <c r="K1430" s="75"/>
      <c r="L1430" s="76"/>
    </row>
    <row r="1431" spans="1:12">
      <c r="A1431" s="101"/>
      <c r="B1431" s="441"/>
      <c r="C1431" s="70" t="str">
        <f ca="1">IF(C1419="Número",TEXT(OFFSET('Bateria indicadores proceso'!$S$3,(RIGHT(A1414,3)),1),"######"),TEXT(OFFSET('Bateria indicadores proceso'!$S$3,(RIGHT(A1414,3)),1),"0.0%"))</f>
        <v>100.0%</v>
      </c>
      <c r="D1431" s="70" t="str">
        <f ca="1">IF(C1419="Número",TEXT(OFFSET('Bateria indicadores proceso'!$T$3,(RIGHT(A1414,3)),1),"######"),TEXT(OFFSET('Bateria indicadores proceso'!$T$3,(RIGHT(A1414,3)),1),"0.0%"))</f>
        <v>100.0%</v>
      </c>
      <c r="E1431" s="70" t="str">
        <f ca="1">IF(C1419="Número",TEXT(OFFSET('Bateria indicadores proceso'!$U$3,(RIGHT(A1414,3)),1),"######"),TEXT(OFFSET('Bateria indicadores proceso'!$U$3,(RIGHT(A1414,3)),1),"0.0%"))</f>
        <v>100.0%</v>
      </c>
      <c r="F1431" s="70" t="str">
        <f ca="1">IF(C1419="Número",TEXT(OFFSET('Bateria indicadores proceso'!$V$3,(RIGHT(A1414,3)),1),"######"),TEXT(OFFSET('Bateria indicadores proceso'!$V$3,(RIGHT(A1414,3)),1),"0.0%"))</f>
        <v>100.0%</v>
      </c>
      <c r="J1431" s="77"/>
      <c r="K1431" s="77"/>
      <c r="L1431" s="78"/>
    </row>
    <row r="1432" spans="1:12">
      <c r="A1432" s="101"/>
      <c r="B1432" s="466" t="s">
        <v>150</v>
      </c>
      <c r="C1432" s="446" t="s">
        <v>99</v>
      </c>
      <c r="D1432" s="447"/>
      <c r="E1432" s="446" t="s">
        <v>103</v>
      </c>
      <c r="F1432" s="447"/>
      <c r="G1432" s="446" t="s">
        <v>107</v>
      </c>
      <c r="H1432" s="447"/>
      <c r="I1432" s="446" t="s">
        <v>111</v>
      </c>
      <c r="J1432" s="447"/>
      <c r="K1432" s="446" t="s">
        <v>114</v>
      </c>
      <c r="L1432" s="449"/>
    </row>
    <row r="1433" spans="1:12">
      <c r="A1433" s="101"/>
      <c r="B1433" s="467"/>
      <c r="C1433" s="452" t="s">
        <v>97</v>
      </c>
      <c r="D1433" s="453"/>
      <c r="E1433" s="454" t="s">
        <v>101</v>
      </c>
      <c r="F1433" s="455"/>
      <c r="G1433" s="456" t="s">
        <v>105</v>
      </c>
      <c r="H1433" s="457"/>
      <c r="I1433" s="458" t="s">
        <v>109</v>
      </c>
      <c r="J1433" s="459"/>
      <c r="K1433" s="460" t="s">
        <v>112</v>
      </c>
      <c r="L1433" s="461"/>
    </row>
    <row r="1434" spans="1:12">
      <c r="A1434" s="101"/>
      <c r="B1434" s="468"/>
      <c r="C1434" s="446" t="s">
        <v>98</v>
      </c>
      <c r="D1434" s="447"/>
      <c r="E1434" s="446" t="s">
        <v>151</v>
      </c>
      <c r="F1434" s="447"/>
      <c r="G1434" s="448" t="s">
        <v>152</v>
      </c>
      <c r="H1434" s="447"/>
      <c r="I1434" s="446" t="s">
        <v>153</v>
      </c>
      <c r="J1434" s="447"/>
      <c r="K1434" s="446" t="s">
        <v>113</v>
      </c>
      <c r="L1434" s="449"/>
    </row>
    <row r="1435" spans="1:12">
      <c r="A1435" s="101"/>
      <c r="B1435" s="72" t="s">
        <v>154</v>
      </c>
      <c r="C1435" s="427" t="str">
        <f ca="1">OFFSET('Bateria indicadores proceso'!$Y$3,(RIGHT(A1414,3)),1)</f>
        <v xml:space="preserve">Actas de seguimiento y/o listados de asistencia </v>
      </c>
      <c r="D1435" s="427"/>
      <c r="E1435" s="427"/>
      <c r="F1435" s="427"/>
      <c r="G1435" s="427"/>
      <c r="H1435" s="427"/>
      <c r="I1435" s="427"/>
      <c r="J1435" s="427"/>
      <c r="K1435" s="427"/>
      <c r="L1435" s="428"/>
    </row>
    <row r="1436" spans="1:12">
      <c r="A1436" s="101"/>
      <c r="B1436" s="442" t="s">
        <v>155</v>
      </c>
      <c r="C1436" s="425" t="s">
        <v>156</v>
      </c>
      <c r="D1436" s="425"/>
      <c r="E1436" s="425"/>
      <c r="F1436" s="462" t="str">
        <f ca="1">OFFSET('Bateria indicadores proceso'!$B$3,(RIGHT(A1414,3)),1)</f>
        <v>GESTIÓN PARA LA PROTECCIÓN DE LOS DERECHOS</v>
      </c>
      <c r="G1436" s="462"/>
      <c r="H1436" s="462"/>
      <c r="I1436" s="462"/>
      <c r="J1436" s="462"/>
      <c r="K1436" s="462"/>
      <c r="L1436" s="463"/>
    </row>
    <row r="1437" spans="1:12">
      <c r="A1437" s="101"/>
      <c r="B1437" s="443"/>
      <c r="C1437" s="425" t="s">
        <v>157</v>
      </c>
      <c r="D1437" s="425"/>
      <c r="E1437" s="425"/>
      <c r="F1437" s="464">
        <f ca="1">OFFSET('Bateria indicadores proceso'!$C$3,(RIGHT(A1414,3)),1)</f>
        <v>0.11</v>
      </c>
      <c r="G1437" s="464"/>
      <c r="H1437" s="464"/>
      <c r="I1437" s="464"/>
      <c r="J1437" s="464"/>
      <c r="K1437" s="464"/>
      <c r="L1437" s="465"/>
    </row>
    <row r="1438" spans="1:12" ht="15" thickBot="1">
      <c r="A1438" s="101"/>
      <c r="B1438" s="443"/>
      <c r="C1438" s="425" t="s">
        <v>158</v>
      </c>
      <c r="D1438" s="425"/>
      <c r="E1438" s="425"/>
      <c r="F1438" s="464">
        <f ca="1">OFFSET('Bateria indicadores proceso'!$E$3,(RIGHT(A1414,3)),1)</f>
        <v>0.04</v>
      </c>
      <c r="G1438" s="464"/>
      <c r="H1438" s="464"/>
      <c r="I1438" s="464"/>
      <c r="J1438" s="464"/>
      <c r="K1438" s="464"/>
      <c r="L1438" s="465"/>
    </row>
    <row r="1439" spans="1:12" ht="16" thickBot="1">
      <c r="A1439" s="101"/>
      <c r="B1439" s="438" t="s">
        <v>159</v>
      </c>
      <c r="C1439" s="439"/>
      <c r="D1439" s="439"/>
      <c r="E1439" s="439"/>
      <c r="F1439" s="439"/>
      <c r="G1439" s="439"/>
      <c r="H1439" s="439"/>
      <c r="I1439" s="439"/>
      <c r="J1439" s="439"/>
      <c r="K1439" s="439"/>
      <c r="L1439" s="440"/>
    </row>
    <row r="1440" spans="1:12">
      <c r="A1440" s="101"/>
      <c r="B1440" s="72" t="s">
        <v>161</v>
      </c>
      <c r="C1440" s="425" t="str">
        <f ca="1">OFFSET('Bateria indicadores proceso'!$G$3,(RIGHT(A1414,3)),1)</f>
        <v>Director</v>
      </c>
      <c r="D1440" s="425"/>
      <c r="E1440" s="425"/>
      <c r="F1440" s="425"/>
      <c r="G1440" s="425"/>
      <c r="H1440" s="425"/>
      <c r="I1440" s="425"/>
      <c r="J1440" s="425"/>
      <c r="K1440" s="425"/>
      <c r="L1440" s="426"/>
    </row>
    <row r="1441" spans="1:12">
      <c r="A1441" s="101"/>
      <c r="B1441" s="72" t="s">
        <v>162</v>
      </c>
      <c r="C1441" s="425" t="str">
        <f ca="1">OFFSET('Bateria indicadores proceso'!$F$3,(RIGHT(A1414,3)),1)</f>
        <v>Dirección de Seguridad, Convivencia Ciudadana y Gobierno</v>
      </c>
      <c r="D1441" s="425"/>
      <c r="E1441" s="425"/>
      <c r="F1441" s="425"/>
      <c r="G1441" s="425"/>
      <c r="H1441" s="425"/>
      <c r="I1441" s="425"/>
      <c r="J1441" s="425"/>
      <c r="K1441" s="425"/>
      <c r="L1441" s="426"/>
    </row>
    <row r="1442" spans="1:12">
      <c r="A1442" s="101"/>
      <c r="B1442" s="72" t="s">
        <v>163</v>
      </c>
      <c r="C1442" s="450" t="str">
        <f ca="1">OFFSET('Bateria indicadores proceso'!$H$3,(RIGHT(A1378,3)),1)</f>
        <v>dickson.gomez@mininterior.gov.co</v>
      </c>
      <c r="D1442" s="450"/>
      <c r="E1442" s="450"/>
      <c r="F1442" s="450"/>
      <c r="G1442" s="450"/>
      <c r="H1442" s="450"/>
      <c r="I1442" s="450"/>
      <c r="J1442" s="450"/>
      <c r="K1442" s="450"/>
      <c r="L1442" s="451"/>
    </row>
    <row r="1443" spans="1:12" ht="15" thickBot="1">
      <c r="A1443" s="104"/>
      <c r="B1443" s="74" t="s">
        <v>164</v>
      </c>
      <c r="C1443" s="429" t="s">
        <v>165</v>
      </c>
      <c r="D1443" s="429"/>
      <c r="E1443" s="429"/>
      <c r="F1443" s="429"/>
      <c r="G1443" s="429"/>
      <c r="H1443" s="429"/>
      <c r="I1443" s="429"/>
      <c r="J1443" s="429"/>
      <c r="K1443" s="429"/>
      <c r="L1443" s="430"/>
    </row>
    <row r="1444" spans="1:12" ht="15" thickBot="1"/>
    <row r="1445" spans="1:12" ht="21.5" thickBot="1">
      <c r="A1445" s="431" t="s">
        <v>120</v>
      </c>
      <c r="B1445" s="432"/>
      <c r="C1445" s="432"/>
      <c r="D1445" s="432"/>
      <c r="E1445" s="432"/>
      <c r="F1445" s="432"/>
      <c r="G1445" s="432"/>
      <c r="H1445" s="432"/>
      <c r="I1445" s="432"/>
      <c r="J1445" s="432"/>
      <c r="K1445" s="432"/>
      <c r="L1445" s="433"/>
    </row>
    <row r="1446" spans="1:12" ht="31.5" thickBot="1">
      <c r="A1446" s="69" t="s">
        <v>121</v>
      </c>
      <c r="B1446" s="436" t="s">
        <v>122</v>
      </c>
      <c r="C1446" s="436"/>
      <c r="D1446" s="436"/>
      <c r="E1446" s="436"/>
      <c r="F1446" s="436"/>
      <c r="G1446" s="436"/>
      <c r="H1446" s="436"/>
      <c r="I1446" s="436"/>
      <c r="J1446" s="436"/>
      <c r="K1446" s="436"/>
      <c r="L1446" s="436"/>
    </row>
    <row r="1447" spans="1:12" ht="16" thickBot="1">
      <c r="A1447" s="100"/>
      <c r="B1447" s="71" t="s">
        <v>123</v>
      </c>
      <c r="C1447" s="434" t="s">
        <v>124</v>
      </c>
      <c r="D1447" s="434"/>
      <c r="E1447" s="434"/>
      <c r="F1447" s="434"/>
      <c r="G1447" s="434"/>
      <c r="H1447" s="434"/>
      <c r="I1447" s="434"/>
      <c r="J1447" s="434"/>
      <c r="K1447" s="434"/>
      <c r="L1447" s="435"/>
    </row>
    <row r="1448" spans="1:12" ht="16" thickBot="1">
      <c r="A1448" s="101"/>
      <c r="B1448" s="436" t="s">
        <v>125</v>
      </c>
      <c r="C1448" s="437"/>
      <c r="D1448" s="437"/>
      <c r="E1448" s="437"/>
      <c r="F1448" s="437"/>
      <c r="G1448" s="437"/>
      <c r="H1448" s="437"/>
      <c r="I1448" s="437"/>
      <c r="J1448" s="437"/>
      <c r="K1448" s="437"/>
      <c r="L1448" s="437"/>
    </row>
    <row r="1449" spans="1:12">
      <c r="A1449" s="101"/>
      <c r="B1449" s="71" t="s">
        <v>126</v>
      </c>
      <c r="C1449" s="427" t="s">
        <v>127</v>
      </c>
      <c r="D1449" s="427"/>
      <c r="E1449" s="427"/>
      <c r="F1449" s="427"/>
      <c r="G1449" s="427"/>
      <c r="H1449" s="427"/>
      <c r="I1449" s="427"/>
      <c r="J1449" s="427"/>
      <c r="K1449" s="427"/>
      <c r="L1449" s="428"/>
    </row>
    <row r="1450" spans="1:12">
      <c r="A1450" s="102" t="s">
        <v>205</v>
      </c>
      <c r="B1450" s="72" t="s">
        <v>129</v>
      </c>
      <c r="C1450" s="427" t="str">
        <f ca="1">OFFSET('Bateria indicadores proceso'!$F$3,(RIGHT(A1450,3)),1)</f>
        <v>Dirección de Seguridad, Convivencia Ciudadana y Gobierno</v>
      </c>
      <c r="D1450" s="427"/>
      <c r="E1450" s="427"/>
      <c r="F1450" s="427"/>
      <c r="G1450" s="427"/>
      <c r="H1450" s="427"/>
      <c r="I1450" s="427"/>
      <c r="J1450" s="427"/>
      <c r="K1450" s="427"/>
      <c r="L1450" s="428"/>
    </row>
    <row r="1451" spans="1:12">
      <c r="A1451" s="101"/>
      <c r="B1451" s="72" t="s">
        <v>130</v>
      </c>
      <c r="C1451" s="427" t="str">
        <f ca="1">OFFSET('Bateria indicadores proceso'!$K$3,(RIGHT(A1450,3)),1)</f>
        <v>Asistencias técnicas realizadas a entidades territoriales para fortalecer la gestión territorial de la convivencia y seguridad ciudadana</v>
      </c>
      <c r="D1451" s="427"/>
      <c r="E1451" s="427"/>
      <c r="F1451" s="427"/>
      <c r="G1451" s="427"/>
      <c r="H1451" s="427"/>
      <c r="I1451" s="427"/>
      <c r="J1451" s="427"/>
      <c r="K1451" s="427"/>
      <c r="L1451" s="428"/>
    </row>
    <row r="1452" spans="1:12">
      <c r="A1452" s="101"/>
      <c r="B1452" s="72" t="s">
        <v>131</v>
      </c>
      <c r="C1452" s="427" t="str">
        <f ca="1">OFFSET('Bateria indicadores proceso'!$I$3,(RIGHT(A1450,3)),1)</f>
        <v>Eficacia</v>
      </c>
      <c r="D1452" s="427"/>
      <c r="E1452" s="427"/>
      <c r="F1452" s="427"/>
      <c r="G1452" s="427"/>
      <c r="H1452" s="427"/>
      <c r="I1452" s="427"/>
      <c r="J1452" s="427"/>
      <c r="K1452" s="427"/>
      <c r="L1452" s="428"/>
    </row>
    <row r="1453" spans="1:12" ht="15" thickBot="1">
      <c r="A1453" s="103"/>
      <c r="B1453" s="73" t="s">
        <v>132</v>
      </c>
      <c r="C1453" s="427" t="str">
        <f ca="1">OFFSET('Bateria indicadores proceso'!$J$3,(RIGHT(A1450,3)),1)</f>
        <v xml:space="preserve">Mide el número de entidades territoriales asistidas en temas relacionados con la gestión territorial de la convivencia y seguridad ciudadana (Planes integrales de Seguridad y Convivencia Ciudadana, administración de Fondos de Seguridad Territorial, Socialización de politica pública de seguridad y convivencia, Socialización del Código Nacional de Convivencia Ciudadana), dado que misionalmente la Dirección de Seguridad, Convivencia Ciudadana y Gobierno tiene la competencia de asistir técnicamente a las entidades territoriales,  dada la importancia de  fortalecer los territorios en los temas relacionados con la seguridad y convivencia ciudadana.Para este indicador se programa una meta, pero también se atiende bajo demanda de las entidades territoriales y/o entidades del orden Nacional que las soliciten. La orientación de este indicador es aumentar el número de entidades territoriales asistidas durante la vigencia. 													</v>
      </c>
      <c r="D1453" s="427"/>
      <c r="E1453" s="427"/>
      <c r="F1453" s="427"/>
      <c r="G1453" s="427"/>
      <c r="H1453" s="427"/>
      <c r="I1453" s="427"/>
      <c r="J1453" s="427"/>
      <c r="K1453" s="427"/>
      <c r="L1453" s="428"/>
    </row>
    <row r="1454" spans="1:12" ht="16" thickBot="1">
      <c r="A1454" s="103"/>
      <c r="B1454" s="438" t="s">
        <v>133</v>
      </c>
      <c r="C1454" s="439"/>
      <c r="D1454" s="439"/>
      <c r="E1454" s="439"/>
      <c r="F1454" s="439"/>
      <c r="G1454" s="439"/>
      <c r="H1454" s="439"/>
      <c r="I1454" s="439"/>
      <c r="J1454" s="439"/>
      <c r="K1454" s="439"/>
      <c r="L1454" s="440"/>
    </row>
    <row r="1455" spans="1:12">
      <c r="A1455" s="101"/>
      <c r="B1455" s="71" t="s">
        <v>134</v>
      </c>
      <c r="C1455" s="427" t="str">
        <f ca="1">OFFSET('Bateria indicadores proceso'!$O$3,(RIGHT(A1450,3)),1)</f>
        <v>Número</v>
      </c>
      <c r="D1455" s="427"/>
      <c r="E1455" s="427"/>
      <c r="F1455" s="427"/>
      <c r="G1455" s="427"/>
      <c r="H1455" s="427"/>
      <c r="I1455" s="427"/>
      <c r="J1455" s="427"/>
      <c r="K1455" s="427"/>
      <c r="L1455" s="428"/>
    </row>
    <row r="1456" spans="1:12" ht="24">
      <c r="A1456" s="101"/>
      <c r="B1456" s="72" t="s">
        <v>135</v>
      </c>
      <c r="C1456" s="427"/>
      <c r="D1456" s="427"/>
      <c r="E1456" s="427"/>
      <c r="F1456" s="427"/>
      <c r="G1456" s="427"/>
      <c r="H1456" s="427"/>
      <c r="I1456" s="427"/>
      <c r="J1456" s="427"/>
      <c r="K1456" s="427"/>
      <c r="L1456" s="428"/>
    </row>
    <row r="1457" spans="1:12">
      <c r="A1457" s="101"/>
      <c r="B1457" s="72" t="s">
        <v>136</v>
      </c>
      <c r="C1457" s="427" t="str">
        <f ca="1">OFFSET('Bateria indicadores proceso'!$L$3,(RIGHT(A1450,3)),1)</f>
        <v>Sumatoria del número de entidades territoriales asistidas en temáticas de gestión territorial.</v>
      </c>
      <c r="D1457" s="427"/>
      <c r="E1457" s="427"/>
      <c r="F1457" s="427"/>
      <c r="G1457" s="427"/>
      <c r="H1457" s="427"/>
      <c r="I1457" s="427"/>
      <c r="J1457" s="427"/>
      <c r="K1457" s="427"/>
      <c r="L1457" s="428"/>
    </row>
    <row r="1458" spans="1:12">
      <c r="A1458" s="101"/>
      <c r="B1458" s="72" t="s">
        <v>137</v>
      </c>
      <c r="C1458" s="427" t="str">
        <f ca="1">OFFSET('Bateria indicadores proceso'!$Z$3,(RIGHT(A1450,3)),1)</f>
        <v>Trimestral</v>
      </c>
      <c r="D1458" s="427"/>
      <c r="E1458" s="427"/>
      <c r="F1458" s="427"/>
      <c r="G1458" s="427"/>
      <c r="H1458" s="427"/>
      <c r="I1458" s="427"/>
      <c r="J1458" s="427"/>
      <c r="K1458" s="427"/>
      <c r="L1458" s="428"/>
    </row>
    <row r="1459" spans="1:12">
      <c r="A1459" s="101"/>
      <c r="B1459" s="72" t="s">
        <v>138</v>
      </c>
      <c r="C1459" s="427" t="str">
        <f ca="1">OFFSET('Bateria indicadores proceso'!$X$3,(RIGHT(A1450,3)),1)</f>
        <v>Actas y/o listados de asistencia generadas por el grupo de gestión territorial de la Dirección de Seguridad, Convivencia Ciudadana y Gobierno</v>
      </c>
      <c r="D1459" s="427"/>
      <c r="E1459" s="427"/>
      <c r="F1459" s="427"/>
      <c r="G1459" s="427"/>
      <c r="H1459" s="427"/>
      <c r="I1459" s="427"/>
      <c r="J1459" s="427"/>
      <c r="K1459" s="427"/>
      <c r="L1459" s="428"/>
    </row>
    <row r="1460" spans="1:12">
      <c r="A1460" s="101"/>
      <c r="B1460" s="72" t="s">
        <v>139</v>
      </c>
      <c r="C1460" s="425">
        <f ca="1">OFFSET('Bateria indicadores proceso'!$P$3,(RIGHT(A1450,3)),1)</f>
        <v>2025</v>
      </c>
      <c r="D1460" s="425"/>
      <c r="E1460" s="425"/>
      <c r="F1460" s="425"/>
      <c r="G1460" s="425"/>
      <c r="H1460" s="425"/>
      <c r="I1460" s="425"/>
      <c r="J1460" s="425"/>
      <c r="K1460" s="425"/>
      <c r="L1460" s="426"/>
    </row>
    <row r="1461" spans="1:12">
      <c r="A1461" s="101"/>
      <c r="B1461" s="72" t="s">
        <v>140</v>
      </c>
      <c r="C1461" s="425" t="str">
        <f ca="1">IF(C1455="Número",TEXT(OFFSET('Bateria indicadores proceso'!$Q$3,(RIGHT(A1450,3)),1),"######"),TEXT(OFFSET('Bateria indicadores proceso'!$Q$3,(RIGHT(A1450,3)),1),"0.0%"))</f>
        <v>403</v>
      </c>
      <c r="D1461" s="425"/>
      <c r="E1461" s="425"/>
      <c r="F1461" s="425"/>
      <c r="G1461" s="425"/>
      <c r="H1461" s="425"/>
      <c r="I1461" s="425"/>
      <c r="J1461" s="425"/>
      <c r="K1461" s="425"/>
      <c r="L1461" s="426"/>
    </row>
    <row r="1462" spans="1:12">
      <c r="A1462" s="101"/>
      <c r="B1462" s="72" t="s">
        <v>141</v>
      </c>
      <c r="C1462" s="444">
        <f ca="1">+OFFSET('Bateria indicadores proceso'!$R$3,(RIGHT(A1450,3)),1)</f>
        <v>45930</v>
      </c>
      <c r="D1462" s="444"/>
      <c r="E1462" s="444"/>
      <c r="F1462" s="444"/>
      <c r="G1462" s="444"/>
      <c r="H1462" s="444"/>
      <c r="I1462" s="444"/>
      <c r="J1462" s="444"/>
      <c r="K1462" s="444"/>
      <c r="L1462" s="445"/>
    </row>
    <row r="1463" spans="1:12">
      <c r="A1463" s="101"/>
      <c r="B1463" s="72" t="s">
        <v>142</v>
      </c>
      <c r="C1463" s="425" t="str">
        <f ca="1">OFFSET('Bateria indicadores proceso'!$M$3,(RIGHT(A1450,3)),1)</f>
        <v>Incrementar</v>
      </c>
      <c r="D1463" s="425"/>
      <c r="E1463" s="425"/>
      <c r="F1463" s="425"/>
      <c r="G1463" s="425"/>
      <c r="H1463" s="425"/>
      <c r="I1463" s="425"/>
      <c r="J1463" s="425"/>
      <c r="K1463" s="425"/>
      <c r="L1463" s="426"/>
    </row>
    <row r="1464" spans="1:12">
      <c r="A1464" s="101"/>
      <c r="B1464" s="72" t="s">
        <v>143</v>
      </c>
      <c r="C1464" s="425" t="str">
        <f ca="1">OFFSET('Bateria indicadores proceso'!$N$3,(RIGHT(A1450,3)),1)</f>
        <v>Acumulado</v>
      </c>
      <c r="D1464" s="425"/>
      <c r="E1464" s="425"/>
      <c r="F1464" s="425"/>
      <c r="G1464" s="425"/>
      <c r="H1464" s="425"/>
      <c r="I1464" s="425"/>
      <c r="J1464" s="425"/>
      <c r="K1464" s="425"/>
      <c r="L1464" s="426"/>
    </row>
    <row r="1465" spans="1:12">
      <c r="A1465" s="101"/>
      <c r="B1465" s="72" t="s">
        <v>144</v>
      </c>
      <c r="C1465" s="425" t="str">
        <f ca="1">IF(C1455="Número",TEXT(OFFSET('Bateria indicadores proceso'!$W$3,(RIGHT(A1450,3)),1),"######"),TEXT(OFFSET('Bateria indicadores proceso'!$W$3,(RIGHT(A1450,3)),1),"0.0%"))</f>
        <v>304</v>
      </c>
      <c r="D1465" s="425"/>
      <c r="E1465" s="425"/>
      <c r="F1465" s="425"/>
      <c r="G1465" s="425"/>
      <c r="H1465" s="425"/>
      <c r="I1465" s="425"/>
      <c r="J1465" s="425"/>
      <c r="K1465" s="425"/>
      <c r="L1465" s="426"/>
    </row>
    <row r="1466" spans="1:12">
      <c r="A1466" s="101"/>
      <c r="B1466" s="441" t="s">
        <v>145</v>
      </c>
      <c r="C1466" s="70" t="s">
        <v>146</v>
      </c>
      <c r="D1466" s="70" t="s">
        <v>147</v>
      </c>
      <c r="E1466" s="70" t="s">
        <v>148</v>
      </c>
      <c r="F1466" s="70" t="s">
        <v>149</v>
      </c>
      <c r="J1466" s="75"/>
      <c r="K1466" s="75"/>
      <c r="L1466" s="76"/>
    </row>
    <row r="1467" spans="1:12">
      <c r="A1467" s="101"/>
      <c r="B1467" s="441"/>
      <c r="C1467" s="70" t="str">
        <f ca="1">IF(C1455="Número",TEXT(OFFSET('Bateria indicadores proceso'!$S$3,(RIGHT(A1450,3)),1),"######"),TEXT(OFFSET('Bateria indicadores proceso'!$S$3,(RIGHT(A1450,3)),1),"0.0%"))</f>
        <v>50</v>
      </c>
      <c r="D1467" s="70" t="str">
        <f ca="1">IF(C1455="Número",TEXT(OFFSET('Bateria indicadores proceso'!$T$3,(RIGHT(A1450,3)),1),"######"),TEXT(OFFSET('Bateria indicadores proceso'!$T$3,(RIGHT(A1450,3)),1),"0.0%"))</f>
        <v>130</v>
      </c>
      <c r="E1467" s="70" t="str">
        <f ca="1">IF(C1455="Número",TEXT(OFFSET('Bateria indicadores proceso'!$U$3,(RIGHT(A1450,3)),1),"######"),TEXT(OFFSET('Bateria indicadores proceso'!$U$3,(RIGHT(A1450,3)),1),"0.0%"))</f>
        <v>94</v>
      </c>
      <c r="F1467" s="70" t="str">
        <f ca="1">IF(C1455="Número",TEXT(OFFSET('Bateria indicadores proceso'!$V$3,(RIGHT(A1450,3)),1),"######"),TEXT(OFFSET('Bateria indicadores proceso'!$V$3,(RIGHT(A1450,3)),1),"0.0%"))</f>
        <v>30</v>
      </c>
      <c r="J1467" s="77"/>
      <c r="K1467" s="77"/>
      <c r="L1467" s="78"/>
    </row>
    <row r="1468" spans="1:12">
      <c r="A1468" s="101"/>
      <c r="B1468" s="466" t="s">
        <v>150</v>
      </c>
      <c r="C1468" s="446" t="s">
        <v>99</v>
      </c>
      <c r="D1468" s="447"/>
      <c r="E1468" s="446" t="s">
        <v>103</v>
      </c>
      <c r="F1468" s="447"/>
      <c r="G1468" s="446" t="s">
        <v>107</v>
      </c>
      <c r="H1468" s="447"/>
      <c r="I1468" s="446" t="s">
        <v>111</v>
      </c>
      <c r="J1468" s="447"/>
      <c r="K1468" s="446" t="s">
        <v>114</v>
      </c>
      <c r="L1468" s="449"/>
    </row>
    <row r="1469" spans="1:12">
      <c r="A1469" s="101"/>
      <c r="B1469" s="467"/>
      <c r="C1469" s="452" t="s">
        <v>97</v>
      </c>
      <c r="D1469" s="453"/>
      <c r="E1469" s="454" t="s">
        <v>101</v>
      </c>
      <c r="F1469" s="455"/>
      <c r="G1469" s="456" t="s">
        <v>105</v>
      </c>
      <c r="H1469" s="457"/>
      <c r="I1469" s="458" t="s">
        <v>109</v>
      </c>
      <c r="J1469" s="459"/>
      <c r="K1469" s="460" t="s">
        <v>112</v>
      </c>
      <c r="L1469" s="461"/>
    </row>
    <row r="1470" spans="1:12">
      <c r="A1470" s="101"/>
      <c r="B1470" s="468"/>
      <c r="C1470" s="446" t="s">
        <v>98</v>
      </c>
      <c r="D1470" s="447"/>
      <c r="E1470" s="446" t="s">
        <v>151</v>
      </c>
      <c r="F1470" s="447"/>
      <c r="G1470" s="448" t="s">
        <v>152</v>
      </c>
      <c r="H1470" s="447"/>
      <c r="I1470" s="446" t="s">
        <v>153</v>
      </c>
      <c r="J1470" s="447"/>
      <c r="K1470" s="446" t="s">
        <v>113</v>
      </c>
      <c r="L1470" s="449"/>
    </row>
    <row r="1471" spans="1:12">
      <c r="A1471" s="101"/>
      <c r="B1471" s="72" t="s">
        <v>154</v>
      </c>
      <c r="C1471" s="427" t="str">
        <f ca="1">OFFSET('Bateria indicadores proceso'!$Y$3,(RIGHT(A1450,3)),1)</f>
        <v>Actas y/o listados de asistencia soporte de las asistencias técnicas.</v>
      </c>
      <c r="D1471" s="427"/>
      <c r="E1471" s="427"/>
      <c r="F1471" s="427"/>
      <c r="G1471" s="427"/>
      <c r="H1471" s="427"/>
      <c r="I1471" s="427"/>
      <c r="J1471" s="427"/>
      <c r="K1471" s="427"/>
      <c r="L1471" s="428"/>
    </row>
    <row r="1472" spans="1:12">
      <c r="A1472" s="101"/>
      <c r="B1472" s="442" t="s">
        <v>155</v>
      </c>
      <c r="C1472" s="425" t="s">
        <v>156</v>
      </c>
      <c r="D1472" s="425"/>
      <c r="E1472" s="425"/>
      <c r="F1472" s="462" t="str">
        <f ca="1">OFFSET('Bateria indicadores proceso'!$B$3,(RIGHT(A1450,3)),1)</f>
        <v>GESTIÓN PARA LA PROTECCIÓN DE LOS DERECHOS</v>
      </c>
      <c r="G1472" s="462"/>
      <c r="H1472" s="462"/>
      <c r="I1472" s="462"/>
      <c r="J1472" s="462"/>
      <c r="K1472" s="462"/>
      <c r="L1472" s="463"/>
    </row>
    <row r="1473" spans="1:12">
      <c r="A1473" s="101"/>
      <c r="B1473" s="443"/>
      <c r="C1473" s="425" t="s">
        <v>157</v>
      </c>
      <c r="D1473" s="425"/>
      <c r="E1473" s="425"/>
      <c r="F1473" s="464">
        <f ca="1">OFFSET('Bateria indicadores proceso'!$C$3,(RIGHT(A1450,3)),1)</f>
        <v>0.11</v>
      </c>
      <c r="G1473" s="464"/>
      <c r="H1473" s="464"/>
      <c r="I1473" s="464"/>
      <c r="J1473" s="464"/>
      <c r="K1473" s="464"/>
      <c r="L1473" s="465"/>
    </row>
    <row r="1474" spans="1:12" ht="15" thickBot="1">
      <c r="A1474" s="101"/>
      <c r="B1474" s="443"/>
      <c r="C1474" s="425" t="s">
        <v>158</v>
      </c>
      <c r="D1474" s="425"/>
      <c r="E1474" s="425"/>
      <c r="F1474" s="464">
        <f ca="1">OFFSET('Bateria indicadores proceso'!$E$3,(RIGHT(A1450,3)),1)</f>
        <v>0.04</v>
      </c>
      <c r="G1474" s="464"/>
      <c r="H1474" s="464"/>
      <c r="I1474" s="464"/>
      <c r="J1474" s="464"/>
      <c r="K1474" s="464"/>
      <c r="L1474" s="465"/>
    </row>
    <row r="1475" spans="1:12" ht="16" thickBot="1">
      <c r="A1475" s="101"/>
      <c r="B1475" s="438" t="s">
        <v>159</v>
      </c>
      <c r="C1475" s="439"/>
      <c r="D1475" s="439"/>
      <c r="E1475" s="439"/>
      <c r="F1475" s="439"/>
      <c r="G1475" s="439"/>
      <c r="H1475" s="439"/>
      <c r="I1475" s="439"/>
      <c r="J1475" s="439"/>
      <c r="K1475" s="439"/>
      <c r="L1475" s="440"/>
    </row>
    <row r="1476" spans="1:12">
      <c r="A1476" s="101"/>
      <c r="B1476" s="72" t="s">
        <v>161</v>
      </c>
      <c r="C1476" s="425" t="str">
        <f ca="1">OFFSET('Bateria indicadores proceso'!$G$3,(RIGHT(A1450,3)),1)</f>
        <v>Director</v>
      </c>
      <c r="D1476" s="425"/>
      <c r="E1476" s="425"/>
      <c r="F1476" s="425"/>
      <c r="G1476" s="425"/>
      <c r="H1476" s="425"/>
      <c r="I1476" s="425"/>
      <c r="J1476" s="425"/>
      <c r="K1476" s="425"/>
      <c r="L1476" s="426"/>
    </row>
    <row r="1477" spans="1:12">
      <c r="A1477" s="101"/>
      <c r="B1477" s="72" t="s">
        <v>162</v>
      </c>
      <c r="C1477" s="425" t="str">
        <f ca="1">OFFSET('Bateria indicadores proceso'!$F$3,(RIGHT(A1450,3)),1)</f>
        <v>Dirección de Seguridad, Convivencia Ciudadana y Gobierno</v>
      </c>
      <c r="D1477" s="425"/>
      <c r="E1477" s="425"/>
      <c r="F1477" s="425"/>
      <c r="G1477" s="425"/>
      <c r="H1477" s="425"/>
      <c r="I1477" s="425"/>
      <c r="J1477" s="425"/>
      <c r="K1477" s="425"/>
      <c r="L1477" s="426"/>
    </row>
    <row r="1478" spans="1:12">
      <c r="A1478" s="101"/>
      <c r="B1478" s="72" t="s">
        <v>163</v>
      </c>
      <c r="C1478" s="450" t="str">
        <f ca="1">OFFSET('Bateria indicadores proceso'!$H$3,(RIGHT(A1450,3)),1)</f>
        <v xml:space="preserve">tito.lovo@mininterior.gov.co									</v>
      </c>
      <c r="D1478" s="450"/>
      <c r="E1478" s="450"/>
      <c r="F1478" s="450"/>
      <c r="G1478" s="450"/>
      <c r="H1478" s="450"/>
      <c r="I1478" s="450"/>
      <c r="J1478" s="450"/>
      <c r="K1478" s="450"/>
      <c r="L1478" s="451"/>
    </row>
    <row r="1479" spans="1:12" ht="15" thickBot="1">
      <c r="A1479" s="104"/>
      <c r="B1479" s="74" t="s">
        <v>164</v>
      </c>
      <c r="C1479" s="429" t="s">
        <v>165</v>
      </c>
      <c r="D1479" s="429"/>
      <c r="E1479" s="429"/>
      <c r="F1479" s="429"/>
      <c r="G1479" s="429"/>
      <c r="H1479" s="429"/>
      <c r="I1479" s="429"/>
      <c r="J1479" s="429"/>
      <c r="K1479" s="429"/>
      <c r="L1479" s="430"/>
    </row>
    <row r="1480" spans="1:12" ht="15" thickBot="1"/>
    <row r="1481" spans="1:12" ht="21.5" thickBot="1">
      <c r="A1481" s="431" t="s">
        <v>120</v>
      </c>
      <c r="B1481" s="432"/>
      <c r="C1481" s="432"/>
      <c r="D1481" s="432"/>
      <c r="E1481" s="432"/>
      <c r="F1481" s="432"/>
      <c r="G1481" s="432"/>
      <c r="H1481" s="432"/>
      <c r="I1481" s="432"/>
      <c r="J1481" s="432"/>
      <c r="K1481" s="432"/>
      <c r="L1481" s="433"/>
    </row>
    <row r="1482" spans="1:12" ht="31.5" thickBot="1">
      <c r="A1482" s="69" t="s">
        <v>121</v>
      </c>
      <c r="B1482" s="436" t="s">
        <v>122</v>
      </c>
      <c r="C1482" s="436"/>
      <c r="D1482" s="436"/>
      <c r="E1482" s="436"/>
      <c r="F1482" s="436"/>
      <c r="G1482" s="436"/>
      <c r="H1482" s="436"/>
      <c r="I1482" s="436"/>
      <c r="J1482" s="436"/>
      <c r="K1482" s="436"/>
      <c r="L1482" s="436"/>
    </row>
    <row r="1483" spans="1:12" ht="16" thickBot="1">
      <c r="A1483" s="100"/>
      <c r="B1483" s="71" t="s">
        <v>123</v>
      </c>
      <c r="C1483" s="434" t="s">
        <v>124</v>
      </c>
      <c r="D1483" s="434"/>
      <c r="E1483" s="434"/>
      <c r="F1483" s="434"/>
      <c r="G1483" s="434"/>
      <c r="H1483" s="434"/>
      <c r="I1483" s="434"/>
      <c r="J1483" s="434"/>
      <c r="K1483" s="434"/>
      <c r="L1483" s="435"/>
    </row>
    <row r="1484" spans="1:12" ht="16" thickBot="1">
      <c r="A1484" s="101"/>
      <c r="B1484" s="436" t="s">
        <v>125</v>
      </c>
      <c r="C1484" s="437"/>
      <c r="D1484" s="437"/>
      <c r="E1484" s="437"/>
      <c r="F1484" s="437"/>
      <c r="G1484" s="437"/>
      <c r="H1484" s="437"/>
      <c r="I1484" s="437"/>
      <c r="J1484" s="437"/>
      <c r="K1484" s="437"/>
      <c r="L1484" s="437"/>
    </row>
    <row r="1485" spans="1:12">
      <c r="A1485" s="101"/>
      <c r="B1485" s="71" t="s">
        <v>126</v>
      </c>
      <c r="C1485" s="427" t="s">
        <v>127</v>
      </c>
      <c r="D1485" s="427"/>
      <c r="E1485" s="427"/>
      <c r="F1485" s="427"/>
      <c r="G1485" s="427"/>
      <c r="H1485" s="427"/>
      <c r="I1485" s="427"/>
      <c r="J1485" s="427"/>
      <c r="K1485" s="427"/>
      <c r="L1485" s="428"/>
    </row>
    <row r="1486" spans="1:12">
      <c r="A1486" s="102" t="s">
        <v>206</v>
      </c>
      <c r="B1486" s="72" t="s">
        <v>129</v>
      </c>
      <c r="C1486" s="427" t="str">
        <f ca="1">OFFSET('Bateria indicadores proceso'!$F$3,(RIGHT(A1486,3)),1)</f>
        <v>Dirección de Seguridad, Convivencia Ciudadana y Gobierno</v>
      </c>
      <c r="D1486" s="427"/>
      <c r="E1486" s="427"/>
      <c r="F1486" s="427"/>
      <c r="G1486" s="427"/>
      <c r="H1486" s="427"/>
      <c r="I1486" s="427"/>
      <c r="J1486" s="427"/>
      <c r="K1486" s="427"/>
      <c r="L1486" s="428"/>
    </row>
    <row r="1487" spans="1:12">
      <c r="A1487" s="101"/>
      <c r="B1487" s="72" t="s">
        <v>130</v>
      </c>
      <c r="C1487" s="427" t="str">
        <f ca="1">OFFSET('Bateria indicadores proceso'!$K$3,(RIGHT(A1486,3)),1)</f>
        <v>Talleres técnicos realizados para el fortalecimiento de las capacidades de las entidades territoriales para la mitigación de riesgos en materia de DDHH, convivencia y seguridad</v>
      </c>
      <c r="D1487" s="427"/>
      <c r="E1487" s="427"/>
      <c r="F1487" s="427"/>
      <c r="G1487" s="427"/>
      <c r="H1487" s="427"/>
      <c r="I1487" s="427"/>
      <c r="J1487" s="427"/>
      <c r="K1487" s="427"/>
      <c r="L1487" s="428"/>
    </row>
    <row r="1488" spans="1:12">
      <c r="A1488" s="101"/>
      <c r="B1488" s="72" t="s">
        <v>131</v>
      </c>
      <c r="C1488" s="427" t="str">
        <f ca="1">OFFSET('Bateria indicadores proceso'!$I$3,(RIGHT(A1486,3)),1)</f>
        <v>Eficacia</v>
      </c>
      <c r="D1488" s="427"/>
      <c r="E1488" s="427"/>
      <c r="F1488" s="427"/>
      <c r="G1488" s="427"/>
      <c r="H1488" s="427"/>
      <c r="I1488" s="427"/>
      <c r="J1488" s="427"/>
      <c r="K1488" s="427"/>
      <c r="L1488" s="428"/>
    </row>
    <row r="1489" spans="1:12" ht="15" thickBot="1">
      <c r="A1489" s="103"/>
      <c r="B1489" s="73" t="s">
        <v>132</v>
      </c>
      <c r="C1489" s="427" t="str">
        <f ca="1">OFFSET('Bateria indicadores proceso'!$J$3,(RIGHT(A1486,3)),1)</f>
        <v>Mide el número de talleres técnicos realizados para el fortalecimiento de las capacidades de las entidades territoriales y la formulación de planes de acción asociados a la mitigación de riesgos en materia de DDHH, afectaciones de la convivencia y seguridad; es importante medirlo para mostrar la gestión realizada en los diferentes territorios complementando el ejercicio que se realiza desde la CIPRAT en la atención de alertas tempranas. Se busca hacer un seguimiento a las estrategias que se aplican en los territorios para la mitigación de riesgos y poder brindar un acompañamiento a las entidades territoriales. El objetivo del indicador es aumentar el número de talleres técnicos realizados para la mitigación de riesgso en los territorios.</v>
      </c>
      <c r="D1489" s="427"/>
      <c r="E1489" s="427"/>
      <c r="F1489" s="427"/>
      <c r="G1489" s="427"/>
      <c r="H1489" s="427"/>
      <c r="I1489" s="427"/>
      <c r="J1489" s="427"/>
      <c r="K1489" s="427"/>
      <c r="L1489" s="428"/>
    </row>
    <row r="1490" spans="1:12" ht="16" thickBot="1">
      <c r="A1490" s="103"/>
      <c r="B1490" s="438" t="s">
        <v>133</v>
      </c>
      <c r="C1490" s="439"/>
      <c r="D1490" s="439"/>
      <c r="E1490" s="439"/>
      <c r="F1490" s="439"/>
      <c r="G1490" s="439"/>
      <c r="H1490" s="439"/>
      <c r="I1490" s="439"/>
      <c r="J1490" s="439"/>
      <c r="K1490" s="439"/>
      <c r="L1490" s="440"/>
    </row>
    <row r="1491" spans="1:12">
      <c r="A1491" s="101"/>
      <c r="B1491" s="71" t="s">
        <v>134</v>
      </c>
      <c r="C1491" s="427" t="str">
        <f ca="1">OFFSET('Bateria indicadores proceso'!$O$3,(RIGHT(A1486,3)),1)</f>
        <v>Número</v>
      </c>
      <c r="D1491" s="427"/>
      <c r="E1491" s="427"/>
      <c r="F1491" s="427"/>
      <c r="G1491" s="427"/>
      <c r="H1491" s="427"/>
      <c r="I1491" s="427"/>
      <c r="J1491" s="427"/>
      <c r="K1491" s="427"/>
      <c r="L1491" s="428"/>
    </row>
    <row r="1492" spans="1:12" ht="24">
      <c r="A1492" s="101"/>
      <c r="B1492" s="72" t="s">
        <v>135</v>
      </c>
      <c r="C1492" s="427"/>
      <c r="D1492" s="427"/>
      <c r="E1492" s="427"/>
      <c r="F1492" s="427"/>
      <c r="G1492" s="427"/>
      <c r="H1492" s="427"/>
      <c r="I1492" s="427"/>
      <c r="J1492" s="427"/>
      <c r="K1492" s="427"/>
      <c r="L1492" s="428"/>
    </row>
    <row r="1493" spans="1:12">
      <c r="A1493" s="101"/>
      <c r="B1493" s="72" t="s">
        <v>136</v>
      </c>
      <c r="C1493" s="427" t="str">
        <f ca="1">OFFSET('Bateria indicadores proceso'!$L$3,(RIGHT(A1486,3)),1)</f>
        <v>Sumatoria del número de talleres técnicos para la mitigación de riesgos en materia de DDHH, convivencia y seguridad</v>
      </c>
      <c r="D1493" s="427"/>
      <c r="E1493" s="427"/>
      <c r="F1493" s="427"/>
      <c r="G1493" s="427"/>
      <c r="H1493" s="427"/>
      <c r="I1493" s="427"/>
      <c r="J1493" s="427"/>
      <c r="K1493" s="427"/>
      <c r="L1493" s="428"/>
    </row>
    <row r="1494" spans="1:12">
      <c r="A1494" s="101"/>
      <c r="B1494" s="72" t="s">
        <v>137</v>
      </c>
      <c r="C1494" s="427" t="str">
        <f ca="1">OFFSET('Bateria indicadores proceso'!$Z$3,(RIGHT(A1486,3)),1)</f>
        <v>Trimestral</v>
      </c>
      <c r="D1494" s="427"/>
      <c r="E1494" s="427"/>
      <c r="F1494" s="427"/>
      <c r="G1494" s="427"/>
      <c r="H1494" s="427"/>
      <c r="I1494" s="427"/>
      <c r="J1494" s="427"/>
      <c r="K1494" s="427"/>
      <c r="L1494" s="428"/>
    </row>
    <row r="1495" spans="1:12">
      <c r="A1495" s="101"/>
      <c r="B1495" s="72" t="s">
        <v>138</v>
      </c>
      <c r="C1495" s="427" t="str">
        <f ca="1">OFFSET('Bateria indicadores proceso'!$X$3,(RIGHT(A1486,3)),1)</f>
        <v>Actas y/o listados de asistencia generadas por el grupo de la Comisión Intersectorial para la Respuesta Rápida a las Alertas Tempranas - CIPRAT de la Dirección de Seguridad, Convivencia Ciudadana y Gobierno</v>
      </c>
      <c r="D1495" s="427"/>
      <c r="E1495" s="427"/>
      <c r="F1495" s="427"/>
      <c r="G1495" s="427"/>
      <c r="H1495" s="427"/>
      <c r="I1495" s="427"/>
      <c r="J1495" s="427"/>
      <c r="K1495" s="427"/>
      <c r="L1495" s="428"/>
    </row>
    <row r="1496" spans="1:12">
      <c r="A1496" s="101"/>
      <c r="B1496" s="72" t="s">
        <v>139</v>
      </c>
      <c r="C1496" s="425" t="str">
        <f ca="1">OFFSET('Bateria indicadores proceso'!$P$3,(RIGHT(A1486,3)),1)</f>
        <v>No aplica</v>
      </c>
      <c r="D1496" s="425"/>
      <c r="E1496" s="425"/>
      <c r="F1496" s="425"/>
      <c r="G1496" s="425"/>
      <c r="H1496" s="425"/>
      <c r="I1496" s="425"/>
      <c r="J1496" s="425"/>
      <c r="K1496" s="425"/>
      <c r="L1496" s="426"/>
    </row>
    <row r="1497" spans="1:12">
      <c r="A1497" s="101"/>
      <c r="B1497" s="72" t="s">
        <v>140</v>
      </c>
      <c r="C1497" s="425" t="str">
        <f ca="1">IF(C1491="Número",TEXT(OFFSET('Bateria indicadores proceso'!$Q$3,(RIGHT(A1486,3)),1),"######"),TEXT(OFFSET('Bateria indicadores proceso'!$Q$3,(RIGHT(A1486,3)),1),"0.0%"))</f>
        <v>No aplica</v>
      </c>
      <c r="D1497" s="425"/>
      <c r="E1497" s="425"/>
      <c r="F1497" s="425"/>
      <c r="G1497" s="425"/>
      <c r="H1497" s="425"/>
      <c r="I1497" s="425"/>
      <c r="J1497" s="425"/>
      <c r="K1497" s="425"/>
      <c r="L1497" s="426"/>
    </row>
    <row r="1498" spans="1:12">
      <c r="A1498" s="101"/>
      <c r="B1498" s="72" t="s">
        <v>141</v>
      </c>
      <c r="C1498" s="444" t="str">
        <f ca="1">+OFFSET('Bateria indicadores proceso'!$R$3,(RIGHT(A1486,3)),1)</f>
        <v>No aplica</v>
      </c>
      <c r="D1498" s="444"/>
      <c r="E1498" s="444"/>
      <c r="F1498" s="444"/>
      <c r="G1498" s="444"/>
      <c r="H1498" s="444"/>
      <c r="I1498" s="444"/>
      <c r="J1498" s="444"/>
      <c r="K1498" s="444"/>
      <c r="L1498" s="445"/>
    </row>
    <row r="1499" spans="1:12">
      <c r="A1499" s="101"/>
      <c r="B1499" s="72" t="s">
        <v>142</v>
      </c>
      <c r="C1499" s="425" t="str">
        <f ca="1">OFFSET('Bateria indicadores proceso'!$M$3,(RIGHT(A1486,3)),1)</f>
        <v>Incrementar</v>
      </c>
      <c r="D1499" s="425"/>
      <c r="E1499" s="425"/>
      <c r="F1499" s="425"/>
      <c r="G1499" s="425"/>
      <c r="H1499" s="425"/>
      <c r="I1499" s="425"/>
      <c r="J1499" s="425"/>
      <c r="K1499" s="425"/>
      <c r="L1499" s="426"/>
    </row>
    <row r="1500" spans="1:12">
      <c r="A1500" s="101"/>
      <c r="B1500" s="72" t="s">
        <v>143</v>
      </c>
      <c r="C1500" s="425" t="str">
        <f ca="1">OFFSET('Bateria indicadores proceso'!$N$3,(RIGHT(A1486,3)),1)</f>
        <v>Acumulado</v>
      </c>
      <c r="D1500" s="425"/>
      <c r="E1500" s="425"/>
      <c r="F1500" s="425"/>
      <c r="G1500" s="425"/>
      <c r="H1500" s="425"/>
      <c r="I1500" s="425"/>
      <c r="J1500" s="425"/>
      <c r="K1500" s="425"/>
      <c r="L1500" s="426"/>
    </row>
    <row r="1501" spans="1:12">
      <c r="A1501" s="101"/>
      <c r="B1501" s="72" t="s">
        <v>144</v>
      </c>
      <c r="C1501" s="425" t="str">
        <f ca="1">IF(C1491="Número",TEXT(OFFSET('Bateria indicadores proceso'!$W$3,(RIGHT(A1486,3)),1),"######"),TEXT(OFFSET('Bateria indicadores proceso'!$W$3,(RIGHT(A1486,3)),1),"0.0%"))</f>
        <v>344</v>
      </c>
      <c r="D1501" s="425"/>
      <c r="E1501" s="425"/>
      <c r="F1501" s="425"/>
      <c r="G1501" s="425"/>
      <c r="H1501" s="425"/>
      <c r="I1501" s="425"/>
      <c r="J1501" s="425"/>
      <c r="K1501" s="425"/>
      <c r="L1501" s="426"/>
    </row>
    <row r="1502" spans="1:12">
      <c r="A1502" s="101"/>
      <c r="B1502" s="441" t="s">
        <v>145</v>
      </c>
      <c r="C1502" s="70" t="s">
        <v>146</v>
      </c>
      <c r="D1502" s="70" t="s">
        <v>147</v>
      </c>
      <c r="E1502" s="70" t="s">
        <v>148</v>
      </c>
      <c r="F1502" s="70" t="s">
        <v>149</v>
      </c>
      <c r="J1502" s="75"/>
      <c r="K1502" s="75"/>
      <c r="L1502" s="76"/>
    </row>
    <row r="1503" spans="1:12">
      <c r="A1503" s="101"/>
      <c r="B1503" s="441"/>
      <c r="C1503" s="70" t="str">
        <f ca="1">IF(C1491="Número",TEXT(OFFSET('Bateria indicadores proceso'!$S$3,(RIGHT(A1486,3)),1),"######"),TEXT(OFFSET('Bateria indicadores proceso'!$S$3,(RIGHT(A1486,3)),1),"0.0%"))</f>
        <v>70</v>
      </c>
      <c r="D1503" s="70" t="str">
        <f ca="1">IF(C1491="Número",TEXT(OFFSET('Bateria indicadores proceso'!$T$3,(RIGHT(A1486,3)),1),"######"),TEXT(OFFSET('Bateria indicadores proceso'!$T$3,(RIGHT(A1486,3)),1),"0.0%"))</f>
        <v>120</v>
      </c>
      <c r="E1503" s="70" t="str">
        <f ca="1">IF(C1491="Número",TEXT(OFFSET('Bateria indicadores proceso'!$U$3,(RIGHT(A1486,3)),1),"######"),TEXT(OFFSET('Bateria indicadores proceso'!$U$3,(RIGHT(A1486,3)),1),"0.0%"))</f>
        <v>120</v>
      </c>
      <c r="F1503" s="70" t="str">
        <f ca="1">IF(C1491="Número",TEXT(OFFSET('Bateria indicadores proceso'!$V$3,(RIGHT(A1486,3)),1),"######"),TEXT(OFFSET('Bateria indicadores proceso'!$V$3,(RIGHT(A1486,3)),1),"0.0%"))</f>
        <v>34</v>
      </c>
      <c r="J1503" s="77"/>
      <c r="K1503" s="77"/>
      <c r="L1503" s="78"/>
    </row>
    <row r="1504" spans="1:12">
      <c r="A1504" s="101"/>
      <c r="B1504" s="466" t="s">
        <v>150</v>
      </c>
      <c r="C1504" s="446" t="s">
        <v>99</v>
      </c>
      <c r="D1504" s="447"/>
      <c r="E1504" s="446" t="s">
        <v>103</v>
      </c>
      <c r="F1504" s="447"/>
      <c r="G1504" s="446" t="s">
        <v>107</v>
      </c>
      <c r="H1504" s="447"/>
      <c r="I1504" s="446" t="s">
        <v>111</v>
      </c>
      <c r="J1504" s="447"/>
      <c r="K1504" s="446" t="s">
        <v>114</v>
      </c>
      <c r="L1504" s="449"/>
    </row>
    <row r="1505" spans="1:12">
      <c r="A1505" s="101"/>
      <c r="B1505" s="467"/>
      <c r="C1505" s="452" t="s">
        <v>97</v>
      </c>
      <c r="D1505" s="453"/>
      <c r="E1505" s="454" t="s">
        <v>101</v>
      </c>
      <c r="F1505" s="455"/>
      <c r="G1505" s="456" t="s">
        <v>105</v>
      </c>
      <c r="H1505" s="457"/>
      <c r="I1505" s="458" t="s">
        <v>109</v>
      </c>
      <c r="J1505" s="459"/>
      <c r="K1505" s="460" t="s">
        <v>112</v>
      </c>
      <c r="L1505" s="461"/>
    </row>
    <row r="1506" spans="1:12">
      <c r="A1506" s="101"/>
      <c r="B1506" s="468"/>
      <c r="C1506" s="446" t="s">
        <v>98</v>
      </c>
      <c r="D1506" s="447"/>
      <c r="E1506" s="446" t="s">
        <v>151</v>
      </c>
      <c r="F1506" s="447"/>
      <c r="G1506" s="448" t="s">
        <v>152</v>
      </c>
      <c r="H1506" s="447"/>
      <c r="I1506" s="446" t="s">
        <v>153</v>
      </c>
      <c r="J1506" s="447"/>
      <c r="K1506" s="446" t="s">
        <v>113</v>
      </c>
      <c r="L1506" s="449"/>
    </row>
    <row r="1507" spans="1:12">
      <c r="A1507" s="101"/>
      <c r="B1507" s="72" t="s">
        <v>154</v>
      </c>
      <c r="C1507" s="427" t="str">
        <f ca="1">OFFSET('Bateria indicadores proceso'!$Y$3,(RIGHT(A1486,3)),1)</f>
        <v>Actas y/o listados de asistencias de los talleres tecnicos desarrollados virtuales y/o presenciales</v>
      </c>
      <c r="D1507" s="427"/>
      <c r="E1507" s="427"/>
      <c r="F1507" s="427"/>
      <c r="G1507" s="427"/>
      <c r="H1507" s="427"/>
      <c r="I1507" s="427"/>
      <c r="J1507" s="427"/>
      <c r="K1507" s="427"/>
      <c r="L1507" s="428"/>
    </row>
    <row r="1508" spans="1:12">
      <c r="A1508" s="101"/>
      <c r="B1508" s="442" t="s">
        <v>155</v>
      </c>
      <c r="C1508" s="425" t="s">
        <v>156</v>
      </c>
      <c r="D1508" s="425"/>
      <c r="E1508" s="425"/>
      <c r="F1508" s="462" t="str">
        <f ca="1">OFFSET('Bateria indicadores proceso'!$B$3,(RIGHT(A1486,3)),1)</f>
        <v>GESTIÓN PARA LA PROTECCIÓN DE LOS DERECHOS</v>
      </c>
      <c r="G1508" s="462"/>
      <c r="H1508" s="462"/>
      <c r="I1508" s="462"/>
      <c r="J1508" s="462"/>
      <c r="K1508" s="462"/>
      <c r="L1508" s="463"/>
    </row>
    <row r="1509" spans="1:12">
      <c r="A1509" s="101"/>
      <c r="B1509" s="443"/>
      <c r="C1509" s="425" t="s">
        <v>157</v>
      </c>
      <c r="D1509" s="425"/>
      <c r="E1509" s="425"/>
      <c r="F1509" s="464">
        <f ca="1">OFFSET('Bateria indicadores proceso'!$C$3,(RIGHT(A1486,3)),1)</f>
        <v>0.11</v>
      </c>
      <c r="G1509" s="464"/>
      <c r="H1509" s="464"/>
      <c r="I1509" s="464"/>
      <c r="J1509" s="464"/>
      <c r="K1509" s="464"/>
      <c r="L1509" s="465"/>
    </row>
    <row r="1510" spans="1:12" ht="15" thickBot="1">
      <c r="A1510" s="101"/>
      <c r="B1510" s="443"/>
      <c r="C1510" s="425" t="s">
        <v>158</v>
      </c>
      <c r="D1510" s="425"/>
      <c r="E1510" s="425"/>
      <c r="F1510" s="464">
        <f ca="1">OFFSET('Bateria indicadores proceso'!$E$3,(RIGHT(A1486,3)),1)</f>
        <v>0.03</v>
      </c>
      <c r="G1510" s="464"/>
      <c r="H1510" s="464"/>
      <c r="I1510" s="464"/>
      <c r="J1510" s="464"/>
      <c r="K1510" s="464"/>
      <c r="L1510" s="465"/>
    </row>
    <row r="1511" spans="1:12" ht="16" thickBot="1">
      <c r="A1511" s="101"/>
      <c r="B1511" s="438" t="s">
        <v>159</v>
      </c>
      <c r="C1511" s="439"/>
      <c r="D1511" s="439"/>
      <c r="E1511" s="439"/>
      <c r="F1511" s="439"/>
      <c r="G1511" s="439"/>
      <c r="H1511" s="439"/>
      <c r="I1511" s="439"/>
      <c r="J1511" s="439"/>
      <c r="K1511" s="439"/>
      <c r="L1511" s="440"/>
    </row>
    <row r="1512" spans="1:12">
      <c r="A1512" s="101"/>
      <c r="B1512" s="72" t="s">
        <v>161</v>
      </c>
      <c r="C1512" s="425" t="str">
        <f ca="1">OFFSET('Bateria indicadores proceso'!$G$3,(RIGHT(A1486,3)),1)</f>
        <v>Director</v>
      </c>
      <c r="D1512" s="425"/>
      <c r="E1512" s="425"/>
      <c r="F1512" s="425"/>
      <c r="G1512" s="425"/>
      <c r="H1512" s="425"/>
      <c r="I1512" s="425"/>
      <c r="J1512" s="425"/>
      <c r="K1512" s="425"/>
      <c r="L1512" s="426"/>
    </row>
    <row r="1513" spans="1:12">
      <c r="A1513" s="101"/>
      <c r="B1513" s="72" t="s">
        <v>162</v>
      </c>
      <c r="C1513" s="425" t="str">
        <f ca="1">OFFSET('Bateria indicadores proceso'!$F$3,(RIGHT(A1486,3)),1)</f>
        <v>Dirección de Seguridad, Convivencia Ciudadana y Gobierno</v>
      </c>
      <c r="D1513" s="425"/>
      <c r="E1513" s="425"/>
      <c r="F1513" s="425"/>
      <c r="G1513" s="425"/>
      <c r="H1513" s="425"/>
      <c r="I1513" s="425"/>
      <c r="J1513" s="425"/>
      <c r="K1513" s="425"/>
      <c r="L1513" s="426"/>
    </row>
    <row r="1514" spans="1:12">
      <c r="A1514" s="101"/>
      <c r="B1514" s="72" t="s">
        <v>163</v>
      </c>
      <c r="C1514" s="450" t="str">
        <f ca="1">OFFSET('Bateria indicadores proceso'!$H$3,(RIGHT(A1450,3)),1)</f>
        <v xml:space="preserve">tito.lovo@mininterior.gov.co									</v>
      </c>
      <c r="D1514" s="450"/>
      <c r="E1514" s="450"/>
      <c r="F1514" s="450"/>
      <c r="G1514" s="450"/>
      <c r="H1514" s="450"/>
      <c r="I1514" s="450"/>
      <c r="J1514" s="450"/>
      <c r="K1514" s="450"/>
      <c r="L1514" s="451"/>
    </row>
    <row r="1515" spans="1:12" ht="15" thickBot="1">
      <c r="A1515" s="104"/>
      <c r="B1515" s="74" t="s">
        <v>164</v>
      </c>
      <c r="C1515" s="429" t="s">
        <v>165</v>
      </c>
      <c r="D1515" s="429"/>
      <c r="E1515" s="429"/>
      <c r="F1515" s="429"/>
      <c r="G1515" s="429"/>
      <c r="H1515" s="429"/>
      <c r="I1515" s="429"/>
      <c r="J1515" s="429"/>
      <c r="K1515" s="429"/>
      <c r="L1515" s="430"/>
    </row>
    <row r="1516" spans="1:12" ht="15" thickBot="1"/>
    <row r="1517" spans="1:12" ht="21.5" thickBot="1">
      <c r="A1517" s="431" t="s">
        <v>120</v>
      </c>
      <c r="B1517" s="432"/>
      <c r="C1517" s="432"/>
      <c r="D1517" s="432"/>
      <c r="E1517" s="432"/>
      <c r="F1517" s="432"/>
      <c r="G1517" s="432"/>
      <c r="H1517" s="432"/>
      <c r="I1517" s="432"/>
      <c r="J1517" s="432"/>
      <c r="K1517" s="432"/>
      <c r="L1517" s="433"/>
    </row>
    <row r="1518" spans="1:12" ht="31.5" thickBot="1">
      <c r="A1518" s="69" t="s">
        <v>121</v>
      </c>
      <c r="B1518" s="436" t="s">
        <v>122</v>
      </c>
      <c r="C1518" s="436"/>
      <c r="D1518" s="436"/>
      <c r="E1518" s="436"/>
      <c r="F1518" s="436"/>
      <c r="G1518" s="436"/>
      <c r="H1518" s="436"/>
      <c r="I1518" s="436"/>
      <c r="J1518" s="436"/>
      <c r="K1518" s="436"/>
      <c r="L1518" s="436"/>
    </row>
    <row r="1519" spans="1:12" ht="16" thickBot="1">
      <c r="A1519" s="100"/>
      <c r="B1519" s="71" t="s">
        <v>123</v>
      </c>
      <c r="C1519" s="434" t="s">
        <v>124</v>
      </c>
      <c r="D1519" s="434"/>
      <c r="E1519" s="434"/>
      <c r="F1519" s="434"/>
      <c r="G1519" s="434"/>
      <c r="H1519" s="434"/>
      <c r="I1519" s="434"/>
      <c r="J1519" s="434"/>
      <c r="K1519" s="434"/>
      <c r="L1519" s="435"/>
    </row>
    <row r="1520" spans="1:12" ht="16" thickBot="1">
      <c r="A1520" s="101"/>
      <c r="B1520" s="436" t="s">
        <v>125</v>
      </c>
      <c r="C1520" s="437"/>
      <c r="D1520" s="437"/>
      <c r="E1520" s="437"/>
      <c r="F1520" s="437"/>
      <c r="G1520" s="437"/>
      <c r="H1520" s="437"/>
      <c r="I1520" s="437"/>
      <c r="J1520" s="437"/>
      <c r="K1520" s="437"/>
      <c r="L1520" s="437"/>
    </row>
    <row r="1521" spans="1:12">
      <c r="A1521" s="101"/>
      <c r="B1521" s="71" t="s">
        <v>126</v>
      </c>
      <c r="C1521" s="427" t="s">
        <v>127</v>
      </c>
      <c r="D1521" s="427"/>
      <c r="E1521" s="427"/>
      <c r="F1521" s="427"/>
      <c r="G1521" s="427"/>
      <c r="H1521" s="427"/>
      <c r="I1521" s="427"/>
      <c r="J1521" s="427"/>
      <c r="K1521" s="427"/>
      <c r="L1521" s="428"/>
    </row>
    <row r="1522" spans="1:12">
      <c r="A1522" s="102" t="s">
        <v>207</v>
      </c>
      <c r="B1522" s="72" t="s">
        <v>129</v>
      </c>
      <c r="C1522" s="427" t="str">
        <f ca="1">OFFSET('Bateria indicadores proceso'!$F$3,(RIGHT(A1522,3)),1)</f>
        <v>Dirección de Asuntos para Comunidades Negras, Afrocolombianas, Raizales y Palenqueras</v>
      </c>
      <c r="D1522" s="427"/>
      <c r="E1522" s="427"/>
      <c r="F1522" s="427"/>
      <c r="G1522" s="427"/>
      <c r="H1522" s="427"/>
      <c r="I1522" s="427"/>
      <c r="J1522" s="427"/>
      <c r="K1522" s="427"/>
      <c r="L1522" s="428"/>
    </row>
    <row r="1523" spans="1:12">
      <c r="A1523" s="101"/>
      <c r="B1523" s="72" t="s">
        <v>130</v>
      </c>
      <c r="C1523" s="427" t="str">
        <f ca="1">OFFSET('Bateria indicadores proceso'!$K$3,(RIGHT(A1522,3)),1)</f>
        <v>Fondo especial de créditos educativos condonables de Comunidades Negras -FECECN, administrado por el ICETEX, en las cuales partipa la Dirección de Asuntos para Comunidades Negras, Afrocolombianas, Raizales y Palenqueras para las condonaciones</v>
      </c>
      <c r="D1523" s="427"/>
      <c r="E1523" s="427"/>
      <c r="F1523" s="427"/>
      <c r="G1523" s="427"/>
      <c r="H1523" s="427"/>
      <c r="I1523" s="427"/>
      <c r="J1523" s="427"/>
      <c r="K1523" s="427"/>
      <c r="L1523" s="428"/>
    </row>
    <row r="1524" spans="1:12">
      <c r="A1524" s="101"/>
      <c r="B1524" s="72" t="s">
        <v>131</v>
      </c>
      <c r="C1524" s="427" t="str">
        <f ca="1">OFFSET('Bateria indicadores proceso'!$I$3,(RIGHT(A1522,3)),1)</f>
        <v>Eficacia</v>
      </c>
      <c r="D1524" s="427"/>
      <c r="E1524" s="427"/>
      <c r="F1524" s="427"/>
      <c r="G1524" s="427"/>
      <c r="H1524" s="427"/>
      <c r="I1524" s="427"/>
      <c r="J1524" s="427"/>
      <c r="K1524" s="427"/>
      <c r="L1524" s="428"/>
    </row>
    <row r="1525" spans="1:12" ht="15" thickBot="1">
      <c r="A1525" s="103"/>
      <c r="B1525" s="73" t="s">
        <v>132</v>
      </c>
      <c r="C1525" s="427" t="str">
        <f ca="1">OFFSET('Bateria indicadores proceso'!$J$3,(RIGHT(A1522,3)),1)</f>
        <v xml:space="preserve">La  Dirección de Asuntos para Comunidades Negras, Afrocolombianas, Raizales y Palenqueras, participa en la aprobación de Condonaciones del Fondo Especial de Créditos Educativos para Comunidades Negras (FECECN)  Administrado por ICETEX, esto es importante medirlo por los beneficios que trae para los jovenes de las Comunidades y garantizar el acceso a la educación superior, y la medición del presente indicador se proyecta con una tendencia de inclementar en cada trimestre </v>
      </c>
      <c r="D1525" s="427"/>
      <c r="E1525" s="427"/>
      <c r="F1525" s="427"/>
      <c r="G1525" s="427"/>
      <c r="H1525" s="427"/>
      <c r="I1525" s="427"/>
      <c r="J1525" s="427"/>
      <c r="K1525" s="427"/>
      <c r="L1525" s="428"/>
    </row>
    <row r="1526" spans="1:12" ht="16" thickBot="1">
      <c r="A1526" s="103"/>
      <c r="B1526" s="438" t="s">
        <v>133</v>
      </c>
      <c r="C1526" s="439"/>
      <c r="D1526" s="439"/>
      <c r="E1526" s="439"/>
      <c r="F1526" s="439"/>
      <c r="G1526" s="439"/>
      <c r="H1526" s="439"/>
      <c r="I1526" s="439"/>
      <c r="J1526" s="439"/>
      <c r="K1526" s="439"/>
      <c r="L1526" s="440"/>
    </row>
    <row r="1527" spans="1:12">
      <c r="A1527" s="101"/>
      <c r="B1527" s="71" t="s">
        <v>134</v>
      </c>
      <c r="C1527" s="427" t="str">
        <f ca="1">OFFSET('Bateria indicadores proceso'!$O$3,(RIGHT(A1522,3)),1)</f>
        <v>Número</v>
      </c>
      <c r="D1527" s="427"/>
      <c r="E1527" s="427"/>
      <c r="F1527" s="427"/>
      <c r="G1527" s="427"/>
      <c r="H1527" s="427"/>
      <c r="I1527" s="427"/>
      <c r="J1527" s="427"/>
      <c r="K1527" s="427"/>
      <c r="L1527" s="428"/>
    </row>
    <row r="1528" spans="1:12" ht="24">
      <c r="A1528" s="101"/>
      <c r="B1528" s="72" t="s">
        <v>135</v>
      </c>
      <c r="C1528" s="427"/>
      <c r="D1528" s="427"/>
      <c r="E1528" s="427"/>
      <c r="F1528" s="427"/>
      <c r="G1528" s="427"/>
      <c r="H1528" s="427"/>
      <c r="I1528" s="427"/>
      <c r="J1528" s="427"/>
      <c r="K1528" s="427"/>
      <c r="L1528" s="428"/>
    </row>
    <row r="1529" spans="1:12">
      <c r="A1529" s="101"/>
      <c r="B1529" s="72" t="s">
        <v>136</v>
      </c>
      <c r="C1529" s="427" t="str">
        <f ca="1">OFFSET('Bateria indicadores proceso'!$L$3,(RIGHT(A1522,3)),1)</f>
        <v>Sumatoria de participaciones de la  la Dirección de Asuntos para Comunidades Negras, Afrocolombianas, Raizales y Palenqueras en la aprobación de Condonaciones del Fondo Especial de Créditos Educativos para Comunidades Negras (FECECN)  Administrado por ICETEX</v>
      </c>
      <c r="D1529" s="427"/>
      <c r="E1529" s="427"/>
      <c r="F1529" s="427"/>
      <c r="G1529" s="427"/>
      <c r="H1529" s="427"/>
      <c r="I1529" s="427"/>
      <c r="J1529" s="427"/>
      <c r="K1529" s="427"/>
      <c r="L1529" s="428"/>
    </row>
    <row r="1530" spans="1:12">
      <c r="A1530" s="101"/>
      <c r="B1530" s="72" t="s">
        <v>137</v>
      </c>
      <c r="C1530" s="427" t="str">
        <f ca="1">OFFSET('Bateria indicadores proceso'!$Z$3,(RIGHT(A1522,3)),1)</f>
        <v xml:space="preserve">Trimestral </v>
      </c>
      <c r="D1530" s="427"/>
      <c r="E1530" s="427"/>
      <c r="F1530" s="427"/>
      <c r="G1530" s="427"/>
      <c r="H1530" s="427"/>
      <c r="I1530" s="427"/>
      <c r="J1530" s="427"/>
      <c r="K1530" s="427"/>
      <c r="L1530" s="428"/>
    </row>
    <row r="1531" spans="1:12">
      <c r="A1531" s="101"/>
      <c r="B1531" s="72" t="s">
        <v>138</v>
      </c>
      <c r="C1531" s="427" t="str">
        <f ca="1">OFFSET('Bateria indicadores proceso'!$X$3,(RIGHT(A1522,3)),1)</f>
        <v>Plan estratégico y de acción 2026</v>
      </c>
      <c r="D1531" s="427"/>
      <c r="E1531" s="427"/>
      <c r="F1531" s="427"/>
      <c r="G1531" s="427"/>
      <c r="H1531" s="427"/>
      <c r="I1531" s="427"/>
      <c r="J1531" s="427"/>
      <c r="K1531" s="427"/>
      <c r="L1531" s="428"/>
    </row>
    <row r="1532" spans="1:12">
      <c r="A1532" s="101"/>
      <c r="B1532" s="72" t="s">
        <v>139</v>
      </c>
      <c r="C1532" s="425">
        <f ca="1">OFFSET('Bateria indicadores proceso'!$P$3,(RIGHT(A1522,3)),1)</f>
        <v>2024</v>
      </c>
      <c r="D1532" s="425"/>
      <c r="E1532" s="425"/>
      <c r="F1532" s="425"/>
      <c r="G1532" s="425"/>
      <c r="H1532" s="425"/>
      <c r="I1532" s="425"/>
      <c r="J1532" s="425"/>
      <c r="K1532" s="425"/>
      <c r="L1532" s="426"/>
    </row>
    <row r="1533" spans="1:12">
      <c r="A1533" s="101"/>
      <c r="B1533" s="72" t="s">
        <v>140</v>
      </c>
      <c r="C1533" s="425" t="str">
        <f ca="1">IF(C1527="Número",TEXT(OFFSET('Bateria indicadores proceso'!$Q$3,(RIGHT(A1522,3)),1),"######"),TEXT(OFFSET('Bateria indicadores proceso'!$Q$3,(RIGHT(A1522,3)),1),"0.0%"))</f>
        <v>700</v>
      </c>
      <c r="D1533" s="425"/>
      <c r="E1533" s="425"/>
      <c r="F1533" s="425"/>
      <c r="G1533" s="425"/>
      <c r="H1533" s="425"/>
      <c r="I1533" s="425"/>
      <c r="J1533" s="425"/>
      <c r="K1533" s="425"/>
      <c r="L1533" s="426"/>
    </row>
    <row r="1534" spans="1:12">
      <c r="A1534" s="101"/>
      <c r="B1534" s="72" t="s">
        <v>141</v>
      </c>
      <c r="C1534" s="444">
        <f ca="1">+OFFSET('Bateria indicadores proceso'!$R$3,(RIGHT(A1522,3)),1)</f>
        <v>46022</v>
      </c>
      <c r="D1534" s="444"/>
      <c r="E1534" s="444"/>
      <c r="F1534" s="444"/>
      <c r="G1534" s="444"/>
      <c r="H1534" s="444"/>
      <c r="I1534" s="444"/>
      <c r="J1534" s="444"/>
      <c r="K1534" s="444"/>
      <c r="L1534" s="445"/>
    </row>
    <row r="1535" spans="1:12">
      <c r="A1535" s="101"/>
      <c r="B1535" s="72" t="s">
        <v>142</v>
      </c>
      <c r="C1535" s="425" t="str">
        <f ca="1">OFFSET('Bateria indicadores proceso'!$M$3,(RIGHT(A1522,3)),1)</f>
        <v>Incrementar</v>
      </c>
      <c r="D1535" s="425"/>
      <c r="E1535" s="425"/>
      <c r="F1535" s="425"/>
      <c r="G1535" s="425"/>
      <c r="H1535" s="425"/>
      <c r="I1535" s="425"/>
      <c r="J1535" s="425"/>
      <c r="K1535" s="425"/>
      <c r="L1535" s="426"/>
    </row>
    <row r="1536" spans="1:12">
      <c r="A1536" s="101"/>
      <c r="B1536" s="72" t="s">
        <v>143</v>
      </c>
      <c r="C1536" s="425" t="str">
        <f ca="1">OFFSET('Bateria indicadores proceso'!$N$3,(RIGHT(A1522,3)),1)</f>
        <v>Acumulado</v>
      </c>
      <c r="D1536" s="425"/>
      <c r="E1536" s="425"/>
      <c r="F1536" s="425"/>
      <c r="G1536" s="425"/>
      <c r="H1536" s="425"/>
      <c r="I1536" s="425"/>
      <c r="J1536" s="425"/>
      <c r="K1536" s="425"/>
      <c r="L1536" s="426"/>
    </row>
    <row r="1537" spans="1:12">
      <c r="A1537" s="101"/>
      <c r="B1537" s="72" t="s">
        <v>144</v>
      </c>
      <c r="C1537" s="425" t="str">
        <f ca="1">IF(C1527="Número",TEXT(OFFSET('Bateria indicadores proceso'!$W$3,(RIGHT(A1522,3)),1),"######"),TEXT(OFFSET('Bateria indicadores proceso'!$W$3,(RIGHT(A1522,3)),1),"0.0%"))</f>
        <v>850</v>
      </c>
      <c r="D1537" s="425"/>
      <c r="E1537" s="425"/>
      <c r="F1537" s="425"/>
      <c r="G1537" s="425"/>
      <c r="H1537" s="425"/>
      <c r="I1537" s="425"/>
      <c r="J1537" s="425"/>
      <c r="K1537" s="425"/>
      <c r="L1537" s="426"/>
    </row>
    <row r="1538" spans="1:12">
      <c r="A1538" s="101"/>
      <c r="B1538" s="441" t="s">
        <v>145</v>
      </c>
      <c r="C1538" s="70" t="s">
        <v>146</v>
      </c>
      <c r="D1538" s="70" t="s">
        <v>147</v>
      </c>
      <c r="E1538" s="70" t="s">
        <v>148</v>
      </c>
      <c r="F1538" s="70" t="s">
        <v>149</v>
      </c>
      <c r="J1538" s="75"/>
      <c r="K1538" s="75"/>
      <c r="L1538" s="76"/>
    </row>
    <row r="1539" spans="1:12">
      <c r="A1539" s="101"/>
      <c r="B1539" s="441"/>
      <c r="C1539" s="70" t="str">
        <f ca="1">IF(C1527="Número",TEXT(OFFSET('Bateria indicadores proceso'!$S$3,(RIGHT(A1522,3)),1),"######"),TEXT(OFFSET('Bateria indicadores proceso'!$S$3,(RIGHT(A1522,3)),1),"0.0%"))</f>
        <v>100</v>
      </c>
      <c r="D1539" s="70" t="str">
        <f ca="1">IF(C1527="Número",TEXT(OFFSET('Bateria indicadores proceso'!$T$3,(RIGHT(A1522,3)),1),"######"),TEXT(OFFSET('Bateria indicadores proceso'!$T$3,(RIGHT(A1522,3)),1),"0.0%"))</f>
        <v>250</v>
      </c>
      <c r="E1539" s="70" t="str">
        <f ca="1">IF(C1527="Número",TEXT(OFFSET('Bateria indicadores proceso'!$U$3,(RIGHT(A1522,3)),1),"######"),TEXT(OFFSET('Bateria indicadores proceso'!$U$3,(RIGHT(A1522,3)),1),"0.0%"))</f>
        <v>250</v>
      </c>
      <c r="F1539" s="70" t="str">
        <f ca="1">IF(C1527="Número",TEXT(OFFSET('Bateria indicadores proceso'!$V$3,(RIGHT(A1522,3)),1),"######"),TEXT(OFFSET('Bateria indicadores proceso'!$V$3,(RIGHT(A1522,3)),1),"0.0%"))</f>
        <v>250</v>
      </c>
      <c r="J1539" s="77"/>
      <c r="K1539" s="77"/>
      <c r="L1539" s="78"/>
    </row>
    <row r="1540" spans="1:12">
      <c r="A1540" s="101"/>
      <c r="B1540" s="466" t="s">
        <v>150</v>
      </c>
      <c r="C1540" s="446" t="s">
        <v>99</v>
      </c>
      <c r="D1540" s="447"/>
      <c r="E1540" s="446" t="s">
        <v>103</v>
      </c>
      <c r="F1540" s="447"/>
      <c r="G1540" s="446" t="s">
        <v>107</v>
      </c>
      <c r="H1540" s="447"/>
      <c r="I1540" s="446" t="s">
        <v>111</v>
      </c>
      <c r="J1540" s="447"/>
      <c r="K1540" s="446" t="s">
        <v>114</v>
      </c>
      <c r="L1540" s="449"/>
    </row>
    <row r="1541" spans="1:12">
      <c r="A1541" s="101"/>
      <c r="B1541" s="467"/>
      <c r="C1541" s="452" t="s">
        <v>97</v>
      </c>
      <c r="D1541" s="453"/>
      <c r="E1541" s="454" t="s">
        <v>101</v>
      </c>
      <c r="F1541" s="455"/>
      <c r="G1541" s="456" t="s">
        <v>105</v>
      </c>
      <c r="H1541" s="457"/>
      <c r="I1541" s="458" t="s">
        <v>109</v>
      </c>
      <c r="J1541" s="459"/>
      <c r="K1541" s="460" t="s">
        <v>112</v>
      </c>
      <c r="L1541" s="461"/>
    </row>
    <row r="1542" spans="1:12">
      <c r="A1542" s="101"/>
      <c r="B1542" s="468"/>
      <c r="C1542" s="446" t="s">
        <v>98</v>
      </c>
      <c r="D1542" s="447"/>
      <c r="E1542" s="446" t="s">
        <v>151</v>
      </c>
      <c r="F1542" s="447"/>
      <c r="G1542" s="448" t="s">
        <v>152</v>
      </c>
      <c r="H1542" s="447"/>
      <c r="I1542" s="446" t="s">
        <v>153</v>
      </c>
      <c r="J1542" s="447"/>
      <c r="K1542" s="446" t="s">
        <v>113</v>
      </c>
      <c r="L1542" s="449"/>
    </row>
    <row r="1543" spans="1:12">
      <c r="A1543" s="101"/>
      <c r="B1543" s="72" t="s">
        <v>154</v>
      </c>
      <c r="C1543" s="427" t="str">
        <f ca="1">OFFSET('Bateria indicadores proceso'!$Y$3,(RIGHT(A1522,3)),1)</f>
        <v>Actas de participación Fondo especial de créditos educativos condonables de Comunidades Negras -FECECN, administrado por el ICETEX</v>
      </c>
      <c r="D1543" s="427"/>
      <c r="E1543" s="427"/>
      <c r="F1543" s="427"/>
      <c r="G1543" s="427"/>
      <c r="H1543" s="427"/>
      <c r="I1543" s="427"/>
      <c r="J1543" s="427"/>
      <c r="K1543" s="427"/>
      <c r="L1543" s="428"/>
    </row>
    <row r="1544" spans="1:12">
      <c r="A1544" s="101"/>
      <c r="B1544" s="442" t="s">
        <v>155</v>
      </c>
      <c r="C1544" s="425" t="s">
        <v>156</v>
      </c>
      <c r="D1544" s="425"/>
      <c r="E1544" s="425"/>
      <c r="F1544" s="462" t="str">
        <f ca="1">OFFSET('Bateria indicadores proceso'!$B$3,(RIGHT(A1522,3)),1)</f>
        <v>GESTIÓN PARA LA PROTECCIÓN DE LOS DERECHOS</v>
      </c>
      <c r="G1544" s="462"/>
      <c r="H1544" s="462"/>
      <c r="I1544" s="462"/>
      <c r="J1544" s="462"/>
      <c r="K1544" s="462"/>
      <c r="L1544" s="463"/>
    </row>
    <row r="1545" spans="1:12">
      <c r="A1545" s="101"/>
      <c r="B1545" s="443"/>
      <c r="C1545" s="425" t="s">
        <v>157</v>
      </c>
      <c r="D1545" s="425"/>
      <c r="E1545" s="425"/>
      <c r="F1545" s="464">
        <f ca="1">OFFSET('Bateria indicadores proceso'!$C$3,(RIGHT(A1522,3)),1)</f>
        <v>0.11</v>
      </c>
      <c r="G1545" s="464"/>
      <c r="H1545" s="464"/>
      <c r="I1545" s="464"/>
      <c r="J1545" s="464"/>
      <c r="K1545" s="464"/>
      <c r="L1545" s="465"/>
    </row>
    <row r="1546" spans="1:12" ht="15" thickBot="1">
      <c r="A1546" s="101"/>
      <c r="B1546" s="443"/>
      <c r="C1546" s="425" t="s">
        <v>158</v>
      </c>
      <c r="D1546" s="425"/>
      <c r="E1546" s="425"/>
      <c r="F1546" s="464">
        <f ca="1">OFFSET('Bateria indicadores proceso'!$E$3,(RIGHT(A1522,3)),1)</f>
        <v>0.03</v>
      </c>
      <c r="G1546" s="464"/>
      <c r="H1546" s="464"/>
      <c r="I1546" s="464"/>
      <c r="J1546" s="464"/>
      <c r="K1546" s="464"/>
      <c r="L1546" s="465"/>
    </row>
    <row r="1547" spans="1:12" ht="16" thickBot="1">
      <c r="A1547" s="101"/>
      <c r="B1547" s="438" t="s">
        <v>159</v>
      </c>
      <c r="C1547" s="439"/>
      <c r="D1547" s="439"/>
      <c r="E1547" s="439"/>
      <c r="F1547" s="439"/>
      <c r="G1547" s="439"/>
      <c r="H1547" s="439"/>
      <c r="I1547" s="439"/>
      <c r="J1547" s="439"/>
      <c r="K1547" s="439"/>
      <c r="L1547" s="440"/>
    </row>
    <row r="1548" spans="1:12">
      <c r="A1548" s="101"/>
      <c r="B1548" s="72" t="s">
        <v>161</v>
      </c>
      <c r="C1548" s="425" t="str">
        <f ca="1">OFFSET('Bateria indicadores proceso'!$G$3,(RIGHT(A1522,3)),1)</f>
        <v>Director</v>
      </c>
      <c r="D1548" s="425"/>
      <c r="E1548" s="425"/>
      <c r="F1548" s="425"/>
      <c r="G1548" s="425"/>
      <c r="H1548" s="425"/>
      <c r="I1548" s="425"/>
      <c r="J1548" s="425"/>
      <c r="K1548" s="425"/>
      <c r="L1548" s="426"/>
    </row>
    <row r="1549" spans="1:12">
      <c r="A1549" s="101"/>
      <c r="B1549" s="72" t="s">
        <v>162</v>
      </c>
      <c r="C1549" s="425" t="str">
        <f ca="1">OFFSET('Bateria indicadores proceso'!$F$3,(RIGHT(A1522,3)),1)</f>
        <v>Dirección de Asuntos para Comunidades Negras, Afrocolombianas, Raizales y Palenqueras</v>
      </c>
      <c r="D1549" s="425"/>
      <c r="E1549" s="425"/>
      <c r="F1549" s="425"/>
      <c r="G1549" s="425"/>
      <c r="H1549" s="425"/>
      <c r="I1549" s="425"/>
      <c r="J1549" s="425"/>
      <c r="K1549" s="425"/>
      <c r="L1549" s="426"/>
    </row>
    <row r="1550" spans="1:12">
      <c r="A1550" s="101"/>
      <c r="B1550" s="72" t="s">
        <v>163</v>
      </c>
      <c r="C1550" s="450" t="str">
        <f ca="1">OFFSET('Bateria indicadores proceso'!$H$3,(RIGHT(A1522,3)),1)</f>
        <v>amelia.cotes@mininterior.gov.co</v>
      </c>
      <c r="D1550" s="450"/>
      <c r="E1550" s="450"/>
      <c r="F1550" s="450"/>
      <c r="G1550" s="450"/>
      <c r="H1550" s="450"/>
      <c r="I1550" s="450"/>
      <c r="J1550" s="450"/>
      <c r="K1550" s="450"/>
      <c r="L1550" s="451"/>
    </row>
    <row r="1551" spans="1:12" ht="15" thickBot="1">
      <c r="A1551" s="104"/>
      <c r="B1551" s="74" t="s">
        <v>164</v>
      </c>
      <c r="C1551" s="429" t="s">
        <v>165</v>
      </c>
      <c r="D1551" s="429"/>
      <c r="E1551" s="429"/>
      <c r="F1551" s="429"/>
      <c r="G1551" s="429"/>
      <c r="H1551" s="429"/>
      <c r="I1551" s="429"/>
      <c r="J1551" s="429"/>
      <c r="K1551" s="429"/>
      <c r="L1551" s="430"/>
    </row>
    <row r="1552" spans="1:12" ht="15" thickBot="1"/>
    <row r="1553" spans="1:12" ht="21.5" thickBot="1">
      <c r="A1553" s="431" t="s">
        <v>120</v>
      </c>
      <c r="B1553" s="432"/>
      <c r="C1553" s="432"/>
      <c r="D1553" s="432"/>
      <c r="E1553" s="432"/>
      <c r="F1553" s="432"/>
      <c r="G1553" s="432"/>
      <c r="H1553" s="432"/>
      <c r="I1553" s="432"/>
      <c r="J1553" s="432"/>
      <c r="K1553" s="432"/>
      <c r="L1553" s="433"/>
    </row>
    <row r="1554" spans="1:12" ht="31.5" thickBot="1">
      <c r="A1554" s="69" t="s">
        <v>121</v>
      </c>
      <c r="B1554" s="436" t="s">
        <v>122</v>
      </c>
      <c r="C1554" s="436"/>
      <c r="D1554" s="436"/>
      <c r="E1554" s="436"/>
      <c r="F1554" s="436"/>
      <c r="G1554" s="436"/>
      <c r="H1554" s="436"/>
      <c r="I1554" s="436"/>
      <c r="J1554" s="436"/>
      <c r="K1554" s="436"/>
      <c r="L1554" s="436"/>
    </row>
    <row r="1555" spans="1:12" ht="16" thickBot="1">
      <c r="A1555" s="100"/>
      <c r="B1555" s="71" t="s">
        <v>123</v>
      </c>
      <c r="C1555" s="434" t="s">
        <v>124</v>
      </c>
      <c r="D1555" s="434"/>
      <c r="E1555" s="434"/>
      <c r="F1555" s="434"/>
      <c r="G1555" s="434"/>
      <c r="H1555" s="434"/>
      <c r="I1555" s="434"/>
      <c r="J1555" s="434"/>
      <c r="K1555" s="434"/>
      <c r="L1555" s="435"/>
    </row>
    <row r="1556" spans="1:12" ht="16" thickBot="1">
      <c r="A1556" s="101"/>
      <c r="B1556" s="436" t="s">
        <v>125</v>
      </c>
      <c r="C1556" s="437"/>
      <c r="D1556" s="437"/>
      <c r="E1556" s="437"/>
      <c r="F1556" s="437"/>
      <c r="G1556" s="437"/>
      <c r="H1556" s="437"/>
      <c r="I1556" s="437"/>
      <c r="J1556" s="437"/>
      <c r="K1556" s="437"/>
      <c r="L1556" s="437"/>
    </row>
    <row r="1557" spans="1:12">
      <c r="A1557" s="101"/>
      <c r="B1557" s="71" t="s">
        <v>126</v>
      </c>
      <c r="C1557" s="427" t="s">
        <v>127</v>
      </c>
      <c r="D1557" s="427"/>
      <c r="E1557" s="427"/>
      <c r="F1557" s="427"/>
      <c r="G1557" s="427"/>
      <c r="H1557" s="427"/>
      <c r="I1557" s="427"/>
      <c r="J1557" s="427"/>
      <c r="K1557" s="427"/>
      <c r="L1557" s="428"/>
    </row>
    <row r="1558" spans="1:12">
      <c r="A1558" s="102" t="s">
        <v>208</v>
      </c>
      <c r="B1558" s="72" t="s">
        <v>129</v>
      </c>
      <c r="C1558" s="427" t="str">
        <f ca="1">OFFSET('Bateria indicadores proceso'!$F$3,(RIGHT(A1558,3)),1)</f>
        <v>Dirección de Asuntos para Comunidades Negras, Afrocolombianas, Raizales y Palenqueras</v>
      </c>
      <c r="D1558" s="427"/>
      <c r="E1558" s="427"/>
      <c r="F1558" s="427"/>
      <c r="G1558" s="427"/>
      <c r="H1558" s="427"/>
      <c r="I1558" s="427"/>
      <c r="J1558" s="427"/>
      <c r="K1558" s="427"/>
      <c r="L1558" s="428"/>
    </row>
    <row r="1559" spans="1:12">
      <c r="A1559" s="101"/>
      <c r="B1559" s="72" t="s">
        <v>130</v>
      </c>
      <c r="C1559" s="427" t="str">
        <f ca="1">OFFSET('Bateria indicadores proceso'!$K$3,(RIGHT(A1558,3)),1)</f>
        <v>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v>
      </c>
      <c r="D1559" s="427"/>
      <c r="E1559" s="427"/>
      <c r="F1559" s="427"/>
      <c r="G1559" s="427"/>
      <c r="H1559" s="427"/>
      <c r="I1559" s="427"/>
      <c r="J1559" s="427"/>
      <c r="K1559" s="427"/>
      <c r="L1559" s="428"/>
    </row>
    <row r="1560" spans="1:12">
      <c r="A1560" s="101"/>
      <c r="B1560" s="72" t="s">
        <v>131</v>
      </c>
      <c r="C1560" s="427" t="str">
        <f ca="1">OFFSET('Bateria indicadores proceso'!$I$3,(RIGHT(A1558,3)),1)</f>
        <v>Eficacia</v>
      </c>
      <c r="D1560" s="427"/>
      <c r="E1560" s="427"/>
      <c r="F1560" s="427"/>
      <c r="G1560" s="427"/>
      <c r="H1560" s="427"/>
      <c r="I1560" s="427"/>
      <c r="J1560" s="427"/>
      <c r="K1560" s="427"/>
      <c r="L1560" s="428"/>
    </row>
    <row r="1561" spans="1:12" ht="15" thickBot="1">
      <c r="A1561" s="103"/>
      <c r="B1561" s="73" t="s">
        <v>132</v>
      </c>
      <c r="C1561" s="427" t="str">
        <f ca="1">OFFSET('Bateria indicadores proceso'!$J$3,(RIGHT(A1558,3)),1)</f>
        <v xml:space="preserve">La  Dirección de Asuntos para Comunidades Negras, Afrocolombianas, Raizales y Palenqueras, expide  cerificaciones de Autorreconocimiento como miembro de la  Comunidades Negras, Afrocolombianos, Raizales y Palenqueras y  Exoneración del servicio militar establecido en la sentencia 433 de 2021,  esto es importante medirlo por  los beneficios a las comunidades y que puedan acceder a los programas y oferta institucional del gobierno nacional, y la medición del presente indicador se proyecta con una tendencia de incremental para cada trimestre </v>
      </c>
      <c r="D1561" s="427"/>
      <c r="E1561" s="427"/>
      <c r="F1561" s="427"/>
      <c r="G1561" s="427"/>
      <c r="H1561" s="427"/>
      <c r="I1561" s="427"/>
      <c r="J1561" s="427"/>
      <c r="K1561" s="427"/>
      <c r="L1561" s="428"/>
    </row>
    <row r="1562" spans="1:12" ht="16" thickBot="1">
      <c r="A1562" s="103"/>
      <c r="B1562" s="438" t="s">
        <v>133</v>
      </c>
      <c r="C1562" s="439"/>
      <c r="D1562" s="439"/>
      <c r="E1562" s="439"/>
      <c r="F1562" s="439"/>
      <c r="G1562" s="439"/>
      <c r="H1562" s="439"/>
      <c r="I1562" s="439"/>
      <c r="J1562" s="439"/>
      <c r="K1562" s="439"/>
      <c r="L1562" s="440"/>
    </row>
    <row r="1563" spans="1:12">
      <c r="A1563" s="101"/>
      <c r="B1563" s="71" t="s">
        <v>134</v>
      </c>
      <c r="C1563" s="427" t="str">
        <f ca="1">OFFSET('Bateria indicadores proceso'!$O$3,(RIGHT(A1558,3)),1)</f>
        <v>Número</v>
      </c>
      <c r="D1563" s="427"/>
      <c r="E1563" s="427"/>
      <c r="F1563" s="427"/>
      <c r="G1563" s="427"/>
      <c r="H1563" s="427"/>
      <c r="I1563" s="427"/>
      <c r="J1563" s="427"/>
      <c r="K1563" s="427"/>
      <c r="L1563" s="428"/>
    </row>
    <row r="1564" spans="1:12" ht="24">
      <c r="A1564" s="101"/>
      <c r="B1564" s="72" t="s">
        <v>135</v>
      </c>
      <c r="C1564" s="427"/>
      <c r="D1564" s="427"/>
      <c r="E1564" s="427"/>
      <c r="F1564" s="427"/>
      <c r="G1564" s="427"/>
      <c r="H1564" s="427"/>
      <c r="I1564" s="427"/>
      <c r="J1564" s="427"/>
      <c r="K1564" s="427"/>
      <c r="L1564" s="428"/>
    </row>
    <row r="1565" spans="1:12">
      <c r="A1565" s="101"/>
      <c r="B1565" s="72" t="s">
        <v>136</v>
      </c>
      <c r="C1565" s="427" t="str">
        <f ca="1">OFFSET('Bateria indicadores proceso'!$L$3,(RIGHT(A1558,3)),1)</f>
        <v>Sumatoria de certificaciones de Autorreconocimiento como miembro de la  Comunidades Negras, Afrocolombianos, Raizales y Palenqueras y de Exoneración del servicio militar establecido en la sentencia 433 de 2021</v>
      </c>
      <c r="D1565" s="427"/>
      <c r="E1565" s="427"/>
      <c r="F1565" s="427"/>
      <c r="G1565" s="427"/>
      <c r="H1565" s="427"/>
      <c r="I1565" s="427"/>
      <c r="J1565" s="427"/>
      <c r="K1565" s="427"/>
      <c r="L1565" s="428"/>
    </row>
    <row r="1566" spans="1:12">
      <c r="A1566" s="101"/>
      <c r="B1566" s="72" t="s">
        <v>137</v>
      </c>
      <c r="C1566" s="427" t="str">
        <f ca="1">OFFSET('Bateria indicadores proceso'!$Z$3,(RIGHT(A1558,3)),1)</f>
        <v xml:space="preserve">Trimestral </v>
      </c>
      <c r="D1566" s="427"/>
      <c r="E1566" s="427"/>
      <c r="F1566" s="427"/>
      <c r="G1566" s="427"/>
      <c r="H1566" s="427"/>
      <c r="I1566" s="427"/>
      <c r="J1566" s="427"/>
      <c r="K1566" s="427"/>
      <c r="L1566" s="428"/>
    </row>
    <row r="1567" spans="1:12">
      <c r="A1567" s="101"/>
      <c r="B1567" s="72" t="s">
        <v>138</v>
      </c>
      <c r="C1567" s="427" t="str">
        <f ca="1">OFFSET('Bateria indicadores proceso'!$X$3,(RIGHT(A1558,3)),1)</f>
        <v>SISTEMA DE INFORMACIÓN DE ASUNTOS PARA COMUNIDADES NEGRAS, AFROCOLOMBIANAS, RAIZALES Y PALENQUERAS</v>
      </c>
      <c r="D1567" s="427"/>
      <c r="E1567" s="427"/>
      <c r="F1567" s="427"/>
      <c r="G1567" s="427"/>
      <c r="H1567" s="427"/>
      <c r="I1567" s="427"/>
      <c r="J1567" s="427"/>
      <c r="K1567" s="427"/>
      <c r="L1567" s="428"/>
    </row>
    <row r="1568" spans="1:12">
      <c r="A1568" s="101"/>
      <c r="B1568" s="72" t="s">
        <v>139</v>
      </c>
      <c r="C1568" s="425">
        <f ca="1">OFFSET('Bateria indicadores proceso'!$P$3,(RIGHT(A1558,3)),1)</f>
        <v>2024</v>
      </c>
      <c r="D1568" s="425"/>
      <c r="E1568" s="425"/>
      <c r="F1568" s="425"/>
      <c r="G1568" s="425"/>
      <c r="H1568" s="425"/>
      <c r="I1568" s="425"/>
      <c r="J1568" s="425"/>
      <c r="K1568" s="425"/>
      <c r="L1568" s="426"/>
    </row>
    <row r="1569" spans="1:12">
      <c r="A1569" s="101"/>
      <c r="B1569" s="72" t="s">
        <v>140</v>
      </c>
      <c r="C1569" s="425" t="str">
        <f ca="1">IF(C1563="Número",TEXT(OFFSET('Bateria indicadores proceso'!$Q$3,(RIGHT(A1558,3)),1),"######"),TEXT(OFFSET('Bateria indicadores proceso'!$Q$3,(RIGHT(A1558,3)),1),"0.0%"))</f>
        <v>3500</v>
      </c>
      <c r="D1569" s="425"/>
      <c r="E1569" s="425"/>
      <c r="F1569" s="425"/>
      <c r="G1569" s="425"/>
      <c r="H1569" s="425"/>
      <c r="I1569" s="425"/>
      <c r="J1569" s="425"/>
      <c r="K1569" s="425"/>
      <c r="L1569" s="426"/>
    </row>
    <row r="1570" spans="1:12">
      <c r="A1570" s="101"/>
      <c r="B1570" s="72" t="s">
        <v>141</v>
      </c>
      <c r="C1570" s="444">
        <f ca="1">+OFFSET('Bateria indicadores proceso'!$R$3,(RIGHT(A1558,3)),1)</f>
        <v>46022</v>
      </c>
      <c r="D1570" s="444"/>
      <c r="E1570" s="444"/>
      <c r="F1570" s="444"/>
      <c r="G1570" s="444"/>
      <c r="H1570" s="444"/>
      <c r="I1570" s="444"/>
      <c r="J1570" s="444"/>
      <c r="K1570" s="444"/>
      <c r="L1570" s="445"/>
    </row>
    <row r="1571" spans="1:12">
      <c r="A1571" s="101"/>
      <c r="B1571" s="72" t="s">
        <v>142</v>
      </c>
      <c r="C1571" s="425" t="str">
        <f ca="1">OFFSET('Bateria indicadores proceso'!$M$3,(RIGHT(A1558,3)),1)</f>
        <v>Incrementar</v>
      </c>
      <c r="D1571" s="425"/>
      <c r="E1571" s="425"/>
      <c r="F1571" s="425"/>
      <c r="G1571" s="425"/>
      <c r="H1571" s="425"/>
      <c r="I1571" s="425"/>
      <c r="J1571" s="425"/>
      <c r="K1571" s="425"/>
      <c r="L1571" s="426"/>
    </row>
    <row r="1572" spans="1:12">
      <c r="A1572" s="101"/>
      <c r="B1572" s="72" t="s">
        <v>143</v>
      </c>
      <c r="C1572" s="425" t="str">
        <f ca="1">OFFSET('Bateria indicadores proceso'!$N$3,(RIGHT(A1558,3)),1)</f>
        <v>Acumulado</v>
      </c>
      <c r="D1572" s="425"/>
      <c r="E1572" s="425"/>
      <c r="F1572" s="425"/>
      <c r="G1572" s="425"/>
      <c r="H1572" s="425"/>
      <c r="I1572" s="425"/>
      <c r="J1572" s="425"/>
      <c r="K1572" s="425"/>
      <c r="L1572" s="426"/>
    </row>
    <row r="1573" spans="1:12">
      <c r="A1573" s="101"/>
      <c r="B1573" s="72" t="s">
        <v>144</v>
      </c>
      <c r="C1573" s="425" t="str">
        <f ca="1">IF(C1563="Número",TEXT(OFFSET('Bateria indicadores proceso'!$W$3,(RIGHT(A1558,3)),1),"######"),TEXT(OFFSET('Bateria indicadores proceso'!$W$3,(RIGHT(A1558,3)),1),"0.0%"))</f>
        <v>9800</v>
      </c>
      <c r="D1573" s="425"/>
      <c r="E1573" s="425"/>
      <c r="F1573" s="425"/>
      <c r="G1573" s="425"/>
      <c r="H1573" s="425"/>
      <c r="I1573" s="425"/>
      <c r="J1573" s="425"/>
      <c r="K1573" s="425"/>
      <c r="L1573" s="426"/>
    </row>
    <row r="1574" spans="1:12">
      <c r="A1574" s="101"/>
      <c r="B1574" s="441" t="s">
        <v>145</v>
      </c>
      <c r="C1574" s="70" t="s">
        <v>146</v>
      </c>
      <c r="D1574" s="70" t="s">
        <v>147</v>
      </c>
      <c r="E1574" s="70" t="s">
        <v>148</v>
      </c>
      <c r="F1574" s="70" t="s">
        <v>149</v>
      </c>
      <c r="J1574" s="75"/>
      <c r="K1574" s="75"/>
      <c r="L1574" s="76"/>
    </row>
    <row r="1575" spans="1:12">
      <c r="A1575" s="101"/>
      <c r="B1575" s="441"/>
      <c r="C1575" s="70" t="str">
        <f ca="1">IF(C1563="Número",TEXT(OFFSET('Bateria indicadores proceso'!$S$3,(RIGHT(A1558,3)),1),"######"),TEXT(OFFSET('Bateria indicadores proceso'!$S$3,(RIGHT(A1558,3)),1),"0.0%"))</f>
        <v>2300</v>
      </c>
      <c r="D1575" s="70" t="str">
        <f ca="1">IF(C1563="Número",TEXT(OFFSET('Bateria indicadores proceso'!$T$3,(RIGHT(A1558,3)),1),"######"),TEXT(OFFSET('Bateria indicadores proceso'!$T$3,(RIGHT(A1558,3)),1),"0.0%"))</f>
        <v>2400</v>
      </c>
      <c r="E1575" s="70" t="str">
        <f ca="1">IF(C1563="Número",TEXT(OFFSET('Bateria indicadores proceso'!$U$3,(RIGHT(A1558,3)),1),"######"),TEXT(OFFSET('Bateria indicadores proceso'!$U$3,(RIGHT(A1558,3)),1),"0.0%"))</f>
        <v>2500</v>
      </c>
      <c r="F1575" s="70" t="str">
        <f ca="1">IF(C1563="Número",TEXT(OFFSET('Bateria indicadores proceso'!$V$3,(RIGHT(A1558,3)),1),"######"),TEXT(OFFSET('Bateria indicadores proceso'!$V$3,(RIGHT(A1558,3)),1),"0.0%"))</f>
        <v>2600</v>
      </c>
      <c r="J1575" s="77"/>
      <c r="K1575" s="77"/>
      <c r="L1575" s="78"/>
    </row>
    <row r="1576" spans="1:12">
      <c r="A1576" s="101"/>
      <c r="B1576" s="466" t="s">
        <v>150</v>
      </c>
      <c r="C1576" s="446" t="s">
        <v>99</v>
      </c>
      <c r="D1576" s="447"/>
      <c r="E1576" s="446" t="s">
        <v>103</v>
      </c>
      <c r="F1576" s="447"/>
      <c r="G1576" s="446" t="s">
        <v>107</v>
      </c>
      <c r="H1576" s="447"/>
      <c r="I1576" s="446" t="s">
        <v>111</v>
      </c>
      <c r="J1576" s="447"/>
      <c r="K1576" s="446" t="s">
        <v>114</v>
      </c>
      <c r="L1576" s="449"/>
    </row>
    <row r="1577" spans="1:12">
      <c r="A1577" s="101"/>
      <c r="B1577" s="467"/>
      <c r="C1577" s="452" t="s">
        <v>97</v>
      </c>
      <c r="D1577" s="453"/>
      <c r="E1577" s="454" t="s">
        <v>101</v>
      </c>
      <c r="F1577" s="455"/>
      <c r="G1577" s="456" t="s">
        <v>105</v>
      </c>
      <c r="H1577" s="457"/>
      <c r="I1577" s="458" t="s">
        <v>109</v>
      </c>
      <c r="J1577" s="459"/>
      <c r="K1577" s="460" t="s">
        <v>112</v>
      </c>
      <c r="L1577" s="461"/>
    </row>
    <row r="1578" spans="1:12">
      <c r="A1578" s="101"/>
      <c r="B1578" s="468"/>
      <c r="C1578" s="446" t="s">
        <v>98</v>
      </c>
      <c r="D1578" s="447"/>
      <c r="E1578" s="446" t="s">
        <v>151</v>
      </c>
      <c r="F1578" s="447"/>
      <c r="G1578" s="448" t="s">
        <v>152</v>
      </c>
      <c r="H1578" s="447"/>
      <c r="I1578" s="446" t="s">
        <v>153</v>
      </c>
      <c r="J1578" s="447"/>
      <c r="K1578" s="446" t="s">
        <v>113</v>
      </c>
      <c r="L1578" s="449"/>
    </row>
    <row r="1579" spans="1:12">
      <c r="A1579" s="101"/>
      <c r="B1579" s="72" t="s">
        <v>154</v>
      </c>
      <c r="C1579" s="427" t="str">
        <f ca="1">OFFSET('Bateria indicadores proceso'!$Y$3,(RIGHT(A1558,3)),1)</f>
        <v xml:space="preserve">Informe emitido por el SISTEMA DE INFORMACIÓN DE ASUNTOS PARA COMUNIDADES NEGRAS, AFROCOLOMBIANAS, RAIZALES Y PALENQUERAS </v>
      </c>
      <c r="D1579" s="427"/>
      <c r="E1579" s="427"/>
      <c r="F1579" s="427"/>
      <c r="G1579" s="427"/>
      <c r="H1579" s="427"/>
      <c r="I1579" s="427"/>
      <c r="J1579" s="427"/>
      <c r="K1579" s="427"/>
      <c r="L1579" s="428"/>
    </row>
    <row r="1580" spans="1:12">
      <c r="A1580" s="101"/>
      <c r="B1580" s="442" t="s">
        <v>155</v>
      </c>
      <c r="C1580" s="425" t="s">
        <v>156</v>
      </c>
      <c r="D1580" s="425"/>
      <c r="E1580" s="425"/>
      <c r="F1580" s="462" t="str">
        <f ca="1">OFFSET('Bateria indicadores proceso'!$B$3,(RIGHT(A1558,3)),1)</f>
        <v>GESTIÓN PARA LA PROTECCIÓN DE LOS DERECHOS</v>
      </c>
      <c r="G1580" s="462"/>
      <c r="H1580" s="462"/>
      <c r="I1580" s="462"/>
      <c r="J1580" s="462"/>
      <c r="K1580" s="462"/>
      <c r="L1580" s="463"/>
    </row>
    <row r="1581" spans="1:12">
      <c r="A1581" s="101"/>
      <c r="B1581" s="443"/>
      <c r="C1581" s="425" t="s">
        <v>157</v>
      </c>
      <c r="D1581" s="425"/>
      <c r="E1581" s="425"/>
      <c r="F1581" s="464">
        <f ca="1">OFFSET('Bateria indicadores proceso'!$C$3,(RIGHT(A1558,3)),1)</f>
        <v>0.11</v>
      </c>
      <c r="G1581" s="464"/>
      <c r="H1581" s="464"/>
      <c r="I1581" s="464"/>
      <c r="J1581" s="464"/>
      <c r="K1581" s="464"/>
      <c r="L1581" s="465"/>
    </row>
    <row r="1582" spans="1:12" ht="15" thickBot="1">
      <c r="A1582" s="101"/>
      <c r="B1582" s="443"/>
      <c r="C1582" s="425" t="s">
        <v>158</v>
      </c>
      <c r="D1582" s="425"/>
      <c r="E1582" s="425"/>
      <c r="F1582" s="464">
        <f ca="1">OFFSET('Bateria indicadores proceso'!$E$3,(RIGHT(A1558,3)),1)</f>
        <v>0.03</v>
      </c>
      <c r="G1582" s="464"/>
      <c r="H1582" s="464"/>
      <c r="I1582" s="464"/>
      <c r="J1582" s="464"/>
      <c r="K1582" s="464"/>
      <c r="L1582" s="465"/>
    </row>
    <row r="1583" spans="1:12" ht="16" thickBot="1">
      <c r="A1583" s="101"/>
      <c r="B1583" s="438" t="s">
        <v>159</v>
      </c>
      <c r="C1583" s="439"/>
      <c r="D1583" s="439"/>
      <c r="E1583" s="439"/>
      <c r="F1583" s="439"/>
      <c r="G1583" s="439"/>
      <c r="H1583" s="439"/>
      <c r="I1583" s="439"/>
      <c r="J1583" s="439"/>
      <c r="K1583" s="439"/>
      <c r="L1583" s="440"/>
    </row>
    <row r="1584" spans="1:12">
      <c r="A1584" s="101"/>
      <c r="B1584" s="72" t="s">
        <v>161</v>
      </c>
      <c r="C1584" s="425" t="str">
        <f ca="1">OFFSET('Bateria indicadores proceso'!$G$3,(RIGHT(A1558,3)),1)</f>
        <v>Director</v>
      </c>
      <c r="D1584" s="425"/>
      <c r="E1584" s="425"/>
      <c r="F1584" s="425"/>
      <c r="G1584" s="425"/>
      <c r="H1584" s="425"/>
      <c r="I1584" s="425"/>
      <c r="J1584" s="425"/>
      <c r="K1584" s="425"/>
      <c r="L1584" s="426"/>
    </row>
    <row r="1585" spans="1:12">
      <c r="A1585" s="101"/>
      <c r="B1585" s="72" t="s">
        <v>162</v>
      </c>
      <c r="C1585" s="425" t="str">
        <f ca="1">OFFSET('Bateria indicadores proceso'!$F$3,(RIGHT(A1558,3)),1)</f>
        <v>Dirección de Asuntos para Comunidades Negras, Afrocolombianas, Raizales y Palenqueras</v>
      </c>
      <c r="D1585" s="425"/>
      <c r="E1585" s="425"/>
      <c r="F1585" s="425"/>
      <c r="G1585" s="425"/>
      <c r="H1585" s="425"/>
      <c r="I1585" s="425"/>
      <c r="J1585" s="425"/>
      <c r="K1585" s="425"/>
      <c r="L1585" s="426"/>
    </row>
    <row r="1586" spans="1:12">
      <c r="A1586" s="101"/>
      <c r="B1586" s="72" t="s">
        <v>163</v>
      </c>
      <c r="C1586" s="450" t="str">
        <f ca="1">OFFSET('Bateria indicadores proceso'!$H$3,(RIGHT(A1522,3)),1)</f>
        <v>amelia.cotes@mininterior.gov.co</v>
      </c>
      <c r="D1586" s="450"/>
      <c r="E1586" s="450"/>
      <c r="F1586" s="450"/>
      <c r="G1586" s="450"/>
      <c r="H1586" s="450"/>
      <c r="I1586" s="450"/>
      <c r="J1586" s="450"/>
      <c r="K1586" s="450"/>
      <c r="L1586" s="451"/>
    </row>
    <row r="1587" spans="1:12" ht="15" thickBot="1">
      <c r="A1587" s="104"/>
      <c r="B1587" s="74" t="s">
        <v>164</v>
      </c>
      <c r="C1587" s="429" t="s">
        <v>165</v>
      </c>
      <c r="D1587" s="429"/>
      <c r="E1587" s="429"/>
      <c r="F1587" s="429"/>
      <c r="G1587" s="429"/>
      <c r="H1587" s="429"/>
      <c r="I1587" s="429"/>
      <c r="J1587" s="429"/>
      <c r="K1587" s="429"/>
      <c r="L1587" s="430"/>
    </row>
    <row r="1588" spans="1:12" ht="15" thickBot="1"/>
    <row r="1589" spans="1:12" ht="21.5" thickBot="1">
      <c r="A1589" s="431" t="s">
        <v>120</v>
      </c>
      <c r="B1589" s="432"/>
      <c r="C1589" s="432"/>
      <c r="D1589" s="432"/>
      <c r="E1589" s="432"/>
      <c r="F1589" s="432"/>
      <c r="G1589" s="432"/>
      <c r="H1589" s="432"/>
      <c r="I1589" s="432"/>
      <c r="J1589" s="432"/>
      <c r="K1589" s="432"/>
      <c r="L1589" s="433"/>
    </row>
    <row r="1590" spans="1:12" ht="31.5" thickBot="1">
      <c r="A1590" s="69" t="s">
        <v>121</v>
      </c>
      <c r="B1590" s="436" t="s">
        <v>122</v>
      </c>
      <c r="C1590" s="436"/>
      <c r="D1590" s="436"/>
      <c r="E1590" s="436"/>
      <c r="F1590" s="436"/>
      <c r="G1590" s="436"/>
      <c r="H1590" s="436"/>
      <c r="I1590" s="436"/>
      <c r="J1590" s="436"/>
      <c r="K1590" s="436"/>
      <c r="L1590" s="436"/>
    </row>
    <row r="1591" spans="1:12" ht="16" thickBot="1">
      <c r="A1591" s="100"/>
      <c r="B1591" s="71" t="s">
        <v>123</v>
      </c>
      <c r="C1591" s="434" t="s">
        <v>124</v>
      </c>
      <c r="D1591" s="434"/>
      <c r="E1591" s="434"/>
      <c r="F1591" s="434"/>
      <c r="G1591" s="434"/>
      <c r="H1591" s="434"/>
      <c r="I1591" s="434"/>
      <c r="J1591" s="434"/>
      <c r="K1591" s="434"/>
      <c r="L1591" s="435"/>
    </row>
    <row r="1592" spans="1:12" ht="16" thickBot="1">
      <c r="A1592" s="101"/>
      <c r="B1592" s="436" t="s">
        <v>125</v>
      </c>
      <c r="C1592" s="437"/>
      <c r="D1592" s="437"/>
      <c r="E1592" s="437"/>
      <c r="F1592" s="437"/>
      <c r="G1592" s="437"/>
      <c r="H1592" s="437"/>
      <c r="I1592" s="437"/>
      <c r="J1592" s="437"/>
      <c r="K1592" s="437"/>
      <c r="L1592" s="437"/>
    </row>
    <row r="1593" spans="1:12">
      <c r="A1593" s="101"/>
      <c r="B1593" s="71" t="s">
        <v>126</v>
      </c>
      <c r="C1593" s="427" t="s">
        <v>127</v>
      </c>
      <c r="D1593" s="427"/>
      <c r="E1593" s="427"/>
      <c r="F1593" s="427"/>
      <c r="G1593" s="427"/>
      <c r="H1593" s="427"/>
      <c r="I1593" s="427"/>
      <c r="J1593" s="427"/>
      <c r="K1593" s="427"/>
      <c r="L1593" s="428"/>
    </row>
    <row r="1594" spans="1:12">
      <c r="A1594" s="102" t="s">
        <v>209</v>
      </c>
      <c r="B1594" s="72" t="s">
        <v>129</v>
      </c>
      <c r="C1594" s="427" t="str">
        <f ca="1">OFFSET('Bateria indicadores proceso'!$F$3,(RIGHT(A1594,3)),1)</f>
        <v>Dirección de Asuntos para Comunidades Negras, Afrocolombianas, Raizales y Palenqueras</v>
      </c>
      <c r="D1594" s="427"/>
      <c r="E1594" s="427"/>
      <c r="F1594" s="427"/>
      <c r="G1594" s="427"/>
      <c r="H1594" s="427"/>
      <c r="I1594" s="427"/>
      <c r="J1594" s="427"/>
      <c r="K1594" s="427"/>
      <c r="L1594" s="428"/>
    </row>
    <row r="1595" spans="1:12">
      <c r="A1595" s="101"/>
      <c r="B1595" s="72" t="s">
        <v>130</v>
      </c>
      <c r="C1595" s="427" t="str">
        <f ca="1">OFFSET('Bateria indicadores proceso'!$K$3,(RIGHT(A1594,3)),1)</f>
        <v>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v>
      </c>
      <c r="D1595" s="427"/>
      <c r="E1595" s="427"/>
      <c r="F1595" s="427"/>
      <c r="G1595" s="427"/>
      <c r="H1595" s="427"/>
      <c r="I1595" s="427"/>
      <c r="J1595" s="427"/>
      <c r="K1595" s="427"/>
      <c r="L1595" s="428"/>
    </row>
    <row r="1596" spans="1:12">
      <c r="A1596" s="101"/>
      <c r="B1596" s="72" t="s">
        <v>131</v>
      </c>
      <c r="C1596" s="427" t="str">
        <f ca="1">OFFSET('Bateria indicadores proceso'!$I$3,(RIGHT(A1594,3)),1)</f>
        <v>Eficacia</v>
      </c>
      <c r="D1596" s="427"/>
      <c r="E1596" s="427"/>
      <c r="F1596" s="427"/>
      <c r="G1596" s="427"/>
      <c r="H1596" s="427"/>
      <c r="I1596" s="427"/>
      <c r="J1596" s="427"/>
      <c r="K1596" s="427"/>
      <c r="L1596" s="428"/>
    </row>
    <row r="1597" spans="1:12" ht="15" thickBot="1">
      <c r="A1597" s="103"/>
      <c r="B1597" s="73" t="s">
        <v>132</v>
      </c>
      <c r="C1597" s="427" t="str">
        <f ca="1">OFFSET('Bateria indicadores proceso'!$J$3,(RIGHT(A1594,3)),1)</f>
        <v xml:space="preserve">La  Dirección de Asuntos para Comunidades Negras, Afrocolombianas, Raizales y Palenqueras, realiza el registros y Actualizaciones Realizadas sobre el Total de Registros y Actualizaciones de Organizaciones de Comunidades Negras, Afrocolombianas, Raizales y Palenqueras, esto es importante medirlo por que  las organizaciones legalmente organizadas puedan acceder a los proyectos de inversión que oferta el gobierno nacional; la medición del presente indicador se proyecta con una tendencia de incremental para cada trimestre. </v>
      </c>
      <c r="D1597" s="427"/>
      <c r="E1597" s="427"/>
      <c r="F1597" s="427"/>
      <c r="G1597" s="427"/>
      <c r="H1597" s="427"/>
      <c r="I1597" s="427"/>
      <c r="J1597" s="427"/>
      <c r="K1597" s="427"/>
      <c r="L1597" s="428"/>
    </row>
    <row r="1598" spans="1:12" ht="16" thickBot="1">
      <c r="A1598" s="103"/>
      <c r="B1598" s="438" t="s">
        <v>133</v>
      </c>
      <c r="C1598" s="439"/>
      <c r="D1598" s="439"/>
      <c r="E1598" s="439"/>
      <c r="F1598" s="439"/>
      <c r="G1598" s="439"/>
      <c r="H1598" s="439"/>
      <c r="I1598" s="439"/>
      <c r="J1598" s="439"/>
      <c r="K1598" s="439"/>
      <c r="L1598" s="440"/>
    </row>
    <row r="1599" spans="1:12">
      <c r="A1599" s="101"/>
      <c r="B1599" s="71" t="s">
        <v>134</v>
      </c>
      <c r="C1599" s="427" t="str">
        <f ca="1">OFFSET('Bateria indicadores proceso'!$O$3,(RIGHT(A1594,3)),1)</f>
        <v>Número</v>
      </c>
      <c r="D1599" s="427"/>
      <c r="E1599" s="427"/>
      <c r="F1599" s="427"/>
      <c r="G1599" s="427"/>
      <c r="H1599" s="427"/>
      <c r="I1599" s="427"/>
      <c r="J1599" s="427"/>
      <c r="K1599" s="427"/>
      <c r="L1599" s="428"/>
    </row>
    <row r="1600" spans="1:12" ht="24">
      <c r="A1600" s="101"/>
      <c r="B1600" s="72" t="s">
        <v>135</v>
      </c>
      <c r="C1600" s="427"/>
      <c r="D1600" s="427"/>
      <c r="E1600" s="427"/>
      <c r="F1600" s="427"/>
      <c r="G1600" s="427"/>
      <c r="H1600" s="427"/>
      <c r="I1600" s="427"/>
      <c r="J1600" s="427"/>
      <c r="K1600" s="427"/>
      <c r="L1600" s="428"/>
    </row>
    <row r="1601" spans="1:12">
      <c r="A1601" s="101"/>
      <c r="B1601" s="72" t="s">
        <v>136</v>
      </c>
      <c r="C1601" s="427" t="str">
        <f ca="1">OFFSET('Bateria indicadores proceso'!$L$3,(RIGHT(A1594,3)),1)</f>
        <v>Sumatoria de Registro, actualización realizadas de los Consejos Comunitarios,  Formas o Expresiones Organizativas, Organizaciones de Base y las demás que cree la Ley, de las Comunidades Negras, Afrocolombianas, Raizales y Palenqueras</v>
      </c>
      <c r="D1601" s="427"/>
      <c r="E1601" s="427"/>
      <c r="F1601" s="427"/>
      <c r="G1601" s="427"/>
      <c r="H1601" s="427"/>
      <c r="I1601" s="427"/>
      <c r="J1601" s="427"/>
      <c r="K1601" s="427"/>
      <c r="L1601" s="428"/>
    </row>
    <row r="1602" spans="1:12">
      <c r="A1602" s="101"/>
      <c r="B1602" s="72" t="s">
        <v>137</v>
      </c>
      <c r="C1602" s="427" t="str">
        <f ca="1">OFFSET('Bateria indicadores proceso'!$Z$3,(RIGHT(A1594,3)),1)</f>
        <v>Trimestral</v>
      </c>
      <c r="D1602" s="427"/>
      <c r="E1602" s="427"/>
      <c r="F1602" s="427"/>
      <c r="G1602" s="427"/>
      <c r="H1602" s="427"/>
      <c r="I1602" s="427"/>
      <c r="J1602" s="427"/>
      <c r="K1602" s="427"/>
      <c r="L1602" s="428"/>
    </row>
    <row r="1603" spans="1:12">
      <c r="A1603" s="101"/>
      <c r="B1603" s="72" t="s">
        <v>138</v>
      </c>
      <c r="C1603" s="427" t="str">
        <f ca="1">OFFSET('Bateria indicadores proceso'!$X$3,(RIGHT(A1594,3)),1)</f>
        <v>Plan estratégico y de acción 2026</v>
      </c>
      <c r="D1603" s="427"/>
      <c r="E1603" s="427"/>
      <c r="F1603" s="427"/>
      <c r="G1603" s="427"/>
      <c r="H1603" s="427"/>
      <c r="I1603" s="427"/>
      <c r="J1603" s="427"/>
      <c r="K1603" s="427"/>
      <c r="L1603" s="428"/>
    </row>
    <row r="1604" spans="1:12">
      <c r="A1604" s="101"/>
      <c r="B1604" s="72" t="s">
        <v>139</v>
      </c>
      <c r="C1604" s="425">
        <f ca="1">OFFSET('Bateria indicadores proceso'!$P$3,(RIGHT(A1594,3)),1)</f>
        <v>2024</v>
      </c>
      <c r="D1604" s="425"/>
      <c r="E1604" s="425"/>
      <c r="F1604" s="425"/>
      <c r="G1604" s="425"/>
      <c r="H1604" s="425"/>
      <c r="I1604" s="425"/>
      <c r="J1604" s="425"/>
      <c r="K1604" s="425"/>
      <c r="L1604" s="426"/>
    </row>
    <row r="1605" spans="1:12">
      <c r="A1605" s="101"/>
      <c r="B1605" s="72" t="s">
        <v>140</v>
      </c>
      <c r="C1605" s="425" t="str">
        <f ca="1">IF(C1599="Número",TEXT(OFFSET('Bateria indicadores proceso'!$Q$3,(RIGHT(A1594,3)),1),"######"),TEXT(OFFSET('Bateria indicadores proceso'!$Q$3,(RIGHT(A1594,3)),1),"0.0%"))</f>
        <v>150</v>
      </c>
      <c r="D1605" s="425"/>
      <c r="E1605" s="425"/>
      <c r="F1605" s="425"/>
      <c r="G1605" s="425"/>
      <c r="H1605" s="425"/>
      <c r="I1605" s="425"/>
      <c r="J1605" s="425"/>
      <c r="K1605" s="425"/>
      <c r="L1605" s="426"/>
    </row>
    <row r="1606" spans="1:12">
      <c r="A1606" s="101"/>
      <c r="B1606" s="72" t="s">
        <v>141</v>
      </c>
      <c r="C1606" s="444">
        <f ca="1">+OFFSET('Bateria indicadores proceso'!$R$3,(RIGHT(A1594,3)),1)</f>
        <v>46022</v>
      </c>
      <c r="D1606" s="444"/>
      <c r="E1606" s="444"/>
      <c r="F1606" s="444"/>
      <c r="G1606" s="444"/>
      <c r="H1606" s="444"/>
      <c r="I1606" s="444"/>
      <c r="J1606" s="444"/>
      <c r="K1606" s="444"/>
      <c r="L1606" s="445"/>
    </row>
    <row r="1607" spans="1:12">
      <c r="A1607" s="101"/>
      <c r="B1607" s="72" t="s">
        <v>142</v>
      </c>
      <c r="C1607" s="425" t="str">
        <f ca="1">OFFSET('Bateria indicadores proceso'!$M$3,(RIGHT(A1594,3)),1)</f>
        <v>Incrementar</v>
      </c>
      <c r="D1607" s="425"/>
      <c r="E1607" s="425"/>
      <c r="F1607" s="425"/>
      <c r="G1607" s="425"/>
      <c r="H1607" s="425"/>
      <c r="I1607" s="425"/>
      <c r="J1607" s="425"/>
      <c r="K1607" s="425"/>
      <c r="L1607" s="426"/>
    </row>
    <row r="1608" spans="1:12">
      <c r="A1608" s="101"/>
      <c r="B1608" s="72" t="s">
        <v>143</v>
      </c>
      <c r="C1608" s="425" t="str">
        <f ca="1">OFFSET('Bateria indicadores proceso'!$N$3,(RIGHT(A1594,3)),1)</f>
        <v>Acumulado</v>
      </c>
      <c r="D1608" s="425"/>
      <c r="E1608" s="425"/>
      <c r="F1608" s="425"/>
      <c r="G1608" s="425"/>
      <c r="H1608" s="425"/>
      <c r="I1608" s="425"/>
      <c r="J1608" s="425"/>
      <c r="K1608" s="425"/>
      <c r="L1608" s="426"/>
    </row>
    <row r="1609" spans="1:12">
      <c r="A1609" s="101"/>
      <c r="B1609" s="72" t="s">
        <v>144</v>
      </c>
      <c r="C1609" s="425" t="str">
        <f ca="1">IF(C1599="Número",TEXT(OFFSET('Bateria indicadores proceso'!$W$3,(RIGHT(A1594,3)),1),"######"),TEXT(OFFSET('Bateria indicadores proceso'!$W$3,(RIGHT(A1594,3)),1),"0.0%"))</f>
        <v>200</v>
      </c>
      <c r="D1609" s="425"/>
      <c r="E1609" s="425"/>
      <c r="F1609" s="425"/>
      <c r="G1609" s="425"/>
      <c r="H1609" s="425"/>
      <c r="I1609" s="425"/>
      <c r="J1609" s="425"/>
      <c r="K1609" s="425"/>
      <c r="L1609" s="426"/>
    </row>
    <row r="1610" spans="1:12">
      <c r="A1610" s="101"/>
      <c r="B1610" s="441" t="s">
        <v>145</v>
      </c>
      <c r="C1610" s="70" t="s">
        <v>146</v>
      </c>
      <c r="D1610" s="70" t="s">
        <v>147</v>
      </c>
      <c r="E1610" s="70" t="s">
        <v>148</v>
      </c>
      <c r="F1610" s="70" t="s">
        <v>149</v>
      </c>
      <c r="J1610" s="75"/>
      <c r="K1610" s="75"/>
      <c r="L1610" s="76"/>
    </row>
    <row r="1611" spans="1:12">
      <c r="A1611" s="101"/>
      <c r="B1611" s="441"/>
      <c r="C1611" s="70" t="str">
        <f ca="1">IF(C1599="Número",TEXT(OFFSET('Bateria indicadores proceso'!$S$3,(RIGHT(A1594,3)),1),"######"),TEXT(OFFSET('Bateria indicadores proceso'!$S$3,(RIGHT(A1594,3)),1),"0.0%"))</f>
        <v>25</v>
      </c>
      <c r="D1611" s="70" t="str">
        <f ca="1">IF(C1599="Número",TEXT(OFFSET('Bateria indicadores proceso'!$T$3,(RIGHT(A1594,3)),1),"######"),TEXT(OFFSET('Bateria indicadores proceso'!$T$3,(RIGHT(A1594,3)),1),"0.0%"))</f>
        <v>45</v>
      </c>
      <c r="E1611" s="70" t="str">
        <f ca="1">IF(C1599="Número",TEXT(OFFSET('Bateria indicadores proceso'!$U$3,(RIGHT(A1594,3)),1),"######"),TEXT(OFFSET('Bateria indicadores proceso'!$U$3,(RIGHT(A1594,3)),1),"0.0%"))</f>
        <v>55</v>
      </c>
      <c r="F1611" s="70" t="str">
        <f ca="1">IF(C1599="Número",TEXT(OFFSET('Bateria indicadores proceso'!$V$3,(RIGHT(A1594,3)),1),"######"),TEXT(OFFSET('Bateria indicadores proceso'!$V$3,(RIGHT(A1594,3)),1),"0.0%"))</f>
        <v>75</v>
      </c>
      <c r="J1611" s="77"/>
      <c r="K1611" s="77"/>
      <c r="L1611" s="78"/>
    </row>
    <row r="1612" spans="1:12">
      <c r="A1612" s="101"/>
      <c r="B1612" s="466" t="s">
        <v>150</v>
      </c>
      <c r="C1612" s="446" t="s">
        <v>99</v>
      </c>
      <c r="D1612" s="447"/>
      <c r="E1612" s="446" t="s">
        <v>103</v>
      </c>
      <c r="F1612" s="447"/>
      <c r="G1612" s="446" t="s">
        <v>107</v>
      </c>
      <c r="H1612" s="447"/>
      <c r="I1612" s="446" t="s">
        <v>111</v>
      </c>
      <c r="J1612" s="447"/>
      <c r="K1612" s="446" t="s">
        <v>114</v>
      </c>
      <c r="L1612" s="449"/>
    </row>
    <row r="1613" spans="1:12">
      <c r="A1613" s="101"/>
      <c r="B1613" s="467"/>
      <c r="C1613" s="452" t="s">
        <v>97</v>
      </c>
      <c r="D1613" s="453"/>
      <c r="E1613" s="454" t="s">
        <v>101</v>
      </c>
      <c r="F1613" s="455"/>
      <c r="G1613" s="456" t="s">
        <v>105</v>
      </c>
      <c r="H1613" s="457"/>
      <c r="I1613" s="458" t="s">
        <v>109</v>
      </c>
      <c r="J1613" s="459"/>
      <c r="K1613" s="460" t="s">
        <v>112</v>
      </c>
      <c r="L1613" s="461"/>
    </row>
    <row r="1614" spans="1:12">
      <c r="A1614" s="101"/>
      <c r="B1614" s="468"/>
      <c r="C1614" s="446" t="s">
        <v>98</v>
      </c>
      <c r="D1614" s="447"/>
      <c r="E1614" s="446" t="s">
        <v>151</v>
      </c>
      <c r="F1614" s="447"/>
      <c r="G1614" s="448" t="s">
        <v>152</v>
      </c>
      <c r="H1614" s="447"/>
      <c r="I1614" s="446" t="s">
        <v>153</v>
      </c>
      <c r="J1614" s="447"/>
      <c r="K1614" s="446" t="s">
        <v>113</v>
      </c>
      <c r="L1614" s="449"/>
    </row>
    <row r="1615" spans="1:12">
      <c r="A1615" s="101"/>
      <c r="B1615" s="72" t="s">
        <v>154</v>
      </c>
      <c r="C1615" s="427" t="str">
        <f ca="1">OFFSET('Bateria indicadores proceso'!$Y$3,(RIGHT(A1594,3)),1)</f>
        <v>Matriz de excel, registros, actualizaciones, informes controldoc</v>
      </c>
      <c r="D1615" s="427"/>
      <c r="E1615" s="427"/>
      <c r="F1615" s="427"/>
      <c r="G1615" s="427"/>
      <c r="H1615" s="427"/>
      <c r="I1615" s="427"/>
      <c r="J1615" s="427"/>
      <c r="K1615" s="427"/>
      <c r="L1615" s="428"/>
    </row>
    <row r="1616" spans="1:12">
      <c r="A1616" s="101"/>
      <c r="B1616" s="442" t="s">
        <v>155</v>
      </c>
      <c r="C1616" s="425" t="s">
        <v>156</v>
      </c>
      <c r="D1616" s="425"/>
      <c r="E1616" s="425"/>
      <c r="F1616" s="462" t="str">
        <f ca="1">OFFSET('Bateria indicadores proceso'!$B$3,(RIGHT(A1594,3)),1)</f>
        <v>GESTIÓN PARA LA PROTECCIÓN DE LOS DERECHOS</v>
      </c>
      <c r="G1616" s="462"/>
      <c r="H1616" s="462"/>
      <c r="I1616" s="462"/>
      <c r="J1616" s="462"/>
      <c r="K1616" s="462"/>
      <c r="L1616" s="463"/>
    </row>
    <row r="1617" spans="1:12">
      <c r="A1617" s="101"/>
      <c r="B1617" s="443"/>
      <c r="C1617" s="425" t="s">
        <v>157</v>
      </c>
      <c r="D1617" s="425"/>
      <c r="E1617" s="425"/>
      <c r="F1617" s="464">
        <f ca="1">OFFSET('Bateria indicadores proceso'!$C$3,(RIGHT(A1594,3)),1)</f>
        <v>0.11</v>
      </c>
      <c r="G1617" s="464"/>
      <c r="H1617" s="464"/>
      <c r="I1617" s="464"/>
      <c r="J1617" s="464"/>
      <c r="K1617" s="464"/>
      <c r="L1617" s="465"/>
    </row>
    <row r="1618" spans="1:12" ht="15" thickBot="1">
      <c r="A1618" s="101"/>
      <c r="B1618" s="443"/>
      <c r="C1618" s="425" t="s">
        <v>158</v>
      </c>
      <c r="D1618" s="425"/>
      <c r="E1618" s="425"/>
      <c r="F1618" s="464">
        <f ca="1">OFFSET('Bateria indicadores proceso'!$E$3,(RIGHT(A1594,3)),1)</f>
        <v>0.02</v>
      </c>
      <c r="G1618" s="464"/>
      <c r="H1618" s="464"/>
      <c r="I1618" s="464"/>
      <c r="J1618" s="464"/>
      <c r="K1618" s="464"/>
      <c r="L1618" s="465"/>
    </row>
    <row r="1619" spans="1:12" ht="16" thickBot="1">
      <c r="A1619" s="101"/>
      <c r="B1619" s="438" t="s">
        <v>159</v>
      </c>
      <c r="C1619" s="439"/>
      <c r="D1619" s="439"/>
      <c r="E1619" s="439"/>
      <c r="F1619" s="439"/>
      <c r="G1619" s="439"/>
      <c r="H1619" s="439"/>
      <c r="I1619" s="439"/>
      <c r="J1619" s="439"/>
      <c r="K1619" s="439"/>
      <c r="L1619" s="440"/>
    </row>
    <row r="1620" spans="1:12">
      <c r="A1620" s="101"/>
      <c r="B1620" s="72" t="s">
        <v>161</v>
      </c>
      <c r="C1620" s="425" t="str">
        <f ca="1">OFFSET('Bateria indicadores proceso'!$G$3,(RIGHT(A1594,3)),1)</f>
        <v>Director</v>
      </c>
      <c r="D1620" s="425"/>
      <c r="E1620" s="425"/>
      <c r="F1620" s="425"/>
      <c r="G1620" s="425"/>
      <c r="H1620" s="425"/>
      <c r="I1620" s="425"/>
      <c r="J1620" s="425"/>
      <c r="K1620" s="425"/>
      <c r="L1620" s="426"/>
    </row>
    <row r="1621" spans="1:12">
      <c r="A1621" s="101"/>
      <c r="B1621" s="72" t="s">
        <v>162</v>
      </c>
      <c r="C1621" s="425" t="str">
        <f ca="1">OFFSET('Bateria indicadores proceso'!$F$3,(RIGHT(A1594,3)),1)</f>
        <v>Dirección de Asuntos para Comunidades Negras, Afrocolombianas, Raizales y Palenqueras</v>
      </c>
      <c r="D1621" s="425"/>
      <c r="E1621" s="425"/>
      <c r="F1621" s="425"/>
      <c r="G1621" s="425"/>
      <c r="H1621" s="425"/>
      <c r="I1621" s="425"/>
      <c r="J1621" s="425"/>
      <c r="K1621" s="425"/>
      <c r="L1621" s="426"/>
    </row>
    <row r="1622" spans="1:12">
      <c r="A1622" s="101"/>
      <c r="B1622" s="72" t="s">
        <v>163</v>
      </c>
      <c r="C1622" s="450" t="str">
        <f ca="1">OFFSET('Bateria indicadores proceso'!$H$3,(RIGHT(A1594,3)),1)</f>
        <v>amelia.cotes@mininterior.gov.co</v>
      </c>
      <c r="D1622" s="450"/>
      <c r="E1622" s="450"/>
      <c r="F1622" s="450"/>
      <c r="G1622" s="450"/>
      <c r="H1622" s="450"/>
      <c r="I1622" s="450"/>
      <c r="J1622" s="450"/>
      <c r="K1622" s="450"/>
      <c r="L1622" s="451"/>
    </row>
    <row r="1623" spans="1:12" ht="15" thickBot="1">
      <c r="A1623" s="104"/>
      <c r="B1623" s="74" t="s">
        <v>164</v>
      </c>
      <c r="C1623" s="429" t="s">
        <v>165</v>
      </c>
      <c r="D1623" s="429"/>
      <c r="E1623" s="429"/>
      <c r="F1623" s="429"/>
      <c r="G1623" s="429"/>
      <c r="H1623" s="429"/>
      <c r="I1623" s="429"/>
      <c r="J1623" s="429"/>
      <c r="K1623" s="429"/>
      <c r="L1623" s="430"/>
    </row>
    <row r="1624" spans="1:12" ht="15" thickBot="1"/>
    <row r="1625" spans="1:12" ht="21.5" thickBot="1">
      <c r="A1625" s="431" t="s">
        <v>120</v>
      </c>
      <c r="B1625" s="432"/>
      <c r="C1625" s="432"/>
      <c r="D1625" s="432"/>
      <c r="E1625" s="432"/>
      <c r="F1625" s="432"/>
      <c r="G1625" s="432"/>
      <c r="H1625" s="432"/>
      <c r="I1625" s="432"/>
      <c r="J1625" s="432"/>
      <c r="K1625" s="432"/>
      <c r="L1625" s="433"/>
    </row>
    <row r="1626" spans="1:12" ht="31.5" thickBot="1">
      <c r="A1626" s="69" t="s">
        <v>121</v>
      </c>
      <c r="B1626" s="436" t="s">
        <v>122</v>
      </c>
      <c r="C1626" s="436"/>
      <c r="D1626" s="436"/>
      <c r="E1626" s="436"/>
      <c r="F1626" s="436"/>
      <c r="G1626" s="436"/>
      <c r="H1626" s="436"/>
      <c r="I1626" s="436"/>
      <c r="J1626" s="436"/>
      <c r="K1626" s="436"/>
      <c r="L1626" s="436"/>
    </row>
    <row r="1627" spans="1:12" ht="16" thickBot="1">
      <c r="A1627" s="100"/>
      <c r="B1627" s="71" t="s">
        <v>123</v>
      </c>
      <c r="C1627" s="434" t="s">
        <v>124</v>
      </c>
      <c r="D1627" s="434"/>
      <c r="E1627" s="434"/>
      <c r="F1627" s="434"/>
      <c r="G1627" s="434"/>
      <c r="H1627" s="434"/>
      <c r="I1627" s="434"/>
      <c r="J1627" s="434"/>
      <c r="K1627" s="434"/>
      <c r="L1627" s="435"/>
    </row>
    <row r="1628" spans="1:12" ht="16" thickBot="1">
      <c r="A1628" s="101"/>
      <c r="B1628" s="436" t="s">
        <v>125</v>
      </c>
      <c r="C1628" s="437"/>
      <c r="D1628" s="437"/>
      <c r="E1628" s="437"/>
      <c r="F1628" s="437"/>
      <c r="G1628" s="437"/>
      <c r="H1628" s="437"/>
      <c r="I1628" s="437"/>
      <c r="J1628" s="437"/>
      <c r="K1628" s="437"/>
      <c r="L1628" s="437"/>
    </row>
    <row r="1629" spans="1:12">
      <c r="A1629" s="101"/>
      <c r="B1629" s="71" t="s">
        <v>126</v>
      </c>
      <c r="C1629" s="427" t="s">
        <v>127</v>
      </c>
      <c r="D1629" s="427"/>
      <c r="E1629" s="427"/>
      <c r="F1629" s="427"/>
      <c r="G1629" s="427"/>
      <c r="H1629" s="427"/>
      <c r="I1629" s="427"/>
      <c r="J1629" s="427"/>
      <c r="K1629" s="427"/>
      <c r="L1629" s="428"/>
    </row>
    <row r="1630" spans="1:12">
      <c r="A1630" s="102" t="s">
        <v>210</v>
      </c>
      <c r="B1630" s="72" t="s">
        <v>129</v>
      </c>
      <c r="C1630" s="427" t="str">
        <f ca="1">OFFSET('Bateria indicadores proceso'!$F$3,(RIGHT(A1630,3)),1)</f>
        <v>Dirección de Asuntos para Comunidades Negras, Afrocolombianas, Raizales y Palenqueras</v>
      </c>
      <c r="D1630" s="427"/>
      <c r="E1630" s="427"/>
      <c r="F1630" s="427"/>
      <c r="G1630" s="427"/>
      <c r="H1630" s="427"/>
      <c r="I1630" s="427"/>
      <c r="J1630" s="427"/>
      <c r="K1630" s="427"/>
      <c r="L1630" s="428"/>
    </row>
    <row r="1631" spans="1:12">
      <c r="A1631" s="101"/>
      <c r="B1631" s="72" t="s">
        <v>130</v>
      </c>
      <c r="C1631" s="427" t="str">
        <f ca="1">OFFSET('Bateria indicadores proceso'!$K$3,(RIGHT(A1630,3)),1)</f>
        <v>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v>
      </c>
      <c r="D1631" s="427"/>
      <c r="E1631" s="427"/>
      <c r="F1631" s="427"/>
      <c r="G1631" s="427"/>
      <c r="H1631" s="427"/>
      <c r="I1631" s="427"/>
      <c r="J1631" s="427"/>
      <c r="K1631" s="427"/>
      <c r="L1631" s="428"/>
    </row>
    <row r="1632" spans="1:12">
      <c r="A1632" s="101"/>
      <c r="B1632" s="72" t="s">
        <v>131</v>
      </c>
      <c r="C1632" s="427" t="str">
        <f ca="1">OFFSET('Bateria indicadores proceso'!$I$3,(RIGHT(A1630,3)),1)</f>
        <v>Eficacia</v>
      </c>
      <c r="D1632" s="427"/>
      <c r="E1632" s="427"/>
      <c r="F1632" s="427"/>
      <c r="G1632" s="427"/>
      <c r="H1632" s="427"/>
      <c r="I1632" s="427"/>
      <c r="J1632" s="427"/>
      <c r="K1632" s="427"/>
      <c r="L1632" s="428"/>
    </row>
    <row r="1633" spans="1:12" ht="15" thickBot="1">
      <c r="A1633" s="103"/>
      <c r="B1633" s="73" t="s">
        <v>132</v>
      </c>
      <c r="C1633" s="427" t="str">
        <f ca="1">OFFSET('Bateria indicadores proceso'!$J$3,(RIGHT(A1630,3)),1)</f>
        <v>Procesos de Consulta Previa Realizados para Medidas Legislativas y Administrativas Afectando a Comunidades Negras, Afrocolombianas, Raizales y Palenqueras, los cuales aumentan en el periodo espeficico, su inportancia se debe a la Consulta Previa es un derecho fundamental (Sent. C-169/01, Convenio 169 OIT). Medir cuántos procesos se realizan permite.Verificar que el Estado está cumpliendo con la protección de los derechos de las comunidades. Evidenciar que las entidades responsables están aplicando las normas y protocolos vigentes.</v>
      </c>
      <c r="D1633" s="427"/>
      <c r="E1633" s="427"/>
      <c r="F1633" s="427"/>
      <c r="G1633" s="427"/>
      <c r="H1633" s="427"/>
      <c r="I1633" s="427"/>
      <c r="J1633" s="427"/>
      <c r="K1633" s="427"/>
      <c r="L1633" s="428"/>
    </row>
    <row r="1634" spans="1:12" ht="16" thickBot="1">
      <c r="A1634" s="103"/>
      <c r="B1634" s="438" t="s">
        <v>133</v>
      </c>
      <c r="C1634" s="439"/>
      <c r="D1634" s="439"/>
      <c r="E1634" s="439"/>
      <c r="F1634" s="439"/>
      <c r="G1634" s="439"/>
      <c r="H1634" s="439"/>
      <c r="I1634" s="439"/>
      <c r="J1634" s="439"/>
      <c r="K1634" s="439"/>
      <c r="L1634" s="440"/>
    </row>
    <row r="1635" spans="1:12">
      <c r="A1635" s="101"/>
      <c r="B1635" s="71" t="s">
        <v>134</v>
      </c>
      <c r="C1635" s="427" t="str">
        <f ca="1">OFFSET('Bateria indicadores proceso'!$O$3,(RIGHT(A1630,3)),1)</f>
        <v>Número</v>
      </c>
      <c r="D1635" s="427"/>
      <c r="E1635" s="427"/>
      <c r="F1635" s="427"/>
      <c r="G1635" s="427"/>
      <c r="H1635" s="427"/>
      <c r="I1635" s="427"/>
      <c r="J1635" s="427"/>
      <c r="K1635" s="427"/>
      <c r="L1635" s="428"/>
    </row>
    <row r="1636" spans="1:12" ht="24">
      <c r="A1636" s="101"/>
      <c r="B1636" s="72" t="s">
        <v>135</v>
      </c>
      <c r="C1636" s="427"/>
      <c r="D1636" s="427"/>
      <c r="E1636" s="427"/>
      <c r="F1636" s="427"/>
      <c r="G1636" s="427"/>
      <c r="H1636" s="427"/>
      <c r="I1636" s="427"/>
      <c r="J1636" s="427"/>
      <c r="K1636" s="427"/>
      <c r="L1636" s="428"/>
    </row>
    <row r="1637" spans="1:12">
      <c r="A1637" s="101"/>
      <c r="B1637" s="72" t="s">
        <v>136</v>
      </c>
      <c r="C1637" s="427" t="str">
        <f ca="1">OFFSET('Bateria indicadores proceso'!$L$3,(RIGHT(A1630,3)),1)</f>
        <v xml:space="preserve">Sumatoria de  procesos de Consulta Previa para la adopción de Medidas Legislativas y Administrativas de Amplio Alcance Susceptibles de Afectar a las Comunidades Negras, Afrocolombianas, Raizales y Palenqueras  (Espacio Nacional de Consulta Previa - ENCP y Sesiones de las Comisiones) realizados </v>
      </c>
      <c r="D1637" s="427"/>
      <c r="E1637" s="427"/>
      <c r="F1637" s="427"/>
      <c r="G1637" s="427"/>
      <c r="H1637" s="427"/>
      <c r="I1637" s="427"/>
      <c r="J1637" s="427"/>
      <c r="K1637" s="427"/>
      <c r="L1637" s="428"/>
    </row>
    <row r="1638" spans="1:12">
      <c r="A1638" s="101"/>
      <c r="B1638" s="72" t="s">
        <v>137</v>
      </c>
      <c r="C1638" s="427" t="str">
        <f ca="1">OFFSET('Bateria indicadores proceso'!$Z$3,(RIGHT(A1630,3)),1)</f>
        <v>Trimestral</v>
      </c>
      <c r="D1638" s="427"/>
      <c r="E1638" s="427"/>
      <c r="F1638" s="427"/>
      <c r="G1638" s="427"/>
      <c r="H1638" s="427"/>
      <c r="I1638" s="427"/>
      <c r="J1638" s="427"/>
      <c r="K1638" s="427"/>
      <c r="L1638" s="428"/>
    </row>
    <row r="1639" spans="1:12">
      <c r="A1639" s="101"/>
      <c r="B1639" s="72" t="s">
        <v>138</v>
      </c>
      <c r="C1639" s="427" t="str">
        <f ca="1">OFFSET('Bateria indicadores proceso'!$X$3,(RIGHT(A1630,3)),1)</f>
        <v>Plan estratégico y de acción 2026</v>
      </c>
      <c r="D1639" s="427"/>
      <c r="E1639" s="427"/>
      <c r="F1639" s="427"/>
      <c r="G1639" s="427"/>
      <c r="H1639" s="427"/>
      <c r="I1639" s="427"/>
      <c r="J1639" s="427"/>
      <c r="K1639" s="427"/>
      <c r="L1639" s="428"/>
    </row>
    <row r="1640" spans="1:12">
      <c r="A1640" s="101"/>
      <c r="B1640" s="72" t="s">
        <v>139</v>
      </c>
      <c r="C1640" s="425">
        <f ca="1">OFFSET('Bateria indicadores proceso'!$P$3,(RIGHT(A1630,3)),1)</f>
        <v>2024</v>
      </c>
      <c r="D1640" s="425"/>
      <c r="E1640" s="425"/>
      <c r="F1640" s="425"/>
      <c r="G1640" s="425"/>
      <c r="H1640" s="425"/>
      <c r="I1640" s="425"/>
      <c r="J1640" s="425"/>
      <c r="K1640" s="425"/>
      <c r="L1640" s="426"/>
    </row>
    <row r="1641" spans="1:12">
      <c r="A1641" s="101"/>
      <c r="B1641" s="72" t="s">
        <v>140</v>
      </c>
      <c r="C1641" s="425" t="str">
        <f ca="1">IF(C1635="Número",TEXT(OFFSET('Bateria indicadores proceso'!$Q$3,(RIGHT(A1630,3)),1),"######"),TEXT(OFFSET('Bateria indicadores proceso'!$Q$3,(RIGHT(A1630,3)),1),"0.0%"))</f>
        <v>25</v>
      </c>
      <c r="D1641" s="425"/>
      <c r="E1641" s="425"/>
      <c r="F1641" s="425"/>
      <c r="G1641" s="425"/>
      <c r="H1641" s="425"/>
      <c r="I1641" s="425"/>
      <c r="J1641" s="425"/>
      <c r="K1641" s="425"/>
      <c r="L1641" s="426"/>
    </row>
    <row r="1642" spans="1:12">
      <c r="A1642" s="101"/>
      <c r="B1642" s="72" t="s">
        <v>141</v>
      </c>
      <c r="C1642" s="444">
        <f ca="1">+OFFSET('Bateria indicadores proceso'!$R$3,(RIGHT(A1630,3)),1)</f>
        <v>46022</v>
      </c>
      <c r="D1642" s="444"/>
      <c r="E1642" s="444"/>
      <c r="F1642" s="444"/>
      <c r="G1642" s="444"/>
      <c r="H1642" s="444"/>
      <c r="I1642" s="444"/>
      <c r="J1642" s="444"/>
      <c r="K1642" s="444"/>
      <c r="L1642" s="445"/>
    </row>
    <row r="1643" spans="1:12">
      <c r="A1643" s="101"/>
      <c r="B1643" s="72" t="s">
        <v>142</v>
      </c>
      <c r="C1643" s="425" t="str">
        <f ca="1">OFFSET('Bateria indicadores proceso'!$M$3,(RIGHT(A1630,3)),1)</f>
        <v>Incrementar</v>
      </c>
      <c r="D1643" s="425"/>
      <c r="E1643" s="425"/>
      <c r="F1643" s="425"/>
      <c r="G1643" s="425"/>
      <c r="H1643" s="425"/>
      <c r="I1643" s="425"/>
      <c r="J1643" s="425"/>
      <c r="K1643" s="425"/>
      <c r="L1643" s="426"/>
    </row>
    <row r="1644" spans="1:12">
      <c r="A1644" s="101"/>
      <c r="B1644" s="72" t="s">
        <v>143</v>
      </c>
      <c r="C1644" s="425" t="str">
        <f ca="1">OFFSET('Bateria indicadores proceso'!$N$3,(RIGHT(A1630,3)),1)</f>
        <v>Acumulado</v>
      </c>
      <c r="D1644" s="425"/>
      <c r="E1644" s="425"/>
      <c r="F1644" s="425"/>
      <c r="G1644" s="425"/>
      <c r="H1644" s="425"/>
      <c r="I1644" s="425"/>
      <c r="J1644" s="425"/>
      <c r="K1644" s="425"/>
      <c r="L1644" s="426"/>
    </row>
    <row r="1645" spans="1:12">
      <c r="A1645" s="101"/>
      <c r="B1645" s="72" t="s">
        <v>144</v>
      </c>
      <c r="C1645" s="425" t="str">
        <f ca="1">IF(C1635="Número",TEXT(OFFSET('Bateria indicadores proceso'!$W$3,(RIGHT(A1630,3)),1),"######"),TEXT(OFFSET('Bateria indicadores proceso'!$W$3,(RIGHT(A1630,3)),1),"0.0%"))</f>
        <v>26</v>
      </c>
      <c r="D1645" s="425"/>
      <c r="E1645" s="425"/>
      <c r="F1645" s="425"/>
      <c r="G1645" s="425"/>
      <c r="H1645" s="425"/>
      <c r="I1645" s="425"/>
      <c r="J1645" s="425"/>
      <c r="K1645" s="425"/>
      <c r="L1645" s="426"/>
    </row>
    <row r="1646" spans="1:12">
      <c r="A1646" s="101"/>
      <c r="B1646" s="441" t="s">
        <v>145</v>
      </c>
      <c r="C1646" s="70" t="s">
        <v>146</v>
      </c>
      <c r="D1646" s="70" t="s">
        <v>147</v>
      </c>
      <c r="E1646" s="70" t="s">
        <v>148</v>
      </c>
      <c r="F1646" s="70" t="s">
        <v>149</v>
      </c>
      <c r="J1646" s="75"/>
      <c r="K1646" s="75"/>
      <c r="L1646" s="76"/>
    </row>
    <row r="1647" spans="1:12">
      <c r="A1647" s="101"/>
      <c r="B1647" s="441"/>
      <c r="C1647" s="70" t="str">
        <f ca="1">IF(C1635="Número",TEXT(OFFSET('Bateria indicadores proceso'!$S$3,(RIGHT(A1630,3)),1),"######"),TEXT(OFFSET('Bateria indicadores proceso'!$S$3,(RIGHT(A1630,3)),1),"0.0%"))</f>
        <v>5</v>
      </c>
      <c r="D1647" s="70" t="str">
        <f ca="1">IF(C1635="Número",TEXT(OFFSET('Bateria indicadores proceso'!$T$3,(RIGHT(A1630,3)),1),"######"),TEXT(OFFSET('Bateria indicadores proceso'!$T$3,(RIGHT(A1630,3)),1),"0.0%"))</f>
        <v>6</v>
      </c>
      <c r="E1647" s="70" t="str">
        <f ca="1">IF(C1635="Número",TEXT(OFFSET('Bateria indicadores proceso'!$U$3,(RIGHT(A1630,3)),1),"######"),TEXT(OFFSET('Bateria indicadores proceso'!$U$3,(RIGHT(A1630,3)),1),"0.0%"))</f>
        <v>7</v>
      </c>
      <c r="F1647" s="70" t="str">
        <f ca="1">IF(C1635="Número",TEXT(OFFSET('Bateria indicadores proceso'!$V$3,(RIGHT(A1630,3)),1),"######"),TEXT(OFFSET('Bateria indicadores proceso'!$V$3,(RIGHT(A1630,3)),1),"0.0%"))</f>
        <v>8</v>
      </c>
      <c r="J1647" s="77"/>
      <c r="K1647" s="77"/>
      <c r="L1647" s="78"/>
    </row>
    <row r="1648" spans="1:12">
      <c r="A1648" s="101"/>
      <c r="B1648" s="466" t="s">
        <v>150</v>
      </c>
      <c r="C1648" s="446" t="s">
        <v>99</v>
      </c>
      <c r="D1648" s="447"/>
      <c r="E1648" s="446" t="s">
        <v>103</v>
      </c>
      <c r="F1648" s="447"/>
      <c r="G1648" s="446" t="s">
        <v>107</v>
      </c>
      <c r="H1648" s="447"/>
      <c r="I1648" s="446" t="s">
        <v>111</v>
      </c>
      <c r="J1648" s="447"/>
      <c r="K1648" s="446" t="s">
        <v>114</v>
      </c>
      <c r="L1648" s="449"/>
    </row>
    <row r="1649" spans="1:12">
      <c r="A1649" s="101"/>
      <c r="B1649" s="467"/>
      <c r="C1649" s="452" t="s">
        <v>97</v>
      </c>
      <c r="D1649" s="453"/>
      <c r="E1649" s="454" t="s">
        <v>101</v>
      </c>
      <c r="F1649" s="455"/>
      <c r="G1649" s="456" t="s">
        <v>105</v>
      </c>
      <c r="H1649" s="457"/>
      <c r="I1649" s="458" t="s">
        <v>109</v>
      </c>
      <c r="J1649" s="459"/>
      <c r="K1649" s="460" t="s">
        <v>112</v>
      </c>
      <c r="L1649" s="461"/>
    </row>
    <row r="1650" spans="1:12">
      <c r="A1650" s="101"/>
      <c r="B1650" s="468"/>
      <c r="C1650" s="446" t="s">
        <v>98</v>
      </c>
      <c r="D1650" s="447"/>
      <c r="E1650" s="446" t="s">
        <v>151</v>
      </c>
      <c r="F1650" s="447"/>
      <c r="G1650" s="448" t="s">
        <v>152</v>
      </c>
      <c r="H1650" s="447"/>
      <c r="I1650" s="446" t="s">
        <v>153</v>
      </c>
      <c r="J1650" s="447"/>
      <c r="K1650" s="446" t="s">
        <v>113</v>
      </c>
      <c r="L1650" s="449"/>
    </row>
    <row r="1651" spans="1:12">
      <c r="A1651" s="101"/>
      <c r="B1651" s="72" t="s">
        <v>154</v>
      </c>
      <c r="C1651" s="427" t="str">
        <f ca="1">OFFSET('Bateria indicadores proceso'!$Y$3,(RIGHT(A1630,3)),1)</f>
        <v>Actas de los procesos de Consulta Previa para la adopción de Medidas Legislativas y Administrativas de Amplio Alcance Susceptibles de Afectar a las Comunidades Negras, Afrocolombianas, Raizales y Palenqueras  (Espacio Nacional de Consulta Previa - ENCP y Sesiones de las Comisiones, informes, listas de asistencia</v>
      </c>
      <c r="D1651" s="427"/>
      <c r="E1651" s="427"/>
      <c r="F1651" s="427"/>
      <c r="G1651" s="427"/>
      <c r="H1651" s="427"/>
      <c r="I1651" s="427"/>
      <c r="J1651" s="427"/>
      <c r="K1651" s="427"/>
      <c r="L1651" s="428"/>
    </row>
    <row r="1652" spans="1:12">
      <c r="A1652" s="101"/>
      <c r="B1652" s="442" t="s">
        <v>155</v>
      </c>
      <c r="C1652" s="425" t="s">
        <v>156</v>
      </c>
      <c r="D1652" s="425"/>
      <c r="E1652" s="425"/>
      <c r="F1652" s="462" t="str">
        <f ca="1">OFFSET('Bateria indicadores proceso'!$B$3,(RIGHT(A1630,3)),1)</f>
        <v>GESTIÓN PARA LA PROTECCIÓN DE LOS DERECHOS</v>
      </c>
      <c r="G1652" s="462"/>
      <c r="H1652" s="462"/>
      <c r="I1652" s="462"/>
      <c r="J1652" s="462"/>
      <c r="K1652" s="462"/>
      <c r="L1652" s="463"/>
    </row>
    <row r="1653" spans="1:12">
      <c r="A1653" s="101"/>
      <c r="B1653" s="443"/>
      <c r="C1653" s="425" t="s">
        <v>157</v>
      </c>
      <c r="D1653" s="425"/>
      <c r="E1653" s="425"/>
      <c r="F1653" s="464">
        <f ca="1">OFFSET('Bateria indicadores proceso'!$C$3,(RIGHT(A1630,3)),1)</f>
        <v>0.11</v>
      </c>
      <c r="G1653" s="464"/>
      <c r="H1653" s="464"/>
      <c r="I1653" s="464"/>
      <c r="J1653" s="464"/>
      <c r="K1653" s="464"/>
      <c r="L1653" s="465"/>
    </row>
    <row r="1654" spans="1:12" ht="15" thickBot="1">
      <c r="A1654" s="101"/>
      <c r="B1654" s="443"/>
      <c r="C1654" s="425" t="s">
        <v>158</v>
      </c>
      <c r="D1654" s="425"/>
      <c r="E1654" s="425"/>
      <c r="F1654" s="464">
        <f ca="1">OFFSET('Bateria indicadores proceso'!$E$3,(RIGHT(A1630,3)),1)</f>
        <v>0.03</v>
      </c>
      <c r="G1654" s="464"/>
      <c r="H1654" s="464"/>
      <c r="I1654" s="464"/>
      <c r="J1654" s="464"/>
      <c r="K1654" s="464"/>
      <c r="L1654" s="465"/>
    </row>
    <row r="1655" spans="1:12" ht="16" thickBot="1">
      <c r="A1655" s="101"/>
      <c r="B1655" s="438" t="s">
        <v>159</v>
      </c>
      <c r="C1655" s="439"/>
      <c r="D1655" s="439"/>
      <c r="E1655" s="439"/>
      <c r="F1655" s="439"/>
      <c r="G1655" s="439"/>
      <c r="H1655" s="439"/>
      <c r="I1655" s="439"/>
      <c r="J1655" s="439"/>
      <c r="K1655" s="439"/>
      <c r="L1655" s="440"/>
    </row>
    <row r="1656" spans="1:12">
      <c r="A1656" s="101"/>
      <c r="B1656" s="72" t="s">
        <v>161</v>
      </c>
      <c r="C1656" s="425" t="str">
        <f ca="1">OFFSET('Bateria indicadores proceso'!$G$3,(RIGHT(A1630,3)),1)</f>
        <v>Director</v>
      </c>
      <c r="D1656" s="425"/>
      <c r="E1656" s="425"/>
      <c r="F1656" s="425"/>
      <c r="G1656" s="425"/>
      <c r="H1656" s="425"/>
      <c r="I1656" s="425"/>
      <c r="J1656" s="425"/>
      <c r="K1656" s="425"/>
      <c r="L1656" s="426"/>
    </row>
    <row r="1657" spans="1:12">
      <c r="A1657" s="101"/>
      <c r="B1657" s="72" t="s">
        <v>162</v>
      </c>
      <c r="C1657" s="425" t="str">
        <f ca="1">OFFSET('Bateria indicadores proceso'!$F$3,(RIGHT(A1630,3)),1)</f>
        <v>Dirección de Asuntos para Comunidades Negras, Afrocolombianas, Raizales y Palenqueras</v>
      </c>
      <c r="D1657" s="425"/>
      <c r="E1657" s="425"/>
      <c r="F1657" s="425"/>
      <c r="G1657" s="425"/>
      <c r="H1657" s="425"/>
      <c r="I1657" s="425"/>
      <c r="J1657" s="425"/>
      <c r="K1657" s="425"/>
      <c r="L1657" s="426"/>
    </row>
    <row r="1658" spans="1:12">
      <c r="A1658" s="101"/>
      <c r="B1658" s="72" t="s">
        <v>163</v>
      </c>
      <c r="C1658" s="450" t="str">
        <f ca="1">OFFSET('Bateria indicadores proceso'!$H$3,(RIGHT(A1594,3)),1)</f>
        <v>amelia.cotes@mininterior.gov.co</v>
      </c>
      <c r="D1658" s="450"/>
      <c r="E1658" s="450"/>
      <c r="F1658" s="450"/>
      <c r="G1658" s="450"/>
      <c r="H1658" s="450"/>
      <c r="I1658" s="450"/>
      <c r="J1658" s="450"/>
      <c r="K1658" s="450"/>
      <c r="L1658" s="451"/>
    </row>
    <row r="1659" spans="1:12" ht="15" thickBot="1">
      <c r="A1659" s="104"/>
      <c r="B1659" s="74" t="s">
        <v>164</v>
      </c>
      <c r="C1659" s="429" t="s">
        <v>165</v>
      </c>
      <c r="D1659" s="429"/>
      <c r="E1659" s="429"/>
      <c r="F1659" s="429"/>
      <c r="G1659" s="429"/>
      <c r="H1659" s="429"/>
      <c r="I1659" s="429"/>
      <c r="J1659" s="429"/>
      <c r="K1659" s="429"/>
      <c r="L1659" s="430"/>
    </row>
    <row r="1660" spans="1:12" ht="15" thickBot="1"/>
    <row r="1661" spans="1:12" ht="21.5" thickBot="1">
      <c r="A1661" s="431" t="s">
        <v>120</v>
      </c>
      <c r="B1661" s="432"/>
      <c r="C1661" s="432"/>
      <c r="D1661" s="432"/>
      <c r="E1661" s="432"/>
      <c r="F1661" s="432"/>
      <c r="G1661" s="432"/>
      <c r="H1661" s="432"/>
      <c r="I1661" s="432"/>
      <c r="J1661" s="432"/>
      <c r="K1661" s="432"/>
      <c r="L1661" s="433"/>
    </row>
    <row r="1662" spans="1:12" ht="31.5" thickBot="1">
      <c r="A1662" s="69" t="s">
        <v>121</v>
      </c>
      <c r="B1662" s="436" t="s">
        <v>122</v>
      </c>
      <c r="C1662" s="436"/>
      <c r="D1662" s="436"/>
      <c r="E1662" s="436"/>
      <c r="F1662" s="436"/>
      <c r="G1662" s="436"/>
      <c r="H1662" s="436"/>
      <c r="I1662" s="436"/>
      <c r="J1662" s="436"/>
      <c r="K1662" s="436"/>
      <c r="L1662" s="436"/>
    </row>
    <row r="1663" spans="1:12" ht="16" thickBot="1">
      <c r="A1663" s="100"/>
      <c r="B1663" s="71" t="s">
        <v>123</v>
      </c>
      <c r="C1663" s="434" t="s">
        <v>124</v>
      </c>
      <c r="D1663" s="434"/>
      <c r="E1663" s="434"/>
      <c r="F1663" s="434"/>
      <c r="G1663" s="434"/>
      <c r="H1663" s="434"/>
      <c r="I1663" s="434"/>
      <c r="J1663" s="434"/>
      <c r="K1663" s="434"/>
      <c r="L1663" s="435"/>
    </row>
    <row r="1664" spans="1:12" ht="16" thickBot="1">
      <c r="A1664" s="101"/>
      <c r="B1664" s="436" t="s">
        <v>125</v>
      </c>
      <c r="C1664" s="437"/>
      <c r="D1664" s="437"/>
      <c r="E1664" s="437"/>
      <c r="F1664" s="437"/>
      <c r="G1664" s="437"/>
      <c r="H1664" s="437"/>
      <c r="I1664" s="437"/>
      <c r="J1664" s="437"/>
      <c r="K1664" s="437"/>
      <c r="L1664" s="437"/>
    </row>
    <row r="1665" spans="1:12">
      <c r="A1665" s="101"/>
      <c r="B1665" s="71" t="s">
        <v>126</v>
      </c>
      <c r="C1665" s="427" t="s">
        <v>127</v>
      </c>
      <c r="D1665" s="427"/>
      <c r="E1665" s="427"/>
      <c r="F1665" s="427"/>
      <c r="G1665" s="427"/>
      <c r="H1665" s="427"/>
      <c r="I1665" s="427"/>
      <c r="J1665" s="427"/>
      <c r="K1665" s="427"/>
      <c r="L1665" s="428"/>
    </row>
    <row r="1666" spans="1:12">
      <c r="A1666" s="102" t="s">
        <v>211</v>
      </c>
      <c r="B1666" s="72" t="s">
        <v>129</v>
      </c>
      <c r="C1666" s="427" t="str">
        <f ca="1">OFFSET('Bateria indicadores proceso'!$F$3,(RIGHT(A1666,3)),1)</f>
        <v>Grupo Equipo de Paz del Ministerio del Interior</v>
      </c>
      <c r="D1666" s="427"/>
      <c r="E1666" s="427"/>
      <c r="F1666" s="427"/>
      <c r="G1666" s="427"/>
      <c r="H1666" s="427"/>
      <c r="I1666" s="427"/>
      <c r="J1666" s="427"/>
      <c r="K1666" s="427"/>
      <c r="L1666" s="428"/>
    </row>
    <row r="1667" spans="1:12">
      <c r="A1667" s="101"/>
      <c r="B1667" s="72" t="s">
        <v>130</v>
      </c>
      <c r="C1667" s="427" t="str">
        <f ca="1">OFFSET('Bateria indicadores proceso'!$K$3,(RIGHT(A1666,3)),1)</f>
        <v>Entidades o instancias articuladas para la implementación de acciones asociadas a la Paz</v>
      </c>
      <c r="D1667" s="427"/>
      <c r="E1667" s="427"/>
      <c r="F1667" s="427"/>
      <c r="G1667" s="427"/>
      <c r="H1667" s="427"/>
      <c r="I1667" s="427"/>
      <c r="J1667" s="427"/>
      <c r="K1667" s="427"/>
      <c r="L1667" s="428"/>
    </row>
    <row r="1668" spans="1:12">
      <c r="A1668" s="101"/>
      <c r="B1668" s="72" t="s">
        <v>131</v>
      </c>
      <c r="C1668" s="427" t="str">
        <f ca="1">OFFSET('Bateria indicadores proceso'!$I$3,(RIGHT(A1666,3)),1)</f>
        <v>Eficacia</v>
      </c>
      <c r="D1668" s="427"/>
      <c r="E1668" s="427"/>
      <c r="F1668" s="427"/>
      <c r="G1668" s="427"/>
      <c r="H1668" s="427"/>
      <c r="I1668" s="427"/>
      <c r="J1668" s="427"/>
      <c r="K1668" s="427"/>
      <c r="L1668" s="428"/>
    </row>
    <row r="1669" spans="1:12" ht="15" thickBot="1">
      <c r="A1669" s="103"/>
      <c r="B1669" s="73" t="s">
        <v>132</v>
      </c>
      <c r="C1669" s="427" t="str">
        <f ca="1">OFFSET('Bateria indicadores proceso'!$J$3,(RIGHT(A1666,3)),1)</f>
        <v>Este indicador mide el número de entidades del orden nacional y territorial e instancias de paz que se mantienen articuladas para la implementación de la Política de Paz Total. Es importante porque permite asegurar la coordinación institucional necesaria para ejecutar de manera efectiva las acciones de paz. Su objetivo es mantener el nivel de articulación dentro de un rango que garantice la implementación adecuada de la política.</v>
      </c>
      <c r="D1669" s="427"/>
      <c r="E1669" s="427"/>
      <c r="F1669" s="427"/>
      <c r="G1669" s="427"/>
      <c r="H1669" s="427"/>
      <c r="I1669" s="427"/>
      <c r="J1669" s="427"/>
      <c r="K1669" s="427"/>
      <c r="L1669" s="428"/>
    </row>
    <row r="1670" spans="1:12" ht="16" thickBot="1">
      <c r="A1670" s="103"/>
      <c r="B1670" s="438" t="s">
        <v>133</v>
      </c>
      <c r="C1670" s="439"/>
      <c r="D1670" s="439"/>
      <c r="E1670" s="439"/>
      <c r="F1670" s="439"/>
      <c r="G1670" s="439"/>
      <c r="H1670" s="439"/>
      <c r="I1670" s="439"/>
      <c r="J1670" s="439"/>
      <c r="K1670" s="439"/>
      <c r="L1670" s="440"/>
    </row>
    <row r="1671" spans="1:12">
      <c r="A1671" s="101"/>
      <c r="B1671" s="71" t="s">
        <v>134</v>
      </c>
      <c r="C1671" s="427" t="str">
        <f ca="1">OFFSET('Bateria indicadores proceso'!$O$3,(RIGHT(A1666,3)),1)</f>
        <v>Número</v>
      </c>
      <c r="D1671" s="427"/>
      <c r="E1671" s="427"/>
      <c r="F1671" s="427"/>
      <c r="G1671" s="427"/>
      <c r="H1671" s="427"/>
      <c r="I1671" s="427"/>
      <c r="J1671" s="427"/>
      <c r="K1671" s="427"/>
      <c r="L1671" s="428"/>
    </row>
    <row r="1672" spans="1:12" ht="24">
      <c r="A1672" s="101"/>
      <c r="B1672" s="72" t="s">
        <v>135</v>
      </c>
      <c r="C1672" s="427"/>
      <c r="D1672" s="427"/>
      <c r="E1672" s="427"/>
      <c r="F1672" s="427"/>
      <c r="G1672" s="427"/>
      <c r="H1672" s="427"/>
      <c r="I1672" s="427"/>
      <c r="J1672" s="427"/>
      <c r="K1672" s="427"/>
      <c r="L1672" s="428"/>
    </row>
    <row r="1673" spans="1:12">
      <c r="A1673" s="101"/>
      <c r="B1673" s="72" t="s">
        <v>136</v>
      </c>
      <c r="C1673" s="427" t="str">
        <f ca="1">OFFSET('Bateria indicadores proceso'!$L$3,(RIGHT(A1666,3)),1)</f>
        <v xml:space="preserve">Número de  entidades y/o instancias articuladas  para la implementación de acciones asociadas a la Paz  </v>
      </c>
      <c r="D1673" s="427"/>
      <c r="E1673" s="427"/>
      <c r="F1673" s="427"/>
      <c r="G1673" s="427"/>
      <c r="H1673" s="427"/>
      <c r="I1673" s="427"/>
      <c r="J1673" s="427"/>
      <c r="K1673" s="427"/>
      <c r="L1673" s="428"/>
    </row>
    <row r="1674" spans="1:12">
      <c r="A1674" s="101"/>
      <c r="B1674" s="72" t="s">
        <v>137</v>
      </c>
      <c r="C1674" s="427" t="str">
        <f ca="1">OFFSET('Bateria indicadores proceso'!$Z$3,(RIGHT(A1666,3)),1)</f>
        <v>Trimestral</v>
      </c>
      <c r="D1674" s="427"/>
      <c r="E1674" s="427"/>
      <c r="F1674" s="427"/>
      <c r="G1674" s="427"/>
      <c r="H1674" s="427"/>
      <c r="I1674" s="427"/>
      <c r="J1674" s="427"/>
      <c r="K1674" s="427"/>
      <c r="L1674" s="428"/>
    </row>
    <row r="1675" spans="1:12">
      <c r="A1675" s="101"/>
      <c r="B1675" s="72" t="s">
        <v>138</v>
      </c>
      <c r="C1675" s="427" t="str">
        <f ca="1">OFFSET('Bateria indicadores proceso'!$X$3,(RIGHT(A1666,3)),1)</f>
        <v>Informes de Articulacion de Entidades o Instancias asociadas a la Paz</v>
      </c>
      <c r="D1675" s="427"/>
      <c r="E1675" s="427"/>
      <c r="F1675" s="427"/>
      <c r="G1675" s="427"/>
      <c r="H1675" s="427"/>
      <c r="I1675" s="427"/>
      <c r="J1675" s="427"/>
      <c r="K1675" s="427"/>
      <c r="L1675" s="428"/>
    </row>
    <row r="1676" spans="1:12">
      <c r="A1676" s="101"/>
      <c r="B1676" s="72" t="s">
        <v>139</v>
      </c>
      <c r="C1676" s="425">
        <f ca="1">OFFSET('Bateria indicadores proceso'!$P$3,(RIGHT(A1666,3)),1)</f>
        <v>2025</v>
      </c>
      <c r="D1676" s="425"/>
      <c r="E1676" s="425"/>
      <c r="F1676" s="425"/>
      <c r="G1676" s="425"/>
      <c r="H1676" s="425"/>
      <c r="I1676" s="425"/>
      <c r="J1676" s="425"/>
      <c r="K1676" s="425"/>
      <c r="L1676" s="426"/>
    </row>
    <row r="1677" spans="1:12">
      <c r="A1677" s="101"/>
      <c r="B1677" s="72" t="s">
        <v>140</v>
      </c>
      <c r="C1677" s="425" t="str">
        <f ca="1">IF(C1671="Número",TEXT(OFFSET('Bateria indicadores proceso'!$Q$3,(RIGHT(A1666,3)),1),"######"),TEXT(OFFSET('Bateria indicadores proceso'!$Q$3,(RIGHT(A1666,3)),1),"0.0%"))</f>
        <v>12</v>
      </c>
      <c r="D1677" s="425"/>
      <c r="E1677" s="425"/>
      <c r="F1677" s="425"/>
      <c r="G1677" s="425"/>
      <c r="H1677" s="425"/>
      <c r="I1677" s="425"/>
      <c r="J1677" s="425"/>
      <c r="K1677" s="425"/>
      <c r="L1677" s="426"/>
    </row>
    <row r="1678" spans="1:12">
      <c r="A1678" s="101"/>
      <c r="B1678" s="72" t="s">
        <v>141</v>
      </c>
      <c r="C1678" s="444">
        <f ca="1">+OFFSET('Bateria indicadores proceso'!$R$3,(RIGHT(A1666,3)),1)</f>
        <v>46022</v>
      </c>
      <c r="D1678" s="444"/>
      <c r="E1678" s="444"/>
      <c r="F1678" s="444"/>
      <c r="G1678" s="444"/>
      <c r="H1678" s="444"/>
      <c r="I1678" s="444"/>
      <c r="J1678" s="444"/>
      <c r="K1678" s="444"/>
      <c r="L1678" s="445"/>
    </row>
    <row r="1679" spans="1:12">
      <c r="A1679" s="101"/>
      <c r="B1679" s="72" t="s">
        <v>142</v>
      </c>
      <c r="C1679" s="425" t="str">
        <f ca="1">OFFSET('Bateria indicadores proceso'!$M$3,(RIGHT(A1666,3)),1)</f>
        <v>Mantener</v>
      </c>
      <c r="D1679" s="425"/>
      <c r="E1679" s="425"/>
      <c r="F1679" s="425"/>
      <c r="G1679" s="425"/>
      <c r="H1679" s="425"/>
      <c r="I1679" s="425"/>
      <c r="J1679" s="425"/>
      <c r="K1679" s="425"/>
      <c r="L1679" s="426"/>
    </row>
    <row r="1680" spans="1:12">
      <c r="A1680" s="101"/>
      <c r="B1680" s="72" t="s">
        <v>143</v>
      </c>
      <c r="C1680" s="425" t="str">
        <f ca="1">OFFSET('Bateria indicadores proceso'!$N$3,(RIGHT(A1666,3)),1)</f>
        <v>Stock</v>
      </c>
      <c r="D1680" s="425"/>
      <c r="E1680" s="425"/>
      <c r="F1680" s="425"/>
      <c r="G1680" s="425"/>
      <c r="H1680" s="425"/>
      <c r="I1680" s="425"/>
      <c r="J1680" s="425"/>
      <c r="K1680" s="425"/>
      <c r="L1680" s="426"/>
    </row>
    <row r="1681" spans="1:12">
      <c r="A1681" s="101"/>
      <c r="B1681" s="72" t="s">
        <v>144</v>
      </c>
      <c r="C1681" s="425" t="str">
        <f ca="1">IF(C1671="Número",TEXT(OFFSET('Bateria indicadores proceso'!$W$3,(RIGHT(A1666,3)),1),"######"),TEXT(OFFSET('Bateria indicadores proceso'!$W$3,(RIGHT(A1666,3)),1),"0.0%"))</f>
        <v>12</v>
      </c>
      <c r="D1681" s="425"/>
      <c r="E1681" s="425"/>
      <c r="F1681" s="425"/>
      <c r="G1681" s="425"/>
      <c r="H1681" s="425"/>
      <c r="I1681" s="425"/>
      <c r="J1681" s="425"/>
      <c r="K1681" s="425"/>
      <c r="L1681" s="426"/>
    </row>
    <row r="1682" spans="1:12">
      <c r="A1682" s="101"/>
      <c r="B1682" s="441" t="s">
        <v>145</v>
      </c>
      <c r="C1682" s="70" t="s">
        <v>146</v>
      </c>
      <c r="D1682" s="70" t="s">
        <v>147</v>
      </c>
      <c r="E1682" s="70" t="s">
        <v>148</v>
      </c>
      <c r="F1682" s="70" t="s">
        <v>149</v>
      </c>
      <c r="J1682" s="75"/>
      <c r="K1682" s="75"/>
      <c r="L1682" s="76"/>
    </row>
    <row r="1683" spans="1:12">
      <c r="A1683" s="101"/>
      <c r="B1683" s="441"/>
      <c r="C1683" s="70" t="str">
        <f ca="1">IF(C1671="Número",TEXT(OFFSET('Bateria indicadores proceso'!$S$3,(RIGHT(A1666,3)),1),"######"),TEXT(OFFSET('Bateria indicadores proceso'!$S$3,(RIGHT(A1666,3)),1),"0.0%"))</f>
        <v/>
      </c>
      <c r="D1683" s="70" t="str">
        <f ca="1">IF(C1671="Número",TEXT(OFFSET('Bateria indicadores proceso'!$T$3,(RIGHT(A1666,3)),1),"######"),TEXT(OFFSET('Bateria indicadores proceso'!$T$3,(RIGHT(A1666,3)),1),"0.0%"))</f>
        <v>2</v>
      </c>
      <c r="E1683" s="70" t="str">
        <f ca="1">IF(C1671="Número",TEXT(OFFSET('Bateria indicadores proceso'!$U$3,(RIGHT(A1666,3)),1),"######"),TEXT(OFFSET('Bateria indicadores proceso'!$U$3,(RIGHT(A1666,3)),1),"0.0%"))</f>
        <v>5</v>
      </c>
      <c r="F1683" s="70" t="str">
        <f ca="1">IF(C1671="Número",TEXT(OFFSET('Bateria indicadores proceso'!$V$3,(RIGHT(A1666,3)),1),"######"),TEXT(OFFSET('Bateria indicadores proceso'!$V$3,(RIGHT(A1666,3)),1),"0.0%"))</f>
        <v>5</v>
      </c>
      <c r="J1683" s="77"/>
      <c r="K1683" s="77"/>
      <c r="L1683" s="78"/>
    </row>
    <row r="1684" spans="1:12">
      <c r="A1684" s="101"/>
      <c r="B1684" s="466" t="s">
        <v>150</v>
      </c>
      <c r="C1684" s="446" t="s">
        <v>99</v>
      </c>
      <c r="D1684" s="447"/>
      <c r="E1684" s="446" t="s">
        <v>103</v>
      </c>
      <c r="F1684" s="447"/>
      <c r="G1684" s="446" t="s">
        <v>107</v>
      </c>
      <c r="H1684" s="447"/>
      <c r="I1684" s="446" t="s">
        <v>111</v>
      </c>
      <c r="J1684" s="447"/>
      <c r="K1684" s="446" t="s">
        <v>114</v>
      </c>
      <c r="L1684" s="449"/>
    </row>
    <row r="1685" spans="1:12">
      <c r="A1685" s="101"/>
      <c r="B1685" s="467"/>
      <c r="C1685" s="452" t="s">
        <v>97</v>
      </c>
      <c r="D1685" s="453"/>
      <c r="E1685" s="454" t="s">
        <v>101</v>
      </c>
      <c r="F1685" s="455"/>
      <c r="G1685" s="456" t="s">
        <v>105</v>
      </c>
      <c r="H1685" s="457"/>
      <c r="I1685" s="458" t="s">
        <v>109</v>
      </c>
      <c r="J1685" s="459"/>
      <c r="K1685" s="460" t="s">
        <v>112</v>
      </c>
      <c r="L1685" s="461"/>
    </row>
    <row r="1686" spans="1:12">
      <c r="A1686" s="101"/>
      <c r="B1686" s="468"/>
      <c r="C1686" s="446" t="s">
        <v>98</v>
      </c>
      <c r="D1686" s="447"/>
      <c r="E1686" s="446" t="s">
        <v>151</v>
      </c>
      <c r="F1686" s="447"/>
      <c r="G1686" s="448" t="s">
        <v>152</v>
      </c>
      <c r="H1686" s="447"/>
      <c r="I1686" s="446" t="s">
        <v>153</v>
      </c>
      <c r="J1686" s="447"/>
      <c r="K1686" s="446" t="s">
        <v>113</v>
      </c>
      <c r="L1686" s="449"/>
    </row>
    <row r="1687" spans="1:12">
      <c r="A1687" s="101"/>
      <c r="B1687" s="72" t="s">
        <v>154</v>
      </c>
      <c r="C1687" s="427" t="str">
        <f ca="1">OFFSET('Bateria indicadores proceso'!$Y$3,(RIGHT(A1666,3)),1)</f>
        <v>Reportes o Informes de Iniciativas gestionadas, articuladas y/o coordinadas</v>
      </c>
      <c r="D1687" s="427"/>
      <c r="E1687" s="427"/>
      <c r="F1687" s="427"/>
      <c r="G1687" s="427"/>
      <c r="H1687" s="427"/>
      <c r="I1687" s="427"/>
      <c r="J1687" s="427"/>
      <c r="K1687" s="427"/>
      <c r="L1687" s="428"/>
    </row>
    <row r="1688" spans="1:12">
      <c r="A1688" s="101"/>
      <c r="B1688" s="442" t="s">
        <v>155</v>
      </c>
      <c r="C1688" s="425" t="s">
        <v>156</v>
      </c>
      <c r="D1688" s="425"/>
      <c r="E1688" s="425"/>
      <c r="F1688" s="462" t="str">
        <f ca="1">OFFSET('Bateria indicadores proceso'!$B$3,(RIGHT(A1666,3)),1)</f>
        <v>GESTIÓN PARA LA PROTECCIÓN DE LOS DERECHOS</v>
      </c>
      <c r="G1688" s="462"/>
      <c r="H1688" s="462"/>
      <c r="I1688" s="462"/>
      <c r="J1688" s="462"/>
      <c r="K1688" s="462"/>
      <c r="L1688" s="463"/>
    </row>
    <row r="1689" spans="1:12">
      <c r="A1689" s="101"/>
      <c r="B1689" s="443"/>
      <c r="C1689" s="425" t="s">
        <v>157</v>
      </c>
      <c r="D1689" s="425"/>
      <c r="E1689" s="425"/>
      <c r="F1689" s="464">
        <f ca="1">OFFSET('Bateria indicadores proceso'!$C$3,(RIGHT(A1666,3)),1)</f>
        <v>0.06</v>
      </c>
      <c r="G1689" s="464"/>
      <c r="H1689" s="464"/>
      <c r="I1689" s="464"/>
      <c r="J1689" s="464"/>
      <c r="K1689" s="464"/>
      <c r="L1689" s="465"/>
    </row>
    <row r="1690" spans="1:12" ht="15" thickBot="1">
      <c r="A1690" s="101"/>
      <c r="B1690" s="443"/>
      <c r="C1690" s="425" t="s">
        <v>158</v>
      </c>
      <c r="D1690" s="425"/>
      <c r="E1690" s="425"/>
      <c r="F1690" s="464">
        <f ca="1">OFFSET('Bateria indicadores proceso'!$E$3,(RIGHT(A1666,3)),1)</f>
        <v>0.03</v>
      </c>
      <c r="G1690" s="464"/>
      <c r="H1690" s="464"/>
      <c r="I1690" s="464"/>
      <c r="J1690" s="464"/>
      <c r="K1690" s="464"/>
      <c r="L1690" s="465"/>
    </row>
    <row r="1691" spans="1:12" ht="16" thickBot="1">
      <c r="A1691" s="101"/>
      <c r="B1691" s="438" t="s">
        <v>159</v>
      </c>
      <c r="C1691" s="439"/>
      <c r="D1691" s="439"/>
      <c r="E1691" s="439"/>
      <c r="F1691" s="439"/>
      <c r="G1691" s="439"/>
      <c r="H1691" s="439"/>
      <c r="I1691" s="439"/>
      <c r="J1691" s="439"/>
      <c r="K1691" s="439"/>
      <c r="L1691" s="440"/>
    </row>
    <row r="1692" spans="1:12">
      <c r="A1692" s="101"/>
      <c r="B1692" s="72" t="s">
        <v>161</v>
      </c>
      <c r="C1692" s="425" t="str">
        <f ca="1">OFFSET('Bateria indicadores proceso'!$G$3,(RIGHT(A1666,3)),1)</f>
        <v>Coordinador</v>
      </c>
      <c r="D1692" s="425"/>
      <c r="E1692" s="425"/>
      <c r="F1692" s="425"/>
      <c r="G1692" s="425"/>
      <c r="H1692" s="425"/>
      <c r="I1692" s="425"/>
      <c r="J1692" s="425"/>
      <c r="K1692" s="425"/>
      <c r="L1692" s="426"/>
    </row>
    <row r="1693" spans="1:12">
      <c r="A1693" s="101"/>
      <c r="B1693" s="72" t="s">
        <v>162</v>
      </c>
      <c r="C1693" s="425" t="str">
        <f ca="1">OFFSET('Bateria indicadores proceso'!$F$3,(RIGHT(A1666,3)),1)</f>
        <v>Grupo Equipo de Paz del Ministerio del Interior</v>
      </c>
      <c r="D1693" s="425"/>
      <c r="E1693" s="425"/>
      <c r="F1693" s="425"/>
      <c r="G1693" s="425"/>
      <c r="H1693" s="425"/>
      <c r="I1693" s="425"/>
      <c r="J1693" s="425"/>
      <c r="K1693" s="425"/>
      <c r="L1693" s="426"/>
    </row>
    <row r="1694" spans="1:12">
      <c r="A1694" s="101"/>
      <c r="B1694" s="72" t="s">
        <v>163</v>
      </c>
      <c r="C1694" s="450" t="str">
        <f ca="1">OFFSET('Bateria indicadores proceso'!$H$3,(RIGHT(A1666,3)),1)</f>
        <v>jaime.guzman@mininterior.gov.co</v>
      </c>
      <c r="D1694" s="450"/>
      <c r="E1694" s="450"/>
      <c r="F1694" s="450"/>
      <c r="G1694" s="450"/>
      <c r="H1694" s="450"/>
      <c r="I1694" s="450"/>
      <c r="J1694" s="450"/>
      <c r="K1694" s="450"/>
      <c r="L1694" s="451"/>
    </row>
    <row r="1695" spans="1:12" ht="15" thickBot="1">
      <c r="A1695" s="104"/>
      <c r="B1695" s="74" t="s">
        <v>164</v>
      </c>
      <c r="C1695" s="429" t="s">
        <v>165</v>
      </c>
      <c r="D1695" s="429"/>
      <c r="E1695" s="429"/>
      <c r="F1695" s="429"/>
      <c r="G1695" s="429"/>
      <c r="H1695" s="429"/>
      <c r="I1695" s="429"/>
      <c r="J1695" s="429"/>
      <c r="K1695" s="429"/>
      <c r="L1695" s="430"/>
    </row>
    <row r="1696" spans="1:12" ht="15" thickBot="1"/>
    <row r="1697" spans="1:12" ht="21.5" thickBot="1">
      <c r="A1697" s="431" t="s">
        <v>120</v>
      </c>
      <c r="B1697" s="432"/>
      <c r="C1697" s="432"/>
      <c r="D1697" s="432"/>
      <c r="E1697" s="432"/>
      <c r="F1697" s="432"/>
      <c r="G1697" s="432"/>
      <c r="H1697" s="432"/>
      <c r="I1697" s="432"/>
      <c r="J1697" s="432"/>
      <c r="K1697" s="432"/>
      <c r="L1697" s="433"/>
    </row>
    <row r="1698" spans="1:12" ht="31.5" thickBot="1">
      <c r="A1698" s="69" t="s">
        <v>121</v>
      </c>
      <c r="B1698" s="436" t="s">
        <v>122</v>
      </c>
      <c r="C1698" s="436"/>
      <c r="D1698" s="436"/>
      <c r="E1698" s="436"/>
      <c r="F1698" s="436"/>
      <c r="G1698" s="436"/>
      <c r="H1698" s="436"/>
      <c r="I1698" s="436"/>
      <c r="J1698" s="436"/>
      <c r="K1698" s="436"/>
      <c r="L1698" s="436"/>
    </row>
    <row r="1699" spans="1:12" ht="16" thickBot="1">
      <c r="A1699" s="100"/>
      <c r="B1699" s="71" t="s">
        <v>123</v>
      </c>
      <c r="C1699" s="434" t="s">
        <v>124</v>
      </c>
      <c r="D1699" s="434"/>
      <c r="E1699" s="434"/>
      <c r="F1699" s="434"/>
      <c r="G1699" s="434"/>
      <c r="H1699" s="434"/>
      <c r="I1699" s="434"/>
      <c r="J1699" s="434"/>
      <c r="K1699" s="434"/>
      <c r="L1699" s="435"/>
    </row>
    <row r="1700" spans="1:12" ht="16" thickBot="1">
      <c r="A1700" s="101"/>
      <c r="B1700" s="436" t="s">
        <v>125</v>
      </c>
      <c r="C1700" s="437"/>
      <c r="D1700" s="437"/>
      <c r="E1700" s="437"/>
      <c r="F1700" s="437"/>
      <c r="G1700" s="437"/>
      <c r="H1700" s="437"/>
      <c r="I1700" s="437"/>
      <c r="J1700" s="437"/>
      <c r="K1700" s="437"/>
      <c r="L1700" s="437"/>
    </row>
    <row r="1701" spans="1:12">
      <c r="A1701" s="101"/>
      <c r="B1701" s="71" t="s">
        <v>126</v>
      </c>
      <c r="C1701" s="427" t="s">
        <v>127</v>
      </c>
      <c r="D1701" s="427"/>
      <c r="E1701" s="427"/>
      <c r="F1701" s="427"/>
      <c r="G1701" s="427"/>
      <c r="H1701" s="427"/>
      <c r="I1701" s="427"/>
      <c r="J1701" s="427"/>
      <c r="K1701" s="427"/>
      <c r="L1701" s="428"/>
    </row>
    <row r="1702" spans="1:12">
      <c r="A1702" s="102" t="s">
        <v>212</v>
      </c>
      <c r="B1702" s="72" t="s">
        <v>129</v>
      </c>
      <c r="C1702" s="427" t="str">
        <f ca="1">OFFSET('Bateria indicadores proceso'!$F$3,(RIGHT(A1702,3)),1)</f>
        <v>Grupo Equipo de Paz del Ministerio del Interior</v>
      </c>
      <c r="D1702" s="427"/>
      <c r="E1702" s="427"/>
      <c r="F1702" s="427"/>
      <c r="G1702" s="427"/>
      <c r="H1702" s="427"/>
      <c r="I1702" s="427"/>
      <c r="J1702" s="427"/>
      <c r="K1702" s="427"/>
      <c r="L1702" s="428"/>
    </row>
    <row r="1703" spans="1:12">
      <c r="A1703" s="101"/>
      <c r="B1703" s="72" t="s">
        <v>130</v>
      </c>
      <c r="C1703" s="427" t="str">
        <f ca="1">OFFSET('Bateria indicadores proceso'!$K$3,(RIGHT(A1702,3)),1)</f>
        <v>Iniciativas del Sector Interior, articuladas con entidades del Orden Nacional, Territorial, Organismos de Cooperación Internacional y Multilaterales y Organizaciones sociales y etnicas.</v>
      </c>
      <c r="D1703" s="427"/>
      <c r="E1703" s="427"/>
      <c r="F1703" s="427"/>
      <c r="G1703" s="427"/>
      <c r="H1703" s="427"/>
      <c r="I1703" s="427"/>
      <c r="J1703" s="427"/>
      <c r="K1703" s="427"/>
      <c r="L1703" s="428"/>
    </row>
    <row r="1704" spans="1:12">
      <c r="A1704" s="101"/>
      <c r="B1704" s="72" t="s">
        <v>131</v>
      </c>
      <c r="C1704" s="427" t="str">
        <f ca="1">OFFSET('Bateria indicadores proceso'!$I$3,(RIGHT(A1702,3)),1)</f>
        <v>Eficacia</v>
      </c>
      <c r="D1704" s="427"/>
      <c r="E1704" s="427"/>
      <c r="F1704" s="427"/>
      <c r="G1704" s="427"/>
      <c r="H1704" s="427"/>
      <c r="I1704" s="427"/>
      <c r="J1704" s="427"/>
      <c r="K1704" s="427"/>
      <c r="L1704" s="428"/>
    </row>
    <row r="1705" spans="1:12" ht="15" thickBot="1">
      <c r="A1705" s="103"/>
      <c r="B1705" s="73" t="s">
        <v>132</v>
      </c>
      <c r="C1705" s="427" t="str">
        <f ca="1">OFFSET('Bateria indicadores proceso'!$J$3,(RIGHT(A1702,3)),1)</f>
        <v>Este indicador mide la gestión de la implementación de iniciativas sociales, comunitarias e institucionales del Sector Interior en articulación con entidades del orden nacional, territorial, organismos de cooperación internacional y organizaciones sociales y étnicas. Es importante porque permite fortalecer la acción conjunta para atender necesidades territoriales y poblacionales. Su objetivo es aumentar el nivel de implementación articulada de estas iniciativas.</v>
      </c>
      <c r="D1705" s="427"/>
      <c r="E1705" s="427"/>
      <c r="F1705" s="427"/>
      <c r="G1705" s="427"/>
      <c r="H1705" s="427"/>
      <c r="I1705" s="427"/>
      <c r="J1705" s="427"/>
      <c r="K1705" s="427"/>
      <c r="L1705" s="428"/>
    </row>
    <row r="1706" spans="1:12" ht="16" thickBot="1">
      <c r="A1706" s="103"/>
      <c r="B1706" s="438" t="s">
        <v>133</v>
      </c>
      <c r="C1706" s="439"/>
      <c r="D1706" s="439"/>
      <c r="E1706" s="439"/>
      <c r="F1706" s="439"/>
      <c r="G1706" s="439"/>
      <c r="H1706" s="439"/>
      <c r="I1706" s="439"/>
      <c r="J1706" s="439"/>
      <c r="K1706" s="439"/>
      <c r="L1706" s="440"/>
    </row>
    <row r="1707" spans="1:12">
      <c r="A1707" s="101"/>
      <c r="B1707" s="71" t="s">
        <v>134</v>
      </c>
      <c r="C1707" s="427" t="str">
        <f ca="1">OFFSET('Bateria indicadores proceso'!$O$3,(RIGHT(A1702,3)),1)</f>
        <v>Número</v>
      </c>
      <c r="D1707" s="427"/>
      <c r="E1707" s="427"/>
      <c r="F1707" s="427"/>
      <c r="G1707" s="427"/>
      <c r="H1707" s="427"/>
      <c r="I1707" s="427"/>
      <c r="J1707" s="427"/>
      <c r="K1707" s="427"/>
      <c r="L1707" s="428"/>
    </row>
    <row r="1708" spans="1:12" ht="24">
      <c r="A1708" s="101"/>
      <c r="B1708" s="72" t="s">
        <v>135</v>
      </c>
      <c r="C1708" s="427"/>
      <c r="D1708" s="427"/>
      <c r="E1708" s="427"/>
      <c r="F1708" s="427"/>
      <c r="G1708" s="427"/>
      <c r="H1708" s="427"/>
      <c r="I1708" s="427"/>
      <c r="J1708" s="427"/>
      <c r="K1708" s="427"/>
      <c r="L1708" s="428"/>
    </row>
    <row r="1709" spans="1:12">
      <c r="A1709" s="101"/>
      <c r="B1709" s="72" t="s">
        <v>136</v>
      </c>
      <c r="C1709" s="427" t="str">
        <f ca="1">OFFSET('Bateria indicadores proceso'!$L$3,(RIGHT(A1702,3)),1)</f>
        <v>Numero de Iniciativas gestionadas, articuladas y/o coordinadas</v>
      </c>
      <c r="D1709" s="427"/>
      <c r="E1709" s="427"/>
      <c r="F1709" s="427"/>
      <c r="G1709" s="427"/>
      <c r="H1709" s="427"/>
      <c r="I1709" s="427"/>
      <c r="J1709" s="427"/>
      <c r="K1709" s="427"/>
      <c r="L1709" s="428"/>
    </row>
    <row r="1710" spans="1:12">
      <c r="A1710" s="101"/>
      <c r="B1710" s="72" t="s">
        <v>137</v>
      </c>
      <c r="C1710" s="427" t="str">
        <f ca="1">OFFSET('Bateria indicadores proceso'!$Z$3,(RIGHT(A1702,3)),1)</f>
        <v>Trimestral</v>
      </c>
      <c r="D1710" s="427"/>
      <c r="E1710" s="427"/>
      <c r="F1710" s="427"/>
      <c r="G1710" s="427"/>
      <c r="H1710" s="427"/>
      <c r="I1710" s="427"/>
      <c r="J1710" s="427"/>
      <c r="K1710" s="427"/>
      <c r="L1710" s="428"/>
    </row>
    <row r="1711" spans="1:12">
      <c r="A1711" s="101"/>
      <c r="B1711" s="72" t="s">
        <v>138</v>
      </c>
      <c r="C1711" s="427" t="str">
        <f ca="1">OFFSET('Bateria indicadores proceso'!$X$3,(RIGHT(A1702,3)),1)</f>
        <v>Soportes de Articulacion e Implementacion de las Iniciativas sociales y comuntarias asociadas al sector Interior</v>
      </c>
      <c r="D1711" s="427"/>
      <c r="E1711" s="427"/>
      <c r="F1711" s="427"/>
      <c r="G1711" s="427"/>
      <c r="H1711" s="427"/>
      <c r="I1711" s="427"/>
      <c r="J1711" s="427"/>
      <c r="K1711" s="427"/>
      <c r="L1711" s="428"/>
    </row>
    <row r="1712" spans="1:12">
      <c r="A1712" s="101"/>
      <c r="B1712" s="72" t="s">
        <v>139</v>
      </c>
      <c r="C1712" s="425">
        <f ca="1">OFFSET('Bateria indicadores proceso'!$P$3,(RIGHT(A1702,3)),1)</f>
        <v>2025</v>
      </c>
      <c r="D1712" s="425"/>
      <c r="E1712" s="425"/>
      <c r="F1712" s="425"/>
      <c r="G1712" s="425"/>
      <c r="H1712" s="425"/>
      <c r="I1712" s="425"/>
      <c r="J1712" s="425"/>
      <c r="K1712" s="425"/>
      <c r="L1712" s="426"/>
    </row>
    <row r="1713" spans="1:12">
      <c r="A1713" s="101"/>
      <c r="B1713" s="72" t="s">
        <v>140</v>
      </c>
      <c r="C1713" s="425" t="str">
        <f ca="1">IF(C1707="Número",TEXT(OFFSET('Bateria indicadores proceso'!$Q$3,(RIGHT(A1702,3)),1),"######"),TEXT(OFFSET('Bateria indicadores proceso'!$Q$3,(RIGHT(A1702,3)),1),"0.0%"))</f>
        <v>17</v>
      </c>
      <c r="D1713" s="425"/>
      <c r="E1713" s="425"/>
      <c r="F1713" s="425"/>
      <c r="G1713" s="425"/>
      <c r="H1713" s="425"/>
      <c r="I1713" s="425"/>
      <c r="J1713" s="425"/>
      <c r="K1713" s="425"/>
      <c r="L1713" s="426"/>
    </row>
    <row r="1714" spans="1:12">
      <c r="A1714" s="101"/>
      <c r="B1714" s="72" t="s">
        <v>141</v>
      </c>
      <c r="C1714" s="444">
        <f ca="1">+OFFSET('Bateria indicadores proceso'!$R$3,(RIGHT(A1702,3)),1)</f>
        <v>46022</v>
      </c>
      <c r="D1714" s="444"/>
      <c r="E1714" s="444"/>
      <c r="F1714" s="444"/>
      <c r="G1714" s="444"/>
      <c r="H1714" s="444"/>
      <c r="I1714" s="444"/>
      <c r="J1714" s="444"/>
      <c r="K1714" s="444"/>
      <c r="L1714" s="445"/>
    </row>
    <row r="1715" spans="1:12">
      <c r="A1715" s="101"/>
      <c r="B1715" s="72" t="s">
        <v>142</v>
      </c>
      <c r="C1715" s="425" t="str">
        <f ca="1">OFFSET('Bateria indicadores proceso'!$M$3,(RIGHT(A1702,3)),1)</f>
        <v>Incrementar</v>
      </c>
      <c r="D1715" s="425"/>
      <c r="E1715" s="425"/>
      <c r="F1715" s="425"/>
      <c r="G1715" s="425"/>
      <c r="H1715" s="425"/>
      <c r="I1715" s="425"/>
      <c r="J1715" s="425"/>
      <c r="K1715" s="425"/>
      <c r="L1715" s="426"/>
    </row>
    <row r="1716" spans="1:12">
      <c r="A1716" s="101"/>
      <c r="B1716" s="72" t="s">
        <v>143</v>
      </c>
      <c r="C1716" s="425" t="str">
        <f ca="1">OFFSET('Bateria indicadores proceso'!$N$3,(RIGHT(A1702,3)),1)</f>
        <v>Acumulado</v>
      </c>
      <c r="D1716" s="425"/>
      <c r="E1716" s="425"/>
      <c r="F1716" s="425"/>
      <c r="G1716" s="425"/>
      <c r="H1716" s="425"/>
      <c r="I1716" s="425"/>
      <c r="J1716" s="425"/>
      <c r="K1716" s="425"/>
      <c r="L1716" s="426"/>
    </row>
    <row r="1717" spans="1:12">
      <c r="A1717" s="101"/>
      <c r="B1717" s="72" t="s">
        <v>144</v>
      </c>
      <c r="C1717" s="425" t="str">
        <f ca="1">IF(C1707="Número",TEXT(OFFSET('Bateria indicadores proceso'!$W$3,(RIGHT(A1702,3)),1),"######"),TEXT(OFFSET('Bateria indicadores proceso'!$W$3,(RIGHT(A1702,3)),1),"0.0%"))</f>
        <v>17</v>
      </c>
      <c r="D1717" s="425"/>
      <c r="E1717" s="425"/>
      <c r="F1717" s="425"/>
      <c r="G1717" s="425"/>
      <c r="H1717" s="425"/>
      <c r="I1717" s="425"/>
      <c r="J1717" s="425"/>
      <c r="K1717" s="425"/>
      <c r="L1717" s="426"/>
    </row>
    <row r="1718" spans="1:12">
      <c r="A1718" s="101"/>
      <c r="B1718" s="441" t="s">
        <v>145</v>
      </c>
      <c r="C1718" s="70" t="s">
        <v>146</v>
      </c>
      <c r="D1718" s="70" t="s">
        <v>147</v>
      </c>
      <c r="E1718" s="70" t="s">
        <v>148</v>
      </c>
      <c r="F1718" s="70" t="s">
        <v>149</v>
      </c>
      <c r="J1718" s="75"/>
      <c r="K1718" s="75"/>
      <c r="L1718" s="76"/>
    </row>
    <row r="1719" spans="1:12">
      <c r="A1719" s="101"/>
      <c r="B1719" s="441"/>
      <c r="C1719" s="70" t="str">
        <f ca="1">IF(C1707="Número",TEXT(OFFSET('Bateria indicadores proceso'!$S$3,(RIGHT(A1702,3)),1),"######"),TEXT(OFFSET('Bateria indicadores proceso'!$S$3,(RIGHT(A1702,3)),1),"0.0%"))</f>
        <v>2</v>
      </c>
      <c r="D1719" s="70" t="str">
        <f ca="1">IF(C1707="Número",TEXT(OFFSET('Bateria indicadores proceso'!$T$3,(RIGHT(A1702,3)),1),"######"),TEXT(OFFSET('Bateria indicadores proceso'!$T$3,(RIGHT(A1702,3)),1),"0.0%"))</f>
        <v>5</v>
      </c>
      <c r="E1719" s="70" t="str">
        <f ca="1">IF(C1707="Número",TEXT(OFFSET('Bateria indicadores proceso'!$U$3,(RIGHT(A1702,3)),1),"######"),TEXT(OFFSET('Bateria indicadores proceso'!$U$3,(RIGHT(A1702,3)),1),"0.0%"))</f>
        <v>5</v>
      </c>
      <c r="F1719" s="70" t="str">
        <f ca="1">IF(C1707="Número",TEXT(OFFSET('Bateria indicadores proceso'!$V$3,(RIGHT(A1702,3)),1),"######"),TEXT(OFFSET('Bateria indicadores proceso'!$V$3,(RIGHT(A1702,3)),1),"0.0%"))</f>
        <v>5</v>
      </c>
      <c r="J1719" s="77"/>
      <c r="K1719" s="77"/>
      <c r="L1719" s="78"/>
    </row>
    <row r="1720" spans="1:12">
      <c r="A1720" s="101"/>
      <c r="B1720" s="466" t="s">
        <v>150</v>
      </c>
      <c r="C1720" s="446" t="s">
        <v>99</v>
      </c>
      <c r="D1720" s="447"/>
      <c r="E1720" s="446" t="s">
        <v>103</v>
      </c>
      <c r="F1720" s="447"/>
      <c r="G1720" s="446" t="s">
        <v>107</v>
      </c>
      <c r="H1720" s="447"/>
      <c r="I1720" s="446" t="s">
        <v>111</v>
      </c>
      <c r="J1720" s="447"/>
      <c r="K1720" s="446" t="s">
        <v>114</v>
      </c>
      <c r="L1720" s="449"/>
    </row>
    <row r="1721" spans="1:12">
      <c r="A1721" s="101"/>
      <c r="B1721" s="467"/>
      <c r="C1721" s="452" t="s">
        <v>97</v>
      </c>
      <c r="D1721" s="453"/>
      <c r="E1721" s="454" t="s">
        <v>101</v>
      </c>
      <c r="F1721" s="455"/>
      <c r="G1721" s="456" t="s">
        <v>105</v>
      </c>
      <c r="H1721" s="457"/>
      <c r="I1721" s="458" t="s">
        <v>109</v>
      </c>
      <c r="J1721" s="459"/>
      <c r="K1721" s="460" t="s">
        <v>112</v>
      </c>
      <c r="L1721" s="461"/>
    </row>
    <row r="1722" spans="1:12">
      <c r="A1722" s="101"/>
      <c r="B1722" s="468"/>
      <c r="C1722" s="446" t="s">
        <v>98</v>
      </c>
      <c r="D1722" s="447"/>
      <c r="E1722" s="446" t="s">
        <v>151</v>
      </c>
      <c r="F1722" s="447"/>
      <c r="G1722" s="448" t="s">
        <v>152</v>
      </c>
      <c r="H1722" s="447"/>
      <c r="I1722" s="446" t="s">
        <v>153</v>
      </c>
      <c r="J1722" s="447"/>
      <c r="K1722" s="446" t="s">
        <v>113</v>
      </c>
      <c r="L1722" s="449"/>
    </row>
    <row r="1723" spans="1:12">
      <c r="A1723" s="101"/>
      <c r="B1723" s="72" t="s">
        <v>154</v>
      </c>
      <c r="C1723" s="427" t="str">
        <f ca="1">OFFSET('Bateria indicadores proceso'!$Y$3,(RIGHT(A1702,3)),1)</f>
        <v>Reportes o Informes de Iniciativas gestionadas, articuladas y/o coordinadas</v>
      </c>
      <c r="D1723" s="427"/>
      <c r="E1723" s="427"/>
      <c r="F1723" s="427"/>
      <c r="G1723" s="427"/>
      <c r="H1723" s="427"/>
      <c r="I1723" s="427"/>
      <c r="J1723" s="427"/>
      <c r="K1723" s="427"/>
      <c r="L1723" s="428"/>
    </row>
    <row r="1724" spans="1:12">
      <c r="A1724" s="101"/>
      <c r="B1724" s="442" t="s">
        <v>155</v>
      </c>
      <c r="C1724" s="425" t="s">
        <v>156</v>
      </c>
      <c r="D1724" s="425"/>
      <c r="E1724" s="425"/>
      <c r="F1724" s="462" t="str">
        <f ca="1">OFFSET('Bateria indicadores proceso'!$B$3,(RIGHT(A1702,3)),1)</f>
        <v>GESTIÓN PARA LA PROTECCIÓN DE LOS DERECHOS</v>
      </c>
      <c r="G1724" s="462"/>
      <c r="H1724" s="462"/>
      <c r="I1724" s="462"/>
      <c r="J1724" s="462"/>
      <c r="K1724" s="462"/>
      <c r="L1724" s="463"/>
    </row>
    <row r="1725" spans="1:12">
      <c r="A1725" s="101"/>
      <c r="B1725" s="443"/>
      <c r="C1725" s="425" t="s">
        <v>157</v>
      </c>
      <c r="D1725" s="425"/>
      <c r="E1725" s="425"/>
      <c r="F1725" s="464">
        <f ca="1">OFFSET('Bateria indicadores proceso'!$C$3,(RIGHT(A1702,3)),1)</f>
        <v>0.06</v>
      </c>
      <c r="G1725" s="464"/>
      <c r="H1725" s="464"/>
      <c r="I1725" s="464"/>
      <c r="J1725" s="464"/>
      <c r="K1725" s="464"/>
      <c r="L1725" s="465"/>
    </row>
    <row r="1726" spans="1:12" ht="15" thickBot="1">
      <c r="A1726" s="101"/>
      <c r="B1726" s="443"/>
      <c r="C1726" s="425" t="s">
        <v>158</v>
      </c>
      <c r="D1726" s="425"/>
      <c r="E1726" s="425"/>
      <c r="F1726" s="464">
        <f ca="1">OFFSET('Bateria indicadores proceso'!$E$3,(RIGHT(A1702,3)),1)</f>
        <v>0.03</v>
      </c>
      <c r="G1726" s="464"/>
      <c r="H1726" s="464"/>
      <c r="I1726" s="464"/>
      <c r="J1726" s="464"/>
      <c r="K1726" s="464"/>
      <c r="L1726" s="465"/>
    </row>
    <row r="1727" spans="1:12" ht="16" thickBot="1">
      <c r="A1727" s="101"/>
      <c r="B1727" s="438" t="s">
        <v>159</v>
      </c>
      <c r="C1727" s="439"/>
      <c r="D1727" s="439"/>
      <c r="E1727" s="439"/>
      <c r="F1727" s="439"/>
      <c r="G1727" s="439"/>
      <c r="H1727" s="439"/>
      <c r="I1727" s="439"/>
      <c r="J1727" s="439"/>
      <c r="K1727" s="439"/>
      <c r="L1727" s="440"/>
    </row>
    <row r="1728" spans="1:12">
      <c r="A1728" s="101"/>
      <c r="B1728" s="72" t="s">
        <v>161</v>
      </c>
      <c r="C1728" s="425" t="str">
        <f ca="1">OFFSET('Bateria indicadores proceso'!$G$3,(RIGHT(A1702,3)),1)</f>
        <v>Coordinador</v>
      </c>
      <c r="D1728" s="425"/>
      <c r="E1728" s="425"/>
      <c r="F1728" s="425"/>
      <c r="G1728" s="425"/>
      <c r="H1728" s="425"/>
      <c r="I1728" s="425"/>
      <c r="J1728" s="425"/>
      <c r="K1728" s="425"/>
      <c r="L1728" s="426"/>
    </row>
    <row r="1729" spans="1:12">
      <c r="A1729" s="101"/>
      <c r="B1729" s="72" t="s">
        <v>162</v>
      </c>
      <c r="C1729" s="425" t="str">
        <f ca="1">OFFSET('Bateria indicadores proceso'!$F$3,(RIGHT(A1702,3)),1)</f>
        <v>Grupo Equipo de Paz del Ministerio del Interior</v>
      </c>
      <c r="D1729" s="425"/>
      <c r="E1729" s="425"/>
      <c r="F1729" s="425"/>
      <c r="G1729" s="425"/>
      <c r="H1729" s="425"/>
      <c r="I1729" s="425"/>
      <c r="J1729" s="425"/>
      <c r="K1729" s="425"/>
      <c r="L1729" s="426"/>
    </row>
    <row r="1730" spans="1:12">
      <c r="A1730" s="101"/>
      <c r="B1730" s="72" t="s">
        <v>163</v>
      </c>
      <c r="C1730" s="450" t="str">
        <f ca="1">OFFSET('Bateria indicadores proceso'!$H$3,(RIGHT(A1666,3)),1)</f>
        <v>jaime.guzman@mininterior.gov.co</v>
      </c>
      <c r="D1730" s="450"/>
      <c r="E1730" s="450"/>
      <c r="F1730" s="450"/>
      <c r="G1730" s="450"/>
      <c r="H1730" s="450"/>
      <c r="I1730" s="450"/>
      <c r="J1730" s="450"/>
      <c r="K1730" s="450"/>
      <c r="L1730" s="451"/>
    </row>
    <row r="1731" spans="1:12" ht="15" thickBot="1">
      <c r="A1731" s="104"/>
      <c r="B1731" s="74" t="s">
        <v>164</v>
      </c>
      <c r="C1731" s="429" t="s">
        <v>165</v>
      </c>
      <c r="D1731" s="429"/>
      <c r="E1731" s="429"/>
      <c r="F1731" s="429"/>
      <c r="G1731" s="429"/>
      <c r="H1731" s="429"/>
      <c r="I1731" s="429"/>
      <c r="J1731" s="429"/>
      <c r="K1731" s="429"/>
      <c r="L1731" s="430"/>
    </row>
    <row r="1732" spans="1:12" ht="15" thickBot="1"/>
    <row r="1733" spans="1:12" ht="21.5" thickBot="1">
      <c r="A1733" s="431" t="s">
        <v>120</v>
      </c>
      <c r="B1733" s="432"/>
      <c r="C1733" s="432"/>
      <c r="D1733" s="432"/>
      <c r="E1733" s="432"/>
      <c r="F1733" s="432"/>
      <c r="G1733" s="432"/>
      <c r="H1733" s="432"/>
      <c r="I1733" s="432"/>
      <c r="J1733" s="432"/>
      <c r="K1733" s="432"/>
      <c r="L1733" s="433"/>
    </row>
    <row r="1734" spans="1:12" ht="31.5" thickBot="1">
      <c r="A1734" s="69" t="s">
        <v>121</v>
      </c>
      <c r="B1734" s="436" t="s">
        <v>122</v>
      </c>
      <c r="C1734" s="436"/>
      <c r="D1734" s="436"/>
      <c r="E1734" s="436"/>
      <c r="F1734" s="436"/>
      <c r="G1734" s="436"/>
      <c r="H1734" s="436"/>
      <c r="I1734" s="436"/>
      <c r="J1734" s="436"/>
      <c r="K1734" s="436"/>
      <c r="L1734" s="436"/>
    </row>
    <row r="1735" spans="1:12" ht="16" thickBot="1">
      <c r="A1735" s="100"/>
      <c r="B1735" s="71" t="s">
        <v>123</v>
      </c>
      <c r="C1735" s="434" t="s">
        <v>124</v>
      </c>
      <c r="D1735" s="434"/>
      <c r="E1735" s="434"/>
      <c r="F1735" s="434"/>
      <c r="G1735" s="434"/>
      <c r="H1735" s="434"/>
      <c r="I1735" s="434"/>
      <c r="J1735" s="434"/>
      <c r="K1735" s="434"/>
      <c r="L1735" s="435"/>
    </row>
    <row r="1736" spans="1:12" ht="16" thickBot="1">
      <c r="A1736" s="101"/>
      <c r="B1736" s="436" t="s">
        <v>125</v>
      </c>
      <c r="C1736" s="437"/>
      <c r="D1736" s="437"/>
      <c r="E1736" s="437"/>
      <c r="F1736" s="437"/>
      <c r="G1736" s="437"/>
      <c r="H1736" s="437"/>
      <c r="I1736" s="437"/>
      <c r="J1736" s="437"/>
      <c r="K1736" s="437"/>
      <c r="L1736" s="437"/>
    </row>
    <row r="1737" spans="1:12">
      <c r="A1737" s="101"/>
      <c r="B1737" s="71" t="s">
        <v>126</v>
      </c>
      <c r="C1737" s="427" t="s">
        <v>127</v>
      </c>
      <c r="D1737" s="427"/>
      <c r="E1737" s="427"/>
      <c r="F1737" s="427"/>
      <c r="G1737" s="427"/>
      <c r="H1737" s="427"/>
      <c r="I1737" s="427"/>
      <c r="J1737" s="427"/>
      <c r="K1737" s="427"/>
      <c r="L1737" s="428"/>
    </row>
    <row r="1738" spans="1:12">
      <c r="A1738" s="102" t="s">
        <v>213</v>
      </c>
      <c r="B1738" s="72" t="s">
        <v>129</v>
      </c>
      <c r="C1738" s="427" t="str">
        <f ca="1">OFFSET('Bateria indicadores proceso'!$F$3,(RIGHT(A1738,3)),1)</f>
        <v>Dirección de la Autoridad Nacional de Consulta Previa</v>
      </c>
      <c r="D1738" s="427"/>
      <c r="E1738" s="427"/>
      <c r="F1738" s="427"/>
      <c r="G1738" s="427"/>
      <c r="H1738" s="427"/>
      <c r="I1738" s="427"/>
      <c r="J1738" s="427"/>
      <c r="K1738" s="427"/>
      <c r="L1738" s="428"/>
    </row>
    <row r="1739" spans="1:12">
      <c r="A1739" s="101"/>
      <c r="B1739" s="72" t="s">
        <v>130</v>
      </c>
      <c r="C1739" s="427" t="str">
        <f ca="1">OFFSET('Bateria indicadores proceso'!$K$3,(RIGHT(A1738,3)),1)</f>
        <v xml:space="preserve">Porcentaje de actos administrativos expedidos para determinar la procedencia o no de la consulta previa </v>
      </c>
      <c r="D1739" s="427"/>
      <c r="E1739" s="427"/>
      <c r="F1739" s="427"/>
      <c r="G1739" s="427"/>
      <c r="H1739" s="427"/>
      <c r="I1739" s="427"/>
      <c r="J1739" s="427"/>
      <c r="K1739" s="427"/>
      <c r="L1739" s="428"/>
    </row>
    <row r="1740" spans="1:12">
      <c r="A1740" s="101"/>
      <c r="B1740" s="72" t="s">
        <v>131</v>
      </c>
      <c r="C1740" s="427" t="str">
        <f ca="1">OFFSET('Bateria indicadores proceso'!$I$3,(RIGHT(A1738,3)),1)</f>
        <v>Eficacia</v>
      </c>
      <c r="D1740" s="427"/>
      <c r="E1740" s="427"/>
      <c r="F1740" s="427"/>
      <c r="G1740" s="427"/>
      <c r="H1740" s="427"/>
      <c r="I1740" s="427"/>
      <c r="J1740" s="427"/>
      <c r="K1740" s="427"/>
      <c r="L1740" s="428"/>
    </row>
    <row r="1741" spans="1:12" ht="15" thickBot="1">
      <c r="A1741" s="103"/>
      <c r="B1741" s="73" t="s">
        <v>132</v>
      </c>
      <c r="C1741" s="427" t="str">
        <f ca="1">OFFSET('Bateria indicadores proceso'!$J$3,(RIGHT(A1738,3)),1)</f>
        <v xml:space="preserve">Medir la determinación de la procedencia o no de consulta previa mediante el porcentaje de actos administrativos expedidos para la toma de decisiones. Es importante la medición para establecer el volumen de actos administrativos, para la toma de decisiones, relacionadas con el procedimiento de la procedencia o no de la consulta previa. El indicador es de mantener  </v>
      </c>
      <c r="D1741" s="427"/>
      <c r="E1741" s="427"/>
      <c r="F1741" s="427"/>
      <c r="G1741" s="427"/>
      <c r="H1741" s="427"/>
      <c r="I1741" s="427"/>
      <c r="J1741" s="427"/>
      <c r="K1741" s="427"/>
      <c r="L1741" s="428"/>
    </row>
    <row r="1742" spans="1:12" ht="16" thickBot="1">
      <c r="A1742" s="103"/>
      <c r="B1742" s="438" t="s">
        <v>133</v>
      </c>
      <c r="C1742" s="439"/>
      <c r="D1742" s="439"/>
      <c r="E1742" s="439"/>
      <c r="F1742" s="439"/>
      <c r="G1742" s="439"/>
      <c r="H1742" s="439"/>
      <c r="I1742" s="439"/>
      <c r="J1742" s="439"/>
      <c r="K1742" s="439"/>
      <c r="L1742" s="440"/>
    </row>
    <row r="1743" spans="1:12">
      <c r="A1743" s="101"/>
      <c r="B1743" s="71" t="s">
        <v>134</v>
      </c>
      <c r="C1743" s="427" t="str">
        <f ca="1">OFFSET('Bateria indicadores proceso'!$O$3,(RIGHT(A1738,3)),1)</f>
        <v>Porcentaje</v>
      </c>
      <c r="D1743" s="427"/>
      <c r="E1743" s="427"/>
      <c r="F1743" s="427"/>
      <c r="G1743" s="427"/>
      <c r="H1743" s="427"/>
      <c r="I1743" s="427"/>
      <c r="J1743" s="427"/>
      <c r="K1743" s="427"/>
      <c r="L1743" s="428"/>
    </row>
    <row r="1744" spans="1:12" ht="24">
      <c r="A1744" s="101"/>
      <c r="B1744" s="72" t="s">
        <v>135</v>
      </c>
      <c r="C1744" s="427"/>
      <c r="D1744" s="427"/>
      <c r="E1744" s="427"/>
      <c r="F1744" s="427"/>
      <c r="G1744" s="427"/>
      <c r="H1744" s="427"/>
      <c r="I1744" s="427"/>
      <c r="J1744" s="427"/>
      <c r="K1744" s="427"/>
      <c r="L1744" s="428"/>
    </row>
    <row r="1745" spans="1:12">
      <c r="A1745" s="101"/>
      <c r="B1745" s="72" t="s">
        <v>136</v>
      </c>
      <c r="C1745" s="427" t="str">
        <f ca="1">OFFSET('Bateria indicadores proceso'!$L$3,(RIGHT(A1738,3)),1)</f>
        <v xml:space="preserve">(Número de actos administrativos expedidos para determinar la procedencia o no de la consulta previa / Número de actos administrativos programados para determinar la procedencia o no de la consulta previa ) x 100 	</v>
      </c>
      <c r="D1745" s="427"/>
      <c r="E1745" s="427"/>
      <c r="F1745" s="427"/>
      <c r="G1745" s="427"/>
      <c r="H1745" s="427"/>
      <c r="I1745" s="427"/>
      <c r="J1745" s="427"/>
      <c r="K1745" s="427"/>
      <c r="L1745" s="428"/>
    </row>
    <row r="1746" spans="1:12">
      <c r="A1746" s="101"/>
      <c r="B1746" s="72" t="s">
        <v>137</v>
      </c>
      <c r="C1746" s="427" t="str">
        <f ca="1">OFFSET('Bateria indicadores proceso'!$Z$3,(RIGHT(A1738,3)),1)</f>
        <v>Trimestral</v>
      </c>
      <c r="D1746" s="427"/>
      <c r="E1746" s="427"/>
      <c r="F1746" s="427"/>
      <c r="G1746" s="427"/>
      <c r="H1746" s="427"/>
      <c r="I1746" s="427"/>
      <c r="J1746" s="427"/>
      <c r="K1746" s="427"/>
      <c r="L1746" s="428"/>
    </row>
    <row r="1747" spans="1:12">
      <c r="A1747" s="101"/>
      <c r="B1747" s="72" t="s">
        <v>138</v>
      </c>
      <c r="C1747" s="427" t="str">
        <f ca="1">OFFSET('Bateria indicadores proceso'!$X$3,(RIGHT(A1738,3)),1)</f>
        <v>Matriz de actos administrativos 2026 de la Subdirección Ténica</v>
      </c>
      <c r="D1747" s="427"/>
      <c r="E1747" s="427"/>
      <c r="F1747" s="427"/>
      <c r="G1747" s="427"/>
      <c r="H1747" s="427"/>
      <c r="I1747" s="427"/>
      <c r="J1747" s="427"/>
      <c r="K1747" s="427"/>
      <c r="L1747" s="428"/>
    </row>
    <row r="1748" spans="1:12">
      <c r="A1748" s="101"/>
      <c r="B1748" s="72" t="s">
        <v>139</v>
      </c>
      <c r="C1748" s="425">
        <f ca="1">OFFSET('Bateria indicadores proceso'!$P$3,(RIGHT(A1738,3)),1)</f>
        <v>2023</v>
      </c>
      <c r="D1748" s="425"/>
      <c r="E1748" s="425"/>
      <c r="F1748" s="425"/>
      <c r="G1748" s="425"/>
      <c r="H1748" s="425"/>
      <c r="I1748" s="425"/>
      <c r="J1748" s="425"/>
      <c r="K1748" s="425"/>
      <c r="L1748" s="426"/>
    </row>
    <row r="1749" spans="1:12">
      <c r="A1749" s="101"/>
      <c r="B1749" s="72" t="s">
        <v>140</v>
      </c>
      <c r="C1749" s="425" t="str">
        <f ca="1">IF(C1743="Número",TEXT(OFFSET('Bateria indicadores proceso'!$Q$3,(RIGHT(A1738,3)),1),"######"),TEXT(OFFSET('Bateria indicadores proceso'!$Q$3,(RIGHT(A1738,3)),1),"0.0%"))</f>
        <v>100.0%</v>
      </c>
      <c r="D1749" s="425"/>
      <c r="E1749" s="425"/>
      <c r="F1749" s="425"/>
      <c r="G1749" s="425"/>
      <c r="H1749" s="425"/>
      <c r="I1749" s="425"/>
      <c r="J1749" s="425"/>
      <c r="K1749" s="425"/>
      <c r="L1749" s="426"/>
    </row>
    <row r="1750" spans="1:12">
      <c r="A1750" s="101"/>
      <c r="B1750" s="72" t="s">
        <v>141</v>
      </c>
      <c r="C1750" s="444">
        <f ca="1">+OFFSET('Bateria indicadores proceso'!$R$3,(RIGHT(A1738,3)),1)</f>
        <v>45930</v>
      </c>
      <c r="D1750" s="444"/>
      <c r="E1750" s="444"/>
      <c r="F1750" s="444"/>
      <c r="G1750" s="444"/>
      <c r="H1750" s="444"/>
      <c r="I1750" s="444"/>
      <c r="J1750" s="444"/>
      <c r="K1750" s="444"/>
      <c r="L1750" s="445"/>
    </row>
    <row r="1751" spans="1:12">
      <c r="A1751" s="101"/>
      <c r="B1751" s="72" t="s">
        <v>142</v>
      </c>
      <c r="C1751" s="425" t="str">
        <f ca="1">OFFSET('Bateria indicadores proceso'!$M$3,(RIGHT(A1738,3)),1)</f>
        <v>Mantener</v>
      </c>
      <c r="D1751" s="425"/>
      <c r="E1751" s="425"/>
      <c r="F1751" s="425"/>
      <c r="G1751" s="425"/>
      <c r="H1751" s="425"/>
      <c r="I1751" s="425"/>
      <c r="J1751" s="425"/>
      <c r="K1751" s="425"/>
      <c r="L1751" s="426"/>
    </row>
    <row r="1752" spans="1:12">
      <c r="A1752" s="101"/>
      <c r="B1752" s="72" t="s">
        <v>143</v>
      </c>
      <c r="C1752" s="425" t="str">
        <f ca="1">OFFSET('Bateria indicadores proceso'!$N$3,(RIGHT(A1738,3)),1)</f>
        <v>Flujo</v>
      </c>
      <c r="D1752" s="425"/>
      <c r="E1752" s="425"/>
      <c r="F1752" s="425"/>
      <c r="G1752" s="425"/>
      <c r="H1752" s="425"/>
      <c r="I1752" s="425"/>
      <c r="J1752" s="425"/>
      <c r="K1752" s="425"/>
      <c r="L1752" s="426"/>
    </row>
    <row r="1753" spans="1:12">
      <c r="A1753" s="101"/>
      <c r="B1753" s="72" t="s">
        <v>144</v>
      </c>
      <c r="C1753" s="425" t="str">
        <f ca="1">IF(C1743="Número",TEXT(OFFSET('Bateria indicadores proceso'!$W$3,(RIGHT(A1738,3)),1),"######"),TEXT(OFFSET('Bateria indicadores proceso'!$W$3,(RIGHT(A1738,3)),1),"0.0%"))</f>
        <v>90.0%</v>
      </c>
      <c r="D1753" s="425"/>
      <c r="E1753" s="425"/>
      <c r="F1753" s="425"/>
      <c r="G1753" s="425"/>
      <c r="H1753" s="425"/>
      <c r="I1753" s="425"/>
      <c r="J1753" s="425"/>
      <c r="K1753" s="425"/>
      <c r="L1753" s="426"/>
    </row>
    <row r="1754" spans="1:12">
      <c r="A1754" s="101"/>
      <c r="B1754" s="441" t="s">
        <v>145</v>
      </c>
      <c r="C1754" s="70" t="s">
        <v>146</v>
      </c>
      <c r="D1754" s="70" t="s">
        <v>147</v>
      </c>
      <c r="E1754" s="70" t="s">
        <v>148</v>
      </c>
      <c r="F1754" s="70" t="s">
        <v>149</v>
      </c>
      <c r="J1754" s="75"/>
      <c r="K1754" s="75"/>
      <c r="L1754" s="76"/>
    </row>
    <row r="1755" spans="1:12">
      <c r="A1755" s="101"/>
      <c r="B1755" s="441"/>
      <c r="C1755" s="70" t="str">
        <f ca="1">IF(C1743="Número",TEXT(OFFSET('Bateria indicadores proceso'!$S$3,(RIGHT(A1738,3)),1),"######"),TEXT(OFFSET('Bateria indicadores proceso'!$S$3,(RIGHT(A1738,3)),1),"0.0%"))</f>
        <v>90.0%</v>
      </c>
      <c r="D1755" s="70" t="str">
        <f ca="1">IF(C1743="Número",TEXT(OFFSET('Bateria indicadores proceso'!$T$3,(RIGHT(A1738,3)),1),"######"),TEXT(OFFSET('Bateria indicadores proceso'!$T$3,(RIGHT(A1738,3)),1),"0.0%"))</f>
        <v>90.0%</v>
      </c>
      <c r="E1755" s="70" t="str">
        <f ca="1">IF(C1743="Número",TEXT(OFFSET('Bateria indicadores proceso'!$U$3,(RIGHT(A1738,3)),1),"######"),TEXT(OFFSET('Bateria indicadores proceso'!$U$3,(RIGHT(A1738,3)),1),"0.0%"))</f>
        <v>90.0%</v>
      </c>
      <c r="F1755" s="70" t="str">
        <f ca="1">IF(C1743="Número",TEXT(OFFSET('Bateria indicadores proceso'!$V$3,(RIGHT(A1738,3)),1),"######"),TEXT(OFFSET('Bateria indicadores proceso'!$V$3,(RIGHT(A1738,3)),1),"0.0%"))</f>
        <v>90.0%</v>
      </c>
      <c r="J1755" s="77"/>
      <c r="K1755" s="77"/>
      <c r="L1755" s="78"/>
    </row>
    <row r="1756" spans="1:12">
      <c r="A1756" s="101"/>
      <c r="B1756" s="466" t="s">
        <v>150</v>
      </c>
      <c r="C1756" s="446" t="s">
        <v>99</v>
      </c>
      <c r="D1756" s="447"/>
      <c r="E1756" s="446" t="s">
        <v>103</v>
      </c>
      <c r="F1756" s="447"/>
      <c r="G1756" s="446" t="s">
        <v>107</v>
      </c>
      <c r="H1756" s="447"/>
      <c r="I1756" s="446" t="s">
        <v>111</v>
      </c>
      <c r="J1756" s="447"/>
      <c r="K1756" s="446" t="s">
        <v>114</v>
      </c>
      <c r="L1756" s="449"/>
    </row>
    <row r="1757" spans="1:12">
      <c r="A1757" s="101"/>
      <c r="B1757" s="467"/>
      <c r="C1757" s="452" t="s">
        <v>97</v>
      </c>
      <c r="D1757" s="453"/>
      <c r="E1757" s="454" t="s">
        <v>101</v>
      </c>
      <c r="F1757" s="455"/>
      <c r="G1757" s="456" t="s">
        <v>105</v>
      </c>
      <c r="H1757" s="457"/>
      <c r="I1757" s="458" t="s">
        <v>109</v>
      </c>
      <c r="J1757" s="459"/>
      <c r="K1757" s="460" t="s">
        <v>112</v>
      </c>
      <c r="L1757" s="461"/>
    </row>
    <row r="1758" spans="1:12">
      <c r="A1758" s="101"/>
      <c r="B1758" s="468"/>
      <c r="C1758" s="446" t="s">
        <v>98</v>
      </c>
      <c r="D1758" s="447"/>
      <c r="E1758" s="446" t="s">
        <v>151</v>
      </c>
      <c r="F1758" s="447"/>
      <c r="G1758" s="448" t="s">
        <v>152</v>
      </c>
      <c r="H1758" s="447"/>
      <c r="I1758" s="446" t="s">
        <v>153</v>
      </c>
      <c r="J1758" s="447"/>
      <c r="K1758" s="446" t="s">
        <v>113</v>
      </c>
      <c r="L1758" s="449"/>
    </row>
    <row r="1759" spans="1:12">
      <c r="A1759" s="101"/>
      <c r="B1759" s="72" t="s">
        <v>154</v>
      </c>
      <c r="C1759" s="427" t="str">
        <f ca="1">OFFSET('Bateria indicadores proceso'!$Y$3,(RIGHT(A1738,3)),1)</f>
        <v xml:space="preserve">Matriz de actos administrativos 2026 de la Subdirección Técnica  </v>
      </c>
      <c r="D1759" s="427"/>
      <c r="E1759" s="427"/>
      <c r="F1759" s="427"/>
      <c r="G1759" s="427"/>
      <c r="H1759" s="427"/>
      <c r="I1759" s="427"/>
      <c r="J1759" s="427"/>
      <c r="K1759" s="427"/>
      <c r="L1759" s="428"/>
    </row>
    <row r="1760" spans="1:12">
      <c r="A1760" s="101"/>
      <c r="B1760" s="442" t="s">
        <v>155</v>
      </c>
      <c r="C1760" s="425" t="s">
        <v>156</v>
      </c>
      <c r="D1760" s="425"/>
      <c r="E1760" s="425"/>
      <c r="F1760" s="462" t="str">
        <f ca="1">OFFSET('Bateria indicadores proceso'!$B$3,(RIGHT(A1738,3)),1)</f>
        <v>GESTIÓN PARA LA PROTECCIÓN DE LOS DERECHOS</v>
      </c>
      <c r="G1760" s="462"/>
      <c r="H1760" s="462"/>
      <c r="I1760" s="462"/>
      <c r="J1760" s="462"/>
      <c r="K1760" s="462"/>
      <c r="L1760" s="463"/>
    </row>
    <row r="1761" spans="1:12">
      <c r="A1761" s="101"/>
      <c r="B1761" s="443"/>
      <c r="C1761" s="425" t="s">
        <v>157</v>
      </c>
      <c r="D1761" s="425"/>
      <c r="E1761" s="425"/>
      <c r="F1761" s="464">
        <f ca="1">OFFSET('Bateria indicadores proceso'!$C$3,(RIGHT(A1738,3)),1)</f>
        <v>0.11</v>
      </c>
      <c r="G1761" s="464"/>
      <c r="H1761" s="464"/>
      <c r="I1761" s="464"/>
      <c r="J1761" s="464"/>
      <c r="K1761" s="464"/>
      <c r="L1761" s="465"/>
    </row>
    <row r="1762" spans="1:12" ht="15" thickBot="1">
      <c r="A1762" s="101"/>
      <c r="B1762" s="443"/>
      <c r="C1762" s="425" t="s">
        <v>158</v>
      </c>
      <c r="D1762" s="425"/>
      <c r="E1762" s="425"/>
      <c r="F1762" s="464">
        <f ca="1">OFFSET('Bateria indicadores proceso'!$E$3,(RIGHT(A1738,3)),1)</f>
        <v>0.04</v>
      </c>
      <c r="G1762" s="464"/>
      <c r="H1762" s="464"/>
      <c r="I1762" s="464"/>
      <c r="J1762" s="464"/>
      <c r="K1762" s="464"/>
      <c r="L1762" s="465"/>
    </row>
    <row r="1763" spans="1:12" ht="16" thickBot="1">
      <c r="A1763" s="101"/>
      <c r="B1763" s="438" t="s">
        <v>159</v>
      </c>
      <c r="C1763" s="439"/>
      <c r="D1763" s="439"/>
      <c r="E1763" s="439"/>
      <c r="F1763" s="439"/>
      <c r="G1763" s="439"/>
      <c r="H1763" s="439"/>
      <c r="I1763" s="439"/>
      <c r="J1763" s="439"/>
      <c r="K1763" s="439"/>
      <c r="L1763" s="440"/>
    </row>
    <row r="1764" spans="1:12">
      <c r="A1764" s="101"/>
      <c r="B1764" s="72" t="s">
        <v>161</v>
      </c>
      <c r="C1764" s="425" t="str">
        <f ca="1">OFFSET('Bateria indicadores proceso'!$G$3,(RIGHT(A1738,3)),1)</f>
        <v>Director</v>
      </c>
      <c r="D1764" s="425"/>
      <c r="E1764" s="425"/>
      <c r="F1764" s="425"/>
      <c r="G1764" s="425"/>
      <c r="H1764" s="425"/>
      <c r="I1764" s="425"/>
      <c r="J1764" s="425"/>
      <c r="K1764" s="425"/>
      <c r="L1764" s="426"/>
    </row>
    <row r="1765" spans="1:12">
      <c r="A1765" s="101"/>
      <c r="B1765" s="72" t="s">
        <v>162</v>
      </c>
      <c r="C1765" s="425" t="str">
        <f ca="1">OFFSET('Bateria indicadores proceso'!$F$3,(RIGHT(A1738,3)),1)</f>
        <v>Dirección de la Autoridad Nacional de Consulta Previa</v>
      </c>
      <c r="D1765" s="425"/>
      <c r="E1765" s="425"/>
      <c r="F1765" s="425"/>
      <c r="G1765" s="425"/>
      <c r="H1765" s="425"/>
      <c r="I1765" s="425"/>
      <c r="J1765" s="425"/>
      <c r="K1765" s="425"/>
      <c r="L1765" s="426"/>
    </row>
    <row r="1766" spans="1:12">
      <c r="A1766" s="101"/>
      <c r="B1766" s="72" t="s">
        <v>163</v>
      </c>
      <c r="C1766" s="450" t="str">
        <f ca="1">OFFSET('Bateria indicadores proceso'!$H$3,(RIGHT(A1738,3)),1)</f>
        <v>dire.alfonso.jimenez@mininterior.gov.co</v>
      </c>
      <c r="D1766" s="450"/>
      <c r="E1766" s="450"/>
      <c r="F1766" s="450"/>
      <c r="G1766" s="450"/>
      <c r="H1766" s="450"/>
      <c r="I1766" s="450"/>
      <c r="J1766" s="450"/>
      <c r="K1766" s="450"/>
      <c r="L1766" s="451"/>
    </row>
    <row r="1767" spans="1:12" ht="15" thickBot="1">
      <c r="A1767" s="104"/>
      <c r="B1767" s="74" t="s">
        <v>164</v>
      </c>
      <c r="C1767" s="429" t="s">
        <v>165</v>
      </c>
      <c r="D1767" s="429"/>
      <c r="E1767" s="429"/>
      <c r="F1767" s="429"/>
      <c r="G1767" s="429"/>
      <c r="H1767" s="429"/>
      <c r="I1767" s="429"/>
      <c r="J1767" s="429"/>
      <c r="K1767" s="429"/>
      <c r="L1767" s="430"/>
    </row>
    <row r="1768" spans="1:12" ht="15" thickBot="1"/>
    <row r="1769" spans="1:12" ht="21.5" thickBot="1">
      <c r="A1769" s="431" t="s">
        <v>120</v>
      </c>
      <c r="B1769" s="432"/>
      <c r="C1769" s="432"/>
      <c r="D1769" s="432"/>
      <c r="E1769" s="432"/>
      <c r="F1769" s="432"/>
      <c r="G1769" s="432"/>
      <c r="H1769" s="432"/>
      <c r="I1769" s="432"/>
      <c r="J1769" s="432"/>
      <c r="K1769" s="432"/>
      <c r="L1769" s="433"/>
    </row>
    <row r="1770" spans="1:12" ht="31.5" thickBot="1">
      <c r="A1770" s="69" t="s">
        <v>121</v>
      </c>
      <c r="B1770" s="436" t="s">
        <v>122</v>
      </c>
      <c r="C1770" s="436"/>
      <c r="D1770" s="436"/>
      <c r="E1770" s="436"/>
      <c r="F1770" s="436"/>
      <c r="G1770" s="436"/>
      <c r="H1770" s="436"/>
      <c r="I1770" s="436"/>
      <c r="J1770" s="436"/>
      <c r="K1770" s="436"/>
      <c r="L1770" s="436"/>
    </row>
    <row r="1771" spans="1:12" ht="16" thickBot="1">
      <c r="A1771" s="100"/>
      <c r="B1771" s="71" t="s">
        <v>123</v>
      </c>
      <c r="C1771" s="434" t="s">
        <v>124</v>
      </c>
      <c r="D1771" s="434"/>
      <c r="E1771" s="434"/>
      <c r="F1771" s="434"/>
      <c r="G1771" s="434"/>
      <c r="H1771" s="434"/>
      <c r="I1771" s="434"/>
      <c r="J1771" s="434"/>
      <c r="K1771" s="434"/>
      <c r="L1771" s="435"/>
    </row>
    <row r="1772" spans="1:12" ht="16" thickBot="1">
      <c r="A1772" s="101"/>
      <c r="B1772" s="436" t="s">
        <v>125</v>
      </c>
      <c r="C1772" s="437"/>
      <c r="D1772" s="437"/>
      <c r="E1772" s="437"/>
      <c r="F1772" s="437"/>
      <c r="G1772" s="437"/>
      <c r="H1772" s="437"/>
      <c r="I1772" s="437"/>
      <c r="J1772" s="437"/>
      <c r="K1772" s="437"/>
      <c r="L1772" s="437"/>
    </row>
    <row r="1773" spans="1:12">
      <c r="A1773" s="101"/>
      <c r="B1773" s="71" t="s">
        <v>126</v>
      </c>
      <c r="C1773" s="427" t="s">
        <v>127</v>
      </c>
      <c r="D1773" s="427"/>
      <c r="E1773" s="427"/>
      <c r="F1773" s="427"/>
      <c r="G1773" s="427"/>
      <c r="H1773" s="427"/>
      <c r="I1773" s="427"/>
      <c r="J1773" s="427"/>
      <c r="K1773" s="427"/>
      <c r="L1773" s="428"/>
    </row>
    <row r="1774" spans="1:12">
      <c r="A1774" s="102" t="s">
        <v>214</v>
      </c>
      <c r="B1774" s="72" t="s">
        <v>129</v>
      </c>
      <c r="C1774" s="427" t="str">
        <f ca="1">OFFSET('Bateria indicadores proceso'!$F$3,(RIGHT(A1774,3)),1)</f>
        <v>Dirección de la Autoridad Nacional de Consulta Previa</v>
      </c>
      <c r="D1774" s="427"/>
      <c r="E1774" s="427"/>
      <c r="F1774" s="427"/>
      <c r="G1774" s="427"/>
      <c r="H1774" s="427"/>
      <c r="I1774" s="427"/>
      <c r="J1774" s="427"/>
      <c r="K1774" s="427"/>
      <c r="L1774" s="428"/>
    </row>
    <row r="1775" spans="1:12">
      <c r="A1775" s="101"/>
      <c r="B1775" s="72" t="s">
        <v>130</v>
      </c>
      <c r="C1775" s="427" t="str">
        <f ca="1">OFFSET('Bateria indicadores proceso'!$K$3,(RIGHT(A1774,3)),1)</f>
        <v xml:space="preserve">Porcentaje de reuniones convocadas y atendidas en el marco de procesos de consulta previa </v>
      </c>
      <c r="D1775" s="427"/>
      <c r="E1775" s="427"/>
      <c r="F1775" s="427"/>
      <c r="G1775" s="427"/>
      <c r="H1775" s="427"/>
      <c r="I1775" s="427"/>
      <c r="J1775" s="427"/>
      <c r="K1775" s="427"/>
      <c r="L1775" s="428"/>
    </row>
    <row r="1776" spans="1:12">
      <c r="A1776" s="101"/>
      <c r="B1776" s="72" t="s">
        <v>131</v>
      </c>
      <c r="C1776" s="427" t="str">
        <f ca="1">OFFSET('Bateria indicadores proceso'!$I$3,(RIGHT(A1774,3)),1)</f>
        <v>Eficacia</v>
      </c>
      <c r="D1776" s="427"/>
      <c r="E1776" s="427"/>
      <c r="F1776" s="427"/>
      <c r="G1776" s="427"/>
      <c r="H1776" s="427"/>
      <c r="I1776" s="427"/>
      <c r="J1776" s="427"/>
      <c r="K1776" s="427"/>
      <c r="L1776" s="428"/>
    </row>
    <row r="1777" spans="1:12" ht="15" thickBot="1">
      <c r="A1777" s="103"/>
      <c r="B1777" s="73" t="s">
        <v>132</v>
      </c>
      <c r="C1777" s="427" t="str">
        <f ca="1">OFFSET('Bateria indicadores proceso'!$J$3,(RIGHT(A1774,3)),1)</f>
        <v>Medir la gestión y coordinación de los procesos consultivos mediante el porcentaje de reuniones atendidas y convocadas en el marco de procesos de consulta previa. Es importante medirlo para el monitoreo y toma de decisiones de la gestión del desarrollo de los procesos consultivos . El indicador es de mantener</v>
      </c>
      <c r="D1777" s="427"/>
      <c r="E1777" s="427"/>
      <c r="F1777" s="427"/>
      <c r="G1777" s="427"/>
      <c r="H1777" s="427"/>
      <c r="I1777" s="427"/>
      <c r="J1777" s="427"/>
      <c r="K1777" s="427"/>
      <c r="L1777" s="428"/>
    </row>
    <row r="1778" spans="1:12" ht="16" thickBot="1">
      <c r="A1778" s="103"/>
      <c r="B1778" s="438" t="s">
        <v>133</v>
      </c>
      <c r="C1778" s="439"/>
      <c r="D1778" s="439"/>
      <c r="E1778" s="439"/>
      <c r="F1778" s="439"/>
      <c r="G1778" s="439"/>
      <c r="H1778" s="439"/>
      <c r="I1778" s="439"/>
      <c r="J1778" s="439"/>
      <c r="K1778" s="439"/>
      <c r="L1778" s="440"/>
    </row>
    <row r="1779" spans="1:12">
      <c r="A1779" s="101"/>
      <c r="B1779" s="71" t="s">
        <v>134</v>
      </c>
      <c r="C1779" s="427" t="str">
        <f ca="1">OFFSET('Bateria indicadores proceso'!$O$3,(RIGHT(A1774,3)),1)</f>
        <v>Porcentaje</v>
      </c>
      <c r="D1779" s="427"/>
      <c r="E1779" s="427"/>
      <c r="F1779" s="427"/>
      <c r="G1779" s="427"/>
      <c r="H1779" s="427"/>
      <c r="I1779" s="427"/>
      <c r="J1779" s="427"/>
      <c r="K1779" s="427"/>
      <c r="L1779" s="428"/>
    </row>
    <row r="1780" spans="1:12" ht="24">
      <c r="A1780" s="101"/>
      <c r="B1780" s="72" t="s">
        <v>135</v>
      </c>
      <c r="C1780" s="427"/>
      <c r="D1780" s="427"/>
      <c r="E1780" s="427"/>
      <c r="F1780" s="427"/>
      <c r="G1780" s="427"/>
      <c r="H1780" s="427"/>
      <c r="I1780" s="427"/>
      <c r="J1780" s="427"/>
      <c r="K1780" s="427"/>
      <c r="L1780" s="428"/>
    </row>
    <row r="1781" spans="1:12">
      <c r="A1781" s="101"/>
      <c r="B1781" s="72" t="s">
        <v>136</v>
      </c>
      <c r="C1781" s="427" t="str">
        <f ca="1">OFFSET('Bateria indicadores proceso'!$L$3,(RIGHT(A1774,3)),1)</f>
        <v>SI((Número de reuniones atendidas en el marco de procesos de consulta previa/Número de reunioones convocados en el marco de procesos de consulta previa)&gt;=85%;1;(Número de reuniones atendidas en el marco de procesos de consulta previa/Número de reunioones convocados en el marco de procesos de consulta previa)/85%)</v>
      </c>
      <c r="D1781" s="427"/>
      <c r="E1781" s="427"/>
      <c r="F1781" s="427"/>
      <c r="G1781" s="427"/>
      <c r="H1781" s="427"/>
      <c r="I1781" s="427"/>
      <c r="J1781" s="427"/>
      <c r="K1781" s="427"/>
      <c r="L1781" s="428"/>
    </row>
    <row r="1782" spans="1:12">
      <c r="A1782" s="101"/>
      <c r="B1782" s="72" t="s">
        <v>137</v>
      </c>
      <c r="C1782" s="427" t="str">
        <f ca="1">OFFSET('Bateria indicadores proceso'!$Z$3,(RIGHT(A1774,3)),1)</f>
        <v>Trimestral</v>
      </c>
      <c r="D1782" s="427"/>
      <c r="E1782" s="427"/>
      <c r="F1782" s="427"/>
      <c r="G1782" s="427"/>
      <c r="H1782" s="427"/>
      <c r="I1782" s="427"/>
      <c r="J1782" s="427"/>
      <c r="K1782" s="427"/>
      <c r="L1782" s="428"/>
    </row>
    <row r="1783" spans="1:12">
      <c r="A1783" s="101"/>
      <c r="B1783" s="72" t="s">
        <v>138</v>
      </c>
      <c r="C1783" s="427" t="str">
        <f ca="1">OFFSET('Bateria indicadores proceso'!$X$3,(RIGHT(A1774,3)),1)</f>
        <v>Matriz de reuniones convocadas y atendidas en el marco de la Consulta Previa de la Subdirección de Gestión.</v>
      </c>
      <c r="D1783" s="427"/>
      <c r="E1783" s="427"/>
      <c r="F1783" s="427"/>
      <c r="G1783" s="427"/>
      <c r="H1783" s="427"/>
      <c r="I1783" s="427"/>
      <c r="J1783" s="427"/>
      <c r="K1783" s="427"/>
      <c r="L1783" s="428"/>
    </row>
    <row r="1784" spans="1:12">
      <c r="A1784" s="101"/>
      <c r="B1784" s="72" t="s">
        <v>139</v>
      </c>
      <c r="C1784" s="425">
        <f ca="1">OFFSET('Bateria indicadores proceso'!$P$3,(RIGHT(A1774,3)),1)</f>
        <v>2023</v>
      </c>
      <c r="D1784" s="425"/>
      <c r="E1784" s="425"/>
      <c r="F1784" s="425"/>
      <c r="G1784" s="425"/>
      <c r="H1784" s="425"/>
      <c r="I1784" s="425"/>
      <c r="J1784" s="425"/>
      <c r="K1784" s="425"/>
      <c r="L1784" s="426"/>
    </row>
    <row r="1785" spans="1:12">
      <c r="A1785" s="101"/>
      <c r="B1785" s="72" t="s">
        <v>140</v>
      </c>
      <c r="C1785" s="425" t="str">
        <f ca="1">IF(C1779="Número",TEXT(OFFSET('Bateria indicadores proceso'!$Q$3,(RIGHT(A1774,3)),1),"######"),TEXT(OFFSET('Bateria indicadores proceso'!$Q$3,(RIGHT(A1774,3)),1),"0.0%"))</f>
        <v>100.0%</v>
      </c>
      <c r="D1785" s="425"/>
      <c r="E1785" s="425"/>
      <c r="F1785" s="425"/>
      <c r="G1785" s="425"/>
      <c r="H1785" s="425"/>
      <c r="I1785" s="425"/>
      <c r="J1785" s="425"/>
      <c r="K1785" s="425"/>
      <c r="L1785" s="426"/>
    </row>
    <row r="1786" spans="1:12">
      <c r="A1786" s="101"/>
      <c r="B1786" s="72" t="s">
        <v>141</v>
      </c>
      <c r="C1786" s="444">
        <f ca="1">+OFFSET('Bateria indicadores proceso'!$R$3,(RIGHT(A1774,3)),1)</f>
        <v>45930</v>
      </c>
      <c r="D1786" s="444"/>
      <c r="E1786" s="444"/>
      <c r="F1786" s="444"/>
      <c r="G1786" s="444"/>
      <c r="H1786" s="444"/>
      <c r="I1786" s="444"/>
      <c r="J1786" s="444"/>
      <c r="K1786" s="444"/>
      <c r="L1786" s="445"/>
    </row>
    <row r="1787" spans="1:12">
      <c r="A1787" s="101"/>
      <c r="B1787" s="72" t="s">
        <v>142</v>
      </c>
      <c r="C1787" s="425" t="str">
        <f ca="1">OFFSET('Bateria indicadores proceso'!$M$3,(RIGHT(A1774,3)),1)</f>
        <v>Mantener</v>
      </c>
      <c r="D1787" s="425"/>
      <c r="E1787" s="425"/>
      <c r="F1787" s="425"/>
      <c r="G1787" s="425"/>
      <c r="H1787" s="425"/>
      <c r="I1787" s="425"/>
      <c r="J1787" s="425"/>
      <c r="K1787" s="425"/>
      <c r="L1787" s="426"/>
    </row>
    <row r="1788" spans="1:12">
      <c r="A1788" s="101"/>
      <c r="B1788" s="72" t="s">
        <v>143</v>
      </c>
      <c r="C1788" s="425" t="str">
        <f ca="1">OFFSET('Bateria indicadores proceso'!$N$3,(RIGHT(A1774,3)),1)</f>
        <v>Flujo</v>
      </c>
      <c r="D1788" s="425"/>
      <c r="E1788" s="425"/>
      <c r="F1788" s="425"/>
      <c r="G1788" s="425"/>
      <c r="H1788" s="425"/>
      <c r="I1788" s="425"/>
      <c r="J1788" s="425"/>
      <c r="K1788" s="425"/>
      <c r="L1788" s="426"/>
    </row>
    <row r="1789" spans="1:12">
      <c r="A1789" s="101"/>
      <c r="B1789" s="72" t="s">
        <v>144</v>
      </c>
      <c r="C1789" s="425" t="str">
        <f ca="1">IF(C1779="Número",TEXT(OFFSET('Bateria indicadores proceso'!$W$3,(RIGHT(A1774,3)),1),"######"),TEXT(OFFSET('Bateria indicadores proceso'!$W$3,(RIGHT(A1774,3)),1),"0.0%"))</f>
        <v>100.0%</v>
      </c>
      <c r="D1789" s="425"/>
      <c r="E1789" s="425"/>
      <c r="F1789" s="425"/>
      <c r="G1789" s="425"/>
      <c r="H1789" s="425"/>
      <c r="I1789" s="425"/>
      <c r="J1789" s="425"/>
      <c r="K1789" s="425"/>
      <c r="L1789" s="426"/>
    </row>
    <row r="1790" spans="1:12">
      <c r="A1790" s="101"/>
      <c r="B1790" s="441" t="s">
        <v>145</v>
      </c>
      <c r="C1790" s="70" t="s">
        <v>146</v>
      </c>
      <c r="D1790" s="70" t="s">
        <v>147</v>
      </c>
      <c r="E1790" s="70" t="s">
        <v>148</v>
      </c>
      <c r="F1790" s="70" t="s">
        <v>149</v>
      </c>
      <c r="J1790" s="75"/>
      <c r="K1790" s="75"/>
      <c r="L1790" s="76"/>
    </row>
    <row r="1791" spans="1:12">
      <c r="A1791" s="101"/>
      <c r="B1791" s="441"/>
      <c r="C1791" s="70" t="str">
        <f ca="1">IF(C1779="Número",TEXT(OFFSET('Bateria indicadores proceso'!$S$3,(RIGHT(A1774,3)),1),"######"),TEXT(OFFSET('Bateria indicadores proceso'!$S$3,(RIGHT(A1774,3)),1),"0.0%"))</f>
        <v>100.0%</v>
      </c>
      <c r="D1791" s="70" t="str">
        <f ca="1">IF(C1779="Número",TEXT(OFFSET('Bateria indicadores proceso'!$T$3,(RIGHT(A1774,3)),1),"######"),TEXT(OFFSET('Bateria indicadores proceso'!$T$3,(RIGHT(A1774,3)),1),"0.0%"))</f>
        <v>100.0%</v>
      </c>
      <c r="E1791" s="70" t="str">
        <f ca="1">IF(C1779="Número",TEXT(OFFSET('Bateria indicadores proceso'!$U$3,(RIGHT(A1774,3)),1),"######"),TEXT(OFFSET('Bateria indicadores proceso'!$U$3,(RIGHT(A1774,3)),1),"0.0%"))</f>
        <v>100.0%</v>
      </c>
      <c r="F1791" s="70" t="str">
        <f ca="1">IF(C1779="Número",TEXT(OFFSET('Bateria indicadores proceso'!$V$3,(RIGHT(A1774,3)),1),"######"),TEXT(OFFSET('Bateria indicadores proceso'!$V$3,(RIGHT(A1774,3)),1),"0.0%"))</f>
        <v>100.0%</v>
      </c>
      <c r="J1791" s="77"/>
      <c r="K1791" s="77"/>
      <c r="L1791" s="78"/>
    </row>
    <row r="1792" spans="1:12">
      <c r="A1792" s="101"/>
      <c r="B1792" s="466" t="s">
        <v>150</v>
      </c>
      <c r="C1792" s="446" t="s">
        <v>99</v>
      </c>
      <c r="D1792" s="447"/>
      <c r="E1792" s="446" t="s">
        <v>103</v>
      </c>
      <c r="F1792" s="447"/>
      <c r="G1792" s="446" t="s">
        <v>107</v>
      </c>
      <c r="H1792" s="447"/>
      <c r="I1792" s="446" t="s">
        <v>111</v>
      </c>
      <c r="J1792" s="447"/>
      <c r="K1792" s="446" t="s">
        <v>114</v>
      </c>
      <c r="L1792" s="449"/>
    </row>
    <row r="1793" spans="1:12">
      <c r="A1793" s="101"/>
      <c r="B1793" s="467"/>
      <c r="C1793" s="452" t="s">
        <v>97</v>
      </c>
      <c r="D1793" s="453"/>
      <c r="E1793" s="454" t="s">
        <v>101</v>
      </c>
      <c r="F1793" s="455"/>
      <c r="G1793" s="456" t="s">
        <v>105</v>
      </c>
      <c r="H1793" s="457"/>
      <c r="I1793" s="458" t="s">
        <v>109</v>
      </c>
      <c r="J1793" s="459"/>
      <c r="K1793" s="460" t="s">
        <v>112</v>
      </c>
      <c r="L1793" s="461"/>
    </row>
    <row r="1794" spans="1:12">
      <c r="A1794" s="101"/>
      <c r="B1794" s="468"/>
      <c r="C1794" s="446" t="s">
        <v>98</v>
      </c>
      <c r="D1794" s="447"/>
      <c r="E1794" s="446" t="s">
        <v>151</v>
      </c>
      <c r="F1794" s="447"/>
      <c r="G1794" s="448" t="s">
        <v>152</v>
      </c>
      <c r="H1794" s="447"/>
      <c r="I1794" s="446" t="s">
        <v>153</v>
      </c>
      <c r="J1794" s="447"/>
      <c r="K1794" s="446" t="s">
        <v>113</v>
      </c>
      <c r="L1794" s="449"/>
    </row>
    <row r="1795" spans="1:12">
      <c r="A1795" s="101"/>
      <c r="B1795" s="72" t="s">
        <v>154</v>
      </c>
      <c r="C1795" s="427" t="str">
        <f ca="1">OFFSET('Bateria indicadores proceso'!$Y$3,(RIGHT(A1774,3)),1)</f>
        <v xml:space="preserve">Matriz de reuniones convocadas y atendidas en el marco de la Consulta Previa de la Subdirección de Gestión </v>
      </c>
      <c r="D1795" s="427"/>
      <c r="E1795" s="427"/>
      <c r="F1795" s="427"/>
      <c r="G1795" s="427"/>
      <c r="H1795" s="427"/>
      <c r="I1795" s="427"/>
      <c r="J1795" s="427"/>
      <c r="K1795" s="427"/>
      <c r="L1795" s="428"/>
    </row>
    <row r="1796" spans="1:12">
      <c r="A1796" s="101"/>
      <c r="B1796" s="442" t="s">
        <v>155</v>
      </c>
      <c r="C1796" s="425" t="s">
        <v>156</v>
      </c>
      <c r="D1796" s="425"/>
      <c r="E1796" s="425"/>
      <c r="F1796" s="462" t="str">
        <f ca="1">OFFSET('Bateria indicadores proceso'!$B$3,(RIGHT(A1774,3)),1)</f>
        <v>GESTIÓN PARA LA PROTECCIÓN DE LOS DERECHOS</v>
      </c>
      <c r="G1796" s="462"/>
      <c r="H1796" s="462"/>
      <c r="I1796" s="462"/>
      <c r="J1796" s="462"/>
      <c r="K1796" s="462"/>
      <c r="L1796" s="463"/>
    </row>
    <row r="1797" spans="1:12">
      <c r="A1797" s="101"/>
      <c r="B1797" s="443"/>
      <c r="C1797" s="425" t="s">
        <v>157</v>
      </c>
      <c r="D1797" s="425"/>
      <c r="E1797" s="425"/>
      <c r="F1797" s="464">
        <f ca="1">OFFSET('Bateria indicadores proceso'!$C$3,(RIGHT(A1774,3)),1)</f>
        <v>0.11</v>
      </c>
      <c r="G1797" s="464"/>
      <c r="H1797" s="464"/>
      <c r="I1797" s="464"/>
      <c r="J1797" s="464"/>
      <c r="K1797" s="464"/>
      <c r="L1797" s="465"/>
    </row>
    <row r="1798" spans="1:12" ht="15" thickBot="1">
      <c r="A1798" s="101"/>
      <c r="B1798" s="443"/>
      <c r="C1798" s="425" t="s">
        <v>158</v>
      </c>
      <c r="D1798" s="425"/>
      <c r="E1798" s="425"/>
      <c r="F1798" s="464">
        <f ca="1">OFFSET('Bateria indicadores proceso'!$E$3,(RIGHT(A1774,3)),1)</f>
        <v>0.04</v>
      </c>
      <c r="G1798" s="464"/>
      <c r="H1798" s="464"/>
      <c r="I1798" s="464"/>
      <c r="J1798" s="464"/>
      <c r="K1798" s="464"/>
      <c r="L1798" s="465"/>
    </row>
    <row r="1799" spans="1:12" ht="16" thickBot="1">
      <c r="A1799" s="101"/>
      <c r="B1799" s="438" t="s">
        <v>159</v>
      </c>
      <c r="C1799" s="439"/>
      <c r="D1799" s="439"/>
      <c r="E1799" s="439"/>
      <c r="F1799" s="439"/>
      <c r="G1799" s="439"/>
      <c r="H1799" s="439"/>
      <c r="I1799" s="439"/>
      <c r="J1799" s="439"/>
      <c r="K1799" s="439"/>
      <c r="L1799" s="440"/>
    </row>
    <row r="1800" spans="1:12">
      <c r="A1800" s="101"/>
      <c r="B1800" s="72" t="s">
        <v>161</v>
      </c>
      <c r="C1800" s="425" t="str">
        <f ca="1">OFFSET('Bateria indicadores proceso'!$G$3,(RIGHT(A1774,3)),1)</f>
        <v>Director</v>
      </c>
      <c r="D1800" s="425"/>
      <c r="E1800" s="425"/>
      <c r="F1800" s="425"/>
      <c r="G1800" s="425"/>
      <c r="H1800" s="425"/>
      <c r="I1800" s="425"/>
      <c r="J1800" s="425"/>
      <c r="K1800" s="425"/>
      <c r="L1800" s="426"/>
    </row>
    <row r="1801" spans="1:12">
      <c r="A1801" s="101"/>
      <c r="B1801" s="72" t="s">
        <v>162</v>
      </c>
      <c r="C1801" s="425" t="str">
        <f ca="1">OFFSET('Bateria indicadores proceso'!$F$3,(RIGHT(A1774,3)),1)</f>
        <v>Dirección de la Autoridad Nacional de Consulta Previa</v>
      </c>
      <c r="D1801" s="425"/>
      <c r="E1801" s="425"/>
      <c r="F1801" s="425"/>
      <c r="G1801" s="425"/>
      <c r="H1801" s="425"/>
      <c r="I1801" s="425"/>
      <c r="J1801" s="425"/>
      <c r="K1801" s="425"/>
      <c r="L1801" s="426"/>
    </row>
    <row r="1802" spans="1:12">
      <c r="A1802" s="101"/>
      <c r="B1802" s="72" t="s">
        <v>163</v>
      </c>
      <c r="C1802" s="450" t="str">
        <f ca="1">OFFSET('Bateria indicadores proceso'!$H$3,(RIGHT(A1738,3)),1)</f>
        <v>dire.alfonso.jimenez@mininterior.gov.co</v>
      </c>
      <c r="D1802" s="450"/>
      <c r="E1802" s="450"/>
      <c r="F1802" s="450"/>
      <c r="G1802" s="450"/>
      <c r="H1802" s="450"/>
      <c r="I1802" s="450"/>
      <c r="J1802" s="450"/>
      <c r="K1802" s="450"/>
      <c r="L1802" s="451"/>
    </row>
    <row r="1803" spans="1:12" ht="15" thickBot="1">
      <c r="A1803" s="104"/>
      <c r="B1803" s="74" t="s">
        <v>164</v>
      </c>
      <c r="C1803" s="429" t="s">
        <v>165</v>
      </c>
      <c r="D1803" s="429"/>
      <c r="E1803" s="429"/>
      <c r="F1803" s="429"/>
      <c r="G1803" s="429"/>
      <c r="H1803" s="429"/>
      <c r="I1803" s="429"/>
      <c r="J1803" s="429"/>
      <c r="K1803" s="429"/>
      <c r="L1803" s="430"/>
    </row>
    <row r="1804" spans="1:12" ht="15" thickBot="1"/>
    <row r="1805" spans="1:12" ht="21.5" thickBot="1">
      <c r="A1805" s="431" t="s">
        <v>120</v>
      </c>
      <c r="B1805" s="432"/>
      <c r="C1805" s="432"/>
      <c r="D1805" s="432"/>
      <c r="E1805" s="432"/>
      <c r="F1805" s="432"/>
      <c r="G1805" s="432"/>
      <c r="H1805" s="432"/>
      <c r="I1805" s="432"/>
      <c r="J1805" s="432"/>
      <c r="K1805" s="432"/>
      <c r="L1805" s="433"/>
    </row>
    <row r="1806" spans="1:12" ht="31.5" thickBot="1">
      <c r="A1806" s="69" t="s">
        <v>121</v>
      </c>
      <c r="B1806" s="436" t="s">
        <v>122</v>
      </c>
      <c r="C1806" s="436"/>
      <c r="D1806" s="436"/>
      <c r="E1806" s="436"/>
      <c r="F1806" s="436"/>
      <c r="G1806" s="436"/>
      <c r="H1806" s="436"/>
      <c r="I1806" s="436"/>
      <c r="J1806" s="436"/>
      <c r="K1806" s="436"/>
      <c r="L1806" s="436"/>
    </row>
    <row r="1807" spans="1:12" ht="16" thickBot="1">
      <c r="A1807" s="100"/>
      <c r="B1807" s="71" t="s">
        <v>123</v>
      </c>
      <c r="C1807" s="434" t="s">
        <v>124</v>
      </c>
      <c r="D1807" s="434"/>
      <c r="E1807" s="434"/>
      <c r="F1807" s="434"/>
      <c r="G1807" s="434"/>
      <c r="H1807" s="434"/>
      <c r="I1807" s="434"/>
      <c r="J1807" s="434"/>
      <c r="K1807" s="434"/>
      <c r="L1807" s="435"/>
    </row>
    <row r="1808" spans="1:12" ht="16" thickBot="1">
      <c r="A1808" s="101"/>
      <c r="B1808" s="436" t="s">
        <v>125</v>
      </c>
      <c r="C1808" s="437"/>
      <c r="D1808" s="437"/>
      <c r="E1808" s="437"/>
      <c r="F1808" s="437"/>
      <c r="G1808" s="437"/>
      <c r="H1808" s="437"/>
      <c r="I1808" s="437"/>
      <c r="J1808" s="437"/>
      <c r="K1808" s="437"/>
      <c r="L1808" s="437"/>
    </row>
    <row r="1809" spans="1:12">
      <c r="A1809" s="101"/>
      <c r="B1809" s="71" t="s">
        <v>126</v>
      </c>
      <c r="C1809" s="427" t="s">
        <v>127</v>
      </c>
      <c r="D1809" s="427"/>
      <c r="E1809" s="427"/>
      <c r="F1809" s="427"/>
      <c r="G1809" s="427"/>
      <c r="H1809" s="427"/>
      <c r="I1809" s="427"/>
      <c r="J1809" s="427"/>
      <c r="K1809" s="427"/>
      <c r="L1809" s="428"/>
    </row>
    <row r="1810" spans="1:12">
      <c r="A1810" s="102" t="s">
        <v>215</v>
      </c>
      <c r="B1810" s="72" t="s">
        <v>129</v>
      </c>
      <c r="C1810" s="427" t="str">
        <f ca="1">OFFSET('Bateria indicadores proceso'!$F$3,(RIGHT(A1810,3)),1)</f>
        <v>Dirección de la Autoridad Nacional de Consulta Previa</v>
      </c>
      <c r="D1810" s="427"/>
      <c r="E1810" s="427"/>
      <c r="F1810" s="427"/>
      <c r="G1810" s="427"/>
      <c r="H1810" s="427"/>
      <c r="I1810" s="427"/>
      <c r="J1810" s="427"/>
      <c r="K1810" s="427"/>
      <c r="L1810" s="428"/>
    </row>
    <row r="1811" spans="1:12">
      <c r="A1811" s="101"/>
      <c r="B1811" s="72" t="s">
        <v>130</v>
      </c>
      <c r="C1811" s="427" t="str">
        <f ca="1">OFFSET('Bateria indicadores proceso'!$K$3,(RIGHT(A1810,3)),1)</f>
        <v>Porcentaje de estrategias de formación implementadas desde la escuela de formación para grupos de interés.</v>
      </c>
      <c r="D1811" s="427"/>
      <c r="E1811" s="427"/>
      <c r="F1811" s="427"/>
      <c r="G1811" s="427"/>
      <c r="H1811" s="427"/>
      <c r="I1811" s="427"/>
      <c r="J1811" s="427"/>
      <c r="K1811" s="427"/>
      <c r="L1811" s="428"/>
    </row>
    <row r="1812" spans="1:12">
      <c r="A1812" s="101"/>
      <c r="B1812" s="72" t="s">
        <v>131</v>
      </c>
      <c r="C1812" s="427" t="str">
        <f ca="1">OFFSET('Bateria indicadores proceso'!$I$3,(RIGHT(A1810,3)),1)</f>
        <v>Eficacia</v>
      </c>
      <c r="D1812" s="427"/>
      <c r="E1812" s="427"/>
      <c r="F1812" s="427"/>
      <c r="G1812" s="427"/>
      <c r="H1812" s="427"/>
      <c r="I1812" s="427"/>
      <c r="J1812" s="427"/>
      <c r="K1812" s="427"/>
      <c r="L1812" s="428"/>
    </row>
    <row r="1813" spans="1:12" ht="15" thickBot="1">
      <c r="A1813" s="103"/>
      <c r="B1813" s="73" t="s">
        <v>132</v>
      </c>
      <c r="C1813" s="427" t="str">
        <f ca="1">OFFSET('Bateria indicadores proceso'!$J$3,(RIGHT(A1810,3)),1)</f>
        <v xml:space="preserve">Medir la estrategias implementadas de los procesos de formación en consulta previa desde la escuela de formación para grupos de interés, a fin de establecer el avance de la sensibilización en materia de consulta previa de los grupos de interés.  Es importante la medición porque mediante la implementacion de estrategias de formación se fortalecen las capacidades y habilidades para grupos de interes en materia de consulta previa. El indicador es de mantener  </v>
      </c>
      <c r="D1813" s="427"/>
      <c r="E1813" s="427"/>
      <c r="F1813" s="427"/>
      <c r="G1813" s="427"/>
      <c r="H1813" s="427"/>
      <c r="I1813" s="427"/>
      <c r="J1813" s="427"/>
      <c r="K1813" s="427"/>
      <c r="L1813" s="428"/>
    </row>
    <row r="1814" spans="1:12" ht="16" thickBot="1">
      <c r="A1814" s="103"/>
      <c r="B1814" s="438" t="s">
        <v>133</v>
      </c>
      <c r="C1814" s="439"/>
      <c r="D1814" s="439"/>
      <c r="E1814" s="439"/>
      <c r="F1814" s="439"/>
      <c r="G1814" s="439"/>
      <c r="H1814" s="439"/>
      <c r="I1814" s="439"/>
      <c r="J1814" s="439"/>
      <c r="K1814" s="439"/>
      <c r="L1814" s="440"/>
    </row>
    <row r="1815" spans="1:12">
      <c r="A1815" s="101"/>
      <c r="B1815" s="71" t="s">
        <v>134</v>
      </c>
      <c r="C1815" s="427" t="str">
        <f ca="1">OFFSET('Bateria indicadores proceso'!$O$3,(RIGHT(A1810,3)),1)</f>
        <v>Porcentaje</v>
      </c>
      <c r="D1815" s="427"/>
      <c r="E1815" s="427"/>
      <c r="F1815" s="427"/>
      <c r="G1815" s="427"/>
      <c r="H1815" s="427"/>
      <c r="I1815" s="427"/>
      <c r="J1815" s="427"/>
      <c r="K1815" s="427"/>
      <c r="L1815" s="428"/>
    </row>
    <row r="1816" spans="1:12" ht="24">
      <c r="A1816" s="101"/>
      <c r="B1816" s="72" t="s">
        <v>135</v>
      </c>
      <c r="C1816" s="427"/>
      <c r="D1816" s="427"/>
      <c r="E1816" s="427"/>
      <c r="F1816" s="427"/>
      <c r="G1816" s="427"/>
      <c r="H1816" s="427"/>
      <c r="I1816" s="427"/>
      <c r="J1816" s="427"/>
      <c r="K1816" s="427"/>
      <c r="L1816" s="428"/>
    </row>
    <row r="1817" spans="1:12">
      <c r="A1817" s="101"/>
      <c r="B1817" s="72" t="s">
        <v>136</v>
      </c>
      <c r="C1817" s="427" t="str">
        <f ca="1">OFFSET('Bateria indicadores proceso'!$L$3,(RIGHT(A1810,3)),1)</f>
        <v>(Número de estrategias de formación implementadas desde la escuela de formación para grupos de interés / Número de estrategias de formación programadas a implementar desde la escuela de formación para grupos de interés) x 100</v>
      </c>
      <c r="D1817" s="427"/>
      <c r="E1817" s="427"/>
      <c r="F1817" s="427"/>
      <c r="G1817" s="427"/>
      <c r="H1817" s="427"/>
      <c r="I1817" s="427"/>
      <c r="J1817" s="427"/>
      <c r="K1817" s="427"/>
      <c r="L1817" s="428"/>
    </row>
    <row r="1818" spans="1:12">
      <c r="A1818" s="101"/>
      <c r="B1818" s="72" t="s">
        <v>137</v>
      </c>
      <c r="C1818" s="427" t="str">
        <f ca="1">OFFSET('Bateria indicadores proceso'!$Z$3,(RIGHT(A1810,3)),1)</f>
        <v>Trimestral</v>
      </c>
      <c r="D1818" s="427"/>
      <c r="E1818" s="427"/>
      <c r="F1818" s="427"/>
      <c r="G1818" s="427"/>
      <c r="H1818" s="427"/>
      <c r="I1818" s="427"/>
      <c r="J1818" s="427"/>
      <c r="K1818" s="427"/>
      <c r="L1818" s="428"/>
    </row>
    <row r="1819" spans="1:12">
      <c r="A1819" s="101"/>
      <c r="B1819" s="72" t="s">
        <v>138</v>
      </c>
      <c r="C1819" s="427" t="str">
        <f ca="1">OFFSET('Bateria indicadores proceso'!$X$3,(RIGHT(A1810,3)),1)</f>
        <v xml:space="preserve">Reporte del número de estrategias de formación implementadas desde la escuela de formación para  grupos de interés 									</v>
      </c>
      <c r="D1819" s="427"/>
      <c r="E1819" s="427"/>
      <c r="F1819" s="427"/>
      <c r="G1819" s="427"/>
      <c r="H1819" s="427"/>
      <c r="I1819" s="427"/>
      <c r="J1819" s="427"/>
      <c r="K1819" s="427"/>
      <c r="L1819" s="428"/>
    </row>
    <row r="1820" spans="1:12">
      <c r="A1820" s="101"/>
      <c r="B1820" s="72" t="s">
        <v>139</v>
      </c>
      <c r="C1820" s="425">
        <f ca="1">OFFSET('Bateria indicadores proceso'!$P$3,(RIGHT(A1810,3)),1)</f>
        <v>2025</v>
      </c>
      <c r="D1820" s="425"/>
      <c r="E1820" s="425"/>
      <c r="F1820" s="425"/>
      <c r="G1820" s="425"/>
      <c r="H1820" s="425"/>
      <c r="I1820" s="425"/>
      <c r="J1820" s="425"/>
      <c r="K1820" s="425"/>
      <c r="L1820" s="426"/>
    </row>
    <row r="1821" spans="1:12">
      <c r="A1821" s="101"/>
      <c r="B1821" s="72" t="s">
        <v>140</v>
      </c>
      <c r="C1821" s="425" t="str">
        <f ca="1">IF(C1815="Número",TEXT(OFFSET('Bateria indicadores proceso'!$Q$3,(RIGHT(A1810,3)),1),"######"),TEXT(OFFSET('Bateria indicadores proceso'!$Q$3,(RIGHT(A1810,3)),1),"0.0%"))</f>
        <v>100.0%</v>
      </c>
      <c r="D1821" s="425"/>
      <c r="E1821" s="425"/>
      <c r="F1821" s="425"/>
      <c r="G1821" s="425"/>
      <c r="H1821" s="425"/>
      <c r="I1821" s="425"/>
      <c r="J1821" s="425"/>
      <c r="K1821" s="425"/>
      <c r="L1821" s="426"/>
    </row>
    <row r="1822" spans="1:12">
      <c r="A1822" s="101"/>
      <c r="B1822" s="72" t="s">
        <v>141</v>
      </c>
      <c r="C1822" s="444">
        <f ca="1">+OFFSET('Bateria indicadores proceso'!$R$3,(RIGHT(A1810,3)),1)</f>
        <v>45930</v>
      </c>
      <c r="D1822" s="444"/>
      <c r="E1822" s="444"/>
      <c r="F1822" s="444"/>
      <c r="G1822" s="444"/>
      <c r="H1822" s="444"/>
      <c r="I1822" s="444"/>
      <c r="J1822" s="444"/>
      <c r="K1822" s="444"/>
      <c r="L1822" s="445"/>
    </row>
    <row r="1823" spans="1:12">
      <c r="A1823" s="101"/>
      <c r="B1823" s="72" t="s">
        <v>142</v>
      </c>
      <c r="C1823" s="425" t="str">
        <f ca="1">OFFSET('Bateria indicadores proceso'!$M$3,(RIGHT(A1810,3)),1)</f>
        <v>Mantener</v>
      </c>
      <c r="D1823" s="425"/>
      <c r="E1823" s="425"/>
      <c r="F1823" s="425"/>
      <c r="G1823" s="425"/>
      <c r="H1823" s="425"/>
      <c r="I1823" s="425"/>
      <c r="J1823" s="425"/>
      <c r="K1823" s="425"/>
      <c r="L1823" s="426"/>
    </row>
    <row r="1824" spans="1:12">
      <c r="A1824" s="101"/>
      <c r="B1824" s="72" t="s">
        <v>143</v>
      </c>
      <c r="C1824" s="425" t="str">
        <f ca="1">OFFSET('Bateria indicadores proceso'!$N$3,(RIGHT(A1810,3)),1)</f>
        <v>Flujo</v>
      </c>
      <c r="D1824" s="425"/>
      <c r="E1824" s="425"/>
      <c r="F1824" s="425"/>
      <c r="G1824" s="425"/>
      <c r="H1824" s="425"/>
      <c r="I1824" s="425"/>
      <c r="J1824" s="425"/>
      <c r="K1824" s="425"/>
      <c r="L1824" s="426"/>
    </row>
    <row r="1825" spans="1:12">
      <c r="A1825" s="101"/>
      <c r="B1825" s="72" t="s">
        <v>144</v>
      </c>
      <c r="C1825" s="425" t="str">
        <f ca="1">IF(C1815="Número",TEXT(OFFSET('Bateria indicadores proceso'!$W$3,(RIGHT(A1810,3)),1),"######"),TEXT(OFFSET('Bateria indicadores proceso'!$W$3,(RIGHT(A1810,3)),1),"0.0%"))</f>
        <v>100.0%</v>
      </c>
      <c r="D1825" s="425"/>
      <c r="E1825" s="425"/>
      <c r="F1825" s="425"/>
      <c r="G1825" s="425"/>
      <c r="H1825" s="425"/>
      <c r="I1825" s="425"/>
      <c r="J1825" s="425"/>
      <c r="K1825" s="425"/>
      <c r="L1825" s="426"/>
    </row>
    <row r="1826" spans="1:12">
      <c r="A1826" s="101"/>
      <c r="B1826" s="441" t="s">
        <v>145</v>
      </c>
      <c r="C1826" s="70" t="s">
        <v>146</v>
      </c>
      <c r="D1826" s="70" t="s">
        <v>147</v>
      </c>
      <c r="E1826" s="70" t="s">
        <v>148</v>
      </c>
      <c r="F1826" s="70" t="s">
        <v>149</v>
      </c>
      <c r="J1826" s="75"/>
      <c r="K1826" s="75"/>
      <c r="L1826" s="76"/>
    </row>
    <row r="1827" spans="1:12">
      <c r="A1827" s="101"/>
      <c r="B1827" s="441"/>
      <c r="C1827" s="70" t="str">
        <f ca="1">IF(C1815="Número",TEXT(OFFSET('Bateria indicadores proceso'!$S$3,(RIGHT(A1810,3)),1),"######"),TEXT(OFFSET('Bateria indicadores proceso'!$S$3,(RIGHT(A1810,3)),1),"0.0%"))</f>
        <v>100.0%</v>
      </c>
      <c r="D1827" s="70" t="str">
        <f ca="1">IF(C1815="Número",TEXT(OFFSET('Bateria indicadores proceso'!$T$3,(RIGHT(A1810,3)),1),"######"),TEXT(OFFSET('Bateria indicadores proceso'!$T$3,(RIGHT(A1810,3)),1),"0.0%"))</f>
        <v>100.0%</v>
      </c>
      <c r="E1827" s="70" t="str">
        <f ca="1">IF(C1815="Número",TEXT(OFFSET('Bateria indicadores proceso'!$U$3,(RIGHT(A1810,3)),1),"######"),TEXT(OFFSET('Bateria indicadores proceso'!$U$3,(RIGHT(A1810,3)),1),"0.0%"))</f>
        <v>100.0%</v>
      </c>
      <c r="F1827" s="70" t="str">
        <f ca="1">IF(C1815="Número",TEXT(OFFSET('Bateria indicadores proceso'!$V$3,(RIGHT(A1810,3)),1),"######"),TEXT(OFFSET('Bateria indicadores proceso'!$V$3,(RIGHT(A1810,3)),1),"0.0%"))</f>
        <v>100.0%</v>
      </c>
      <c r="J1827" s="77"/>
      <c r="K1827" s="77"/>
      <c r="L1827" s="78"/>
    </row>
    <row r="1828" spans="1:12">
      <c r="A1828" s="101"/>
      <c r="B1828" s="466" t="s">
        <v>150</v>
      </c>
      <c r="C1828" s="446" t="s">
        <v>99</v>
      </c>
      <c r="D1828" s="447"/>
      <c r="E1828" s="446" t="s">
        <v>103</v>
      </c>
      <c r="F1828" s="447"/>
      <c r="G1828" s="446" t="s">
        <v>107</v>
      </c>
      <c r="H1828" s="447"/>
      <c r="I1828" s="446" t="s">
        <v>111</v>
      </c>
      <c r="J1828" s="447"/>
      <c r="K1828" s="446" t="s">
        <v>114</v>
      </c>
      <c r="L1828" s="449"/>
    </row>
    <row r="1829" spans="1:12">
      <c r="A1829" s="101"/>
      <c r="B1829" s="467"/>
      <c r="C1829" s="452" t="s">
        <v>97</v>
      </c>
      <c r="D1829" s="453"/>
      <c r="E1829" s="454" t="s">
        <v>101</v>
      </c>
      <c r="F1829" s="455"/>
      <c r="G1829" s="456" t="s">
        <v>105</v>
      </c>
      <c r="H1829" s="457"/>
      <c r="I1829" s="458" t="s">
        <v>109</v>
      </c>
      <c r="J1829" s="459"/>
      <c r="K1829" s="460" t="s">
        <v>112</v>
      </c>
      <c r="L1829" s="461"/>
    </row>
    <row r="1830" spans="1:12">
      <c r="A1830" s="101"/>
      <c r="B1830" s="468"/>
      <c r="C1830" s="446" t="s">
        <v>98</v>
      </c>
      <c r="D1830" s="447"/>
      <c r="E1830" s="446" t="s">
        <v>151</v>
      </c>
      <c r="F1830" s="447"/>
      <c r="G1830" s="448" t="s">
        <v>152</v>
      </c>
      <c r="H1830" s="447"/>
      <c r="I1830" s="446" t="s">
        <v>153</v>
      </c>
      <c r="J1830" s="447"/>
      <c r="K1830" s="446" t="s">
        <v>113</v>
      </c>
      <c r="L1830" s="449"/>
    </row>
    <row r="1831" spans="1:12">
      <c r="A1831" s="101"/>
      <c r="B1831" s="72" t="s">
        <v>154</v>
      </c>
      <c r="C1831" s="427" t="str">
        <f ca="1">OFFSET('Bateria indicadores proceso'!$Y$3,(RIGHT(A1810,3)),1)</f>
        <v xml:space="preserve">Reporte del número de estrategias de formación implementadas desde la escuela de formación para  grupos de interés 									</v>
      </c>
      <c r="D1831" s="427"/>
      <c r="E1831" s="427"/>
      <c r="F1831" s="427"/>
      <c r="G1831" s="427"/>
      <c r="H1831" s="427"/>
      <c r="I1831" s="427"/>
      <c r="J1831" s="427"/>
      <c r="K1831" s="427"/>
      <c r="L1831" s="428"/>
    </row>
    <row r="1832" spans="1:12">
      <c r="A1832" s="101"/>
      <c r="B1832" s="442" t="s">
        <v>155</v>
      </c>
      <c r="C1832" s="425" t="s">
        <v>156</v>
      </c>
      <c r="D1832" s="425"/>
      <c r="E1832" s="425"/>
      <c r="F1832" s="462" t="str">
        <f ca="1">OFFSET('Bateria indicadores proceso'!$B$3,(RIGHT(A1810,3)),1)</f>
        <v>GESTIÓN PARA LA PROTECCIÓN DE LOS DERECHOS</v>
      </c>
      <c r="G1832" s="462"/>
      <c r="H1832" s="462"/>
      <c r="I1832" s="462"/>
      <c r="J1832" s="462"/>
      <c r="K1832" s="462"/>
      <c r="L1832" s="463"/>
    </row>
    <row r="1833" spans="1:12">
      <c r="A1833" s="101"/>
      <c r="B1833" s="443"/>
      <c r="C1833" s="425" t="s">
        <v>157</v>
      </c>
      <c r="D1833" s="425"/>
      <c r="E1833" s="425"/>
      <c r="F1833" s="464">
        <f ca="1">OFFSET('Bateria indicadores proceso'!$C$3,(RIGHT(A1810,3)),1)</f>
        <v>0.11</v>
      </c>
      <c r="G1833" s="464"/>
      <c r="H1833" s="464"/>
      <c r="I1833" s="464"/>
      <c r="J1833" s="464"/>
      <c r="K1833" s="464"/>
      <c r="L1833" s="465"/>
    </row>
    <row r="1834" spans="1:12" ht="15" thickBot="1">
      <c r="A1834" s="101"/>
      <c r="B1834" s="443"/>
      <c r="C1834" s="425" t="s">
        <v>158</v>
      </c>
      <c r="D1834" s="425"/>
      <c r="E1834" s="425"/>
      <c r="F1834" s="464">
        <f ca="1">OFFSET('Bateria indicadores proceso'!$E$3,(RIGHT(A1810,3)),1)</f>
        <v>0.03</v>
      </c>
      <c r="G1834" s="464"/>
      <c r="H1834" s="464"/>
      <c r="I1834" s="464"/>
      <c r="J1834" s="464"/>
      <c r="K1834" s="464"/>
      <c r="L1834" s="465"/>
    </row>
    <row r="1835" spans="1:12" ht="16" thickBot="1">
      <c r="A1835" s="101"/>
      <c r="B1835" s="438" t="s">
        <v>159</v>
      </c>
      <c r="C1835" s="439"/>
      <c r="D1835" s="439"/>
      <c r="E1835" s="439"/>
      <c r="F1835" s="439"/>
      <c r="G1835" s="439"/>
      <c r="H1835" s="439"/>
      <c r="I1835" s="439"/>
      <c r="J1835" s="439"/>
      <c r="K1835" s="439"/>
      <c r="L1835" s="440"/>
    </row>
    <row r="1836" spans="1:12">
      <c r="A1836" s="101"/>
      <c r="B1836" s="72" t="s">
        <v>161</v>
      </c>
      <c r="C1836" s="425" t="str">
        <f ca="1">OFFSET('Bateria indicadores proceso'!$G$3,(RIGHT(A1810,3)),1)</f>
        <v>Director</v>
      </c>
      <c r="D1836" s="425"/>
      <c r="E1836" s="425"/>
      <c r="F1836" s="425"/>
      <c r="G1836" s="425"/>
      <c r="H1836" s="425"/>
      <c r="I1836" s="425"/>
      <c r="J1836" s="425"/>
      <c r="K1836" s="425"/>
      <c r="L1836" s="426"/>
    </row>
    <row r="1837" spans="1:12">
      <c r="A1837" s="101"/>
      <c r="B1837" s="72" t="s">
        <v>162</v>
      </c>
      <c r="C1837" s="425" t="str">
        <f ca="1">OFFSET('Bateria indicadores proceso'!$F$3,(RIGHT(A1810,3)),1)</f>
        <v>Dirección de la Autoridad Nacional de Consulta Previa</v>
      </c>
      <c r="D1837" s="425"/>
      <c r="E1837" s="425"/>
      <c r="F1837" s="425"/>
      <c r="G1837" s="425"/>
      <c r="H1837" s="425"/>
      <c r="I1837" s="425"/>
      <c r="J1837" s="425"/>
      <c r="K1837" s="425"/>
      <c r="L1837" s="426"/>
    </row>
    <row r="1838" spans="1:12">
      <c r="A1838" s="101"/>
      <c r="B1838" s="72" t="s">
        <v>163</v>
      </c>
      <c r="C1838" s="450" t="str">
        <f ca="1">OFFSET('Bateria indicadores proceso'!$H$3,(RIGHT(A1810,3)),1)</f>
        <v>dire.alfonso.jimenez@mininterior.gov.co</v>
      </c>
      <c r="D1838" s="450"/>
      <c r="E1838" s="450"/>
      <c r="F1838" s="450"/>
      <c r="G1838" s="450"/>
      <c r="H1838" s="450"/>
      <c r="I1838" s="450"/>
      <c r="J1838" s="450"/>
      <c r="K1838" s="450"/>
      <c r="L1838" s="451"/>
    </row>
    <row r="1839" spans="1:12" ht="15" thickBot="1">
      <c r="A1839" s="104"/>
      <c r="B1839" s="74" t="s">
        <v>164</v>
      </c>
      <c r="C1839" s="429" t="s">
        <v>165</v>
      </c>
      <c r="D1839" s="429"/>
      <c r="E1839" s="429"/>
      <c r="F1839" s="429"/>
      <c r="G1839" s="429"/>
      <c r="H1839" s="429"/>
      <c r="I1839" s="429"/>
      <c r="J1839" s="429"/>
      <c r="K1839" s="429"/>
      <c r="L1839" s="430"/>
    </row>
    <row r="1840" spans="1:12" ht="15" thickBot="1"/>
    <row r="1841" spans="1:12" ht="21.5" thickBot="1">
      <c r="A1841" s="431" t="s">
        <v>120</v>
      </c>
      <c r="B1841" s="432"/>
      <c r="C1841" s="432"/>
      <c r="D1841" s="432"/>
      <c r="E1841" s="432"/>
      <c r="F1841" s="432"/>
      <c r="G1841" s="432"/>
      <c r="H1841" s="432"/>
      <c r="I1841" s="432"/>
      <c r="J1841" s="432"/>
      <c r="K1841" s="432"/>
      <c r="L1841" s="433"/>
    </row>
    <row r="1842" spans="1:12" ht="31.5" thickBot="1">
      <c r="A1842" s="69" t="s">
        <v>121</v>
      </c>
      <c r="B1842" s="436" t="s">
        <v>122</v>
      </c>
      <c r="C1842" s="436"/>
      <c r="D1842" s="436"/>
      <c r="E1842" s="436"/>
      <c r="F1842" s="436"/>
      <c r="G1842" s="436"/>
      <c r="H1842" s="436"/>
      <c r="I1842" s="436"/>
      <c r="J1842" s="436"/>
      <c r="K1842" s="436"/>
      <c r="L1842" s="436"/>
    </row>
    <row r="1843" spans="1:12" ht="16" thickBot="1">
      <c r="A1843" s="100"/>
      <c r="B1843" s="71" t="s">
        <v>123</v>
      </c>
      <c r="C1843" s="434" t="s">
        <v>124</v>
      </c>
      <c r="D1843" s="434"/>
      <c r="E1843" s="434"/>
      <c r="F1843" s="434"/>
      <c r="G1843" s="434"/>
      <c r="H1843" s="434"/>
      <c r="I1843" s="434"/>
      <c r="J1843" s="434"/>
      <c r="K1843" s="434"/>
      <c r="L1843" s="435"/>
    </row>
    <row r="1844" spans="1:12" ht="16" thickBot="1">
      <c r="A1844" s="101"/>
      <c r="B1844" s="436" t="s">
        <v>125</v>
      </c>
      <c r="C1844" s="437"/>
      <c r="D1844" s="437"/>
      <c r="E1844" s="437"/>
      <c r="F1844" s="437"/>
      <c r="G1844" s="437"/>
      <c r="H1844" s="437"/>
      <c r="I1844" s="437"/>
      <c r="J1844" s="437"/>
      <c r="K1844" s="437"/>
      <c r="L1844" s="437"/>
    </row>
    <row r="1845" spans="1:12">
      <c r="A1845" s="101"/>
      <c r="B1845" s="71" t="s">
        <v>126</v>
      </c>
      <c r="C1845" s="427" t="s">
        <v>127</v>
      </c>
      <c r="D1845" s="427"/>
      <c r="E1845" s="427"/>
      <c r="F1845" s="427"/>
      <c r="G1845" s="427"/>
      <c r="H1845" s="427"/>
      <c r="I1845" s="427"/>
      <c r="J1845" s="427"/>
      <c r="K1845" s="427"/>
      <c r="L1845" s="428"/>
    </row>
    <row r="1846" spans="1:12">
      <c r="A1846" s="102" t="s">
        <v>216</v>
      </c>
      <c r="B1846" s="72" t="s">
        <v>129</v>
      </c>
      <c r="C1846" s="427" t="str">
        <f ca="1">OFFSET('Bateria indicadores proceso'!$F$3,(RIGHT(A1846,3)),1)</f>
        <v>Dirección de Asuntos Religiosos</v>
      </c>
      <c r="D1846" s="427"/>
      <c r="E1846" s="427"/>
      <c r="F1846" s="427"/>
      <c r="G1846" s="427"/>
      <c r="H1846" s="427"/>
      <c r="I1846" s="427"/>
      <c r="J1846" s="427"/>
      <c r="K1846" s="427"/>
      <c r="L1846" s="428"/>
    </row>
    <row r="1847" spans="1:12">
      <c r="A1847" s="101"/>
      <c r="B1847" s="72" t="s">
        <v>130</v>
      </c>
      <c r="C1847" s="427" t="str">
        <f ca="1">OFFSET('Bateria indicadores proceso'!$K$3,(RIGHT(A1846,3)),1)</f>
        <v xml:space="preserve">Asistencias técnicas realizadas a las entidades territoriales (Gobernaciones y Alcaldías)  de manera presencial y virtual, sobre las metodologías y kit de herramientas realizadas por la Dirección de Asuntos Religiosos </v>
      </c>
      <c r="D1847" s="427"/>
      <c r="E1847" s="427"/>
      <c r="F1847" s="427"/>
      <c r="G1847" s="427"/>
      <c r="H1847" s="427"/>
      <c r="I1847" s="427"/>
      <c r="J1847" s="427"/>
      <c r="K1847" s="427"/>
      <c r="L1847" s="428"/>
    </row>
    <row r="1848" spans="1:12">
      <c r="A1848" s="101"/>
      <c r="B1848" s="72" t="s">
        <v>131</v>
      </c>
      <c r="C1848" s="427" t="str">
        <f ca="1">OFFSET('Bateria indicadores proceso'!$I$3,(RIGHT(A1846,3)),1)</f>
        <v>Eficiencia</v>
      </c>
      <c r="D1848" s="427"/>
      <c r="E1848" s="427"/>
      <c r="F1848" s="427"/>
      <c r="G1848" s="427"/>
      <c r="H1848" s="427"/>
      <c r="I1848" s="427"/>
      <c r="J1848" s="427"/>
      <c r="K1848" s="427"/>
      <c r="L1848" s="428"/>
    </row>
    <row r="1849" spans="1:12" ht="15" thickBot="1">
      <c r="A1849" s="103"/>
      <c r="B1849" s="73" t="s">
        <v>132</v>
      </c>
      <c r="C1849" s="427" t="str">
        <f ca="1">OFFSET('Bateria indicadores proceso'!$J$3,(RIGHT(A1846,3)),1)</f>
        <v>Incrementar la cantidad de asistencias técnicas y acompañamientos efectuados por la DAR a las Gobernaciones y Alcaldías, tanto de manera presencial como virtual, en relación con las metodologías y kit de herramientas determinados, permite identificar el grado de cumplimiento en la gestión del proceso de asesoría y asistencia técnica brindado por la DAR a las entidades territoriales, de igual forma facilita evaluar el cumplimiento de la estrategia de relacionamiento Nación - Territorio, garantizar la transferencia de conocimiento y mejorar la gestión en las entidades territoriales. la tendencia de este indicador es incremental.</v>
      </c>
      <c r="D1849" s="427"/>
      <c r="E1849" s="427"/>
      <c r="F1849" s="427"/>
      <c r="G1849" s="427"/>
      <c r="H1849" s="427"/>
      <c r="I1849" s="427"/>
      <c r="J1849" s="427"/>
      <c r="K1849" s="427"/>
      <c r="L1849" s="428"/>
    </row>
    <row r="1850" spans="1:12" ht="16" thickBot="1">
      <c r="A1850" s="103"/>
      <c r="B1850" s="438" t="s">
        <v>133</v>
      </c>
      <c r="C1850" s="439"/>
      <c r="D1850" s="439"/>
      <c r="E1850" s="439"/>
      <c r="F1850" s="439"/>
      <c r="G1850" s="439"/>
      <c r="H1850" s="439"/>
      <c r="I1850" s="439"/>
      <c r="J1850" s="439"/>
      <c r="K1850" s="439"/>
      <c r="L1850" s="440"/>
    </row>
    <row r="1851" spans="1:12">
      <c r="A1851" s="101"/>
      <c r="B1851" s="71" t="s">
        <v>134</v>
      </c>
      <c r="C1851" s="427" t="str">
        <f ca="1">OFFSET('Bateria indicadores proceso'!$O$3,(RIGHT(A1846,3)),1)</f>
        <v>Número</v>
      </c>
      <c r="D1851" s="427"/>
      <c r="E1851" s="427"/>
      <c r="F1851" s="427"/>
      <c r="G1851" s="427"/>
      <c r="H1851" s="427"/>
      <c r="I1851" s="427"/>
      <c r="J1851" s="427"/>
      <c r="K1851" s="427"/>
      <c r="L1851" s="428"/>
    </row>
    <row r="1852" spans="1:12" ht="24">
      <c r="A1852" s="101"/>
      <c r="B1852" s="72" t="s">
        <v>135</v>
      </c>
      <c r="C1852" s="427"/>
      <c r="D1852" s="427"/>
      <c r="E1852" s="427"/>
      <c r="F1852" s="427"/>
      <c r="G1852" s="427"/>
      <c r="H1852" s="427"/>
      <c r="I1852" s="427"/>
      <c r="J1852" s="427"/>
      <c r="K1852" s="427"/>
      <c r="L1852" s="428"/>
    </row>
    <row r="1853" spans="1:12">
      <c r="A1853" s="101"/>
      <c r="B1853" s="72" t="s">
        <v>136</v>
      </c>
      <c r="C1853" s="427" t="str">
        <f ca="1">OFFSET('Bateria indicadores proceso'!$L$3,(RIGHT(A1846,3)),1)</f>
        <v>Sumatoria del número de asistencias técnicas realizadas a las entidades territoriales (Gobernaciones y Alcaldías) de manera presencial y virtual</v>
      </c>
      <c r="D1853" s="427"/>
      <c r="E1853" s="427"/>
      <c r="F1853" s="427"/>
      <c r="G1853" s="427"/>
      <c r="H1853" s="427"/>
      <c r="I1853" s="427"/>
      <c r="J1853" s="427"/>
      <c r="K1853" s="427"/>
      <c r="L1853" s="428"/>
    </row>
    <row r="1854" spans="1:12">
      <c r="A1854" s="101"/>
      <c r="B1854" s="72" t="s">
        <v>137</v>
      </c>
      <c r="C1854" s="427" t="str">
        <f ca="1">OFFSET('Bateria indicadores proceso'!$Z$3,(RIGHT(A1846,3)),1)</f>
        <v>Trimestral</v>
      </c>
      <c r="D1854" s="427"/>
      <c r="E1854" s="427"/>
      <c r="F1854" s="427"/>
      <c r="G1854" s="427"/>
      <c r="H1854" s="427"/>
      <c r="I1854" s="427"/>
      <c r="J1854" s="427"/>
      <c r="K1854" s="427"/>
      <c r="L1854" s="428"/>
    </row>
    <row r="1855" spans="1:12">
      <c r="A1855" s="101"/>
      <c r="B1855" s="72" t="s">
        <v>138</v>
      </c>
      <c r="C1855" s="427" t="str">
        <f ca="1">OFFSET('Bateria indicadores proceso'!$X$3,(RIGHT(A1846,3)),1)</f>
        <v>Bitácora de eventos DAR 2026</v>
      </c>
      <c r="D1855" s="427"/>
      <c r="E1855" s="427"/>
      <c r="F1855" s="427"/>
      <c r="G1855" s="427"/>
      <c r="H1855" s="427"/>
      <c r="I1855" s="427"/>
      <c r="J1855" s="427"/>
      <c r="K1855" s="427"/>
      <c r="L1855" s="428"/>
    </row>
    <row r="1856" spans="1:12">
      <c r="A1856" s="101"/>
      <c r="B1856" s="72" t="s">
        <v>139</v>
      </c>
      <c r="C1856" s="425">
        <f ca="1">OFFSET('Bateria indicadores proceso'!$P$3,(RIGHT(A1846,3)),1)</f>
        <v>2023</v>
      </c>
      <c r="D1856" s="425"/>
      <c r="E1856" s="425"/>
      <c r="F1856" s="425"/>
      <c r="G1856" s="425"/>
      <c r="H1856" s="425"/>
      <c r="I1856" s="425"/>
      <c r="J1856" s="425"/>
      <c r="K1856" s="425"/>
      <c r="L1856" s="426"/>
    </row>
    <row r="1857" spans="1:12">
      <c r="A1857" s="101"/>
      <c r="B1857" s="72" t="s">
        <v>140</v>
      </c>
      <c r="C1857" s="425" t="str">
        <f ca="1">IF(C1851="Número",TEXT(OFFSET('Bateria indicadores proceso'!$Q$3,(RIGHT(A1846,3)),1),"######"),TEXT(OFFSET('Bateria indicadores proceso'!$Q$3,(RIGHT(A1846,3)),1),"0.0%"))</f>
        <v>357</v>
      </c>
      <c r="D1857" s="425"/>
      <c r="E1857" s="425"/>
      <c r="F1857" s="425"/>
      <c r="G1857" s="425"/>
      <c r="H1857" s="425"/>
      <c r="I1857" s="425"/>
      <c r="J1857" s="425"/>
      <c r="K1857" s="425"/>
      <c r="L1857" s="426"/>
    </row>
    <row r="1858" spans="1:12">
      <c r="A1858" s="101"/>
      <c r="B1858" s="72" t="s">
        <v>141</v>
      </c>
      <c r="C1858" s="444">
        <f ca="1">+OFFSET('Bateria indicadores proceso'!$R$3,(RIGHT(A1846,3)),1)</f>
        <v>46022</v>
      </c>
      <c r="D1858" s="444"/>
      <c r="E1858" s="444"/>
      <c r="F1858" s="444"/>
      <c r="G1858" s="444"/>
      <c r="H1858" s="444"/>
      <c r="I1858" s="444"/>
      <c r="J1858" s="444"/>
      <c r="K1858" s="444"/>
      <c r="L1858" s="445"/>
    </row>
    <row r="1859" spans="1:12">
      <c r="A1859" s="101"/>
      <c r="B1859" s="72" t="s">
        <v>142</v>
      </c>
      <c r="C1859" s="425" t="str">
        <f ca="1">OFFSET('Bateria indicadores proceso'!$M$3,(RIGHT(A1846,3)),1)</f>
        <v>Incrementar</v>
      </c>
      <c r="D1859" s="425"/>
      <c r="E1859" s="425"/>
      <c r="F1859" s="425"/>
      <c r="G1859" s="425"/>
      <c r="H1859" s="425"/>
      <c r="I1859" s="425"/>
      <c r="J1859" s="425"/>
      <c r="K1859" s="425"/>
      <c r="L1859" s="426"/>
    </row>
    <row r="1860" spans="1:12">
      <c r="A1860" s="101"/>
      <c r="B1860" s="72" t="s">
        <v>143</v>
      </c>
      <c r="C1860" s="425" t="str">
        <f ca="1">OFFSET('Bateria indicadores proceso'!$N$3,(RIGHT(A1846,3)),1)</f>
        <v>Acumulado</v>
      </c>
      <c r="D1860" s="425"/>
      <c r="E1860" s="425"/>
      <c r="F1860" s="425"/>
      <c r="G1860" s="425"/>
      <c r="H1860" s="425"/>
      <c r="I1860" s="425"/>
      <c r="J1860" s="425"/>
      <c r="K1860" s="425"/>
      <c r="L1860" s="426"/>
    </row>
    <row r="1861" spans="1:12">
      <c r="A1861" s="101"/>
      <c r="B1861" s="72" t="s">
        <v>144</v>
      </c>
      <c r="C1861" s="425" t="str">
        <f ca="1">IF(C1851="Número",TEXT(OFFSET('Bateria indicadores proceso'!$W$3,(RIGHT(A1846,3)),1),"######"),TEXT(OFFSET('Bateria indicadores proceso'!$W$3,(RIGHT(A1846,3)),1),"0.0%"))</f>
        <v>80</v>
      </c>
      <c r="D1861" s="425"/>
      <c r="E1861" s="425"/>
      <c r="F1861" s="425"/>
      <c r="G1861" s="425"/>
      <c r="H1861" s="425"/>
      <c r="I1861" s="425"/>
      <c r="J1861" s="425"/>
      <c r="K1861" s="425"/>
      <c r="L1861" s="426"/>
    </row>
    <row r="1862" spans="1:12">
      <c r="A1862" s="101"/>
      <c r="B1862" s="441" t="s">
        <v>145</v>
      </c>
      <c r="C1862" s="70" t="s">
        <v>146</v>
      </c>
      <c r="D1862" s="70" t="s">
        <v>147</v>
      </c>
      <c r="E1862" s="70" t="s">
        <v>148</v>
      </c>
      <c r="F1862" s="70" t="s">
        <v>149</v>
      </c>
      <c r="J1862" s="75"/>
      <c r="K1862" s="75"/>
      <c r="L1862" s="76"/>
    </row>
    <row r="1863" spans="1:12">
      <c r="A1863" s="101"/>
      <c r="B1863" s="441"/>
      <c r="C1863" s="70" t="str">
        <f ca="1">IF(C1851="Número",TEXT(OFFSET('Bateria indicadores proceso'!$S$3,(RIGHT(A1846,3)),1),"######"),TEXT(OFFSET('Bateria indicadores proceso'!$S$3,(RIGHT(A1846,3)),1),"0.0%"))</f>
        <v>5</v>
      </c>
      <c r="D1863" s="70" t="str">
        <f ca="1">IF(C1851="Número",TEXT(OFFSET('Bateria indicadores proceso'!$T$3,(RIGHT(A1846,3)),1),"######"),TEXT(OFFSET('Bateria indicadores proceso'!$T$3,(RIGHT(A1846,3)),1),"0.0%"))</f>
        <v>25</v>
      </c>
      <c r="E1863" s="70" t="str">
        <f ca="1">IF(C1851="Número",TEXT(OFFSET('Bateria indicadores proceso'!$U$3,(RIGHT(A1846,3)),1),"######"),TEXT(OFFSET('Bateria indicadores proceso'!$U$3,(RIGHT(A1846,3)),1),"0.0%"))</f>
        <v>25</v>
      </c>
      <c r="F1863" s="70" t="str">
        <f ca="1">IF(C1851="Número",TEXT(OFFSET('Bateria indicadores proceso'!$V$3,(RIGHT(A1846,3)),1),"######"),TEXT(OFFSET('Bateria indicadores proceso'!$V$3,(RIGHT(A1846,3)),1),"0.0%"))</f>
        <v>25</v>
      </c>
      <c r="J1863" s="77"/>
      <c r="K1863" s="77"/>
      <c r="L1863" s="78"/>
    </row>
    <row r="1864" spans="1:12">
      <c r="A1864" s="101"/>
      <c r="B1864" s="466" t="s">
        <v>150</v>
      </c>
      <c r="C1864" s="446" t="s">
        <v>99</v>
      </c>
      <c r="D1864" s="447"/>
      <c r="E1864" s="446" t="s">
        <v>103</v>
      </c>
      <c r="F1864" s="447"/>
      <c r="G1864" s="446" t="s">
        <v>107</v>
      </c>
      <c r="H1864" s="447"/>
      <c r="I1864" s="446" t="s">
        <v>111</v>
      </c>
      <c r="J1864" s="447"/>
      <c r="K1864" s="446" t="s">
        <v>114</v>
      </c>
      <c r="L1864" s="449"/>
    </row>
    <row r="1865" spans="1:12">
      <c r="A1865" s="101"/>
      <c r="B1865" s="467"/>
      <c r="C1865" s="452" t="s">
        <v>97</v>
      </c>
      <c r="D1865" s="453"/>
      <c r="E1865" s="454" t="s">
        <v>101</v>
      </c>
      <c r="F1865" s="455"/>
      <c r="G1865" s="456" t="s">
        <v>105</v>
      </c>
      <c r="H1865" s="457"/>
      <c r="I1865" s="458" t="s">
        <v>109</v>
      </c>
      <c r="J1865" s="459"/>
      <c r="K1865" s="460" t="s">
        <v>112</v>
      </c>
      <c r="L1865" s="461"/>
    </row>
    <row r="1866" spans="1:12">
      <c r="A1866" s="101"/>
      <c r="B1866" s="468"/>
      <c r="C1866" s="446" t="s">
        <v>98</v>
      </c>
      <c r="D1866" s="447"/>
      <c r="E1866" s="446" t="s">
        <v>151</v>
      </c>
      <c r="F1866" s="447"/>
      <c r="G1866" s="448" t="s">
        <v>152</v>
      </c>
      <c r="H1866" s="447"/>
      <c r="I1866" s="446" t="s">
        <v>153</v>
      </c>
      <c r="J1866" s="447"/>
      <c r="K1866" s="446" t="s">
        <v>113</v>
      </c>
      <c r="L1866" s="449"/>
    </row>
    <row r="1867" spans="1:12">
      <c r="A1867" s="101"/>
      <c r="B1867" s="72" t="s">
        <v>154</v>
      </c>
      <c r="C1867" s="427" t="str">
        <f ca="1">OFFSET('Bateria indicadores proceso'!$Y$3,(RIGHT(A1846,3)),1)</f>
        <v>Registros de asistencia técnica y acompañamientos (actas, informes de comisión, Listas de asistencia, reportes de plataformas virtuales y registros fotográficos).</v>
      </c>
      <c r="D1867" s="427"/>
      <c r="E1867" s="427"/>
      <c r="F1867" s="427"/>
      <c r="G1867" s="427"/>
      <c r="H1867" s="427"/>
      <c r="I1867" s="427"/>
      <c r="J1867" s="427"/>
      <c r="K1867" s="427"/>
      <c r="L1867" s="428"/>
    </row>
    <row r="1868" spans="1:12">
      <c r="A1868" s="101"/>
      <c r="B1868" s="442" t="s">
        <v>155</v>
      </c>
      <c r="C1868" s="425" t="s">
        <v>156</v>
      </c>
      <c r="D1868" s="425"/>
      <c r="E1868" s="425"/>
      <c r="F1868" s="462" t="str">
        <f ca="1">OFFSET('Bateria indicadores proceso'!$B$3,(RIGHT(A1846,3)),1)</f>
        <v>GESTIÓN PARA LA PROTECCIÓN DE LOS DERECHOS</v>
      </c>
      <c r="G1868" s="462"/>
      <c r="H1868" s="462"/>
      <c r="I1868" s="462"/>
      <c r="J1868" s="462"/>
      <c r="K1868" s="462"/>
      <c r="L1868" s="463"/>
    </row>
    <row r="1869" spans="1:12">
      <c r="A1869" s="101"/>
      <c r="B1869" s="443"/>
      <c r="C1869" s="425" t="s">
        <v>157</v>
      </c>
      <c r="D1869" s="425"/>
      <c r="E1869" s="425"/>
      <c r="F1869" s="464">
        <f ca="1">OFFSET('Bateria indicadores proceso'!$C$3,(RIGHT(A1846,3)),1)</f>
        <v>0.11</v>
      </c>
      <c r="G1869" s="464"/>
      <c r="H1869" s="464"/>
      <c r="I1869" s="464"/>
      <c r="J1869" s="464"/>
      <c r="K1869" s="464"/>
      <c r="L1869" s="465"/>
    </row>
    <row r="1870" spans="1:12" ht="15" thickBot="1">
      <c r="A1870" s="101"/>
      <c r="B1870" s="443"/>
      <c r="C1870" s="425" t="s">
        <v>158</v>
      </c>
      <c r="D1870" s="425"/>
      <c r="E1870" s="425"/>
      <c r="F1870" s="464">
        <f ca="1">OFFSET('Bateria indicadores proceso'!$E$3,(RIGHT(A1846,3)),1)</f>
        <v>0.03</v>
      </c>
      <c r="G1870" s="464"/>
      <c r="H1870" s="464"/>
      <c r="I1870" s="464"/>
      <c r="J1870" s="464"/>
      <c r="K1870" s="464"/>
      <c r="L1870" s="465"/>
    </row>
    <row r="1871" spans="1:12" ht="16" thickBot="1">
      <c r="A1871" s="101"/>
      <c r="B1871" s="438" t="s">
        <v>159</v>
      </c>
      <c r="C1871" s="439"/>
      <c r="D1871" s="439"/>
      <c r="E1871" s="439"/>
      <c r="F1871" s="439"/>
      <c r="G1871" s="439"/>
      <c r="H1871" s="439"/>
      <c r="I1871" s="439"/>
      <c r="J1871" s="439"/>
      <c r="K1871" s="439"/>
      <c r="L1871" s="440"/>
    </row>
    <row r="1872" spans="1:12">
      <c r="A1872" s="101"/>
      <c r="B1872" s="72" t="s">
        <v>161</v>
      </c>
      <c r="C1872" s="425" t="str">
        <f ca="1">OFFSET('Bateria indicadores proceso'!$G$3,(RIGHT(A1846,3)),1)</f>
        <v>Director</v>
      </c>
      <c r="D1872" s="425"/>
      <c r="E1872" s="425"/>
      <c r="F1872" s="425"/>
      <c r="G1872" s="425"/>
      <c r="H1872" s="425"/>
      <c r="I1872" s="425"/>
      <c r="J1872" s="425"/>
      <c r="K1872" s="425"/>
      <c r="L1872" s="426"/>
    </row>
    <row r="1873" spans="1:12">
      <c r="A1873" s="101"/>
      <c r="B1873" s="72" t="s">
        <v>162</v>
      </c>
      <c r="C1873" s="425" t="str">
        <f ca="1">OFFSET('Bateria indicadores proceso'!$F$3,(RIGHT(A1846,3)),1)</f>
        <v>Dirección de Asuntos Religiosos</v>
      </c>
      <c r="D1873" s="425"/>
      <c r="E1873" s="425"/>
      <c r="F1873" s="425"/>
      <c r="G1873" s="425"/>
      <c r="H1873" s="425"/>
      <c r="I1873" s="425"/>
      <c r="J1873" s="425"/>
      <c r="K1873" s="425"/>
      <c r="L1873" s="426"/>
    </row>
    <row r="1874" spans="1:12">
      <c r="A1874" s="101"/>
      <c r="B1874" s="72" t="s">
        <v>163</v>
      </c>
      <c r="C1874" s="450" t="str">
        <f ca="1">OFFSET('Bateria indicadores proceso'!$H$3,(RIGHT(A1810,3)),1)</f>
        <v>dire.alfonso.jimenez@mininterior.gov.co</v>
      </c>
      <c r="D1874" s="450"/>
      <c r="E1874" s="450"/>
      <c r="F1874" s="450"/>
      <c r="G1874" s="450"/>
      <c r="H1874" s="450"/>
      <c r="I1874" s="450"/>
      <c r="J1874" s="450"/>
      <c r="K1874" s="450"/>
      <c r="L1874" s="451"/>
    </row>
    <row r="1875" spans="1:12" ht="15" thickBot="1">
      <c r="A1875" s="104"/>
      <c r="B1875" s="74" t="s">
        <v>164</v>
      </c>
      <c r="C1875" s="429" t="s">
        <v>165</v>
      </c>
      <c r="D1875" s="429"/>
      <c r="E1875" s="429"/>
      <c r="F1875" s="429"/>
      <c r="G1875" s="429"/>
      <c r="H1875" s="429"/>
      <c r="I1875" s="429"/>
      <c r="J1875" s="429"/>
      <c r="K1875" s="429"/>
      <c r="L1875" s="430"/>
    </row>
    <row r="1876" spans="1:12" ht="15" thickBot="1"/>
    <row r="1877" spans="1:12" ht="21.5" thickBot="1">
      <c r="A1877" s="431" t="s">
        <v>120</v>
      </c>
      <c r="B1877" s="432"/>
      <c r="C1877" s="432"/>
      <c r="D1877" s="432"/>
      <c r="E1877" s="432"/>
      <c r="F1877" s="432"/>
      <c r="G1877" s="432"/>
      <c r="H1877" s="432"/>
      <c r="I1877" s="432"/>
      <c r="J1877" s="432"/>
      <c r="K1877" s="432"/>
      <c r="L1877" s="433"/>
    </row>
    <row r="1878" spans="1:12" ht="31.5" thickBot="1">
      <c r="A1878" s="69" t="s">
        <v>121</v>
      </c>
      <c r="B1878" s="436" t="s">
        <v>122</v>
      </c>
      <c r="C1878" s="436"/>
      <c r="D1878" s="436"/>
      <c r="E1878" s="436"/>
      <c r="F1878" s="436"/>
      <c r="G1878" s="436"/>
      <c r="H1878" s="436"/>
      <c r="I1878" s="436"/>
      <c r="J1878" s="436"/>
      <c r="K1878" s="436"/>
      <c r="L1878" s="436"/>
    </row>
    <row r="1879" spans="1:12" ht="16" thickBot="1">
      <c r="A1879" s="100"/>
      <c r="B1879" s="71" t="s">
        <v>123</v>
      </c>
      <c r="C1879" s="434" t="s">
        <v>124</v>
      </c>
      <c r="D1879" s="434"/>
      <c r="E1879" s="434"/>
      <c r="F1879" s="434"/>
      <c r="G1879" s="434"/>
      <c r="H1879" s="434"/>
      <c r="I1879" s="434"/>
      <c r="J1879" s="434"/>
      <c r="K1879" s="434"/>
      <c r="L1879" s="435"/>
    </row>
    <row r="1880" spans="1:12" ht="16" thickBot="1">
      <c r="A1880" s="101"/>
      <c r="B1880" s="436" t="s">
        <v>125</v>
      </c>
      <c r="C1880" s="437"/>
      <c r="D1880" s="437"/>
      <c r="E1880" s="437"/>
      <c r="F1880" s="437"/>
      <c r="G1880" s="437"/>
      <c r="H1880" s="437"/>
      <c r="I1880" s="437"/>
      <c r="J1880" s="437"/>
      <c r="K1880" s="437"/>
      <c r="L1880" s="437"/>
    </row>
    <row r="1881" spans="1:12">
      <c r="A1881" s="101"/>
      <c r="B1881" s="71" t="s">
        <v>126</v>
      </c>
      <c r="C1881" s="427" t="s">
        <v>127</v>
      </c>
      <c r="D1881" s="427"/>
      <c r="E1881" s="427"/>
      <c r="F1881" s="427"/>
      <c r="G1881" s="427"/>
      <c r="H1881" s="427"/>
      <c r="I1881" s="427"/>
      <c r="J1881" s="427"/>
      <c r="K1881" s="427"/>
      <c r="L1881" s="428"/>
    </row>
    <row r="1882" spans="1:12">
      <c r="A1882" s="102" t="s">
        <v>217</v>
      </c>
      <c r="B1882" s="72" t="s">
        <v>129</v>
      </c>
      <c r="C1882" s="427" t="str">
        <f ca="1">OFFSET('Bateria indicadores proceso'!$F$3,(RIGHT(A1882,3)),1)</f>
        <v>Dirección de Asuntos Religiosos</v>
      </c>
      <c r="D1882" s="427"/>
      <c r="E1882" s="427"/>
      <c r="F1882" s="427"/>
      <c r="G1882" s="427"/>
      <c r="H1882" s="427"/>
      <c r="I1882" s="427"/>
      <c r="J1882" s="427"/>
      <c r="K1882" s="427"/>
      <c r="L1882" s="428"/>
    </row>
    <row r="1883" spans="1:12">
      <c r="A1883" s="101"/>
      <c r="B1883" s="72" t="s">
        <v>130</v>
      </c>
      <c r="C1883" s="427" t="str">
        <f ca="1">OFFSET('Bateria indicadores proceso'!$K$3,(RIGHT(A1882,3)),1)</f>
        <v xml:space="preserve">Trámites del Sistema de gestión documental y custodia de los expedientes realizados  por la Dirección de Asuntos Religiosos </v>
      </c>
      <c r="D1883" s="427"/>
      <c r="E1883" s="427"/>
      <c r="F1883" s="427"/>
      <c r="G1883" s="427"/>
      <c r="H1883" s="427"/>
      <c r="I1883" s="427"/>
      <c r="J1883" s="427"/>
      <c r="K1883" s="427"/>
      <c r="L1883" s="428"/>
    </row>
    <row r="1884" spans="1:12">
      <c r="A1884" s="101"/>
      <c r="B1884" s="72" t="s">
        <v>131</v>
      </c>
      <c r="C1884" s="427" t="str">
        <f ca="1">OFFSET('Bateria indicadores proceso'!$I$3,(RIGHT(A1882,3)),1)</f>
        <v>Eficacia</v>
      </c>
      <c r="D1884" s="427"/>
      <c r="E1884" s="427"/>
      <c r="F1884" s="427"/>
      <c r="G1884" s="427"/>
      <c r="H1884" s="427"/>
      <c r="I1884" s="427"/>
      <c r="J1884" s="427"/>
      <c r="K1884" s="427"/>
      <c r="L1884" s="428"/>
    </row>
    <row r="1885" spans="1:12" ht="15" thickBot="1">
      <c r="A1885" s="103"/>
      <c r="B1885" s="73" t="s">
        <v>132</v>
      </c>
      <c r="C1885" s="427" t="str">
        <f ca="1">OFFSET('Bateria indicadores proceso'!$J$3,(RIGHT(A1882,3)),1)</f>
        <v>Mantener el porcentaje de solicitudes de trámites atendidos de manera efectiva dentro de los tiempos establecidos por el Sistema de Gestión Documental. Es importante, porque permite garantizar la eficiencia y oportunidad en la gestión documental, asegurando la custodia adecuada de los expedientes y el cumplimiento normativo. Además, contribuye a la transparencia y a la satisfacción de los usuarios internos y externos. La tendencia de este indicador es de "Mantener".</v>
      </c>
      <c r="D1885" s="427"/>
      <c r="E1885" s="427"/>
      <c r="F1885" s="427"/>
      <c r="G1885" s="427"/>
      <c r="H1885" s="427"/>
      <c r="I1885" s="427"/>
      <c r="J1885" s="427"/>
      <c r="K1885" s="427"/>
      <c r="L1885" s="428"/>
    </row>
    <row r="1886" spans="1:12" ht="16" thickBot="1">
      <c r="A1886" s="103"/>
      <c r="B1886" s="438" t="s">
        <v>133</v>
      </c>
      <c r="C1886" s="439"/>
      <c r="D1886" s="439"/>
      <c r="E1886" s="439"/>
      <c r="F1886" s="439"/>
      <c r="G1886" s="439"/>
      <c r="H1886" s="439"/>
      <c r="I1886" s="439"/>
      <c r="J1886" s="439"/>
      <c r="K1886" s="439"/>
      <c r="L1886" s="440"/>
    </row>
    <row r="1887" spans="1:12">
      <c r="A1887" s="101"/>
      <c r="B1887" s="71" t="s">
        <v>134</v>
      </c>
      <c r="C1887" s="427" t="str">
        <f ca="1">OFFSET('Bateria indicadores proceso'!$O$3,(RIGHT(A1882,3)),1)</f>
        <v>Porcentaje</v>
      </c>
      <c r="D1887" s="427"/>
      <c r="E1887" s="427"/>
      <c r="F1887" s="427"/>
      <c r="G1887" s="427"/>
      <c r="H1887" s="427"/>
      <c r="I1887" s="427"/>
      <c r="J1887" s="427"/>
      <c r="K1887" s="427"/>
      <c r="L1887" s="428"/>
    </row>
    <row r="1888" spans="1:12" ht="24">
      <c r="A1888" s="101"/>
      <c r="B1888" s="72" t="s">
        <v>135</v>
      </c>
      <c r="C1888" s="427"/>
      <c r="D1888" s="427"/>
      <c r="E1888" s="427"/>
      <c r="F1888" s="427"/>
      <c r="G1888" s="427"/>
      <c r="H1888" s="427"/>
      <c r="I1888" s="427"/>
      <c r="J1888" s="427"/>
      <c r="K1888" s="427"/>
      <c r="L1888" s="428"/>
    </row>
    <row r="1889" spans="1:12">
      <c r="A1889" s="101"/>
      <c r="B1889" s="72" t="s">
        <v>136</v>
      </c>
      <c r="C1889" s="427" t="str">
        <f ca="1">OFFSET('Bateria indicadores proceso'!$L$3,(RIGHT(A1882,3)),1)</f>
        <v>((Sumatoria del número de actos administrativos por solicitud de personerías jurídicas especiales y extendidas y otros trámites de las entidades religiosas atendidos y en custodia) / (el número de solicitudes de trámites recibidos en el periodo)) multiplicado por 100</v>
      </c>
      <c r="D1889" s="427"/>
      <c r="E1889" s="427"/>
      <c r="F1889" s="427"/>
      <c r="G1889" s="427"/>
      <c r="H1889" s="427"/>
      <c r="I1889" s="427"/>
      <c r="J1889" s="427"/>
      <c r="K1889" s="427"/>
      <c r="L1889" s="428"/>
    </row>
    <row r="1890" spans="1:12">
      <c r="A1890" s="101"/>
      <c r="B1890" s="72" t="s">
        <v>137</v>
      </c>
      <c r="C1890" s="427" t="str">
        <f ca="1">OFFSET('Bateria indicadores proceso'!$Z$3,(RIGHT(A1882,3)),1)</f>
        <v>Trimestral</v>
      </c>
      <c r="D1890" s="427"/>
      <c r="E1890" s="427"/>
      <c r="F1890" s="427"/>
      <c r="G1890" s="427"/>
      <c r="H1890" s="427"/>
      <c r="I1890" s="427"/>
      <c r="J1890" s="427"/>
      <c r="K1890" s="427"/>
      <c r="L1890" s="428"/>
    </row>
    <row r="1891" spans="1:12">
      <c r="A1891" s="101"/>
      <c r="B1891" s="72" t="s">
        <v>138</v>
      </c>
      <c r="C1891" s="427" t="str">
        <f ca="1">OFFSET('Bateria indicadores proceso'!$X$3,(RIGHT(A1882,3)),1)</f>
        <v>Sistema de gestión documental,  tablero de reparto  y registro de custodia de los expedientes</v>
      </c>
      <c r="D1891" s="427"/>
      <c r="E1891" s="427"/>
      <c r="F1891" s="427"/>
      <c r="G1891" s="427"/>
      <c r="H1891" s="427"/>
      <c r="I1891" s="427"/>
      <c r="J1891" s="427"/>
      <c r="K1891" s="427"/>
      <c r="L1891" s="428"/>
    </row>
    <row r="1892" spans="1:12">
      <c r="A1892" s="101"/>
      <c r="B1892" s="72" t="s">
        <v>139</v>
      </c>
      <c r="C1892" s="425">
        <f ca="1">OFFSET('Bateria indicadores proceso'!$P$3,(RIGHT(A1882,3)),1)</f>
        <v>2023</v>
      </c>
      <c r="D1892" s="425"/>
      <c r="E1892" s="425"/>
      <c r="F1892" s="425"/>
      <c r="G1892" s="425"/>
      <c r="H1892" s="425"/>
      <c r="I1892" s="425"/>
      <c r="J1892" s="425"/>
      <c r="K1892" s="425"/>
      <c r="L1892" s="426"/>
    </row>
    <row r="1893" spans="1:12">
      <c r="A1893" s="101"/>
      <c r="B1893" s="72" t="s">
        <v>140</v>
      </c>
      <c r="C1893" s="425" t="str">
        <f ca="1">IF(C1887="Número",TEXT(OFFSET('Bateria indicadores proceso'!$Q$3,(RIGHT(A1882,3)),1),"######"),TEXT(OFFSET('Bateria indicadores proceso'!$Q$3,(RIGHT(A1882,3)),1),"0.0%"))</f>
        <v>100.0%</v>
      </c>
      <c r="D1893" s="425"/>
      <c r="E1893" s="425"/>
      <c r="F1893" s="425"/>
      <c r="G1893" s="425"/>
      <c r="H1893" s="425"/>
      <c r="I1893" s="425"/>
      <c r="J1893" s="425"/>
      <c r="K1893" s="425"/>
      <c r="L1893" s="426"/>
    </row>
    <row r="1894" spans="1:12">
      <c r="A1894" s="101"/>
      <c r="B1894" s="72" t="s">
        <v>141</v>
      </c>
      <c r="C1894" s="444">
        <f ca="1">+OFFSET('Bateria indicadores proceso'!$R$3,(RIGHT(A1882,3)),1)</f>
        <v>46022</v>
      </c>
      <c r="D1894" s="444"/>
      <c r="E1894" s="444"/>
      <c r="F1894" s="444"/>
      <c r="G1894" s="444"/>
      <c r="H1894" s="444"/>
      <c r="I1894" s="444"/>
      <c r="J1894" s="444"/>
      <c r="K1894" s="444"/>
      <c r="L1894" s="445"/>
    </row>
    <row r="1895" spans="1:12">
      <c r="A1895" s="101"/>
      <c r="B1895" s="72" t="s">
        <v>142</v>
      </c>
      <c r="C1895" s="425" t="str">
        <f ca="1">OFFSET('Bateria indicadores proceso'!$M$3,(RIGHT(A1882,3)),1)</f>
        <v>Mantener</v>
      </c>
      <c r="D1895" s="425"/>
      <c r="E1895" s="425"/>
      <c r="F1895" s="425"/>
      <c r="G1895" s="425"/>
      <c r="H1895" s="425"/>
      <c r="I1895" s="425"/>
      <c r="J1895" s="425"/>
      <c r="K1895" s="425"/>
      <c r="L1895" s="426"/>
    </row>
    <row r="1896" spans="1:12">
      <c r="A1896" s="101"/>
      <c r="B1896" s="72" t="s">
        <v>143</v>
      </c>
      <c r="C1896" s="425" t="str">
        <f ca="1">OFFSET('Bateria indicadores proceso'!$N$3,(RIGHT(A1882,3)),1)</f>
        <v>Stock</v>
      </c>
      <c r="D1896" s="425"/>
      <c r="E1896" s="425"/>
      <c r="F1896" s="425"/>
      <c r="G1896" s="425"/>
      <c r="H1896" s="425"/>
      <c r="I1896" s="425"/>
      <c r="J1896" s="425"/>
      <c r="K1896" s="425"/>
      <c r="L1896" s="426"/>
    </row>
    <row r="1897" spans="1:12">
      <c r="A1897" s="101"/>
      <c r="B1897" s="72" t="s">
        <v>144</v>
      </c>
      <c r="C1897" s="425" t="str">
        <f ca="1">IF(C1887="Número",TEXT(OFFSET('Bateria indicadores proceso'!$W$3,(RIGHT(A1882,3)),1),"######"),TEXT(OFFSET('Bateria indicadores proceso'!$W$3,(RIGHT(A1882,3)),1),"0.0%"))</f>
        <v>100.0%</v>
      </c>
      <c r="D1897" s="425"/>
      <c r="E1897" s="425"/>
      <c r="F1897" s="425"/>
      <c r="G1897" s="425"/>
      <c r="H1897" s="425"/>
      <c r="I1897" s="425"/>
      <c r="J1897" s="425"/>
      <c r="K1897" s="425"/>
      <c r="L1897" s="426"/>
    </row>
    <row r="1898" spans="1:12">
      <c r="A1898" s="101"/>
      <c r="B1898" s="441" t="s">
        <v>145</v>
      </c>
      <c r="C1898" s="70" t="s">
        <v>146</v>
      </c>
      <c r="D1898" s="70" t="s">
        <v>147</v>
      </c>
      <c r="E1898" s="70" t="s">
        <v>148</v>
      </c>
      <c r="F1898" s="70" t="s">
        <v>149</v>
      </c>
      <c r="J1898" s="75"/>
      <c r="K1898" s="75"/>
      <c r="L1898" s="76"/>
    </row>
    <row r="1899" spans="1:12">
      <c r="A1899" s="101"/>
      <c r="B1899" s="441"/>
      <c r="C1899" s="70" t="str">
        <f ca="1">IF(C1887="Número",TEXT(OFFSET('Bateria indicadores proceso'!$S$3,(RIGHT(A1882,3)),1),"######"),TEXT(OFFSET('Bateria indicadores proceso'!$S$3,(RIGHT(A1882,3)),1),"0.0%"))</f>
        <v>100.0%</v>
      </c>
      <c r="D1899" s="70" t="str">
        <f ca="1">IF(C1887="Número",TEXT(OFFSET('Bateria indicadores proceso'!$T$3,(RIGHT(A1882,3)),1),"######"),TEXT(OFFSET('Bateria indicadores proceso'!$T$3,(RIGHT(A1882,3)),1),"0.0%"))</f>
        <v>100.0%</v>
      </c>
      <c r="E1899" s="70" t="str">
        <f ca="1">IF(C1887="Número",TEXT(OFFSET('Bateria indicadores proceso'!$U$3,(RIGHT(A1882,3)),1),"######"),TEXT(OFFSET('Bateria indicadores proceso'!$U$3,(RIGHT(A1882,3)),1),"0.0%"))</f>
        <v>100.0%</v>
      </c>
      <c r="F1899" s="70" t="str">
        <f ca="1">IF(C1887="Número",TEXT(OFFSET('Bateria indicadores proceso'!$V$3,(RIGHT(A1882,3)),1),"######"),TEXT(OFFSET('Bateria indicadores proceso'!$V$3,(RIGHT(A1882,3)),1),"0.0%"))</f>
        <v>100.0%</v>
      </c>
      <c r="J1899" s="77"/>
      <c r="K1899" s="77"/>
      <c r="L1899" s="78"/>
    </row>
    <row r="1900" spans="1:12">
      <c r="A1900" s="101"/>
      <c r="B1900" s="466" t="s">
        <v>150</v>
      </c>
      <c r="C1900" s="446" t="s">
        <v>99</v>
      </c>
      <c r="D1900" s="447"/>
      <c r="E1900" s="446" t="s">
        <v>103</v>
      </c>
      <c r="F1900" s="447"/>
      <c r="G1900" s="446" t="s">
        <v>107</v>
      </c>
      <c r="H1900" s="447"/>
      <c r="I1900" s="446" t="s">
        <v>111</v>
      </c>
      <c r="J1900" s="447"/>
      <c r="K1900" s="446" t="s">
        <v>114</v>
      </c>
      <c r="L1900" s="449"/>
    </row>
    <row r="1901" spans="1:12">
      <c r="A1901" s="101"/>
      <c r="B1901" s="467"/>
      <c r="C1901" s="452" t="s">
        <v>97</v>
      </c>
      <c r="D1901" s="453"/>
      <c r="E1901" s="454" t="s">
        <v>101</v>
      </c>
      <c r="F1901" s="455"/>
      <c r="G1901" s="456" t="s">
        <v>105</v>
      </c>
      <c r="H1901" s="457"/>
      <c r="I1901" s="458" t="s">
        <v>109</v>
      </c>
      <c r="J1901" s="459"/>
      <c r="K1901" s="460" t="s">
        <v>112</v>
      </c>
      <c r="L1901" s="461"/>
    </row>
    <row r="1902" spans="1:12">
      <c r="A1902" s="101"/>
      <c r="B1902" s="468"/>
      <c r="C1902" s="446" t="s">
        <v>98</v>
      </c>
      <c r="D1902" s="447"/>
      <c r="E1902" s="446" t="s">
        <v>151</v>
      </c>
      <c r="F1902" s="447"/>
      <c r="G1902" s="448" t="s">
        <v>152</v>
      </c>
      <c r="H1902" s="447"/>
      <c r="I1902" s="446" t="s">
        <v>153</v>
      </c>
      <c r="J1902" s="447"/>
      <c r="K1902" s="446" t="s">
        <v>113</v>
      </c>
      <c r="L1902" s="449"/>
    </row>
    <row r="1903" spans="1:12">
      <c r="A1903" s="101"/>
      <c r="B1903" s="72" t="s">
        <v>154</v>
      </c>
      <c r="C1903" s="427" t="str">
        <f ca="1">OFFSET('Bateria indicadores proceso'!$Y$3,(RIGHT(A1882,3)),1)</f>
        <v>Reportes del Sistema de gestión documental,  tablero de reparto  y registro de custodia de los expedientes; clasificadospor trámites así: 2. reforma de estatutos, 3. personería jurídica especial, 4. personería jurídica extendida, 5. dignatarios, y 6. tutelas</v>
      </c>
      <c r="D1903" s="427"/>
      <c r="E1903" s="427"/>
      <c r="F1903" s="427"/>
      <c r="G1903" s="427"/>
      <c r="H1903" s="427"/>
      <c r="I1903" s="427"/>
      <c r="J1903" s="427"/>
      <c r="K1903" s="427"/>
      <c r="L1903" s="428"/>
    </row>
    <row r="1904" spans="1:12">
      <c r="A1904" s="101"/>
      <c r="B1904" s="442" t="s">
        <v>155</v>
      </c>
      <c r="C1904" s="425" t="s">
        <v>156</v>
      </c>
      <c r="D1904" s="425"/>
      <c r="E1904" s="425"/>
      <c r="F1904" s="462" t="str">
        <f ca="1">OFFSET('Bateria indicadores proceso'!$B$3,(RIGHT(A1882,3)),1)</f>
        <v>GESTIÓN PARA LA PROTECCIÓN DE LOS DERECHOS</v>
      </c>
      <c r="G1904" s="462"/>
      <c r="H1904" s="462"/>
      <c r="I1904" s="462"/>
      <c r="J1904" s="462"/>
      <c r="K1904" s="462"/>
      <c r="L1904" s="463"/>
    </row>
    <row r="1905" spans="1:12">
      <c r="A1905" s="101"/>
      <c r="B1905" s="443"/>
      <c r="C1905" s="425" t="s">
        <v>157</v>
      </c>
      <c r="D1905" s="425"/>
      <c r="E1905" s="425"/>
      <c r="F1905" s="464">
        <f ca="1">OFFSET('Bateria indicadores proceso'!$C$3,(RIGHT(A1882,3)),1)</f>
        <v>0.11</v>
      </c>
      <c r="G1905" s="464"/>
      <c r="H1905" s="464"/>
      <c r="I1905" s="464"/>
      <c r="J1905" s="464"/>
      <c r="K1905" s="464"/>
      <c r="L1905" s="465"/>
    </row>
    <row r="1906" spans="1:12" ht="15" thickBot="1">
      <c r="A1906" s="101"/>
      <c r="B1906" s="443"/>
      <c r="C1906" s="425" t="s">
        <v>158</v>
      </c>
      <c r="D1906" s="425"/>
      <c r="E1906" s="425"/>
      <c r="F1906" s="464">
        <f ca="1">OFFSET('Bateria indicadores proceso'!$E$3,(RIGHT(A1882,3)),1)</f>
        <v>0.04</v>
      </c>
      <c r="G1906" s="464"/>
      <c r="H1906" s="464"/>
      <c r="I1906" s="464"/>
      <c r="J1906" s="464"/>
      <c r="K1906" s="464"/>
      <c r="L1906" s="465"/>
    </row>
    <row r="1907" spans="1:12" ht="16" thickBot="1">
      <c r="A1907" s="101"/>
      <c r="B1907" s="438" t="s">
        <v>159</v>
      </c>
      <c r="C1907" s="439"/>
      <c r="D1907" s="439"/>
      <c r="E1907" s="439"/>
      <c r="F1907" s="439"/>
      <c r="G1907" s="439"/>
      <c r="H1907" s="439"/>
      <c r="I1907" s="439"/>
      <c r="J1907" s="439"/>
      <c r="K1907" s="439"/>
      <c r="L1907" s="440"/>
    </row>
    <row r="1908" spans="1:12">
      <c r="A1908" s="101"/>
      <c r="B1908" s="72" t="s">
        <v>161</v>
      </c>
      <c r="C1908" s="425" t="str">
        <f ca="1">OFFSET('Bateria indicadores proceso'!$G$3,(RIGHT(A1882,3)),1)</f>
        <v>Director</v>
      </c>
      <c r="D1908" s="425"/>
      <c r="E1908" s="425"/>
      <c r="F1908" s="425"/>
      <c r="G1908" s="425"/>
      <c r="H1908" s="425"/>
      <c r="I1908" s="425"/>
      <c r="J1908" s="425"/>
      <c r="K1908" s="425"/>
      <c r="L1908" s="426"/>
    </row>
    <row r="1909" spans="1:12">
      <c r="A1909" s="101"/>
      <c r="B1909" s="72" t="s">
        <v>162</v>
      </c>
      <c r="C1909" s="425" t="str">
        <f ca="1">OFFSET('Bateria indicadores proceso'!$F$3,(RIGHT(A1882,3)),1)</f>
        <v>Dirección de Asuntos Religiosos</v>
      </c>
      <c r="D1909" s="425"/>
      <c r="E1909" s="425"/>
      <c r="F1909" s="425"/>
      <c r="G1909" s="425"/>
      <c r="H1909" s="425"/>
      <c r="I1909" s="425"/>
      <c r="J1909" s="425"/>
      <c r="K1909" s="425"/>
      <c r="L1909" s="426"/>
    </row>
    <row r="1910" spans="1:12">
      <c r="A1910" s="101"/>
      <c r="B1910" s="72" t="s">
        <v>163</v>
      </c>
      <c r="C1910" s="450" t="str">
        <f ca="1">OFFSET('Bateria indicadores proceso'!$H$3,(RIGHT(A1882,3)),1)</f>
        <v>richard.gamboa@mininterior.gov.co</v>
      </c>
      <c r="D1910" s="450"/>
      <c r="E1910" s="450"/>
      <c r="F1910" s="450"/>
      <c r="G1910" s="450"/>
      <c r="H1910" s="450"/>
      <c r="I1910" s="450"/>
      <c r="J1910" s="450"/>
      <c r="K1910" s="450"/>
      <c r="L1910" s="451"/>
    </row>
    <row r="1911" spans="1:12" ht="15" thickBot="1">
      <c r="A1911" s="104"/>
      <c r="B1911" s="74" t="s">
        <v>164</v>
      </c>
      <c r="C1911" s="429" t="s">
        <v>165</v>
      </c>
      <c r="D1911" s="429"/>
      <c r="E1911" s="429"/>
      <c r="F1911" s="429"/>
      <c r="G1911" s="429"/>
      <c r="H1911" s="429"/>
      <c r="I1911" s="429"/>
      <c r="J1911" s="429"/>
      <c r="K1911" s="429"/>
      <c r="L1911" s="430"/>
    </row>
    <row r="1912" spans="1:12" ht="15" thickBot="1"/>
    <row r="1913" spans="1:12" ht="21.5" thickBot="1">
      <c r="A1913" s="431" t="s">
        <v>120</v>
      </c>
      <c r="B1913" s="432"/>
      <c r="C1913" s="432"/>
      <c r="D1913" s="432"/>
      <c r="E1913" s="432"/>
      <c r="F1913" s="432"/>
      <c r="G1913" s="432"/>
      <c r="H1913" s="432"/>
      <c r="I1913" s="432"/>
      <c r="J1913" s="432"/>
      <c r="K1913" s="432"/>
      <c r="L1913" s="433"/>
    </row>
    <row r="1914" spans="1:12" ht="31.5" thickBot="1">
      <c r="A1914" s="69" t="s">
        <v>121</v>
      </c>
      <c r="B1914" s="436" t="s">
        <v>122</v>
      </c>
      <c r="C1914" s="436"/>
      <c r="D1914" s="436"/>
      <c r="E1914" s="436"/>
      <c r="F1914" s="436"/>
      <c r="G1914" s="436"/>
      <c r="H1914" s="436"/>
      <c r="I1914" s="436"/>
      <c r="J1914" s="436"/>
      <c r="K1914" s="436"/>
      <c r="L1914" s="436"/>
    </row>
    <row r="1915" spans="1:12" ht="16" thickBot="1">
      <c r="A1915" s="100"/>
      <c r="B1915" s="71" t="s">
        <v>123</v>
      </c>
      <c r="C1915" s="434" t="s">
        <v>124</v>
      </c>
      <c r="D1915" s="434"/>
      <c r="E1915" s="434"/>
      <c r="F1915" s="434"/>
      <c r="G1915" s="434"/>
      <c r="H1915" s="434"/>
      <c r="I1915" s="434"/>
      <c r="J1915" s="434"/>
      <c r="K1915" s="434"/>
      <c r="L1915" s="435"/>
    </row>
    <row r="1916" spans="1:12" ht="16" thickBot="1">
      <c r="A1916" s="101"/>
      <c r="B1916" s="436" t="s">
        <v>125</v>
      </c>
      <c r="C1916" s="437"/>
      <c r="D1916" s="437"/>
      <c r="E1916" s="437"/>
      <c r="F1916" s="437"/>
      <c r="G1916" s="437"/>
      <c r="H1916" s="437"/>
      <c r="I1916" s="437"/>
      <c r="J1916" s="437"/>
      <c r="K1916" s="437"/>
      <c r="L1916" s="437"/>
    </row>
    <row r="1917" spans="1:12">
      <c r="A1917" s="101"/>
      <c r="B1917" s="71" t="s">
        <v>126</v>
      </c>
      <c r="C1917" s="427" t="s">
        <v>127</v>
      </c>
      <c r="D1917" s="427"/>
      <c r="E1917" s="427"/>
      <c r="F1917" s="427"/>
      <c r="G1917" s="427"/>
      <c r="H1917" s="427"/>
      <c r="I1917" s="427"/>
      <c r="J1917" s="427"/>
      <c r="K1917" s="427"/>
      <c r="L1917" s="428"/>
    </row>
    <row r="1918" spans="1:12">
      <c r="A1918" s="102" t="s">
        <v>218</v>
      </c>
      <c r="B1918" s="72" t="s">
        <v>129</v>
      </c>
      <c r="C1918" s="427" t="str">
        <f ca="1">OFFSET('Bateria indicadores proceso'!$F$3,(RIGHT(A1918,3)),1)</f>
        <v>Dirección de Asuntos Religiosos</v>
      </c>
      <c r="D1918" s="427"/>
      <c r="E1918" s="427"/>
      <c r="F1918" s="427"/>
      <c r="G1918" s="427"/>
      <c r="H1918" s="427"/>
      <c r="I1918" s="427"/>
      <c r="J1918" s="427"/>
      <c r="K1918" s="427"/>
      <c r="L1918" s="428"/>
    </row>
    <row r="1919" spans="1:12">
      <c r="A1919" s="101"/>
      <c r="B1919" s="72" t="s">
        <v>130</v>
      </c>
      <c r="C1919" s="427" t="str">
        <f ca="1">OFFSET('Bateria indicadores proceso'!$K$3,(RIGHT(A1918,3)),1)</f>
        <v xml:space="preserve">Certificados de existencia y representación legal de las entidades religiosas expedidos por la Dirección de Asuntos Religiosos </v>
      </c>
      <c r="D1919" s="427"/>
      <c r="E1919" s="427"/>
      <c r="F1919" s="427"/>
      <c r="G1919" s="427"/>
      <c r="H1919" s="427"/>
      <c r="I1919" s="427"/>
      <c r="J1919" s="427"/>
      <c r="K1919" s="427"/>
      <c r="L1919" s="428"/>
    </row>
    <row r="1920" spans="1:12">
      <c r="A1920" s="101"/>
      <c r="B1920" s="72" t="s">
        <v>131</v>
      </c>
      <c r="C1920" s="427" t="str">
        <f ca="1">OFFSET('Bateria indicadores proceso'!$I$3,(RIGHT(A1918,3)),1)</f>
        <v>Efectividad</v>
      </c>
      <c r="D1920" s="427"/>
      <c r="E1920" s="427"/>
      <c r="F1920" s="427"/>
      <c r="G1920" s="427"/>
      <c r="H1920" s="427"/>
      <c r="I1920" s="427"/>
      <c r="J1920" s="427"/>
      <c r="K1920" s="427"/>
      <c r="L1920" s="428"/>
    </row>
    <row r="1921" spans="1:12" ht="15" thickBot="1">
      <c r="A1921" s="103"/>
      <c r="B1921" s="73" t="s">
        <v>132</v>
      </c>
      <c r="C1921" s="427" t="str">
        <f ca="1">OFFSET('Bateria indicadores proceso'!$J$3,(RIGHT(A1918,3)),1)</f>
        <v>Mantener el porcentaje de expedición de certificados de existencia y representación legal dentro del tiempo establecido por la normativa, es importante porque garantiza la eficiencia y oportunidad en la atención de trámites, lo cual permite asegurar la transparencia, la eficiencia administrativa y la satisfacción de las entidades religiosas.</v>
      </c>
      <c r="D1921" s="427"/>
      <c r="E1921" s="427"/>
      <c r="F1921" s="427"/>
      <c r="G1921" s="427"/>
      <c r="H1921" s="427"/>
      <c r="I1921" s="427"/>
      <c r="J1921" s="427"/>
      <c r="K1921" s="427"/>
      <c r="L1921" s="428"/>
    </row>
    <row r="1922" spans="1:12" ht="16" thickBot="1">
      <c r="A1922" s="103"/>
      <c r="B1922" s="438" t="s">
        <v>133</v>
      </c>
      <c r="C1922" s="439"/>
      <c r="D1922" s="439"/>
      <c r="E1922" s="439"/>
      <c r="F1922" s="439"/>
      <c r="G1922" s="439"/>
      <c r="H1922" s="439"/>
      <c r="I1922" s="439"/>
      <c r="J1922" s="439"/>
      <c r="K1922" s="439"/>
      <c r="L1922" s="440"/>
    </row>
    <row r="1923" spans="1:12">
      <c r="A1923" s="101"/>
      <c r="B1923" s="71" t="s">
        <v>134</v>
      </c>
      <c r="C1923" s="427" t="str">
        <f ca="1">OFFSET('Bateria indicadores proceso'!$O$3,(RIGHT(A1918,3)),1)</f>
        <v>Porcentaje</v>
      </c>
      <c r="D1923" s="427"/>
      <c r="E1923" s="427"/>
      <c r="F1923" s="427"/>
      <c r="G1923" s="427"/>
      <c r="H1923" s="427"/>
      <c r="I1923" s="427"/>
      <c r="J1923" s="427"/>
      <c r="K1923" s="427"/>
      <c r="L1923" s="428"/>
    </row>
    <row r="1924" spans="1:12" ht="24">
      <c r="A1924" s="101"/>
      <c r="B1924" s="72" t="s">
        <v>135</v>
      </c>
      <c r="C1924" s="427"/>
      <c r="D1924" s="427"/>
      <c r="E1924" s="427"/>
      <c r="F1924" s="427"/>
      <c r="G1924" s="427"/>
      <c r="H1924" s="427"/>
      <c r="I1924" s="427"/>
      <c r="J1924" s="427"/>
      <c r="K1924" s="427"/>
      <c r="L1924" s="428"/>
    </row>
    <row r="1925" spans="1:12">
      <c r="A1925" s="101"/>
      <c r="B1925" s="72" t="s">
        <v>136</v>
      </c>
      <c r="C1925" s="427" t="str">
        <f ca="1">OFFSET('Bateria indicadores proceso'!$L$3,(RIGHT(A1918,3)),1)</f>
        <v>((Número certificaciones de representacion legal  de las entidades religiosas expedidos) /( número de solicitudes de certificación de representacion legal  de las entidades religiosas recibidos)) multiplicado por 100</v>
      </c>
      <c r="D1925" s="427"/>
      <c r="E1925" s="427"/>
      <c r="F1925" s="427"/>
      <c r="G1925" s="427"/>
      <c r="H1925" s="427"/>
      <c r="I1925" s="427"/>
      <c r="J1925" s="427"/>
      <c r="K1925" s="427"/>
      <c r="L1925" s="428"/>
    </row>
    <row r="1926" spans="1:12">
      <c r="A1926" s="101"/>
      <c r="B1926" s="72" t="s">
        <v>137</v>
      </c>
      <c r="C1926" s="427" t="str">
        <f ca="1">OFFSET('Bateria indicadores proceso'!$Z$3,(RIGHT(A1918,3)),1)</f>
        <v>Trimestral</v>
      </c>
      <c r="D1926" s="427"/>
      <c r="E1926" s="427"/>
      <c r="F1926" s="427"/>
      <c r="G1926" s="427"/>
      <c r="H1926" s="427"/>
      <c r="I1926" s="427"/>
      <c r="J1926" s="427"/>
      <c r="K1926" s="427"/>
      <c r="L1926" s="428"/>
    </row>
    <row r="1927" spans="1:12">
      <c r="A1927" s="101"/>
      <c r="B1927" s="72" t="s">
        <v>138</v>
      </c>
      <c r="C1927" s="427" t="str">
        <f ca="1">OFFSET('Bateria indicadores proceso'!$X$3,(RIGHT(A1918,3)),1)</f>
        <v>Registro público de entidades religiosas (Plataforma BPM)</v>
      </c>
      <c r="D1927" s="427"/>
      <c r="E1927" s="427"/>
      <c r="F1927" s="427"/>
      <c r="G1927" s="427"/>
      <c r="H1927" s="427"/>
      <c r="I1927" s="427"/>
      <c r="J1927" s="427"/>
      <c r="K1927" s="427"/>
      <c r="L1927" s="428"/>
    </row>
    <row r="1928" spans="1:12">
      <c r="A1928" s="101"/>
      <c r="B1928" s="72" t="s">
        <v>139</v>
      </c>
      <c r="C1928" s="425">
        <f ca="1">OFFSET('Bateria indicadores proceso'!$P$3,(RIGHT(A1918,3)),1)</f>
        <v>2019</v>
      </c>
      <c r="D1928" s="425"/>
      <c r="E1928" s="425"/>
      <c r="F1928" s="425"/>
      <c r="G1928" s="425"/>
      <c r="H1928" s="425"/>
      <c r="I1928" s="425"/>
      <c r="J1928" s="425"/>
      <c r="K1928" s="425"/>
      <c r="L1928" s="426"/>
    </row>
    <row r="1929" spans="1:12">
      <c r="A1929" s="101"/>
      <c r="B1929" s="72" t="s">
        <v>140</v>
      </c>
      <c r="C1929" s="425" t="str">
        <f ca="1">IF(C1923="Número",TEXT(OFFSET('Bateria indicadores proceso'!$Q$3,(RIGHT(A1918,3)),1),"######"),TEXT(OFFSET('Bateria indicadores proceso'!$Q$3,(RIGHT(A1918,3)),1),"0.0%"))</f>
        <v>100.0%</v>
      </c>
      <c r="D1929" s="425"/>
      <c r="E1929" s="425"/>
      <c r="F1929" s="425"/>
      <c r="G1929" s="425"/>
      <c r="H1929" s="425"/>
      <c r="I1929" s="425"/>
      <c r="J1929" s="425"/>
      <c r="K1929" s="425"/>
      <c r="L1929" s="426"/>
    </row>
    <row r="1930" spans="1:12">
      <c r="A1930" s="101"/>
      <c r="B1930" s="72" t="s">
        <v>141</v>
      </c>
      <c r="C1930" s="444">
        <f ca="1">+OFFSET('Bateria indicadores proceso'!$R$3,(RIGHT(A1918,3)),1)</f>
        <v>46022</v>
      </c>
      <c r="D1930" s="444"/>
      <c r="E1930" s="444"/>
      <c r="F1930" s="444"/>
      <c r="G1930" s="444"/>
      <c r="H1930" s="444"/>
      <c r="I1930" s="444"/>
      <c r="J1930" s="444"/>
      <c r="K1930" s="444"/>
      <c r="L1930" s="445"/>
    </row>
    <row r="1931" spans="1:12">
      <c r="A1931" s="101"/>
      <c r="B1931" s="72" t="s">
        <v>142</v>
      </c>
      <c r="C1931" s="425" t="str">
        <f ca="1">OFFSET('Bateria indicadores proceso'!$M$3,(RIGHT(A1918,3)),1)</f>
        <v>Mantener</v>
      </c>
      <c r="D1931" s="425"/>
      <c r="E1931" s="425"/>
      <c r="F1931" s="425"/>
      <c r="G1931" s="425"/>
      <c r="H1931" s="425"/>
      <c r="I1931" s="425"/>
      <c r="J1931" s="425"/>
      <c r="K1931" s="425"/>
      <c r="L1931" s="426"/>
    </row>
    <row r="1932" spans="1:12">
      <c r="A1932" s="101"/>
      <c r="B1932" s="72" t="s">
        <v>143</v>
      </c>
      <c r="C1932" s="425" t="str">
        <f ca="1">OFFSET('Bateria indicadores proceso'!$N$3,(RIGHT(A1918,3)),1)</f>
        <v>Stock</v>
      </c>
      <c r="D1932" s="425"/>
      <c r="E1932" s="425"/>
      <c r="F1932" s="425"/>
      <c r="G1932" s="425"/>
      <c r="H1932" s="425"/>
      <c r="I1932" s="425"/>
      <c r="J1932" s="425"/>
      <c r="K1932" s="425"/>
      <c r="L1932" s="426"/>
    </row>
    <row r="1933" spans="1:12">
      <c r="A1933" s="101"/>
      <c r="B1933" s="72" t="s">
        <v>144</v>
      </c>
      <c r="C1933" s="425" t="str">
        <f ca="1">IF(C1923="Número",TEXT(OFFSET('Bateria indicadores proceso'!$W$3,(RIGHT(A1918,3)),1),"######"),TEXT(OFFSET('Bateria indicadores proceso'!$W$3,(RIGHT(A1918,3)),1),"0.0%"))</f>
        <v>100.0%</v>
      </c>
      <c r="D1933" s="425"/>
      <c r="E1933" s="425"/>
      <c r="F1933" s="425"/>
      <c r="G1933" s="425"/>
      <c r="H1933" s="425"/>
      <c r="I1933" s="425"/>
      <c r="J1933" s="425"/>
      <c r="K1933" s="425"/>
      <c r="L1933" s="426"/>
    </row>
    <row r="1934" spans="1:12">
      <c r="A1934" s="101"/>
      <c r="B1934" s="441" t="s">
        <v>145</v>
      </c>
      <c r="C1934" s="70" t="s">
        <v>146</v>
      </c>
      <c r="D1934" s="70" t="s">
        <v>147</v>
      </c>
      <c r="E1934" s="70" t="s">
        <v>148</v>
      </c>
      <c r="F1934" s="70" t="s">
        <v>149</v>
      </c>
      <c r="J1934" s="75"/>
      <c r="K1934" s="75"/>
      <c r="L1934" s="76"/>
    </row>
    <row r="1935" spans="1:12">
      <c r="A1935" s="101"/>
      <c r="B1935" s="441"/>
      <c r="C1935" s="70" t="str">
        <f ca="1">IF(C1923="Número",TEXT(OFFSET('Bateria indicadores proceso'!$S$3,(RIGHT(A1918,3)),1),"######"),TEXT(OFFSET('Bateria indicadores proceso'!$S$3,(RIGHT(A1918,3)),1),"0.0%"))</f>
        <v>100.0%</v>
      </c>
      <c r="D1935" s="70" t="str">
        <f ca="1">IF(C1923="Número",TEXT(OFFSET('Bateria indicadores proceso'!$T$3,(RIGHT(A1918,3)),1),"######"),TEXT(OFFSET('Bateria indicadores proceso'!$T$3,(RIGHT(A1918,3)),1),"0.0%"))</f>
        <v>100.0%</v>
      </c>
      <c r="E1935" s="70" t="str">
        <f ca="1">IF(C1923="Número",TEXT(OFFSET('Bateria indicadores proceso'!$U$3,(RIGHT(A1918,3)),1),"######"),TEXT(OFFSET('Bateria indicadores proceso'!$U$3,(RIGHT(A1918,3)),1),"0.0%"))</f>
        <v>100.0%</v>
      </c>
      <c r="F1935" s="70" t="str">
        <f ca="1">IF(C1923="Número",TEXT(OFFSET('Bateria indicadores proceso'!$V$3,(RIGHT(A1918,3)),1),"######"),TEXT(OFFSET('Bateria indicadores proceso'!$V$3,(RIGHT(A1918,3)),1),"0.0%"))</f>
        <v>100.0%</v>
      </c>
      <c r="J1935" s="77"/>
      <c r="K1935" s="77"/>
      <c r="L1935" s="78"/>
    </row>
    <row r="1936" spans="1:12">
      <c r="A1936" s="101"/>
      <c r="B1936" s="466" t="s">
        <v>150</v>
      </c>
      <c r="C1936" s="446" t="s">
        <v>99</v>
      </c>
      <c r="D1936" s="447"/>
      <c r="E1936" s="446" t="s">
        <v>103</v>
      </c>
      <c r="F1936" s="447"/>
      <c r="G1936" s="446" t="s">
        <v>107</v>
      </c>
      <c r="H1936" s="447"/>
      <c r="I1936" s="446" t="s">
        <v>111</v>
      </c>
      <c r="J1936" s="447"/>
      <c r="K1936" s="446" t="s">
        <v>114</v>
      </c>
      <c r="L1936" s="449"/>
    </row>
    <row r="1937" spans="1:12">
      <c r="A1937" s="101"/>
      <c r="B1937" s="467"/>
      <c r="C1937" s="452" t="s">
        <v>97</v>
      </c>
      <c r="D1937" s="453"/>
      <c r="E1937" s="454" t="s">
        <v>101</v>
      </c>
      <c r="F1937" s="455"/>
      <c r="G1937" s="456" t="s">
        <v>105</v>
      </c>
      <c r="H1937" s="457"/>
      <c r="I1937" s="458" t="s">
        <v>109</v>
      </c>
      <c r="J1937" s="459"/>
      <c r="K1937" s="460" t="s">
        <v>112</v>
      </c>
      <c r="L1937" s="461"/>
    </row>
    <row r="1938" spans="1:12">
      <c r="A1938" s="101"/>
      <c r="B1938" s="468"/>
      <c r="C1938" s="446" t="s">
        <v>98</v>
      </c>
      <c r="D1938" s="447"/>
      <c r="E1938" s="446" t="s">
        <v>151</v>
      </c>
      <c r="F1938" s="447"/>
      <c r="G1938" s="448" t="s">
        <v>152</v>
      </c>
      <c r="H1938" s="447"/>
      <c r="I1938" s="446" t="s">
        <v>153</v>
      </c>
      <c r="J1938" s="447"/>
      <c r="K1938" s="446" t="s">
        <v>113</v>
      </c>
      <c r="L1938" s="449"/>
    </row>
    <row r="1939" spans="1:12">
      <c r="A1939" s="101"/>
      <c r="B1939" s="72" t="s">
        <v>154</v>
      </c>
      <c r="C1939" s="427" t="str">
        <f ca="1">OFFSET('Bateria indicadores proceso'!$Y$3,(RIGHT(A1918,3)),1)</f>
        <v>Reportes del Sistema de gestión documental BPM, tablero de reparto  y registro de custodia de los expedientes; clasificadospor trámites así: 1. Certificados de existencia y representacion legal</v>
      </c>
      <c r="D1939" s="427"/>
      <c r="E1939" s="427"/>
      <c r="F1939" s="427"/>
      <c r="G1939" s="427"/>
      <c r="H1939" s="427"/>
      <c r="I1939" s="427"/>
      <c r="J1939" s="427"/>
      <c r="K1939" s="427"/>
      <c r="L1939" s="428"/>
    </row>
    <row r="1940" spans="1:12">
      <c r="A1940" s="101"/>
      <c r="B1940" s="442" t="s">
        <v>155</v>
      </c>
      <c r="C1940" s="425" t="s">
        <v>156</v>
      </c>
      <c r="D1940" s="425"/>
      <c r="E1940" s="425"/>
      <c r="F1940" s="462" t="str">
        <f ca="1">OFFSET('Bateria indicadores proceso'!$B$3,(RIGHT(A1918,3)),1)</f>
        <v>GESTIÓN PARA LA PROTECCIÓN DE LOS DERECHOS</v>
      </c>
      <c r="G1940" s="462"/>
      <c r="H1940" s="462"/>
      <c r="I1940" s="462"/>
      <c r="J1940" s="462"/>
      <c r="K1940" s="462"/>
      <c r="L1940" s="463"/>
    </row>
    <row r="1941" spans="1:12">
      <c r="A1941" s="101"/>
      <c r="B1941" s="443"/>
      <c r="C1941" s="425" t="s">
        <v>157</v>
      </c>
      <c r="D1941" s="425"/>
      <c r="E1941" s="425"/>
      <c r="F1941" s="464">
        <f ca="1">OFFSET('Bateria indicadores proceso'!$C$3,(RIGHT(A1918,3)),1)</f>
        <v>0.11</v>
      </c>
      <c r="G1941" s="464"/>
      <c r="H1941" s="464"/>
      <c r="I1941" s="464"/>
      <c r="J1941" s="464"/>
      <c r="K1941" s="464"/>
      <c r="L1941" s="465"/>
    </row>
    <row r="1942" spans="1:12" ht="15" thickBot="1">
      <c r="A1942" s="101"/>
      <c r="B1942" s="443"/>
      <c r="C1942" s="425" t="s">
        <v>158</v>
      </c>
      <c r="D1942" s="425"/>
      <c r="E1942" s="425"/>
      <c r="F1942" s="464">
        <f ca="1">OFFSET('Bateria indicadores proceso'!$E$3,(RIGHT(A1918,3)),1)</f>
        <v>0.04</v>
      </c>
      <c r="G1942" s="464"/>
      <c r="H1942" s="464"/>
      <c r="I1942" s="464"/>
      <c r="J1942" s="464"/>
      <c r="K1942" s="464"/>
      <c r="L1942" s="465"/>
    </row>
    <row r="1943" spans="1:12" ht="16" thickBot="1">
      <c r="A1943" s="101"/>
      <c r="B1943" s="438" t="s">
        <v>159</v>
      </c>
      <c r="C1943" s="439"/>
      <c r="D1943" s="439"/>
      <c r="E1943" s="439"/>
      <c r="F1943" s="439"/>
      <c r="G1943" s="439"/>
      <c r="H1943" s="439"/>
      <c r="I1943" s="439"/>
      <c r="J1943" s="439"/>
      <c r="K1943" s="439"/>
      <c r="L1943" s="440"/>
    </row>
    <row r="1944" spans="1:12">
      <c r="A1944" s="101"/>
      <c r="B1944" s="72" t="s">
        <v>161</v>
      </c>
      <c r="C1944" s="425" t="str">
        <f ca="1">OFFSET('Bateria indicadores proceso'!$G$3,(RIGHT(A1918,3)),1)</f>
        <v>Director</v>
      </c>
      <c r="D1944" s="425"/>
      <c r="E1944" s="425"/>
      <c r="F1944" s="425"/>
      <c r="G1944" s="425"/>
      <c r="H1944" s="425"/>
      <c r="I1944" s="425"/>
      <c r="J1944" s="425"/>
      <c r="K1944" s="425"/>
      <c r="L1944" s="426"/>
    </row>
    <row r="1945" spans="1:12">
      <c r="A1945" s="101"/>
      <c r="B1945" s="72" t="s">
        <v>162</v>
      </c>
      <c r="C1945" s="425" t="str">
        <f ca="1">OFFSET('Bateria indicadores proceso'!$F$3,(RIGHT(A1918,3)),1)</f>
        <v>Dirección de Asuntos Religiosos</v>
      </c>
      <c r="D1945" s="425"/>
      <c r="E1945" s="425"/>
      <c r="F1945" s="425"/>
      <c r="G1945" s="425"/>
      <c r="H1945" s="425"/>
      <c r="I1945" s="425"/>
      <c r="J1945" s="425"/>
      <c r="K1945" s="425"/>
      <c r="L1945" s="426"/>
    </row>
    <row r="1946" spans="1:12">
      <c r="A1946" s="101"/>
      <c r="B1946" s="72" t="s">
        <v>163</v>
      </c>
      <c r="C1946" s="450" t="str">
        <f ca="1">OFFSET('Bateria indicadores proceso'!$H$3,(RIGHT(A1882,3)),1)</f>
        <v>richard.gamboa@mininterior.gov.co</v>
      </c>
      <c r="D1946" s="450"/>
      <c r="E1946" s="450"/>
      <c r="F1946" s="450"/>
      <c r="G1946" s="450"/>
      <c r="H1946" s="450"/>
      <c r="I1946" s="450"/>
      <c r="J1946" s="450"/>
      <c r="K1946" s="450"/>
      <c r="L1946" s="451"/>
    </row>
    <row r="1947" spans="1:12" ht="15" thickBot="1">
      <c r="A1947" s="104"/>
      <c r="B1947" s="74" t="s">
        <v>164</v>
      </c>
      <c r="C1947" s="429" t="s">
        <v>165</v>
      </c>
      <c r="D1947" s="429"/>
      <c r="E1947" s="429"/>
      <c r="F1947" s="429"/>
      <c r="G1947" s="429"/>
      <c r="H1947" s="429"/>
      <c r="I1947" s="429"/>
      <c r="J1947" s="429"/>
      <c r="K1947" s="429"/>
      <c r="L1947" s="430"/>
    </row>
    <row r="1948" spans="1:12" ht="15" thickBot="1"/>
    <row r="1949" spans="1:12" ht="21.5" thickBot="1">
      <c r="A1949" s="431" t="s">
        <v>120</v>
      </c>
      <c r="B1949" s="432"/>
      <c r="C1949" s="432"/>
      <c r="D1949" s="432"/>
      <c r="E1949" s="432"/>
      <c r="F1949" s="432"/>
      <c r="G1949" s="432"/>
      <c r="H1949" s="432"/>
      <c r="I1949" s="432"/>
      <c r="J1949" s="432"/>
      <c r="K1949" s="432"/>
      <c r="L1949" s="433"/>
    </row>
    <row r="1950" spans="1:12" ht="31.5" thickBot="1">
      <c r="A1950" s="69" t="s">
        <v>121</v>
      </c>
      <c r="B1950" s="436" t="s">
        <v>122</v>
      </c>
      <c r="C1950" s="436"/>
      <c r="D1950" s="436"/>
      <c r="E1950" s="436"/>
      <c r="F1950" s="436"/>
      <c r="G1950" s="436"/>
      <c r="H1950" s="436"/>
      <c r="I1950" s="436"/>
      <c r="J1950" s="436"/>
      <c r="K1950" s="436"/>
      <c r="L1950" s="436"/>
    </row>
    <row r="1951" spans="1:12" ht="16" thickBot="1">
      <c r="A1951" s="100"/>
      <c r="B1951" s="71" t="s">
        <v>123</v>
      </c>
      <c r="C1951" s="434" t="s">
        <v>124</v>
      </c>
      <c r="D1951" s="434"/>
      <c r="E1951" s="434"/>
      <c r="F1951" s="434"/>
      <c r="G1951" s="434"/>
      <c r="H1951" s="434"/>
      <c r="I1951" s="434"/>
      <c r="J1951" s="434"/>
      <c r="K1951" s="434"/>
      <c r="L1951" s="435"/>
    </row>
    <row r="1952" spans="1:12" ht="16" thickBot="1">
      <c r="A1952" s="101"/>
      <c r="B1952" s="436" t="s">
        <v>125</v>
      </c>
      <c r="C1952" s="437"/>
      <c r="D1952" s="437"/>
      <c r="E1952" s="437"/>
      <c r="F1952" s="437"/>
      <c r="G1952" s="437"/>
      <c r="H1952" s="437"/>
      <c r="I1952" s="437"/>
      <c r="J1952" s="437"/>
      <c r="K1952" s="437"/>
      <c r="L1952" s="437"/>
    </row>
    <row r="1953" spans="1:12">
      <c r="A1953" s="101"/>
      <c r="B1953" s="71" t="s">
        <v>126</v>
      </c>
      <c r="C1953" s="427" t="s">
        <v>127</v>
      </c>
      <c r="D1953" s="427"/>
      <c r="E1953" s="427"/>
      <c r="F1953" s="427"/>
      <c r="G1953" s="427"/>
      <c r="H1953" s="427"/>
      <c r="I1953" s="427"/>
      <c r="J1953" s="427"/>
      <c r="K1953" s="427"/>
      <c r="L1953" s="428"/>
    </row>
    <row r="1954" spans="1:12">
      <c r="A1954" s="102" t="s">
        <v>219</v>
      </c>
      <c r="B1954" s="72" t="s">
        <v>129</v>
      </c>
      <c r="C1954" s="427" t="str">
        <f ca="1">OFFSET('Bateria indicadores proceso'!$F$3,(RIGHT(A1954,3)),1)</f>
        <v>Subdirección de Proyectos para la Seguridad y la Convivencia Ciudadana</v>
      </c>
      <c r="D1954" s="427"/>
      <c r="E1954" s="427"/>
      <c r="F1954" s="427"/>
      <c r="G1954" s="427"/>
      <c r="H1954" s="427"/>
      <c r="I1954" s="427"/>
      <c r="J1954" s="427"/>
      <c r="K1954" s="427"/>
      <c r="L1954" s="428"/>
    </row>
    <row r="1955" spans="1:12">
      <c r="A1955" s="101"/>
      <c r="B1955" s="72" t="s">
        <v>130</v>
      </c>
      <c r="C1955" s="427" t="str">
        <f ca="1">OFFSET('Bateria indicadores proceso'!$K$3,(RIGHT(A1954,3)),1)</f>
        <v xml:space="preserve">Jornadas integrales de fortalecimiento y socialización de la oferta institucional realizadas a entes territoriales y Fuerza Pública																</v>
      </c>
      <c r="D1955" s="427"/>
      <c r="E1955" s="427"/>
      <c r="F1955" s="427"/>
      <c r="G1955" s="427"/>
      <c r="H1955" s="427"/>
      <c r="I1955" s="427"/>
      <c r="J1955" s="427"/>
      <c r="K1955" s="427"/>
      <c r="L1955" s="428"/>
    </row>
    <row r="1956" spans="1:12">
      <c r="A1956" s="101"/>
      <c r="B1956" s="72" t="s">
        <v>131</v>
      </c>
      <c r="C1956" s="427" t="str">
        <f ca="1">OFFSET('Bateria indicadores proceso'!$I$3,(RIGHT(A1954,3)),1)</f>
        <v>Eficacia</v>
      </c>
      <c r="D1956" s="427"/>
      <c r="E1956" s="427"/>
      <c r="F1956" s="427"/>
      <c r="G1956" s="427"/>
      <c r="H1956" s="427"/>
      <c r="I1956" s="427"/>
      <c r="J1956" s="427"/>
      <c r="K1956" s="427"/>
      <c r="L1956" s="428"/>
    </row>
    <row r="1957" spans="1:12" ht="15" thickBot="1">
      <c r="A1957" s="103"/>
      <c r="B1957" s="73" t="s">
        <v>132</v>
      </c>
      <c r="C1957" s="427" t="str">
        <f ca="1">OFFSET('Bateria indicadores proceso'!$J$3,(RIGHT(A1954,3)),1)</f>
        <v xml:space="preserve">Mide el número de jornadas integrales realizadas por la Subdirección de Proyectos para la Seguridad y Convivencia Coudadana a entes territoriales y Fuerza Pública, orientadas a socializar la oferta institucional y fortalecer capacidades en formulación, gestión y radicación de proyectos a través del Sistema de Información de Proyectos Institucionales (SIPI). Estas jornadas buscan facilitar la adecuada estructuración de las iniciativas y su tránsito por el proceso de viabilización técnica, financiera y jurídica. El objetivo del indicador es mantener el número de jornadas ejecutadas conforme a la programación establecida para la vigencia 2026.									</v>
      </c>
      <c r="D1957" s="427"/>
      <c r="E1957" s="427"/>
      <c r="F1957" s="427"/>
      <c r="G1957" s="427"/>
      <c r="H1957" s="427"/>
      <c r="I1957" s="427"/>
      <c r="J1957" s="427"/>
      <c r="K1957" s="427"/>
      <c r="L1957" s="428"/>
    </row>
    <row r="1958" spans="1:12" ht="16" thickBot="1">
      <c r="A1958" s="103"/>
      <c r="B1958" s="438" t="s">
        <v>133</v>
      </c>
      <c r="C1958" s="439"/>
      <c r="D1958" s="439"/>
      <c r="E1958" s="439"/>
      <c r="F1958" s="439"/>
      <c r="G1958" s="439"/>
      <c r="H1958" s="439"/>
      <c r="I1958" s="439"/>
      <c r="J1958" s="439"/>
      <c r="K1958" s="439"/>
      <c r="L1958" s="440"/>
    </row>
    <row r="1959" spans="1:12">
      <c r="A1959" s="101"/>
      <c r="B1959" s="71" t="s">
        <v>134</v>
      </c>
      <c r="C1959" s="427" t="str">
        <f ca="1">OFFSET('Bateria indicadores proceso'!$O$3,(RIGHT(A1954,3)),1)</f>
        <v>Número</v>
      </c>
      <c r="D1959" s="427"/>
      <c r="E1959" s="427"/>
      <c r="F1959" s="427"/>
      <c r="G1959" s="427"/>
      <c r="H1959" s="427"/>
      <c r="I1959" s="427"/>
      <c r="J1959" s="427"/>
      <c r="K1959" s="427"/>
      <c r="L1959" s="428"/>
    </row>
    <row r="1960" spans="1:12" ht="24">
      <c r="A1960" s="101"/>
      <c r="B1960" s="72" t="s">
        <v>135</v>
      </c>
      <c r="C1960" s="427"/>
      <c r="D1960" s="427"/>
      <c r="E1960" s="427"/>
      <c r="F1960" s="427"/>
      <c r="G1960" s="427"/>
      <c r="H1960" s="427"/>
      <c r="I1960" s="427"/>
      <c r="J1960" s="427"/>
      <c r="K1960" s="427"/>
      <c r="L1960" s="428"/>
    </row>
    <row r="1961" spans="1:12">
      <c r="A1961" s="101"/>
      <c r="B1961" s="72" t="s">
        <v>136</v>
      </c>
      <c r="C1961" s="427" t="str">
        <f ca="1">OFFSET('Bateria indicadores proceso'!$L$3,(RIGHT(A1954,3)),1)</f>
        <v xml:space="preserve">Número de jornadas integrales de fortalecimiento y socialización de la oferta institucional realizadas en el periodo.									</v>
      </c>
      <c r="D1961" s="427"/>
      <c r="E1961" s="427"/>
      <c r="F1961" s="427"/>
      <c r="G1961" s="427"/>
      <c r="H1961" s="427"/>
      <c r="I1961" s="427"/>
      <c r="J1961" s="427"/>
      <c r="K1961" s="427"/>
      <c r="L1961" s="428"/>
    </row>
    <row r="1962" spans="1:12">
      <c r="A1962" s="101"/>
      <c r="B1962" s="72" t="s">
        <v>137</v>
      </c>
      <c r="C1962" s="427" t="str">
        <f ca="1">OFFSET('Bateria indicadores proceso'!$Z$3,(RIGHT(A1954,3)),1)</f>
        <v>Semestral</v>
      </c>
      <c r="D1962" s="427"/>
      <c r="E1962" s="427"/>
      <c r="F1962" s="427"/>
      <c r="G1962" s="427"/>
      <c r="H1962" s="427"/>
      <c r="I1962" s="427"/>
      <c r="J1962" s="427"/>
      <c r="K1962" s="427"/>
      <c r="L1962" s="428"/>
    </row>
    <row r="1963" spans="1:12">
      <c r="A1963" s="101"/>
      <c r="B1963" s="72" t="s">
        <v>138</v>
      </c>
      <c r="C1963" s="427" t="str">
        <f ca="1">OFFSET('Bateria indicadores proceso'!$X$3,(RIGHT(A1954,3)),1)</f>
        <v>Registro consolidado de jornadas de fortalecimiento y socialización administrado por la Subdirección; reportes del Sistema de Información de Proyectos Institucionales (SIPI), cuando aplique.</v>
      </c>
      <c r="D1963" s="427"/>
      <c r="E1963" s="427"/>
      <c r="F1963" s="427"/>
      <c r="G1963" s="427"/>
      <c r="H1963" s="427"/>
      <c r="I1963" s="427"/>
      <c r="J1963" s="427"/>
      <c r="K1963" s="427"/>
      <c r="L1963" s="428"/>
    </row>
    <row r="1964" spans="1:12">
      <c r="A1964" s="101"/>
      <c r="B1964" s="72" t="s">
        <v>139</v>
      </c>
      <c r="C1964" s="425" t="str">
        <f ca="1">OFFSET('Bateria indicadores proceso'!$P$3,(RIGHT(A1954,3)),1)</f>
        <v>No aplica</v>
      </c>
      <c r="D1964" s="425"/>
      <c r="E1964" s="425"/>
      <c r="F1964" s="425"/>
      <c r="G1964" s="425"/>
      <c r="H1964" s="425"/>
      <c r="I1964" s="425"/>
      <c r="J1964" s="425"/>
      <c r="K1964" s="425"/>
      <c r="L1964" s="426"/>
    </row>
    <row r="1965" spans="1:12">
      <c r="A1965" s="101"/>
      <c r="B1965" s="72" t="s">
        <v>140</v>
      </c>
      <c r="C1965" s="425" t="str">
        <f ca="1">IF(C1959="Número",TEXT(OFFSET('Bateria indicadores proceso'!$Q$3,(RIGHT(A1954,3)),1),"######"),TEXT(OFFSET('Bateria indicadores proceso'!$Q$3,(RIGHT(A1954,3)),1),"0.0%"))</f>
        <v>No aplica</v>
      </c>
      <c r="D1965" s="425"/>
      <c r="E1965" s="425"/>
      <c r="F1965" s="425"/>
      <c r="G1965" s="425"/>
      <c r="H1965" s="425"/>
      <c r="I1965" s="425"/>
      <c r="J1965" s="425"/>
      <c r="K1965" s="425"/>
      <c r="L1965" s="426"/>
    </row>
    <row r="1966" spans="1:12">
      <c r="A1966" s="101"/>
      <c r="B1966" s="72" t="s">
        <v>141</v>
      </c>
      <c r="C1966" s="444" t="str">
        <f ca="1">+OFFSET('Bateria indicadores proceso'!$R$3,(RIGHT(A1954,3)),1)</f>
        <v>No aplica</v>
      </c>
      <c r="D1966" s="444"/>
      <c r="E1966" s="444"/>
      <c r="F1966" s="444"/>
      <c r="G1966" s="444"/>
      <c r="H1966" s="444"/>
      <c r="I1966" s="444"/>
      <c r="J1966" s="444"/>
      <c r="K1966" s="444"/>
      <c r="L1966" s="445"/>
    </row>
    <row r="1967" spans="1:12">
      <c r="A1967" s="101"/>
      <c r="B1967" s="72" t="s">
        <v>142</v>
      </c>
      <c r="C1967" s="425" t="str">
        <f ca="1">OFFSET('Bateria indicadores proceso'!$M$3,(RIGHT(A1954,3)),1)</f>
        <v>Incrementar</v>
      </c>
      <c r="D1967" s="425"/>
      <c r="E1967" s="425"/>
      <c r="F1967" s="425"/>
      <c r="G1967" s="425"/>
      <c r="H1967" s="425"/>
      <c r="I1967" s="425"/>
      <c r="J1967" s="425"/>
      <c r="K1967" s="425"/>
      <c r="L1967" s="426"/>
    </row>
    <row r="1968" spans="1:12">
      <c r="A1968" s="101"/>
      <c r="B1968" s="72" t="s">
        <v>143</v>
      </c>
      <c r="C1968" s="425" t="str">
        <f ca="1">OFFSET('Bateria indicadores proceso'!$N$3,(RIGHT(A1954,3)),1)</f>
        <v>Acumulado</v>
      </c>
      <c r="D1968" s="425"/>
      <c r="E1968" s="425"/>
      <c r="F1968" s="425"/>
      <c r="G1968" s="425"/>
      <c r="H1968" s="425"/>
      <c r="I1968" s="425"/>
      <c r="J1968" s="425"/>
      <c r="K1968" s="425"/>
      <c r="L1968" s="426"/>
    </row>
    <row r="1969" spans="1:12">
      <c r="A1969" s="101"/>
      <c r="B1969" s="72" t="s">
        <v>144</v>
      </c>
      <c r="C1969" s="425" t="str">
        <f ca="1">IF(C1959="Número",TEXT(OFFSET('Bateria indicadores proceso'!$W$3,(RIGHT(A1954,3)),1),"######"),TEXT(OFFSET('Bateria indicadores proceso'!$W$3,(RIGHT(A1954,3)),1),"0.0%"))</f>
        <v>12</v>
      </c>
      <c r="D1969" s="425"/>
      <c r="E1969" s="425"/>
      <c r="F1969" s="425"/>
      <c r="G1969" s="425"/>
      <c r="H1969" s="425"/>
      <c r="I1969" s="425"/>
      <c r="J1969" s="425"/>
      <c r="K1969" s="425"/>
      <c r="L1969" s="426"/>
    </row>
    <row r="1970" spans="1:12">
      <c r="A1970" s="101"/>
      <c r="B1970" s="441" t="s">
        <v>145</v>
      </c>
      <c r="C1970" s="70" t="s">
        <v>146</v>
      </c>
      <c r="D1970" s="70" t="s">
        <v>147</v>
      </c>
      <c r="E1970" s="70" t="s">
        <v>148</v>
      </c>
      <c r="F1970" s="70" t="s">
        <v>149</v>
      </c>
      <c r="J1970" s="75"/>
      <c r="K1970" s="75"/>
      <c r="L1970" s="76"/>
    </row>
    <row r="1971" spans="1:12">
      <c r="A1971" s="101"/>
      <c r="B1971" s="441"/>
      <c r="C1971" s="70" t="str">
        <f ca="1">IF(C1959="Número",TEXT(OFFSET('Bateria indicadores proceso'!$S$3,(RIGHT(A1954,3)),1),"######"),TEXT(OFFSET('Bateria indicadores proceso'!$S$3,(RIGHT(A1954,3)),1),"0.0%"))</f>
        <v/>
      </c>
      <c r="D1971" s="70" t="str">
        <f ca="1">IF(C1959="Número",TEXT(OFFSET('Bateria indicadores proceso'!$T$3,(RIGHT(A1954,3)),1),"######"),TEXT(OFFSET('Bateria indicadores proceso'!$T$3,(RIGHT(A1954,3)),1),"0.0%"))</f>
        <v>6</v>
      </c>
      <c r="E1971" s="70" t="str">
        <f ca="1">IF(C1959="Número",TEXT(OFFSET('Bateria indicadores proceso'!$U$3,(RIGHT(A1954,3)),1),"######"),TEXT(OFFSET('Bateria indicadores proceso'!$U$3,(RIGHT(A1954,3)),1),"0.0%"))</f>
        <v/>
      </c>
      <c r="F1971" s="70" t="str">
        <f ca="1">IF(C1959="Número",TEXT(OFFSET('Bateria indicadores proceso'!$V$3,(RIGHT(A1954,3)),1),"######"),TEXT(OFFSET('Bateria indicadores proceso'!$V$3,(RIGHT(A1954,3)),1),"0.0%"))</f>
        <v>6</v>
      </c>
      <c r="J1971" s="77"/>
      <c r="K1971" s="77"/>
      <c r="L1971" s="78"/>
    </row>
    <row r="1972" spans="1:12">
      <c r="A1972" s="101"/>
      <c r="B1972" s="466" t="s">
        <v>150</v>
      </c>
      <c r="C1972" s="446" t="s">
        <v>99</v>
      </c>
      <c r="D1972" s="447"/>
      <c r="E1972" s="446" t="s">
        <v>103</v>
      </c>
      <c r="F1972" s="447"/>
      <c r="G1972" s="446" t="s">
        <v>107</v>
      </c>
      <c r="H1972" s="447"/>
      <c r="I1972" s="446" t="s">
        <v>111</v>
      </c>
      <c r="J1972" s="447"/>
      <c r="K1972" s="446" t="s">
        <v>114</v>
      </c>
      <c r="L1972" s="449"/>
    </row>
    <row r="1973" spans="1:12">
      <c r="A1973" s="101"/>
      <c r="B1973" s="467"/>
      <c r="C1973" s="452" t="s">
        <v>97</v>
      </c>
      <c r="D1973" s="453"/>
      <c r="E1973" s="454" t="s">
        <v>101</v>
      </c>
      <c r="F1973" s="455"/>
      <c r="G1973" s="456" t="s">
        <v>105</v>
      </c>
      <c r="H1973" s="457"/>
      <c r="I1973" s="458" t="s">
        <v>109</v>
      </c>
      <c r="J1973" s="459"/>
      <c r="K1973" s="460" t="s">
        <v>112</v>
      </c>
      <c r="L1973" s="461"/>
    </row>
    <row r="1974" spans="1:12">
      <c r="A1974" s="101"/>
      <c r="B1974" s="468"/>
      <c r="C1974" s="446" t="s">
        <v>98</v>
      </c>
      <c r="D1974" s="447"/>
      <c r="E1974" s="446" t="s">
        <v>151</v>
      </c>
      <c r="F1974" s="447"/>
      <c r="G1974" s="448" t="s">
        <v>152</v>
      </c>
      <c r="H1974" s="447"/>
      <c r="I1974" s="446" t="s">
        <v>153</v>
      </c>
      <c r="J1974" s="447"/>
      <c r="K1974" s="446" t="s">
        <v>113</v>
      </c>
      <c r="L1974" s="449"/>
    </row>
    <row r="1975" spans="1:12">
      <c r="A1975" s="101"/>
      <c r="B1975" s="72" t="s">
        <v>154</v>
      </c>
      <c r="C1975" s="427" t="str">
        <f ca="1">OFFSET('Bateria indicadores proceso'!$Y$3,(RIGHT(A1954,3)),1)</f>
        <v>Listados de asistencia firmados; informes de ejecución de jornadas; reportes del registro de jornadas en el SIPI (cuando aplique); material de soporte (actas, memorandos de convocatoria y evidencias fotográficas).</v>
      </c>
      <c r="D1975" s="427"/>
      <c r="E1975" s="427"/>
      <c r="F1975" s="427"/>
      <c r="G1975" s="427"/>
      <c r="H1975" s="427"/>
      <c r="I1975" s="427"/>
      <c r="J1975" s="427"/>
      <c r="K1975" s="427"/>
      <c r="L1975" s="428"/>
    </row>
    <row r="1976" spans="1:12">
      <c r="A1976" s="101"/>
      <c r="B1976" s="442" t="s">
        <v>155</v>
      </c>
      <c r="C1976" s="425" t="s">
        <v>156</v>
      </c>
      <c r="D1976" s="425"/>
      <c r="E1976" s="425"/>
      <c r="F1976" s="462" t="str">
        <f ca="1">OFFSET('Bateria indicadores proceso'!$B$3,(RIGHT(A1954,3)),1)</f>
        <v>GESTIÓN PARA LA PROTECCIÓN DE LOS DERECHOS</v>
      </c>
      <c r="G1976" s="462"/>
      <c r="H1976" s="462"/>
      <c r="I1976" s="462"/>
      <c r="J1976" s="462"/>
      <c r="K1976" s="462"/>
      <c r="L1976" s="463"/>
    </row>
    <row r="1977" spans="1:12">
      <c r="A1977" s="101"/>
      <c r="B1977" s="443"/>
      <c r="C1977" s="425" t="s">
        <v>157</v>
      </c>
      <c r="D1977" s="425"/>
      <c r="E1977" s="425"/>
      <c r="F1977" s="464">
        <f ca="1">OFFSET('Bateria indicadores proceso'!$C$3,(RIGHT(A1954,3)),1)</f>
        <v>0.11</v>
      </c>
      <c r="G1977" s="464"/>
      <c r="H1977" s="464"/>
      <c r="I1977" s="464"/>
      <c r="J1977" s="464"/>
      <c r="K1977" s="464"/>
      <c r="L1977" s="465"/>
    </row>
    <row r="1978" spans="1:12" ht="15" thickBot="1">
      <c r="A1978" s="101"/>
      <c r="B1978" s="443"/>
      <c r="C1978" s="425" t="s">
        <v>158</v>
      </c>
      <c r="D1978" s="425"/>
      <c r="E1978" s="425"/>
      <c r="F1978" s="464">
        <f ca="1">OFFSET('Bateria indicadores proceso'!$E$3,(RIGHT(A1954,3)),1)</f>
        <v>0.05</v>
      </c>
      <c r="G1978" s="464"/>
      <c r="H1978" s="464"/>
      <c r="I1978" s="464"/>
      <c r="J1978" s="464"/>
      <c r="K1978" s="464"/>
      <c r="L1978" s="465"/>
    </row>
    <row r="1979" spans="1:12" ht="16" thickBot="1">
      <c r="A1979" s="101"/>
      <c r="B1979" s="438" t="s">
        <v>159</v>
      </c>
      <c r="C1979" s="439"/>
      <c r="D1979" s="439"/>
      <c r="E1979" s="439"/>
      <c r="F1979" s="439"/>
      <c r="G1979" s="439"/>
      <c r="H1979" s="439"/>
      <c r="I1979" s="439"/>
      <c r="J1979" s="439"/>
      <c r="K1979" s="439"/>
      <c r="L1979" s="440"/>
    </row>
    <row r="1980" spans="1:12">
      <c r="A1980" s="101"/>
      <c r="B1980" s="72" t="s">
        <v>161</v>
      </c>
      <c r="C1980" s="425" t="str">
        <f ca="1">OFFSET('Bateria indicadores proceso'!$G$3,(RIGHT(A1954,3)),1)</f>
        <v xml:space="preserve">Subdirector </v>
      </c>
      <c r="D1980" s="425"/>
      <c r="E1980" s="425"/>
      <c r="F1980" s="425"/>
      <c r="G1980" s="425"/>
      <c r="H1980" s="425"/>
      <c r="I1980" s="425"/>
      <c r="J1980" s="425"/>
      <c r="K1980" s="425"/>
      <c r="L1980" s="426"/>
    </row>
    <row r="1981" spans="1:12">
      <c r="A1981" s="101"/>
      <c r="B1981" s="72" t="s">
        <v>162</v>
      </c>
      <c r="C1981" s="425" t="str">
        <f ca="1">OFFSET('Bateria indicadores proceso'!$F$3,(RIGHT(A1954,3)),1)</f>
        <v>Subdirección de Proyectos para la Seguridad y la Convivencia Ciudadana</v>
      </c>
      <c r="D1981" s="425"/>
      <c r="E1981" s="425"/>
      <c r="F1981" s="425"/>
      <c r="G1981" s="425"/>
      <c r="H1981" s="425"/>
      <c r="I1981" s="425"/>
      <c r="J1981" s="425"/>
      <c r="K1981" s="425"/>
      <c r="L1981" s="426"/>
    </row>
    <row r="1982" spans="1:12">
      <c r="A1982" s="101"/>
      <c r="B1982" s="72" t="s">
        <v>163</v>
      </c>
      <c r="C1982" s="450" t="str">
        <f ca="1">OFFSET('Bateria indicadores proceso'!$H$3,(RIGHT(A1954,3)),1)</f>
        <v>tito.lovo@mininterior.gov.co</v>
      </c>
      <c r="D1982" s="450"/>
      <c r="E1982" s="450"/>
      <c r="F1982" s="450"/>
      <c r="G1982" s="450"/>
      <c r="H1982" s="450"/>
      <c r="I1982" s="450"/>
      <c r="J1982" s="450"/>
      <c r="K1982" s="450"/>
      <c r="L1982" s="451"/>
    </row>
    <row r="1983" spans="1:12" ht="15" thickBot="1">
      <c r="A1983" s="104"/>
      <c r="B1983" s="74" t="s">
        <v>164</v>
      </c>
      <c r="C1983" s="429" t="s">
        <v>165</v>
      </c>
      <c r="D1983" s="429"/>
      <c r="E1983" s="429"/>
      <c r="F1983" s="429"/>
      <c r="G1983" s="429"/>
      <c r="H1983" s="429"/>
      <c r="I1983" s="429"/>
      <c r="J1983" s="429"/>
      <c r="K1983" s="429"/>
      <c r="L1983" s="430"/>
    </row>
    <row r="1984" spans="1:12" ht="15" thickBot="1"/>
    <row r="1985" spans="1:12" ht="21.5" thickBot="1">
      <c r="A1985" s="431" t="s">
        <v>120</v>
      </c>
      <c r="B1985" s="432"/>
      <c r="C1985" s="432"/>
      <c r="D1985" s="432"/>
      <c r="E1985" s="432"/>
      <c r="F1985" s="432"/>
      <c r="G1985" s="432"/>
      <c r="H1985" s="432"/>
      <c r="I1985" s="432"/>
      <c r="J1985" s="432"/>
      <c r="K1985" s="432"/>
      <c r="L1985" s="433"/>
    </row>
    <row r="1986" spans="1:12" ht="31.5" thickBot="1">
      <c r="A1986" s="69" t="s">
        <v>121</v>
      </c>
      <c r="B1986" s="436" t="s">
        <v>122</v>
      </c>
      <c r="C1986" s="436"/>
      <c r="D1986" s="436"/>
      <c r="E1986" s="436"/>
      <c r="F1986" s="436"/>
      <c r="G1986" s="436"/>
      <c r="H1986" s="436"/>
      <c r="I1986" s="436"/>
      <c r="J1986" s="436"/>
      <c r="K1986" s="436"/>
      <c r="L1986" s="436"/>
    </row>
    <row r="1987" spans="1:12" ht="16" thickBot="1">
      <c r="A1987" s="100"/>
      <c r="B1987" s="71" t="s">
        <v>123</v>
      </c>
      <c r="C1987" s="434" t="s">
        <v>124</v>
      </c>
      <c r="D1987" s="434"/>
      <c r="E1987" s="434"/>
      <c r="F1987" s="434"/>
      <c r="G1987" s="434"/>
      <c r="H1987" s="434"/>
      <c r="I1987" s="434"/>
      <c r="J1987" s="434"/>
      <c r="K1987" s="434"/>
      <c r="L1987" s="435"/>
    </row>
    <row r="1988" spans="1:12" ht="16" thickBot="1">
      <c r="A1988" s="101"/>
      <c r="B1988" s="436" t="s">
        <v>125</v>
      </c>
      <c r="C1988" s="437"/>
      <c r="D1988" s="437"/>
      <c r="E1988" s="437"/>
      <c r="F1988" s="437"/>
      <c r="G1988" s="437"/>
      <c r="H1988" s="437"/>
      <c r="I1988" s="437"/>
      <c r="J1988" s="437"/>
      <c r="K1988" s="437"/>
      <c r="L1988" s="437"/>
    </row>
    <row r="1989" spans="1:12">
      <c r="A1989" s="101"/>
      <c r="B1989" s="71" t="s">
        <v>126</v>
      </c>
      <c r="C1989" s="427" t="s">
        <v>127</v>
      </c>
      <c r="D1989" s="427"/>
      <c r="E1989" s="427"/>
      <c r="F1989" s="427"/>
      <c r="G1989" s="427"/>
      <c r="H1989" s="427"/>
      <c r="I1989" s="427"/>
      <c r="J1989" s="427"/>
      <c r="K1989" s="427"/>
      <c r="L1989" s="428"/>
    </row>
    <row r="1990" spans="1:12">
      <c r="A1990" s="102" t="s">
        <v>220</v>
      </c>
      <c r="B1990" s="72" t="s">
        <v>129</v>
      </c>
      <c r="C1990" s="427" t="str">
        <f ca="1">OFFSET('Bateria indicadores proceso'!$F$3,(RIGHT(A1990,3)),1)</f>
        <v>Subdirección de Proyectos para la Seguridad y la Convivencia Ciudadana</v>
      </c>
      <c r="D1990" s="427"/>
      <c r="E1990" s="427"/>
      <c r="F1990" s="427"/>
      <c r="G1990" s="427"/>
      <c r="H1990" s="427"/>
      <c r="I1990" s="427"/>
      <c r="J1990" s="427"/>
      <c r="K1990" s="427"/>
      <c r="L1990" s="428"/>
    </row>
    <row r="1991" spans="1:12">
      <c r="A1991" s="101"/>
      <c r="B1991" s="72" t="s">
        <v>130</v>
      </c>
      <c r="C1991" s="427" t="str">
        <f ca="1">OFFSET('Bateria indicadores proceso'!$K$3,(RIGHT(A1990,3)),1)</f>
        <v>Proyectos evaluados frente a proyectos radicados en la Subdirección de Proyectos para la Seguridad y la Convivencia Ciudadana.</v>
      </c>
      <c r="D1991" s="427"/>
      <c r="E1991" s="427"/>
      <c r="F1991" s="427"/>
      <c r="G1991" s="427"/>
      <c r="H1991" s="427"/>
      <c r="I1991" s="427"/>
      <c r="J1991" s="427"/>
      <c r="K1991" s="427"/>
      <c r="L1991" s="428"/>
    </row>
    <row r="1992" spans="1:12">
      <c r="A1992" s="101"/>
      <c r="B1992" s="72" t="s">
        <v>131</v>
      </c>
      <c r="C1992" s="427" t="str">
        <f ca="1">OFFSET('Bateria indicadores proceso'!$I$3,(RIGHT(A1990,3)),1)</f>
        <v>Eficiencia</v>
      </c>
      <c r="D1992" s="427"/>
      <c r="E1992" s="427"/>
      <c r="F1992" s="427"/>
      <c r="G1992" s="427"/>
      <c r="H1992" s="427"/>
      <c r="I1992" s="427"/>
      <c r="J1992" s="427"/>
      <c r="K1992" s="427"/>
      <c r="L1992" s="428"/>
    </row>
    <row r="1993" spans="1:12" ht="15" thickBot="1">
      <c r="A1993" s="103"/>
      <c r="B1993" s="73" t="s">
        <v>132</v>
      </c>
      <c r="C1993" s="427" t="str">
        <f ca="1">OFFSET('Bateria indicadores proceso'!$J$3,(RIGHT(A1990,3)),1)</f>
        <v>Mide el porcentaje de proyectos evaluados frente al total de proyectos radicados en la Subdirección durante el periodo de referencia, con el fin de determinar el nivel de cumplimiento en la gestión de evaluación técnica. El objetivo del indicador es mantener el resultado dentro del rango meta definido (≥ 90%).</v>
      </c>
      <c r="D1993" s="427"/>
      <c r="E1993" s="427"/>
      <c r="F1993" s="427"/>
      <c r="G1993" s="427"/>
      <c r="H1993" s="427"/>
      <c r="I1993" s="427"/>
      <c r="J1993" s="427"/>
      <c r="K1993" s="427"/>
      <c r="L1993" s="428"/>
    </row>
    <row r="1994" spans="1:12" ht="16" thickBot="1">
      <c r="A1994" s="103"/>
      <c r="B1994" s="438" t="s">
        <v>133</v>
      </c>
      <c r="C1994" s="439"/>
      <c r="D1994" s="439"/>
      <c r="E1994" s="439"/>
      <c r="F1994" s="439"/>
      <c r="G1994" s="439"/>
      <c r="H1994" s="439"/>
      <c r="I1994" s="439"/>
      <c r="J1994" s="439"/>
      <c r="K1994" s="439"/>
      <c r="L1994" s="440"/>
    </row>
    <row r="1995" spans="1:12">
      <c r="A1995" s="101"/>
      <c r="B1995" s="71" t="s">
        <v>134</v>
      </c>
      <c r="C1995" s="427" t="str">
        <f ca="1">OFFSET('Bateria indicadores proceso'!$O$3,(RIGHT(A1990,3)),1)</f>
        <v>Porcentaje</v>
      </c>
      <c r="D1995" s="427"/>
      <c r="E1995" s="427"/>
      <c r="F1995" s="427"/>
      <c r="G1995" s="427"/>
      <c r="H1995" s="427"/>
      <c r="I1995" s="427"/>
      <c r="J1995" s="427"/>
      <c r="K1995" s="427"/>
      <c r="L1995" s="428"/>
    </row>
    <row r="1996" spans="1:12" ht="24">
      <c r="A1996" s="101"/>
      <c r="B1996" s="72" t="s">
        <v>135</v>
      </c>
      <c r="C1996" s="427"/>
      <c r="D1996" s="427"/>
      <c r="E1996" s="427"/>
      <c r="F1996" s="427"/>
      <c r="G1996" s="427"/>
      <c r="H1996" s="427"/>
      <c r="I1996" s="427"/>
      <c r="J1996" s="427"/>
      <c r="K1996" s="427"/>
      <c r="L1996" s="428"/>
    </row>
    <row r="1997" spans="1:12">
      <c r="A1997" s="101"/>
      <c r="B1997" s="72" t="s">
        <v>136</v>
      </c>
      <c r="C1997" s="427" t="str">
        <f ca="1">OFFSET('Bateria indicadores proceso'!$L$3,(RIGHT(A1990,3)),1)</f>
        <v xml:space="preserve">Número de proyectos evaluados / Número de proyectos radicados en la plataforma  * 100									</v>
      </c>
      <c r="D1997" s="427"/>
      <c r="E1997" s="427"/>
      <c r="F1997" s="427"/>
      <c r="G1997" s="427"/>
      <c r="H1997" s="427"/>
      <c r="I1997" s="427"/>
      <c r="J1997" s="427"/>
      <c r="K1997" s="427"/>
      <c r="L1997" s="428"/>
    </row>
    <row r="1998" spans="1:12">
      <c r="A1998" s="101"/>
      <c r="B1998" s="72" t="s">
        <v>137</v>
      </c>
      <c r="C1998" s="427" t="str">
        <f ca="1">OFFSET('Bateria indicadores proceso'!$Z$3,(RIGHT(A1990,3)),1)</f>
        <v>Semestral</v>
      </c>
      <c r="D1998" s="427"/>
      <c r="E1998" s="427"/>
      <c r="F1998" s="427"/>
      <c r="G1998" s="427"/>
      <c r="H1998" s="427"/>
      <c r="I1998" s="427"/>
      <c r="J1998" s="427"/>
      <c r="K1998" s="427"/>
      <c r="L1998" s="428"/>
    </row>
    <row r="1999" spans="1:12">
      <c r="A1999" s="101"/>
      <c r="B1999" s="72" t="s">
        <v>138</v>
      </c>
      <c r="C1999" s="427" t="str">
        <f ca="1">OFFSET('Bateria indicadores proceso'!$X$3,(RIGHT(A1990,3)),1)</f>
        <v>Reporte consolidado del Sistema de Información de Proyectos Institucionales (SIPI) sobre proyectos radicados y evaluados en el periodo.</v>
      </c>
      <c r="D1999" s="427"/>
      <c r="E1999" s="427"/>
      <c r="F1999" s="427"/>
      <c r="G1999" s="427"/>
      <c r="H1999" s="427"/>
      <c r="I1999" s="427"/>
      <c r="J1999" s="427"/>
      <c r="K1999" s="427"/>
      <c r="L1999" s="428"/>
    </row>
    <row r="2000" spans="1:12">
      <c r="A2000" s="101"/>
      <c r="B2000" s="72" t="s">
        <v>139</v>
      </c>
      <c r="C2000" s="425" t="str">
        <f ca="1">OFFSET('Bateria indicadores proceso'!$P$3,(RIGHT(A1990,3)),1)</f>
        <v>no aplica</v>
      </c>
      <c r="D2000" s="425"/>
      <c r="E2000" s="425"/>
      <c r="F2000" s="425"/>
      <c r="G2000" s="425"/>
      <c r="H2000" s="425"/>
      <c r="I2000" s="425"/>
      <c r="J2000" s="425"/>
      <c r="K2000" s="425"/>
      <c r="L2000" s="426"/>
    </row>
    <row r="2001" spans="1:12">
      <c r="A2001" s="101"/>
      <c r="B2001" s="72" t="s">
        <v>140</v>
      </c>
      <c r="C2001" s="425" t="str">
        <f ca="1">IF(C1995="Número",TEXT(OFFSET('Bateria indicadores proceso'!$Q$3,(RIGHT(A1990,3)),1),"######"),TEXT(OFFSET('Bateria indicadores proceso'!$Q$3,(RIGHT(A1990,3)),1),"0.0%"))</f>
        <v>No aplica</v>
      </c>
      <c r="D2001" s="425"/>
      <c r="E2001" s="425"/>
      <c r="F2001" s="425"/>
      <c r="G2001" s="425"/>
      <c r="H2001" s="425"/>
      <c r="I2001" s="425"/>
      <c r="J2001" s="425"/>
      <c r="K2001" s="425"/>
      <c r="L2001" s="426"/>
    </row>
    <row r="2002" spans="1:12">
      <c r="A2002" s="101"/>
      <c r="B2002" s="72" t="s">
        <v>141</v>
      </c>
      <c r="C2002" s="444" t="str">
        <f ca="1">+OFFSET('Bateria indicadores proceso'!$R$3,(RIGHT(A1990,3)),1)</f>
        <v>No aplica</v>
      </c>
      <c r="D2002" s="444"/>
      <c r="E2002" s="444"/>
      <c r="F2002" s="444"/>
      <c r="G2002" s="444"/>
      <c r="H2002" s="444"/>
      <c r="I2002" s="444"/>
      <c r="J2002" s="444"/>
      <c r="K2002" s="444"/>
      <c r="L2002" s="445"/>
    </row>
    <row r="2003" spans="1:12">
      <c r="A2003" s="101"/>
      <c r="B2003" s="72" t="s">
        <v>142</v>
      </c>
      <c r="C2003" s="425" t="str">
        <f ca="1">OFFSET('Bateria indicadores proceso'!$M$3,(RIGHT(A1990,3)),1)</f>
        <v>Mantener</v>
      </c>
      <c r="D2003" s="425"/>
      <c r="E2003" s="425"/>
      <c r="F2003" s="425"/>
      <c r="G2003" s="425"/>
      <c r="H2003" s="425"/>
      <c r="I2003" s="425"/>
      <c r="J2003" s="425"/>
      <c r="K2003" s="425"/>
      <c r="L2003" s="426"/>
    </row>
    <row r="2004" spans="1:12">
      <c r="A2004" s="101"/>
      <c r="B2004" s="72" t="s">
        <v>143</v>
      </c>
      <c r="C2004" s="425" t="str">
        <f ca="1">OFFSET('Bateria indicadores proceso'!$N$3,(RIGHT(A1990,3)),1)</f>
        <v>Stock</v>
      </c>
      <c r="D2004" s="425"/>
      <c r="E2004" s="425"/>
      <c r="F2004" s="425"/>
      <c r="G2004" s="425"/>
      <c r="H2004" s="425"/>
      <c r="I2004" s="425"/>
      <c r="J2004" s="425"/>
      <c r="K2004" s="425"/>
      <c r="L2004" s="426"/>
    </row>
    <row r="2005" spans="1:12">
      <c r="A2005" s="101"/>
      <c r="B2005" s="72" t="s">
        <v>144</v>
      </c>
      <c r="C2005" s="425" t="str">
        <f ca="1">IF(C1995="Número",TEXT(OFFSET('Bateria indicadores proceso'!$W$3,(RIGHT(A1990,3)),1),"######"),TEXT(OFFSET('Bateria indicadores proceso'!$W$3,(RIGHT(A1990,3)),1),"0.0%"))</f>
        <v>90.0%</v>
      </c>
      <c r="D2005" s="425"/>
      <c r="E2005" s="425"/>
      <c r="F2005" s="425"/>
      <c r="G2005" s="425"/>
      <c r="H2005" s="425"/>
      <c r="I2005" s="425"/>
      <c r="J2005" s="425"/>
      <c r="K2005" s="425"/>
      <c r="L2005" s="426"/>
    </row>
    <row r="2006" spans="1:12">
      <c r="A2006" s="101"/>
      <c r="B2006" s="441" t="s">
        <v>145</v>
      </c>
      <c r="C2006" s="70" t="s">
        <v>146</v>
      </c>
      <c r="D2006" s="70" t="s">
        <v>147</v>
      </c>
      <c r="E2006" s="70" t="s">
        <v>148</v>
      </c>
      <c r="F2006" s="70" t="s">
        <v>149</v>
      </c>
      <c r="J2006" s="75"/>
      <c r="K2006" s="75"/>
      <c r="L2006" s="76"/>
    </row>
    <row r="2007" spans="1:12">
      <c r="A2007" s="101"/>
      <c r="B2007" s="441"/>
      <c r="C2007" s="70" t="str">
        <f ca="1">IF(C1995="Número",TEXT(OFFSET('Bateria indicadores proceso'!$S$3,(RIGHT(A1990,3)),1),"######"),TEXT(OFFSET('Bateria indicadores proceso'!$S$3,(RIGHT(A1990,3)),1),"0.0%"))</f>
        <v>0.0%</v>
      </c>
      <c r="D2007" s="70" t="str">
        <f ca="1">IF(C1995="Número",TEXT(OFFSET('Bateria indicadores proceso'!$T$3,(RIGHT(A1990,3)),1),"######"),TEXT(OFFSET('Bateria indicadores proceso'!$T$3,(RIGHT(A1990,3)),1),"0.0%"))</f>
        <v>90.0%</v>
      </c>
      <c r="E2007" s="70" t="str">
        <f ca="1">IF(C1995="Número",TEXT(OFFSET('Bateria indicadores proceso'!$U$3,(RIGHT(A1990,3)),1),"######"),TEXT(OFFSET('Bateria indicadores proceso'!$U$3,(RIGHT(A1990,3)),1),"0.0%"))</f>
        <v>0.0%</v>
      </c>
      <c r="F2007" s="70" t="str">
        <f ca="1">IF(C1995="Número",TEXT(OFFSET('Bateria indicadores proceso'!$V$3,(RIGHT(A1990,3)),1),"######"),TEXT(OFFSET('Bateria indicadores proceso'!$V$3,(RIGHT(A1990,3)),1),"0.0%"))</f>
        <v>90.0%</v>
      </c>
      <c r="J2007" s="77"/>
      <c r="K2007" s="77"/>
      <c r="L2007" s="78"/>
    </row>
    <row r="2008" spans="1:12">
      <c r="A2008" s="101"/>
      <c r="B2008" s="466" t="s">
        <v>150</v>
      </c>
      <c r="C2008" s="446" t="s">
        <v>99</v>
      </c>
      <c r="D2008" s="447"/>
      <c r="E2008" s="446" t="s">
        <v>103</v>
      </c>
      <c r="F2008" s="447"/>
      <c r="G2008" s="446" t="s">
        <v>107</v>
      </c>
      <c r="H2008" s="447"/>
      <c r="I2008" s="446" t="s">
        <v>111</v>
      </c>
      <c r="J2008" s="447"/>
      <c r="K2008" s="446" t="s">
        <v>114</v>
      </c>
      <c r="L2008" s="449"/>
    </row>
    <row r="2009" spans="1:12">
      <c r="A2009" s="101"/>
      <c r="B2009" s="467"/>
      <c r="C2009" s="452" t="s">
        <v>97</v>
      </c>
      <c r="D2009" s="453"/>
      <c r="E2009" s="454" t="s">
        <v>101</v>
      </c>
      <c r="F2009" s="455"/>
      <c r="G2009" s="456" t="s">
        <v>105</v>
      </c>
      <c r="H2009" s="457"/>
      <c r="I2009" s="458" t="s">
        <v>109</v>
      </c>
      <c r="J2009" s="459"/>
      <c r="K2009" s="460" t="s">
        <v>112</v>
      </c>
      <c r="L2009" s="461"/>
    </row>
    <row r="2010" spans="1:12">
      <c r="A2010" s="101"/>
      <c r="B2010" s="468"/>
      <c r="C2010" s="446" t="s">
        <v>98</v>
      </c>
      <c r="D2010" s="447"/>
      <c r="E2010" s="446" t="s">
        <v>151</v>
      </c>
      <c r="F2010" s="447"/>
      <c r="G2010" s="448" t="s">
        <v>152</v>
      </c>
      <c r="H2010" s="447"/>
      <c r="I2010" s="446" t="s">
        <v>153</v>
      </c>
      <c r="J2010" s="447"/>
      <c r="K2010" s="446" t="s">
        <v>113</v>
      </c>
      <c r="L2010" s="449"/>
    </row>
    <row r="2011" spans="1:12">
      <c r="A2011" s="101"/>
      <c r="B2011" s="72" t="s">
        <v>154</v>
      </c>
      <c r="C2011" s="427" t="str">
        <f ca="1">OFFSET('Bateria indicadores proceso'!$Y$3,(RIGHT(A1990,3)),1)</f>
        <v xml:space="preserve">Registros del SIPI sobre proyectos radicados y proyectos que se le hallan realizado evaluación.									</v>
      </c>
      <c r="D2011" s="427"/>
      <c r="E2011" s="427"/>
      <c r="F2011" s="427"/>
      <c r="G2011" s="427"/>
      <c r="H2011" s="427"/>
      <c r="I2011" s="427"/>
      <c r="J2011" s="427"/>
      <c r="K2011" s="427"/>
      <c r="L2011" s="428"/>
    </row>
    <row r="2012" spans="1:12">
      <c r="A2012" s="101"/>
      <c r="B2012" s="442" t="s">
        <v>155</v>
      </c>
      <c r="C2012" s="425" t="s">
        <v>156</v>
      </c>
      <c r="D2012" s="425"/>
      <c r="E2012" s="425"/>
      <c r="F2012" s="462" t="str">
        <f ca="1">OFFSET('Bateria indicadores proceso'!$B$3,(RIGHT(A1990,3)),1)</f>
        <v>GESTIÓN PARA LA PROTECCIÓN DE LOS DERECHOS</v>
      </c>
      <c r="G2012" s="462"/>
      <c r="H2012" s="462"/>
      <c r="I2012" s="462"/>
      <c r="J2012" s="462"/>
      <c r="K2012" s="462"/>
      <c r="L2012" s="463"/>
    </row>
    <row r="2013" spans="1:12">
      <c r="A2013" s="101"/>
      <c r="B2013" s="443"/>
      <c r="C2013" s="425" t="s">
        <v>157</v>
      </c>
      <c r="D2013" s="425"/>
      <c r="E2013" s="425"/>
      <c r="F2013" s="464">
        <f ca="1">OFFSET('Bateria indicadores proceso'!$C$3,(RIGHT(A1990,3)),1)</f>
        <v>0.11</v>
      </c>
      <c r="G2013" s="464"/>
      <c r="H2013" s="464"/>
      <c r="I2013" s="464"/>
      <c r="J2013" s="464"/>
      <c r="K2013" s="464"/>
      <c r="L2013" s="465"/>
    </row>
    <row r="2014" spans="1:12" ht="15" thickBot="1">
      <c r="A2014" s="101"/>
      <c r="B2014" s="443"/>
      <c r="C2014" s="425" t="s">
        <v>158</v>
      </c>
      <c r="D2014" s="425"/>
      <c r="E2014" s="425"/>
      <c r="F2014" s="464">
        <f ca="1">OFFSET('Bateria indicadores proceso'!$E$3,(RIGHT(A1990,3)),1)</f>
        <v>0.06</v>
      </c>
      <c r="G2014" s="464"/>
      <c r="H2014" s="464"/>
      <c r="I2014" s="464"/>
      <c r="J2014" s="464"/>
      <c r="K2014" s="464"/>
      <c r="L2014" s="465"/>
    </row>
    <row r="2015" spans="1:12" ht="16" thickBot="1">
      <c r="A2015" s="101"/>
      <c r="B2015" s="438" t="s">
        <v>159</v>
      </c>
      <c r="C2015" s="439"/>
      <c r="D2015" s="439"/>
      <c r="E2015" s="439"/>
      <c r="F2015" s="439"/>
      <c r="G2015" s="439"/>
      <c r="H2015" s="439"/>
      <c r="I2015" s="439"/>
      <c r="J2015" s="439"/>
      <c r="K2015" s="439"/>
      <c r="L2015" s="440"/>
    </row>
    <row r="2016" spans="1:12">
      <c r="A2016" s="101"/>
      <c r="B2016" s="72" t="s">
        <v>161</v>
      </c>
      <c r="C2016" s="425" t="str">
        <f ca="1">OFFSET('Bateria indicadores proceso'!$G$3,(RIGHT(A1990,3)),1)</f>
        <v xml:space="preserve">Subdirector </v>
      </c>
      <c r="D2016" s="425"/>
      <c r="E2016" s="425"/>
      <c r="F2016" s="425"/>
      <c r="G2016" s="425"/>
      <c r="H2016" s="425"/>
      <c r="I2016" s="425"/>
      <c r="J2016" s="425"/>
      <c r="K2016" s="425"/>
      <c r="L2016" s="426"/>
    </row>
    <row r="2017" spans="1:12">
      <c r="A2017" s="101"/>
      <c r="B2017" s="72" t="s">
        <v>162</v>
      </c>
      <c r="C2017" s="425" t="str">
        <f ca="1">OFFSET('Bateria indicadores proceso'!$F$3,(RIGHT(A1990,3)),1)</f>
        <v>Subdirección de Proyectos para la Seguridad y la Convivencia Ciudadana</v>
      </c>
      <c r="D2017" s="425"/>
      <c r="E2017" s="425"/>
      <c r="F2017" s="425"/>
      <c r="G2017" s="425"/>
      <c r="H2017" s="425"/>
      <c r="I2017" s="425"/>
      <c r="J2017" s="425"/>
      <c r="K2017" s="425"/>
      <c r="L2017" s="426"/>
    </row>
    <row r="2018" spans="1:12">
      <c r="A2018" s="101"/>
      <c r="B2018" s="72" t="s">
        <v>163</v>
      </c>
      <c r="C2018" s="450" t="str">
        <f ca="1">OFFSET('Bateria indicadores proceso'!$H$3,(RIGHT(A1954,3)),1)</f>
        <v>tito.lovo@mininterior.gov.co</v>
      </c>
      <c r="D2018" s="450"/>
      <c r="E2018" s="450"/>
      <c r="F2018" s="450"/>
      <c r="G2018" s="450"/>
      <c r="H2018" s="450"/>
      <c r="I2018" s="450"/>
      <c r="J2018" s="450"/>
      <c r="K2018" s="450"/>
      <c r="L2018" s="451"/>
    </row>
    <row r="2019" spans="1:12" ht="15" thickBot="1">
      <c r="A2019" s="104"/>
      <c r="B2019" s="74" t="s">
        <v>164</v>
      </c>
      <c r="C2019" s="429" t="s">
        <v>165</v>
      </c>
      <c r="D2019" s="429"/>
      <c r="E2019" s="429"/>
      <c r="F2019" s="429"/>
      <c r="G2019" s="429"/>
      <c r="H2019" s="429"/>
      <c r="I2019" s="429"/>
      <c r="J2019" s="429"/>
      <c r="K2019" s="429"/>
      <c r="L2019" s="430"/>
    </row>
    <row r="2020" spans="1:12" ht="15" thickBot="1"/>
    <row r="2021" spans="1:12" ht="21.5" thickBot="1">
      <c r="A2021" s="431" t="s">
        <v>120</v>
      </c>
      <c r="B2021" s="432"/>
      <c r="C2021" s="432"/>
      <c r="D2021" s="432"/>
      <c r="E2021" s="432"/>
      <c r="F2021" s="432"/>
      <c r="G2021" s="432"/>
      <c r="H2021" s="432"/>
      <c r="I2021" s="432"/>
      <c r="J2021" s="432"/>
      <c r="K2021" s="432"/>
      <c r="L2021" s="433"/>
    </row>
    <row r="2022" spans="1:12" ht="31.5" thickBot="1">
      <c r="A2022" s="69" t="s">
        <v>121</v>
      </c>
      <c r="B2022" s="436" t="s">
        <v>122</v>
      </c>
      <c r="C2022" s="436"/>
      <c r="D2022" s="436"/>
      <c r="E2022" s="436"/>
      <c r="F2022" s="436"/>
      <c r="G2022" s="436"/>
      <c r="H2022" s="436"/>
      <c r="I2022" s="436"/>
      <c r="J2022" s="436"/>
      <c r="K2022" s="436"/>
      <c r="L2022" s="436"/>
    </row>
    <row r="2023" spans="1:12" ht="16" thickBot="1">
      <c r="A2023" s="100"/>
      <c r="B2023" s="71" t="s">
        <v>123</v>
      </c>
      <c r="C2023" s="434" t="s">
        <v>124</v>
      </c>
      <c r="D2023" s="434"/>
      <c r="E2023" s="434"/>
      <c r="F2023" s="434"/>
      <c r="G2023" s="434"/>
      <c r="H2023" s="434"/>
      <c r="I2023" s="434"/>
      <c r="J2023" s="434"/>
      <c r="K2023" s="434"/>
      <c r="L2023" s="435"/>
    </row>
    <row r="2024" spans="1:12" ht="16" thickBot="1">
      <c r="A2024" s="101"/>
      <c r="B2024" s="436" t="s">
        <v>125</v>
      </c>
      <c r="C2024" s="437"/>
      <c r="D2024" s="437"/>
      <c r="E2024" s="437"/>
      <c r="F2024" s="437"/>
      <c r="G2024" s="437"/>
      <c r="H2024" s="437"/>
      <c r="I2024" s="437"/>
      <c r="J2024" s="437"/>
      <c r="K2024" s="437"/>
      <c r="L2024" s="437"/>
    </row>
    <row r="2025" spans="1:12">
      <c r="A2025" s="101"/>
      <c r="B2025" s="71" t="s">
        <v>126</v>
      </c>
      <c r="C2025" s="427" t="s">
        <v>127</v>
      </c>
      <c r="D2025" s="427"/>
      <c r="E2025" s="427"/>
      <c r="F2025" s="427"/>
      <c r="G2025" s="427"/>
      <c r="H2025" s="427"/>
      <c r="I2025" s="427"/>
      <c r="J2025" s="427"/>
      <c r="K2025" s="427"/>
      <c r="L2025" s="428"/>
    </row>
    <row r="2026" spans="1:12">
      <c r="A2026" s="102" t="s">
        <v>221</v>
      </c>
      <c r="B2026" s="72" t="s">
        <v>129</v>
      </c>
      <c r="C2026" s="427" t="str">
        <f ca="1">OFFSET('Bateria indicadores proceso'!$F$3,(RIGHT(A2026,3)),1)</f>
        <v>Subdirección Administrativa y Financiera</v>
      </c>
      <c r="D2026" s="427"/>
      <c r="E2026" s="427"/>
      <c r="F2026" s="427"/>
      <c r="G2026" s="427"/>
      <c r="H2026" s="427"/>
      <c r="I2026" s="427"/>
      <c r="J2026" s="427"/>
      <c r="K2026" s="427"/>
      <c r="L2026" s="428"/>
    </row>
    <row r="2027" spans="1:12">
      <c r="A2027" s="101"/>
      <c r="B2027" s="72" t="s">
        <v>130</v>
      </c>
      <c r="C2027" s="427" t="str">
        <f ca="1">OFFSET('Bateria indicadores proceso'!$K$3,(RIGHT(A2026,3)),1)</f>
        <v xml:space="preserve">Ejecución presupuestal apropiada para el funcionamiento </v>
      </c>
      <c r="D2027" s="427"/>
      <c r="E2027" s="427"/>
      <c r="F2027" s="427"/>
      <c r="G2027" s="427"/>
      <c r="H2027" s="427"/>
      <c r="I2027" s="427"/>
      <c r="J2027" s="427"/>
      <c r="K2027" s="427"/>
      <c r="L2027" s="428"/>
    </row>
    <row r="2028" spans="1:12">
      <c r="A2028" s="101"/>
      <c r="B2028" s="72" t="s">
        <v>131</v>
      </c>
      <c r="C2028" s="427" t="str">
        <f ca="1">OFFSET('Bateria indicadores proceso'!$I$3,(RIGHT(A2026,3)),1)</f>
        <v>Eficiencia</v>
      </c>
      <c r="D2028" s="427"/>
      <c r="E2028" s="427"/>
      <c r="F2028" s="427"/>
      <c r="G2028" s="427"/>
      <c r="H2028" s="427"/>
      <c r="I2028" s="427"/>
      <c r="J2028" s="427"/>
      <c r="K2028" s="427"/>
      <c r="L2028" s="428"/>
    </row>
    <row r="2029" spans="1:12" ht="15" thickBot="1">
      <c r="A2029" s="103"/>
      <c r="B2029" s="73" t="s">
        <v>132</v>
      </c>
      <c r="C2029" s="427" t="str">
        <f ca="1">OFFSET('Bateria indicadores proceso'!$J$3,(RIGHT(A2026,3)),1)</f>
        <v>Hacer seguimiento a la ejecución del presupuesto asignado para atender las necesidades de funcionamiento del Ministerio del Interior, dicha ejecución debe ir en aumento durante la vigencia.</v>
      </c>
      <c r="D2029" s="427"/>
      <c r="E2029" s="427"/>
      <c r="F2029" s="427"/>
      <c r="G2029" s="427"/>
      <c r="H2029" s="427"/>
      <c r="I2029" s="427"/>
      <c r="J2029" s="427"/>
      <c r="K2029" s="427"/>
      <c r="L2029" s="428"/>
    </row>
    <row r="2030" spans="1:12" ht="16" thickBot="1">
      <c r="A2030" s="103"/>
      <c r="B2030" s="438" t="s">
        <v>133</v>
      </c>
      <c r="C2030" s="439"/>
      <c r="D2030" s="439"/>
      <c r="E2030" s="439"/>
      <c r="F2030" s="439"/>
      <c r="G2030" s="439"/>
      <c r="H2030" s="439"/>
      <c r="I2030" s="439"/>
      <c r="J2030" s="439"/>
      <c r="K2030" s="439"/>
      <c r="L2030" s="440"/>
    </row>
    <row r="2031" spans="1:12">
      <c r="A2031" s="101"/>
      <c r="B2031" s="71" t="s">
        <v>134</v>
      </c>
      <c r="C2031" s="427" t="str">
        <f ca="1">OFFSET('Bateria indicadores proceso'!$O$3,(RIGHT(A2026,3)),1)</f>
        <v>Porcentaje</v>
      </c>
      <c r="D2031" s="427"/>
      <c r="E2031" s="427"/>
      <c r="F2031" s="427"/>
      <c r="G2031" s="427"/>
      <c r="H2031" s="427"/>
      <c r="I2031" s="427"/>
      <c r="J2031" s="427"/>
      <c r="K2031" s="427"/>
      <c r="L2031" s="428"/>
    </row>
    <row r="2032" spans="1:12" ht="24">
      <c r="A2032" s="101"/>
      <c r="B2032" s="72" t="s">
        <v>135</v>
      </c>
      <c r="C2032" s="427"/>
      <c r="D2032" s="427"/>
      <c r="E2032" s="427"/>
      <c r="F2032" s="427"/>
      <c r="G2032" s="427"/>
      <c r="H2032" s="427"/>
      <c r="I2032" s="427"/>
      <c r="J2032" s="427"/>
      <c r="K2032" s="427"/>
      <c r="L2032" s="428"/>
    </row>
    <row r="2033" spans="1:12">
      <c r="A2033" s="101"/>
      <c r="B2033" s="72" t="s">
        <v>136</v>
      </c>
      <c r="C2033" s="427" t="str">
        <f ca="1">OFFSET('Bateria indicadores proceso'!$L$3,(RIGHT(A2026,3)),1)</f>
        <v>(Total presupuesto ejecutado en el periodo (Comprometido)/Total de presupuesto asignado) * 100</v>
      </c>
      <c r="D2033" s="427"/>
      <c r="E2033" s="427"/>
      <c r="F2033" s="427"/>
      <c r="G2033" s="427"/>
      <c r="H2033" s="427"/>
      <c r="I2033" s="427"/>
      <c r="J2033" s="427"/>
      <c r="K2033" s="427"/>
      <c r="L2033" s="428"/>
    </row>
    <row r="2034" spans="1:12">
      <c r="A2034" s="101"/>
      <c r="B2034" s="72" t="s">
        <v>137</v>
      </c>
      <c r="C2034" s="427" t="str">
        <f ca="1">OFFSET('Bateria indicadores proceso'!$Z$3,(RIGHT(A2026,3)),1)</f>
        <v>Trimestral</v>
      </c>
      <c r="D2034" s="427"/>
      <c r="E2034" s="427"/>
      <c r="F2034" s="427"/>
      <c r="G2034" s="427"/>
      <c r="H2034" s="427"/>
      <c r="I2034" s="427"/>
      <c r="J2034" s="427"/>
      <c r="K2034" s="427"/>
      <c r="L2034" s="428"/>
    </row>
    <row r="2035" spans="1:12">
      <c r="A2035" s="101"/>
      <c r="B2035" s="72" t="s">
        <v>138</v>
      </c>
      <c r="C2035" s="427" t="str">
        <f ca="1">OFFSET('Bateria indicadores proceso'!$X$3,(RIGHT(A2026,3)),1)</f>
        <v>Sistema Integrado de Información Financiera SIIF</v>
      </c>
      <c r="D2035" s="427"/>
      <c r="E2035" s="427"/>
      <c r="F2035" s="427"/>
      <c r="G2035" s="427"/>
      <c r="H2035" s="427"/>
      <c r="I2035" s="427"/>
      <c r="J2035" s="427"/>
      <c r="K2035" s="427"/>
      <c r="L2035" s="428"/>
    </row>
    <row r="2036" spans="1:12">
      <c r="A2036" s="101"/>
      <c r="B2036" s="72" t="s">
        <v>139</v>
      </c>
      <c r="C2036" s="425">
        <f ca="1">OFFSET('Bateria indicadores proceso'!$P$3,(RIGHT(A2026,3)),1)</f>
        <v>2024</v>
      </c>
      <c r="D2036" s="425"/>
      <c r="E2036" s="425"/>
      <c r="F2036" s="425"/>
      <c r="G2036" s="425"/>
      <c r="H2036" s="425"/>
      <c r="I2036" s="425"/>
      <c r="J2036" s="425"/>
      <c r="K2036" s="425"/>
      <c r="L2036" s="426"/>
    </row>
    <row r="2037" spans="1:12">
      <c r="A2037" s="101"/>
      <c r="B2037" s="72" t="s">
        <v>140</v>
      </c>
      <c r="C2037" s="425" t="str">
        <f ca="1">IF(C2031="Número",TEXT(OFFSET('Bateria indicadores proceso'!$Q$3,(RIGHT(A2026,3)),1),"######"),TEXT(OFFSET('Bateria indicadores proceso'!$Q$3,(RIGHT(A2026,3)),1),"0.0%"))</f>
        <v>8500.0%</v>
      </c>
      <c r="D2037" s="425"/>
      <c r="E2037" s="425"/>
      <c r="F2037" s="425"/>
      <c r="G2037" s="425"/>
      <c r="H2037" s="425"/>
      <c r="I2037" s="425"/>
      <c r="J2037" s="425"/>
      <c r="K2037" s="425"/>
      <c r="L2037" s="426"/>
    </row>
    <row r="2038" spans="1:12">
      <c r="A2038" s="101"/>
      <c r="B2038" s="72" t="s">
        <v>141</v>
      </c>
      <c r="C2038" s="444">
        <f ca="1">+OFFSET('Bateria indicadores proceso'!$R$3,(RIGHT(A2026,3)),1)</f>
        <v>46022</v>
      </c>
      <c r="D2038" s="444"/>
      <c r="E2038" s="444"/>
      <c r="F2038" s="444"/>
      <c r="G2038" s="444"/>
      <c r="H2038" s="444"/>
      <c r="I2038" s="444"/>
      <c r="J2038" s="444"/>
      <c r="K2038" s="444"/>
      <c r="L2038" s="445"/>
    </row>
    <row r="2039" spans="1:12">
      <c r="A2039" s="101"/>
      <c r="B2039" s="72" t="s">
        <v>142</v>
      </c>
      <c r="C2039" s="425" t="str">
        <f ca="1">OFFSET('Bateria indicadores proceso'!$M$3,(RIGHT(A2026,3)),1)</f>
        <v>Incrementar</v>
      </c>
      <c r="D2039" s="425"/>
      <c r="E2039" s="425"/>
      <c r="F2039" s="425"/>
      <c r="G2039" s="425"/>
      <c r="H2039" s="425"/>
      <c r="I2039" s="425"/>
      <c r="J2039" s="425"/>
      <c r="K2039" s="425"/>
      <c r="L2039" s="426"/>
    </row>
    <row r="2040" spans="1:12">
      <c r="A2040" s="101"/>
      <c r="B2040" s="72" t="s">
        <v>143</v>
      </c>
      <c r="C2040" s="425" t="str">
        <f ca="1">OFFSET('Bateria indicadores proceso'!$N$3,(RIGHT(A2026,3)),1)</f>
        <v>Flujo</v>
      </c>
      <c r="D2040" s="425"/>
      <c r="E2040" s="425"/>
      <c r="F2040" s="425"/>
      <c r="G2040" s="425"/>
      <c r="H2040" s="425"/>
      <c r="I2040" s="425"/>
      <c r="J2040" s="425"/>
      <c r="K2040" s="425"/>
      <c r="L2040" s="426"/>
    </row>
    <row r="2041" spans="1:12">
      <c r="A2041" s="101"/>
      <c r="B2041" s="72" t="s">
        <v>144</v>
      </c>
      <c r="C2041" s="425" t="str">
        <f ca="1">IF(C2031="Número",TEXT(OFFSET('Bateria indicadores proceso'!$W$3,(RIGHT(A2026,3)),1),"######"),TEXT(OFFSET('Bateria indicadores proceso'!$W$3,(RIGHT(A2026,3)),1),"0.0%"))</f>
        <v>85.0%</v>
      </c>
      <c r="D2041" s="425"/>
      <c r="E2041" s="425"/>
      <c r="F2041" s="425"/>
      <c r="G2041" s="425"/>
      <c r="H2041" s="425"/>
      <c r="I2041" s="425"/>
      <c r="J2041" s="425"/>
      <c r="K2041" s="425"/>
      <c r="L2041" s="426"/>
    </row>
    <row r="2042" spans="1:12">
      <c r="A2042" s="101"/>
      <c r="B2042" s="441" t="s">
        <v>145</v>
      </c>
      <c r="C2042" s="70" t="s">
        <v>146</v>
      </c>
      <c r="D2042" s="70" t="s">
        <v>147</v>
      </c>
      <c r="E2042" s="70" t="s">
        <v>148</v>
      </c>
      <c r="F2042" s="70" t="s">
        <v>149</v>
      </c>
      <c r="J2042" s="75"/>
      <c r="K2042" s="75"/>
      <c r="L2042" s="76"/>
    </row>
    <row r="2043" spans="1:12">
      <c r="A2043" s="101"/>
      <c r="B2043" s="441"/>
      <c r="C2043" s="70" t="str">
        <f ca="1">IF(C2031="Número",TEXT(OFFSET('Bateria indicadores proceso'!$S$3,(RIGHT(A2026,3)),1),"######"),TEXT(OFFSET('Bateria indicadores proceso'!$S$3,(RIGHT(A2026,3)),1),"0.0%"))</f>
        <v>15.0%</v>
      </c>
      <c r="D2043" s="70" t="str">
        <f ca="1">IF(C2031="Número",TEXT(OFFSET('Bateria indicadores proceso'!$T$3,(RIGHT(A2026,3)),1),"######"),TEXT(OFFSET('Bateria indicadores proceso'!$T$3,(RIGHT(A2026,3)),1),"0.0%"))</f>
        <v>35.0%</v>
      </c>
      <c r="E2043" s="70" t="str">
        <f ca="1">IF(C2031="Número",TEXT(OFFSET('Bateria indicadores proceso'!$U$3,(RIGHT(A2026,3)),1),"######"),TEXT(OFFSET('Bateria indicadores proceso'!$U$3,(RIGHT(A2026,3)),1),"0.0%"))</f>
        <v>70.0%</v>
      </c>
      <c r="F2043" s="70" t="str">
        <f ca="1">IF(C2031="Número",TEXT(OFFSET('Bateria indicadores proceso'!$V$3,(RIGHT(A2026,3)),1),"######"),TEXT(OFFSET('Bateria indicadores proceso'!$V$3,(RIGHT(A2026,3)),1),"0.0%"))</f>
        <v>85.0%</v>
      </c>
      <c r="J2043" s="77"/>
      <c r="K2043" s="77"/>
      <c r="L2043" s="78"/>
    </row>
    <row r="2044" spans="1:12">
      <c r="A2044" s="101"/>
      <c r="B2044" s="466" t="s">
        <v>150</v>
      </c>
      <c r="C2044" s="446" t="s">
        <v>99</v>
      </c>
      <c r="D2044" s="447"/>
      <c r="E2044" s="446" t="s">
        <v>103</v>
      </c>
      <c r="F2044" s="447"/>
      <c r="G2044" s="446" t="s">
        <v>107</v>
      </c>
      <c r="H2044" s="447"/>
      <c r="I2044" s="446" t="s">
        <v>111</v>
      </c>
      <c r="J2044" s="447"/>
      <c r="K2044" s="446" t="s">
        <v>114</v>
      </c>
      <c r="L2044" s="449"/>
    </row>
    <row r="2045" spans="1:12">
      <c r="A2045" s="101"/>
      <c r="B2045" s="467"/>
      <c r="C2045" s="452" t="s">
        <v>97</v>
      </c>
      <c r="D2045" s="453"/>
      <c r="E2045" s="454" t="s">
        <v>101</v>
      </c>
      <c r="F2045" s="455"/>
      <c r="G2045" s="456" t="s">
        <v>105</v>
      </c>
      <c r="H2045" s="457"/>
      <c r="I2045" s="458" t="s">
        <v>109</v>
      </c>
      <c r="J2045" s="459"/>
      <c r="K2045" s="460" t="s">
        <v>112</v>
      </c>
      <c r="L2045" s="461"/>
    </row>
    <row r="2046" spans="1:12">
      <c r="A2046" s="101"/>
      <c r="B2046" s="468"/>
      <c r="C2046" s="446" t="s">
        <v>98</v>
      </c>
      <c r="D2046" s="447"/>
      <c r="E2046" s="446" t="s">
        <v>151</v>
      </c>
      <c r="F2046" s="447"/>
      <c r="G2046" s="448" t="s">
        <v>152</v>
      </c>
      <c r="H2046" s="447"/>
      <c r="I2046" s="446" t="s">
        <v>153</v>
      </c>
      <c r="J2046" s="447"/>
      <c r="K2046" s="446" t="s">
        <v>113</v>
      </c>
      <c r="L2046" s="449"/>
    </row>
    <row r="2047" spans="1:12">
      <c r="A2047" s="101"/>
      <c r="B2047" s="72" t="s">
        <v>154</v>
      </c>
      <c r="C2047" s="427" t="str">
        <f ca="1">OFFSET('Bateria indicadores proceso'!$Y$3,(RIGHT(A2026,3)),1)</f>
        <v>Reporte de ejecución SIIF</v>
      </c>
      <c r="D2047" s="427"/>
      <c r="E2047" s="427"/>
      <c r="F2047" s="427"/>
      <c r="G2047" s="427"/>
      <c r="H2047" s="427"/>
      <c r="I2047" s="427"/>
      <c r="J2047" s="427"/>
      <c r="K2047" s="427"/>
      <c r="L2047" s="428"/>
    </row>
    <row r="2048" spans="1:12">
      <c r="A2048" s="101"/>
      <c r="B2048" s="442" t="s">
        <v>155</v>
      </c>
      <c r="C2048" s="425" t="s">
        <v>156</v>
      </c>
      <c r="D2048" s="425"/>
      <c r="E2048" s="425"/>
      <c r="F2048" s="462" t="str">
        <f ca="1">OFFSET('Bateria indicadores proceso'!$B$3,(RIGHT(A2026,3)),1)</f>
        <v>GESTIÓN ADMINISTRATIVA</v>
      </c>
      <c r="G2048" s="462"/>
      <c r="H2048" s="462"/>
      <c r="I2048" s="462"/>
      <c r="J2048" s="462"/>
      <c r="K2048" s="462"/>
      <c r="L2048" s="463"/>
    </row>
    <row r="2049" spans="1:12">
      <c r="A2049" s="101"/>
      <c r="B2049" s="443"/>
      <c r="C2049" s="425" t="s">
        <v>157</v>
      </c>
      <c r="D2049" s="425"/>
      <c r="E2049" s="425"/>
      <c r="F2049" s="464">
        <f ca="1">OFFSET('Bateria indicadores proceso'!$C$3,(RIGHT(A2026,3)),1)</f>
        <v>1</v>
      </c>
      <c r="G2049" s="464"/>
      <c r="H2049" s="464"/>
      <c r="I2049" s="464"/>
      <c r="J2049" s="464"/>
      <c r="K2049" s="464"/>
      <c r="L2049" s="465"/>
    </row>
    <row r="2050" spans="1:12" ht="15" thickBot="1">
      <c r="A2050" s="101"/>
      <c r="B2050" s="443"/>
      <c r="C2050" s="425" t="s">
        <v>158</v>
      </c>
      <c r="D2050" s="425"/>
      <c r="E2050" s="425"/>
      <c r="F2050" s="464">
        <f ca="1">OFFSET('Bateria indicadores proceso'!$E$3,(RIGHT(A2026,3)),1)</f>
        <v>0.5</v>
      </c>
      <c r="G2050" s="464"/>
      <c r="H2050" s="464"/>
      <c r="I2050" s="464"/>
      <c r="J2050" s="464"/>
      <c r="K2050" s="464"/>
      <c r="L2050" s="465"/>
    </row>
    <row r="2051" spans="1:12" ht="16" thickBot="1">
      <c r="A2051" s="101"/>
      <c r="B2051" s="438" t="s">
        <v>159</v>
      </c>
      <c r="C2051" s="439"/>
      <c r="D2051" s="439"/>
      <c r="E2051" s="439"/>
      <c r="F2051" s="439"/>
      <c r="G2051" s="439"/>
      <c r="H2051" s="439"/>
      <c r="I2051" s="439"/>
      <c r="J2051" s="439"/>
      <c r="K2051" s="439"/>
      <c r="L2051" s="440"/>
    </row>
    <row r="2052" spans="1:12">
      <c r="A2052" s="101"/>
      <c r="B2052" s="72" t="s">
        <v>161</v>
      </c>
      <c r="C2052" s="425" t="str">
        <f ca="1">OFFSET('Bateria indicadores proceso'!$G$3,(RIGHT(A2026,3)),1)</f>
        <v xml:space="preserve">Subdirector </v>
      </c>
      <c r="D2052" s="425"/>
      <c r="E2052" s="425"/>
      <c r="F2052" s="425"/>
      <c r="G2052" s="425"/>
      <c r="H2052" s="425"/>
      <c r="I2052" s="425"/>
      <c r="J2052" s="425"/>
      <c r="K2052" s="425"/>
      <c r="L2052" s="426"/>
    </row>
    <row r="2053" spans="1:12">
      <c r="A2053" s="101"/>
      <c r="B2053" s="72" t="s">
        <v>162</v>
      </c>
      <c r="C2053" s="425" t="str">
        <f ca="1">OFFSET('Bateria indicadores proceso'!$F$3,(RIGHT(A2026,3)),1)</f>
        <v>Subdirección Administrativa y Financiera</v>
      </c>
      <c r="D2053" s="425"/>
      <c r="E2053" s="425"/>
      <c r="F2053" s="425"/>
      <c r="G2053" s="425"/>
      <c r="H2053" s="425"/>
      <c r="I2053" s="425"/>
      <c r="J2053" s="425"/>
      <c r="K2053" s="425"/>
      <c r="L2053" s="426"/>
    </row>
    <row r="2054" spans="1:12">
      <c r="A2054" s="101"/>
      <c r="B2054" s="72" t="s">
        <v>163</v>
      </c>
      <c r="C2054" s="450" t="str">
        <f ca="1">OFFSET('Bateria indicadores proceso'!$H$3,(RIGHT(A2026,3)),1)</f>
        <v>diana.olmos@mininterior.gov.co</v>
      </c>
      <c r="D2054" s="450"/>
      <c r="E2054" s="450"/>
      <c r="F2054" s="450"/>
      <c r="G2054" s="450"/>
      <c r="H2054" s="450"/>
      <c r="I2054" s="450"/>
      <c r="J2054" s="450"/>
      <c r="K2054" s="450"/>
      <c r="L2054" s="451"/>
    </row>
    <row r="2055" spans="1:12" ht="15" thickBot="1">
      <c r="A2055" s="104"/>
      <c r="B2055" s="74" t="s">
        <v>164</v>
      </c>
      <c r="C2055" s="429" t="s">
        <v>165</v>
      </c>
      <c r="D2055" s="429"/>
      <c r="E2055" s="429"/>
      <c r="F2055" s="429"/>
      <c r="G2055" s="429"/>
      <c r="H2055" s="429"/>
      <c r="I2055" s="429"/>
      <c r="J2055" s="429"/>
      <c r="K2055" s="429"/>
      <c r="L2055" s="430"/>
    </row>
    <row r="2056" spans="1:12" ht="15" thickBot="1"/>
    <row r="2057" spans="1:12" ht="21.5" thickBot="1">
      <c r="A2057" s="431" t="s">
        <v>120</v>
      </c>
      <c r="B2057" s="432"/>
      <c r="C2057" s="432"/>
      <c r="D2057" s="432"/>
      <c r="E2057" s="432"/>
      <c r="F2057" s="432"/>
      <c r="G2057" s="432"/>
      <c r="H2057" s="432"/>
      <c r="I2057" s="432"/>
      <c r="J2057" s="432"/>
      <c r="K2057" s="432"/>
      <c r="L2057" s="433"/>
    </row>
    <row r="2058" spans="1:12" ht="31.5" thickBot="1">
      <c r="A2058" s="69" t="s">
        <v>121</v>
      </c>
      <c r="B2058" s="436" t="s">
        <v>122</v>
      </c>
      <c r="C2058" s="436"/>
      <c r="D2058" s="436"/>
      <c r="E2058" s="436"/>
      <c r="F2058" s="436"/>
      <c r="G2058" s="436"/>
      <c r="H2058" s="436"/>
      <c r="I2058" s="436"/>
      <c r="J2058" s="436"/>
      <c r="K2058" s="436"/>
      <c r="L2058" s="436"/>
    </row>
    <row r="2059" spans="1:12" ht="16" thickBot="1">
      <c r="A2059" s="100"/>
      <c r="B2059" s="71" t="s">
        <v>123</v>
      </c>
      <c r="C2059" s="434" t="s">
        <v>124</v>
      </c>
      <c r="D2059" s="434"/>
      <c r="E2059" s="434"/>
      <c r="F2059" s="434"/>
      <c r="G2059" s="434"/>
      <c r="H2059" s="434"/>
      <c r="I2059" s="434"/>
      <c r="J2059" s="434"/>
      <c r="K2059" s="434"/>
      <c r="L2059" s="435"/>
    </row>
    <row r="2060" spans="1:12" ht="16" thickBot="1">
      <c r="A2060" s="101"/>
      <c r="B2060" s="436" t="s">
        <v>125</v>
      </c>
      <c r="C2060" s="437"/>
      <c r="D2060" s="437"/>
      <c r="E2060" s="437"/>
      <c r="F2060" s="437"/>
      <c r="G2060" s="437"/>
      <c r="H2060" s="437"/>
      <c r="I2060" s="437"/>
      <c r="J2060" s="437"/>
      <c r="K2060" s="437"/>
      <c r="L2060" s="437"/>
    </row>
    <row r="2061" spans="1:12">
      <c r="A2061" s="101"/>
      <c r="B2061" s="71" t="s">
        <v>126</v>
      </c>
      <c r="C2061" s="427" t="s">
        <v>127</v>
      </c>
      <c r="D2061" s="427"/>
      <c r="E2061" s="427"/>
      <c r="F2061" s="427"/>
      <c r="G2061" s="427"/>
      <c r="H2061" s="427"/>
      <c r="I2061" s="427"/>
      <c r="J2061" s="427"/>
      <c r="K2061" s="427"/>
      <c r="L2061" s="428"/>
    </row>
    <row r="2062" spans="1:12">
      <c r="A2062" s="102" t="s">
        <v>222</v>
      </c>
      <c r="B2062" s="72" t="s">
        <v>129</v>
      </c>
      <c r="C2062" s="427" t="str">
        <f ca="1">OFFSET('Bateria indicadores proceso'!$F$3,(RIGHT(A2062,3)),1)</f>
        <v>Subdirección Administrativa y Financiera</v>
      </c>
      <c r="D2062" s="427"/>
      <c r="E2062" s="427"/>
      <c r="F2062" s="427"/>
      <c r="G2062" s="427"/>
      <c r="H2062" s="427"/>
      <c r="I2062" s="427"/>
      <c r="J2062" s="427"/>
      <c r="K2062" s="427"/>
      <c r="L2062" s="428"/>
    </row>
    <row r="2063" spans="1:12">
      <c r="A2063" s="101"/>
      <c r="B2063" s="72" t="s">
        <v>130</v>
      </c>
      <c r="C2063" s="427" t="str">
        <f ca="1">OFFSET('Bateria indicadores proceso'!$K$3,(RIGHT(A2062,3)),1)</f>
        <v xml:space="preserve">Tomas físicas realizadas anualmente a las dependencias del Ministerio del Interior </v>
      </c>
      <c r="D2063" s="427"/>
      <c r="E2063" s="427"/>
      <c r="F2063" s="427"/>
      <c r="G2063" s="427"/>
      <c r="H2063" s="427"/>
      <c r="I2063" s="427"/>
      <c r="J2063" s="427"/>
      <c r="K2063" s="427"/>
      <c r="L2063" s="428"/>
    </row>
    <row r="2064" spans="1:12">
      <c r="A2064" s="101"/>
      <c r="B2064" s="72" t="s">
        <v>131</v>
      </c>
      <c r="C2064" s="427" t="str">
        <f ca="1">OFFSET('Bateria indicadores proceso'!$I$3,(RIGHT(A2062,3)),1)</f>
        <v>Eficiencia</v>
      </c>
      <c r="D2064" s="427"/>
      <c r="E2064" s="427"/>
      <c r="F2064" s="427"/>
      <c r="G2064" s="427"/>
      <c r="H2064" s="427"/>
      <c r="I2064" s="427"/>
      <c r="J2064" s="427"/>
      <c r="K2064" s="427"/>
      <c r="L2064" s="428"/>
    </row>
    <row r="2065" spans="1:12" ht="15" thickBot="1">
      <c r="A2065" s="103"/>
      <c r="B2065" s="73" t="s">
        <v>132</v>
      </c>
      <c r="C2065" s="427" t="str">
        <f ca="1">OFFSET('Bateria indicadores proceso'!$J$3,(RIGHT(A2062,3)),1)</f>
        <v xml:space="preserve">Hacer seguimiento a las tomas física realizadas anualmente a los bienes de las 27 dependencias del Ministerio del Interior, con el objeto de conservar el inventario de la entidad, el numero de tomas físicas debe aumentar en durante la vigencia.  </v>
      </c>
      <c r="D2065" s="427"/>
      <c r="E2065" s="427"/>
      <c r="F2065" s="427"/>
      <c r="G2065" s="427"/>
      <c r="H2065" s="427"/>
      <c r="I2065" s="427"/>
      <c r="J2065" s="427"/>
      <c r="K2065" s="427"/>
      <c r="L2065" s="428"/>
    </row>
    <row r="2066" spans="1:12" ht="16" thickBot="1">
      <c r="A2066" s="103"/>
      <c r="B2066" s="438" t="s">
        <v>133</v>
      </c>
      <c r="C2066" s="439"/>
      <c r="D2066" s="439"/>
      <c r="E2066" s="439"/>
      <c r="F2066" s="439"/>
      <c r="G2066" s="439"/>
      <c r="H2066" s="439"/>
      <c r="I2066" s="439"/>
      <c r="J2066" s="439"/>
      <c r="K2066" s="439"/>
      <c r="L2066" s="440"/>
    </row>
    <row r="2067" spans="1:12">
      <c r="A2067" s="101"/>
      <c r="B2067" s="71" t="s">
        <v>134</v>
      </c>
      <c r="C2067" s="427" t="str">
        <f ca="1">OFFSET('Bateria indicadores proceso'!$O$3,(RIGHT(A2062,3)),1)</f>
        <v>Número</v>
      </c>
      <c r="D2067" s="427"/>
      <c r="E2067" s="427"/>
      <c r="F2067" s="427"/>
      <c r="G2067" s="427"/>
      <c r="H2067" s="427"/>
      <c r="I2067" s="427"/>
      <c r="J2067" s="427"/>
      <c r="K2067" s="427"/>
      <c r="L2067" s="428"/>
    </row>
    <row r="2068" spans="1:12" ht="24">
      <c r="A2068" s="101"/>
      <c r="B2068" s="72" t="s">
        <v>135</v>
      </c>
      <c r="C2068" s="427"/>
      <c r="D2068" s="427"/>
      <c r="E2068" s="427"/>
      <c r="F2068" s="427"/>
      <c r="G2068" s="427"/>
      <c r="H2068" s="427"/>
      <c r="I2068" s="427"/>
      <c r="J2068" s="427"/>
      <c r="K2068" s="427"/>
      <c r="L2068" s="428"/>
    </row>
    <row r="2069" spans="1:12">
      <c r="A2069" s="101"/>
      <c r="B2069" s="72" t="s">
        <v>136</v>
      </c>
      <c r="C2069" s="427" t="str">
        <f ca="1">OFFSET('Bateria indicadores proceso'!$L$3,(RIGHT(A2062,3)),1)</f>
        <v>Sumatoria de tomas físicas realizadas por dependencia</v>
      </c>
      <c r="D2069" s="427"/>
      <c r="E2069" s="427"/>
      <c r="F2069" s="427"/>
      <c r="G2069" s="427"/>
      <c r="H2069" s="427"/>
      <c r="I2069" s="427"/>
      <c r="J2069" s="427"/>
      <c r="K2069" s="427"/>
      <c r="L2069" s="428"/>
    </row>
    <row r="2070" spans="1:12">
      <c r="A2070" s="101"/>
      <c r="B2070" s="72" t="s">
        <v>137</v>
      </c>
      <c r="C2070" s="427" t="str">
        <f ca="1">OFFSET('Bateria indicadores proceso'!$Z$3,(RIGHT(A2062,3)),1)</f>
        <v>Trimestral</v>
      </c>
      <c r="D2070" s="427"/>
      <c r="E2070" s="427"/>
      <c r="F2070" s="427"/>
      <c r="G2070" s="427"/>
      <c r="H2070" s="427"/>
      <c r="I2070" s="427"/>
      <c r="J2070" s="427"/>
      <c r="K2070" s="427"/>
      <c r="L2070" s="428"/>
    </row>
    <row r="2071" spans="1:12">
      <c r="A2071" s="101"/>
      <c r="B2071" s="72" t="s">
        <v>138</v>
      </c>
      <c r="C2071" s="427" t="str">
        <f ca="1">OFFSET('Bateria indicadores proceso'!$X$3,(RIGHT(A2062,3)),1)</f>
        <v>Sumatoria de tomas físicas realizadas por dependencia</v>
      </c>
      <c r="D2071" s="427"/>
      <c r="E2071" s="427"/>
      <c r="F2071" s="427"/>
      <c r="G2071" s="427"/>
      <c r="H2071" s="427"/>
      <c r="I2071" s="427"/>
      <c r="J2071" s="427"/>
      <c r="K2071" s="427"/>
      <c r="L2071" s="428"/>
    </row>
    <row r="2072" spans="1:12">
      <c r="A2072" s="101"/>
      <c r="B2072" s="72" t="s">
        <v>139</v>
      </c>
      <c r="C2072" s="425">
        <f ca="1">OFFSET('Bateria indicadores proceso'!$P$3,(RIGHT(A2062,3)),1)</f>
        <v>2024</v>
      </c>
      <c r="D2072" s="425"/>
      <c r="E2072" s="425"/>
      <c r="F2072" s="425"/>
      <c r="G2072" s="425"/>
      <c r="H2072" s="425"/>
      <c r="I2072" s="425"/>
      <c r="J2072" s="425"/>
      <c r="K2072" s="425"/>
      <c r="L2072" s="426"/>
    </row>
    <row r="2073" spans="1:12">
      <c r="A2073" s="101"/>
      <c r="B2073" s="72" t="s">
        <v>140</v>
      </c>
      <c r="C2073" s="425" t="str">
        <f ca="1">IF(C2067="Número",TEXT(OFFSET('Bateria indicadores proceso'!$Q$3,(RIGHT(A2062,3)),1),"######"),TEXT(OFFSET('Bateria indicadores proceso'!$Q$3,(RIGHT(A2062,3)),1),"0.0%"))</f>
        <v>25</v>
      </c>
      <c r="D2073" s="425"/>
      <c r="E2073" s="425"/>
      <c r="F2073" s="425"/>
      <c r="G2073" s="425"/>
      <c r="H2073" s="425"/>
      <c r="I2073" s="425"/>
      <c r="J2073" s="425"/>
      <c r="K2073" s="425"/>
      <c r="L2073" s="426"/>
    </row>
    <row r="2074" spans="1:12">
      <c r="A2074" s="101"/>
      <c r="B2074" s="72" t="s">
        <v>141</v>
      </c>
      <c r="C2074" s="444">
        <f ca="1">+OFFSET('Bateria indicadores proceso'!$R$3,(RIGHT(A2062,3)),1)</f>
        <v>46022</v>
      </c>
      <c r="D2074" s="444"/>
      <c r="E2074" s="444"/>
      <c r="F2074" s="444"/>
      <c r="G2074" s="444"/>
      <c r="H2074" s="444"/>
      <c r="I2074" s="444"/>
      <c r="J2074" s="444"/>
      <c r="K2074" s="444"/>
      <c r="L2074" s="445"/>
    </row>
    <row r="2075" spans="1:12">
      <c r="A2075" s="101"/>
      <c r="B2075" s="72" t="s">
        <v>142</v>
      </c>
      <c r="C2075" s="425" t="str">
        <f ca="1">OFFSET('Bateria indicadores proceso'!$M$3,(RIGHT(A2062,3)),1)</f>
        <v>Incrementar</v>
      </c>
      <c r="D2075" s="425"/>
      <c r="E2075" s="425"/>
      <c r="F2075" s="425"/>
      <c r="G2075" s="425"/>
      <c r="H2075" s="425"/>
      <c r="I2075" s="425"/>
      <c r="J2075" s="425"/>
      <c r="K2075" s="425"/>
      <c r="L2075" s="426"/>
    </row>
    <row r="2076" spans="1:12">
      <c r="A2076" s="101"/>
      <c r="B2076" s="72" t="s">
        <v>143</v>
      </c>
      <c r="C2076" s="425" t="str">
        <f ca="1">OFFSET('Bateria indicadores proceso'!$N$3,(RIGHT(A2062,3)),1)</f>
        <v>Acumulado</v>
      </c>
      <c r="D2076" s="425"/>
      <c r="E2076" s="425"/>
      <c r="F2076" s="425"/>
      <c r="G2076" s="425"/>
      <c r="H2076" s="425"/>
      <c r="I2076" s="425"/>
      <c r="J2076" s="425"/>
      <c r="K2076" s="425"/>
      <c r="L2076" s="426"/>
    </row>
    <row r="2077" spans="1:12">
      <c r="A2077" s="101"/>
      <c r="B2077" s="72" t="s">
        <v>144</v>
      </c>
      <c r="C2077" s="425" t="str">
        <f ca="1">IF(C2067="Número",TEXT(OFFSET('Bateria indicadores proceso'!$W$3,(RIGHT(A2062,3)),1),"######"),TEXT(OFFSET('Bateria indicadores proceso'!$W$3,(RIGHT(A2062,3)),1),"0.0%"))</f>
        <v>27</v>
      </c>
      <c r="D2077" s="425"/>
      <c r="E2077" s="425"/>
      <c r="F2077" s="425"/>
      <c r="G2077" s="425"/>
      <c r="H2077" s="425"/>
      <c r="I2077" s="425"/>
      <c r="J2077" s="425"/>
      <c r="K2077" s="425"/>
      <c r="L2077" s="426"/>
    </row>
    <row r="2078" spans="1:12">
      <c r="A2078" s="101"/>
      <c r="B2078" s="441" t="s">
        <v>145</v>
      </c>
      <c r="C2078" s="70" t="s">
        <v>146</v>
      </c>
      <c r="D2078" s="70" t="s">
        <v>147</v>
      </c>
      <c r="E2078" s="70" t="s">
        <v>148</v>
      </c>
      <c r="F2078" s="70" t="s">
        <v>149</v>
      </c>
      <c r="J2078" s="75"/>
      <c r="K2078" s="75"/>
      <c r="L2078" s="76"/>
    </row>
    <row r="2079" spans="1:12">
      <c r="A2079" s="101"/>
      <c r="B2079" s="441"/>
      <c r="C2079" s="70" t="str">
        <f ca="1">IF(C2067="Número",TEXT(OFFSET('Bateria indicadores proceso'!$S$3,(RIGHT(A2062,3)),1),"######"),TEXT(OFFSET('Bateria indicadores proceso'!$S$3,(RIGHT(A2062,3)),1),"0.0%"))</f>
        <v/>
      </c>
      <c r="D2079" s="70" t="str">
        <f ca="1">IF(C2067="Número",TEXT(OFFSET('Bateria indicadores proceso'!$T$3,(RIGHT(A2062,3)),1),"######"),TEXT(OFFSET('Bateria indicadores proceso'!$T$3,(RIGHT(A2062,3)),1),"0.0%"))</f>
        <v>10</v>
      </c>
      <c r="E2079" s="70" t="str">
        <f ca="1">IF(C2067="Número",TEXT(OFFSET('Bateria indicadores proceso'!$U$3,(RIGHT(A2062,3)),1),"######"),TEXT(OFFSET('Bateria indicadores proceso'!$U$3,(RIGHT(A2062,3)),1),"0.0%"))</f>
        <v>9</v>
      </c>
      <c r="F2079" s="70" t="str">
        <f ca="1">IF(C2067="Número",TEXT(OFFSET('Bateria indicadores proceso'!$V$3,(RIGHT(A2062,3)),1),"######"),TEXT(OFFSET('Bateria indicadores proceso'!$V$3,(RIGHT(A2062,3)),1),"0.0%"))</f>
        <v>8</v>
      </c>
      <c r="J2079" s="77"/>
      <c r="K2079" s="77"/>
      <c r="L2079" s="78"/>
    </row>
    <row r="2080" spans="1:12">
      <c r="A2080" s="101"/>
      <c r="B2080" s="466" t="s">
        <v>150</v>
      </c>
      <c r="C2080" s="446" t="s">
        <v>99</v>
      </c>
      <c r="D2080" s="447"/>
      <c r="E2080" s="446" t="s">
        <v>103</v>
      </c>
      <c r="F2080" s="447"/>
      <c r="G2080" s="446" t="s">
        <v>107</v>
      </c>
      <c r="H2080" s="447"/>
      <c r="I2080" s="446" t="s">
        <v>111</v>
      </c>
      <c r="J2080" s="447"/>
      <c r="K2080" s="446" t="s">
        <v>114</v>
      </c>
      <c r="L2080" s="449"/>
    </row>
    <row r="2081" spans="1:12">
      <c r="A2081" s="101"/>
      <c r="B2081" s="467"/>
      <c r="C2081" s="452" t="s">
        <v>97</v>
      </c>
      <c r="D2081" s="453"/>
      <c r="E2081" s="454" t="s">
        <v>101</v>
      </c>
      <c r="F2081" s="455"/>
      <c r="G2081" s="456" t="s">
        <v>105</v>
      </c>
      <c r="H2081" s="457"/>
      <c r="I2081" s="458" t="s">
        <v>109</v>
      </c>
      <c r="J2081" s="459"/>
      <c r="K2081" s="460" t="s">
        <v>112</v>
      </c>
      <c r="L2081" s="461"/>
    </row>
    <row r="2082" spans="1:12">
      <c r="A2082" s="101"/>
      <c r="B2082" s="468"/>
      <c r="C2082" s="446" t="s">
        <v>98</v>
      </c>
      <c r="D2082" s="447"/>
      <c r="E2082" s="446" t="s">
        <v>151</v>
      </c>
      <c r="F2082" s="447"/>
      <c r="G2082" s="448" t="s">
        <v>152</v>
      </c>
      <c r="H2082" s="447"/>
      <c r="I2082" s="446" t="s">
        <v>153</v>
      </c>
      <c r="J2082" s="447"/>
      <c r="K2082" s="446" t="s">
        <v>113</v>
      </c>
      <c r="L2082" s="449"/>
    </row>
    <row r="2083" spans="1:12">
      <c r="A2083" s="101"/>
      <c r="B2083" s="72" t="s">
        <v>154</v>
      </c>
      <c r="C2083" s="427" t="str">
        <f ca="1">OFFSET('Bateria indicadores proceso'!$Y$3,(RIGHT(A2062,3)),1)</f>
        <v xml:space="preserve">Formato Informe Toma Física </v>
      </c>
      <c r="D2083" s="427"/>
      <c r="E2083" s="427"/>
      <c r="F2083" s="427"/>
      <c r="G2083" s="427"/>
      <c r="H2083" s="427"/>
      <c r="I2083" s="427"/>
      <c r="J2083" s="427"/>
      <c r="K2083" s="427"/>
      <c r="L2083" s="428"/>
    </row>
    <row r="2084" spans="1:12">
      <c r="A2084" s="101"/>
      <c r="B2084" s="442" t="s">
        <v>155</v>
      </c>
      <c r="C2084" s="425" t="s">
        <v>156</v>
      </c>
      <c r="D2084" s="425"/>
      <c r="E2084" s="425"/>
      <c r="F2084" s="462" t="str">
        <f ca="1">OFFSET('Bateria indicadores proceso'!$B$3,(RIGHT(A2062,3)),1)</f>
        <v>GESTIÓN ADMINISTRATIVA</v>
      </c>
      <c r="G2084" s="462"/>
      <c r="H2084" s="462"/>
      <c r="I2084" s="462"/>
      <c r="J2084" s="462"/>
      <c r="K2084" s="462"/>
      <c r="L2084" s="463"/>
    </row>
    <row r="2085" spans="1:12">
      <c r="A2085" s="101"/>
      <c r="B2085" s="443"/>
      <c r="C2085" s="425" t="s">
        <v>157</v>
      </c>
      <c r="D2085" s="425"/>
      <c r="E2085" s="425"/>
      <c r="F2085" s="464">
        <f ca="1">OFFSET('Bateria indicadores proceso'!$C$3,(RIGHT(A2062,3)),1)</f>
        <v>1</v>
      </c>
      <c r="G2085" s="464"/>
      <c r="H2085" s="464"/>
      <c r="I2085" s="464"/>
      <c r="J2085" s="464"/>
      <c r="K2085" s="464"/>
      <c r="L2085" s="465"/>
    </row>
    <row r="2086" spans="1:12" ht="15" thickBot="1">
      <c r="A2086" s="101"/>
      <c r="B2086" s="443"/>
      <c r="C2086" s="425" t="s">
        <v>158</v>
      </c>
      <c r="D2086" s="425"/>
      <c r="E2086" s="425"/>
      <c r="F2086" s="464">
        <f ca="1">OFFSET('Bateria indicadores proceso'!$E$3,(RIGHT(A2062,3)),1)</f>
        <v>0.5</v>
      </c>
      <c r="G2086" s="464"/>
      <c r="H2086" s="464"/>
      <c r="I2086" s="464"/>
      <c r="J2086" s="464"/>
      <c r="K2086" s="464"/>
      <c r="L2086" s="465"/>
    </row>
    <row r="2087" spans="1:12" ht="16" thickBot="1">
      <c r="A2087" s="101"/>
      <c r="B2087" s="438" t="s">
        <v>159</v>
      </c>
      <c r="C2087" s="439"/>
      <c r="D2087" s="439"/>
      <c r="E2087" s="439"/>
      <c r="F2087" s="439"/>
      <c r="G2087" s="439"/>
      <c r="H2087" s="439"/>
      <c r="I2087" s="439"/>
      <c r="J2087" s="439"/>
      <c r="K2087" s="439"/>
      <c r="L2087" s="440"/>
    </row>
    <row r="2088" spans="1:12">
      <c r="A2088" s="101"/>
      <c r="B2088" s="72" t="s">
        <v>161</v>
      </c>
      <c r="C2088" s="425" t="str">
        <f ca="1">OFFSET('Bateria indicadores proceso'!$G$3,(RIGHT(A2062,3)),1)</f>
        <v xml:space="preserve">Subdirector </v>
      </c>
      <c r="D2088" s="425"/>
      <c r="E2088" s="425"/>
      <c r="F2088" s="425"/>
      <c r="G2088" s="425"/>
      <c r="H2088" s="425"/>
      <c r="I2088" s="425"/>
      <c r="J2088" s="425"/>
      <c r="K2088" s="425"/>
      <c r="L2088" s="426"/>
    </row>
    <row r="2089" spans="1:12">
      <c r="A2089" s="101"/>
      <c r="B2089" s="72" t="s">
        <v>162</v>
      </c>
      <c r="C2089" s="425" t="str">
        <f ca="1">OFFSET('Bateria indicadores proceso'!$F$3,(RIGHT(A2062,3)),1)</f>
        <v>Subdirección Administrativa y Financiera</v>
      </c>
      <c r="D2089" s="425"/>
      <c r="E2089" s="425"/>
      <c r="F2089" s="425"/>
      <c r="G2089" s="425"/>
      <c r="H2089" s="425"/>
      <c r="I2089" s="425"/>
      <c r="J2089" s="425"/>
      <c r="K2089" s="425"/>
      <c r="L2089" s="426"/>
    </row>
    <row r="2090" spans="1:12">
      <c r="A2090" s="101"/>
      <c r="B2090" s="72" t="s">
        <v>163</v>
      </c>
      <c r="C2090" s="450" t="str">
        <f ca="1">OFFSET('Bateria indicadores proceso'!$H$3,(RIGHT(A2026,3)),1)</f>
        <v>diana.olmos@mininterior.gov.co</v>
      </c>
      <c r="D2090" s="450"/>
      <c r="E2090" s="450"/>
      <c r="F2090" s="450"/>
      <c r="G2090" s="450"/>
      <c r="H2090" s="450"/>
      <c r="I2090" s="450"/>
      <c r="J2090" s="450"/>
      <c r="K2090" s="450"/>
      <c r="L2090" s="451"/>
    </row>
    <row r="2091" spans="1:12" ht="15" thickBot="1">
      <c r="A2091" s="104"/>
      <c r="B2091" s="74" t="s">
        <v>164</v>
      </c>
      <c r="C2091" s="429" t="s">
        <v>165</v>
      </c>
      <c r="D2091" s="429"/>
      <c r="E2091" s="429"/>
      <c r="F2091" s="429"/>
      <c r="G2091" s="429"/>
      <c r="H2091" s="429"/>
      <c r="I2091" s="429"/>
      <c r="J2091" s="429"/>
      <c r="K2091" s="429"/>
      <c r="L2091" s="430"/>
    </row>
    <row r="2092" spans="1:12" ht="15" thickBot="1"/>
    <row r="2093" spans="1:12" ht="21.5" thickBot="1">
      <c r="A2093" s="431" t="s">
        <v>120</v>
      </c>
      <c r="B2093" s="432"/>
      <c r="C2093" s="432"/>
      <c r="D2093" s="432"/>
      <c r="E2093" s="432"/>
      <c r="F2093" s="432"/>
      <c r="G2093" s="432"/>
      <c r="H2093" s="432"/>
      <c r="I2093" s="432"/>
      <c r="J2093" s="432"/>
      <c r="K2093" s="432"/>
      <c r="L2093" s="433"/>
    </row>
    <row r="2094" spans="1:12" ht="31.5" thickBot="1">
      <c r="A2094" s="69" t="s">
        <v>121</v>
      </c>
      <c r="B2094" s="436" t="s">
        <v>122</v>
      </c>
      <c r="C2094" s="436"/>
      <c r="D2094" s="436"/>
      <c r="E2094" s="436"/>
      <c r="F2094" s="436"/>
      <c r="G2094" s="436"/>
      <c r="H2094" s="436"/>
      <c r="I2094" s="436"/>
      <c r="J2094" s="436"/>
      <c r="K2094" s="436"/>
      <c r="L2094" s="436"/>
    </row>
    <row r="2095" spans="1:12" ht="16" thickBot="1">
      <c r="A2095" s="100"/>
      <c r="B2095" s="71" t="s">
        <v>123</v>
      </c>
      <c r="C2095" s="434" t="s">
        <v>124</v>
      </c>
      <c r="D2095" s="434"/>
      <c r="E2095" s="434"/>
      <c r="F2095" s="434"/>
      <c r="G2095" s="434"/>
      <c r="H2095" s="434"/>
      <c r="I2095" s="434"/>
      <c r="J2095" s="434"/>
      <c r="K2095" s="434"/>
      <c r="L2095" s="435"/>
    </row>
    <row r="2096" spans="1:12" ht="16" thickBot="1">
      <c r="A2096" s="101"/>
      <c r="B2096" s="436" t="s">
        <v>125</v>
      </c>
      <c r="C2096" s="437"/>
      <c r="D2096" s="437"/>
      <c r="E2096" s="437"/>
      <c r="F2096" s="437"/>
      <c r="G2096" s="437"/>
      <c r="H2096" s="437"/>
      <c r="I2096" s="437"/>
      <c r="J2096" s="437"/>
      <c r="K2096" s="437"/>
      <c r="L2096" s="437"/>
    </row>
    <row r="2097" spans="1:12">
      <c r="A2097" s="101"/>
      <c r="B2097" s="71" t="s">
        <v>126</v>
      </c>
      <c r="C2097" s="427" t="s">
        <v>127</v>
      </c>
      <c r="D2097" s="427"/>
      <c r="E2097" s="427"/>
      <c r="F2097" s="427"/>
      <c r="G2097" s="427"/>
      <c r="H2097" s="427"/>
      <c r="I2097" s="427"/>
      <c r="J2097" s="427"/>
      <c r="K2097" s="427"/>
      <c r="L2097" s="428"/>
    </row>
    <row r="2098" spans="1:12">
      <c r="A2098" s="102" t="s">
        <v>223</v>
      </c>
      <c r="B2098" s="72" t="s">
        <v>129</v>
      </c>
      <c r="C2098" s="427" t="str">
        <f ca="1">OFFSET('Bateria indicadores proceso'!$F$3,(RIGHT(A2098,3)),1)</f>
        <v>Subdirección Administrativa y Financiera</v>
      </c>
      <c r="D2098" s="427"/>
      <c r="E2098" s="427"/>
      <c r="F2098" s="427"/>
      <c r="G2098" s="427"/>
      <c r="H2098" s="427"/>
      <c r="I2098" s="427"/>
      <c r="J2098" s="427"/>
      <c r="K2098" s="427"/>
      <c r="L2098" s="428"/>
    </row>
    <row r="2099" spans="1:12">
      <c r="A2099" s="101"/>
      <c r="B2099" s="72" t="s">
        <v>130</v>
      </c>
      <c r="C2099" s="427" t="str">
        <f ca="1">OFFSET('Bateria indicadores proceso'!$K$3,(RIGHT(A2098,3)),1)</f>
        <v>Pagos realizados de las obligaciones de ministerio del interior</v>
      </c>
      <c r="D2099" s="427"/>
      <c r="E2099" s="427"/>
      <c r="F2099" s="427"/>
      <c r="G2099" s="427"/>
      <c r="H2099" s="427"/>
      <c r="I2099" s="427"/>
      <c r="J2099" s="427"/>
      <c r="K2099" s="427"/>
      <c r="L2099" s="428"/>
    </row>
    <row r="2100" spans="1:12">
      <c r="A2100" s="101"/>
      <c r="B2100" s="72" t="s">
        <v>131</v>
      </c>
      <c r="C2100" s="427" t="str">
        <f ca="1">OFFSET('Bateria indicadores proceso'!$I$3,(RIGHT(A2098,3)),1)</f>
        <v>Eficacia</v>
      </c>
      <c r="D2100" s="427"/>
      <c r="E2100" s="427"/>
      <c r="F2100" s="427"/>
      <c r="G2100" s="427"/>
      <c r="H2100" s="427"/>
      <c r="I2100" s="427"/>
      <c r="J2100" s="427"/>
      <c r="K2100" s="427"/>
      <c r="L2100" s="428"/>
    </row>
    <row r="2101" spans="1:12" ht="15" thickBot="1">
      <c r="A2101" s="103"/>
      <c r="B2101" s="73" t="s">
        <v>132</v>
      </c>
      <c r="C2101" s="427" t="str">
        <f ca="1">OFFSET('Bateria indicadores proceso'!$J$3,(RIGHT(A2098,3)),1)</f>
        <v xml:space="preserve">Hacer segmento a los pagos realizados con base en las solicitudes y el cumplimiento de requisitos por parte de las dependencias del Ministerio; el porcentaje de pagos debe aumentar durante la vigencia. </v>
      </c>
      <c r="D2101" s="427"/>
      <c r="E2101" s="427"/>
      <c r="F2101" s="427"/>
      <c r="G2101" s="427"/>
      <c r="H2101" s="427"/>
      <c r="I2101" s="427"/>
      <c r="J2101" s="427"/>
      <c r="K2101" s="427"/>
      <c r="L2101" s="428"/>
    </row>
    <row r="2102" spans="1:12" ht="16" thickBot="1">
      <c r="A2102" s="103"/>
      <c r="B2102" s="438" t="s">
        <v>133</v>
      </c>
      <c r="C2102" s="439"/>
      <c r="D2102" s="439"/>
      <c r="E2102" s="439"/>
      <c r="F2102" s="439"/>
      <c r="G2102" s="439"/>
      <c r="H2102" s="439"/>
      <c r="I2102" s="439"/>
      <c r="J2102" s="439"/>
      <c r="K2102" s="439"/>
      <c r="L2102" s="440"/>
    </row>
    <row r="2103" spans="1:12">
      <c r="A2103" s="101"/>
      <c r="B2103" s="71" t="s">
        <v>134</v>
      </c>
      <c r="C2103" s="427" t="str">
        <f ca="1">OFFSET('Bateria indicadores proceso'!$O$3,(RIGHT(A2098,3)),1)</f>
        <v>Porcentaje</v>
      </c>
      <c r="D2103" s="427"/>
      <c r="E2103" s="427"/>
      <c r="F2103" s="427"/>
      <c r="G2103" s="427"/>
      <c r="H2103" s="427"/>
      <c r="I2103" s="427"/>
      <c r="J2103" s="427"/>
      <c r="K2103" s="427"/>
      <c r="L2103" s="428"/>
    </row>
    <row r="2104" spans="1:12" ht="24">
      <c r="A2104" s="101"/>
      <c r="B2104" s="72" t="s">
        <v>135</v>
      </c>
      <c r="C2104" s="427"/>
      <c r="D2104" s="427"/>
      <c r="E2104" s="427"/>
      <c r="F2104" s="427"/>
      <c r="G2104" s="427"/>
      <c r="H2104" s="427"/>
      <c r="I2104" s="427"/>
      <c r="J2104" s="427"/>
      <c r="K2104" s="427"/>
      <c r="L2104" s="428"/>
    </row>
    <row r="2105" spans="1:12">
      <c r="A2105" s="101"/>
      <c r="B2105" s="72" t="s">
        <v>136</v>
      </c>
      <c r="C2105" s="427" t="str">
        <f ca="1">OFFSET('Bateria indicadores proceso'!$L$3,(RIGHT(A2098,3)),1)</f>
        <v>(Número de pagos oportunos realizados/Número Total de solicitudes de pagos radicados)*100</v>
      </c>
      <c r="D2105" s="427"/>
      <c r="E2105" s="427"/>
      <c r="F2105" s="427"/>
      <c r="G2105" s="427"/>
      <c r="H2105" s="427"/>
      <c r="I2105" s="427"/>
      <c r="J2105" s="427"/>
      <c r="K2105" s="427"/>
      <c r="L2105" s="428"/>
    </row>
    <row r="2106" spans="1:12">
      <c r="A2106" s="101"/>
      <c r="B2106" s="72" t="s">
        <v>137</v>
      </c>
      <c r="C2106" s="427" t="str">
        <f ca="1">OFFSET('Bateria indicadores proceso'!$Z$3,(RIGHT(A2098,3)),1)</f>
        <v>Trimestral</v>
      </c>
      <c r="D2106" s="427"/>
      <c r="E2106" s="427"/>
      <c r="F2106" s="427"/>
      <c r="G2106" s="427"/>
      <c r="H2106" s="427"/>
      <c r="I2106" s="427"/>
      <c r="J2106" s="427"/>
      <c r="K2106" s="427"/>
      <c r="L2106" s="428"/>
    </row>
    <row r="2107" spans="1:12">
      <c r="A2107" s="101"/>
      <c r="B2107" s="72" t="s">
        <v>138</v>
      </c>
      <c r="C2107" s="427" t="str">
        <f ca="1">OFFSET('Bateria indicadores proceso'!$X$3,(RIGHT(A2098,3)),1)</f>
        <v>Sistema Integrado de Información Financiera SIIF</v>
      </c>
      <c r="D2107" s="427"/>
      <c r="E2107" s="427"/>
      <c r="F2107" s="427"/>
      <c r="G2107" s="427"/>
      <c r="H2107" s="427"/>
      <c r="I2107" s="427"/>
      <c r="J2107" s="427"/>
      <c r="K2107" s="427"/>
      <c r="L2107" s="428"/>
    </row>
    <row r="2108" spans="1:12">
      <c r="A2108" s="101"/>
      <c r="B2108" s="72" t="s">
        <v>139</v>
      </c>
      <c r="C2108" s="425">
        <f ca="1">OFFSET('Bateria indicadores proceso'!$P$3,(RIGHT(A2098,3)),1)</f>
        <v>2024</v>
      </c>
      <c r="D2108" s="425"/>
      <c r="E2108" s="425"/>
      <c r="F2108" s="425"/>
      <c r="G2108" s="425"/>
      <c r="H2108" s="425"/>
      <c r="I2108" s="425"/>
      <c r="J2108" s="425"/>
      <c r="K2108" s="425"/>
      <c r="L2108" s="426"/>
    </row>
    <row r="2109" spans="1:12">
      <c r="A2109" s="101"/>
      <c r="B2109" s="72" t="s">
        <v>140</v>
      </c>
      <c r="C2109" s="425" t="str">
        <f ca="1">IF(C2103="Número",TEXT(OFFSET('Bateria indicadores proceso'!$Q$3,(RIGHT(A2098,3)),1),"######"),TEXT(OFFSET('Bateria indicadores proceso'!$Q$3,(RIGHT(A2098,3)),1),"0.0%"))</f>
        <v>80.0%</v>
      </c>
      <c r="D2109" s="425"/>
      <c r="E2109" s="425"/>
      <c r="F2109" s="425"/>
      <c r="G2109" s="425"/>
      <c r="H2109" s="425"/>
      <c r="I2109" s="425"/>
      <c r="J2109" s="425"/>
      <c r="K2109" s="425"/>
      <c r="L2109" s="426"/>
    </row>
    <row r="2110" spans="1:12">
      <c r="A2110" s="101"/>
      <c r="B2110" s="72" t="s">
        <v>141</v>
      </c>
      <c r="C2110" s="444">
        <f ca="1">+OFFSET('Bateria indicadores proceso'!$R$3,(RIGHT(A2098,3)),1)</f>
        <v>46022</v>
      </c>
      <c r="D2110" s="444"/>
      <c r="E2110" s="444"/>
      <c r="F2110" s="444"/>
      <c r="G2110" s="444"/>
      <c r="H2110" s="444"/>
      <c r="I2110" s="444"/>
      <c r="J2110" s="444"/>
      <c r="K2110" s="444"/>
      <c r="L2110" s="445"/>
    </row>
    <row r="2111" spans="1:12">
      <c r="A2111" s="101"/>
      <c r="B2111" s="72" t="s">
        <v>142</v>
      </c>
      <c r="C2111" s="425" t="str">
        <f ca="1">OFFSET('Bateria indicadores proceso'!$M$3,(RIGHT(A2098,3)),1)</f>
        <v>Incrementar</v>
      </c>
      <c r="D2111" s="425"/>
      <c r="E2111" s="425"/>
      <c r="F2111" s="425"/>
      <c r="G2111" s="425"/>
      <c r="H2111" s="425"/>
      <c r="I2111" s="425"/>
      <c r="J2111" s="425"/>
      <c r="K2111" s="425"/>
      <c r="L2111" s="426"/>
    </row>
    <row r="2112" spans="1:12">
      <c r="A2112" s="101"/>
      <c r="B2112" s="72" t="s">
        <v>143</v>
      </c>
      <c r="C2112" s="425" t="str">
        <f ca="1">OFFSET('Bateria indicadores proceso'!$N$3,(RIGHT(A2098,3)),1)</f>
        <v>Flujo</v>
      </c>
      <c r="D2112" s="425"/>
      <c r="E2112" s="425"/>
      <c r="F2112" s="425"/>
      <c r="G2112" s="425"/>
      <c r="H2112" s="425"/>
      <c r="I2112" s="425"/>
      <c r="J2112" s="425"/>
      <c r="K2112" s="425"/>
      <c r="L2112" s="426"/>
    </row>
    <row r="2113" spans="1:12">
      <c r="A2113" s="101"/>
      <c r="B2113" s="72" t="s">
        <v>144</v>
      </c>
      <c r="C2113" s="425" t="str">
        <f ca="1">IF(C2103="Número",TEXT(OFFSET('Bateria indicadores proceso'!$W$3,(RIGHT(A2098,3)),1),"######"),TEXT(OFFSET('Bateria indicadores proceso'!$W$3,(RIGHT(A2098,3)),1),"0.0%"))</f>
        <v>100.0%</v>
      </c>
      <c r="D2113" s="425"/>
      <c r="E2113" s="425"/>
      <c r="F2113" s="425"/>
      <c r="G2113" s="425"/>
      <c r="H2113" s="425"/>
      <c r="I2113" s="425"/>
      <c r="J2113" s="425"/>
      <c r="K2113" s="425"/>
      <c r="L2113" s="426"/>
    </row>
    <row r="2114" spans="1:12">
      <c r="A2114" s="101"/>
      <c r="B2114" s="441" t="s">
        <v>145</v>
      </c>
      <c r="C2114" s="70" t="s">
        <v>146</v>
      </c>
      <c r="D2114" s="70" t="s">
        <v>147</v>
      </c>
      <c r="E2114" s="70" t="s">
        <v>148</v>
      </c>
      <c r="F2114" s="70" t="s">
        <v>149</v>
      </c>
      <c r="J2114" s="75"/>
      <c r="K2114" s="75"/>
      <c r="L2114" s="76"/>
    </row>
    <row r="2115" spans="1:12">
      <c r="A2115" s="101"/>
      <c r="B2115" s="441"/>
      <c r="C2115" s="70" t="str">
        <f ca="1">IF(C2103="Número",TEXT(OFFSET('Bateria indicadores proceso'!$S$3,(RIGHT(A2098,3)),1),"######"),TEXT(OFFSET('Bateria indicadores proceso'!$S$3,(RIGHT(A2098,3)),1),"0.0%"))</f>
        <v>100.0%</v>
      </c>
      <c r="D2115" s="70" t="str">
        <f ca="1">IF(C2103="Número",TEXT(OFFSET('Bateria indicadores proceso'!$T$3,(RIGHT(A2098,3)),1),"######"),TEXT(OFFSET('Bateria indicadores proceso'!$T$3,(RIGHT(A2098,3)),1),"0.0%"))</f>
        <v>100.0%</v>
      </c>
      <c r="E2115" s="70" t="str">
        <f ca="1">IF(C2103="Número",TEXT(OFFSET('Bateria indicadores proceso'!$U$3,(RIGHT(A2098,3)),1),"######"),TEXT(OFFSET('Bateria indicadores proceso'!$U$3,(RIGHT(A2098,3)),1),"0.0%"))</f>
        <v>100.0%</v>
      </c>
      <c r="F2115" s="70" t="str">
        <f ca="1">IF(C2103="Número",TEXT(OFFSET('Bateria indicadores proceso'!$V$3,(RIGHT(A2098,3)),1),"######"),TEXT(OFFSET('Bateria indicadores proceso'!$V$3,(RIGHT(A2098,3)),1),"0.0%"))</f>
        <v>100.0%</v>
      </c>
      <c r="J2115" s="77"/>
      <c r="K2115" s="77"/>
      <c r="L2115" s="78"/>
    </row>
    <row r="2116" spans="1:12">
      <c r="A2116" s="101"/>
      <c r="B2116" s="466" t="s">
        <v>150</v>
      </c>
      <c r="C2116" s="446" t="s">
        <v>99</v>
      </c>
      <c r="D2116" s="447"/>
      <c r="E2116" s="446" t="s">
        <v>103</v>
      </c>
      <c r="F2116" s="447"/>
      <c r="G2116" s="446" t="s">
        <v>107</v>
      </c>
      <c r="H2116" s="447"/>
      <c r="I2116" s="446" t="s">
        <v>111</v>
      </c>
      <c r="J2116" s="447"/>
      <c r="K2116" s="446" t="s">
        <v>114</v>
      </c>
      <c r="L2116" s="449"/>
    </row>
    <row r="2117" spans="1:12">
      <c r="A2117" s="101"/>
      <c r="B2117" s="467"/>
      <c r="C2117" s="452" t="s">
        <v>97</v>
      </c>
      <c r="D2117" s="453"/>
      <c r="E2117" s="454" t="s">
        <v>101</v>
      </c>
      <c r="F2117" s="455"/>
      <c r="G2117" s="456" t="s">
        <v>105</v>
      </c>
      <c r="H2117" s="457"/>
      <c r="I2117" s="458" t="s">
        <v>109</v>
      </c>
      <c r="J2117" s="459"/>
      <c r="K2117" s="460" t="s">
        <v>112</v>
      </c>
      <c r="L2117" s="461"/>
    </row>
    <row r="2118" spans="1:12">
      <c r="A2118" s="101"/>
      <c r="B2118" s="468"/>
      <c r="C2118" s="446" t="s">
        <v>98</v>
      </c>
      <c r="D2118" s="447"/>
      <c r="E2118" s="446" t="s">
        <v>151</v>
      </c>
      <c r="F2118" s="447"/>
      <c r="G2118" s="448" t="s">
        <v>152</v>
      </c>
      <c r="H2118" s="447"/>
      <c r="I2118" s="446" t="s">
        <v>153</v>
      </c>
      <c r="J2118" s="447"/>
      <c r="K2118" s="446" t="s">
        <v>113</v>
      </c>
      <c r="L2118" s="449"/>
    </row>
    <row r="2119" spans="1:12">
      <c r="A2119" s="101"/>
      <c r="B2119" s="72" t="s">
        <v>154</v>
      </c>
      <c r="C2119" s="427" t="str">
        <f ca="1">OFFSET('Bateria indicadores proceso'!$Y$3,(RIGHT(A2098,3)),1)</f>
        <v>Listado ordenes de pago</v>
      </c>
      <c r="D2119" s="427"/>
      <c r="E2119" s="427"/>
      <c r="F2119" s="427"/>
      <c r="G2119" s="427"/>
      <c r="H2119" s="427"/>
      <c r="I2119" s="427"/>
      <c r="J2119" s="427"/>
      <c r="K2119" s="427"/>
      <c r="L2119" s="428"/>
    </row>
    <row r="2120" spans="1:12">
      <c r="A2120" s="101"/>
      <c r="B2120" s="442" t="s">
        <v>155</v>
      </c>
      <c r="C2120" s="425" t="s">
        <v>156</v>
      </c>
      <c r="D2120" s="425"/>
      <c r="E2120" s="425"/>
      <c r="F2120" s="462" t="str">
        <f ca="1">OFFSET('Bateria indicadores proceso'!$B$3,(RIGHT(A2098,3)),1)</f>
        <v>GESTIÓN FINANCIERA</v>
      </c>
      <c r="G2120" s="462"/>
      <c r="H2120" s="462"/>
      <c r="I2120" s="462"/>
      <c r="J2120" s="462"/>
      <c r="K2120" s="462"/>
      <c r="L2120" s="463"/>
    </row>
    <row r="2121" spans="1:12">
      <c r="A2121" s="101"/>
      <c r="B2121" s="443"/>
      <c r="C2121" s="425" t="s">
        <v>157</v>
      </c>
      <c r="D2121" s="425"/>
      <c r="E2121" s="425"/>
      <c r="F2121" s="464">
        <f ca="1">OFFSET('Bateria indicadores proceso'!$C$3,(RIGHT(A2098,3)),1)</f>
        <v>1</v>
      </c>
      <c r="G2121" s="464"/>
      <c r="H2121" s="464"/>
      <c r="I2121" s="464"/>
      <c r="J2121" s="464"/>
      <c r="K2121" s="464"/>
      <c r="L2121" s="465"/>
    </row>
    <row r="2122" spans="1:12" ht="15" thickBot="1">
      <c r="A2122" s="101"/>
      <c r="B2122" s="443"/>
      <c r="C2122" s="425" t="s">
        <v>158</v>
      </c>
      <c r="D2122" s="425"/>
      <c r="E2122" s="425"/>
      <c r="F2122" s="464">
        <f ca="1">OFFSET('Bateria indicadores proceso'!$E$3,(RIGHT(A2098,3)),1)</f>
        <v>0.33</v>
      </c>
      <c r="G2122" s="464"/>
      <c r="H2122" s="464"/>
      <c r="I2122" s="464"/>
      <c r="J2122" s="464"/>
      <c r="K2122" s="464"/>
      <c r="L2122" s="465"/>
    </row>
    <row r="2123" spans="1:12" ht="16" thickBot="1">
      <c r="A2123" s="101"/>
      <c r="B2123" s="438" t="s">
        <v>159</v>
      </c>
      <c r="C2123" s="439"/>
      <c r="D2123" s="439"/>
      <c r="E2123" s="439"/>
      <c r="F2123" s="439"/>
      <c r="G2123" s="439"/>
      <c r="H2123" s="439"/>
      <c r="I2123" s="439"/>
      <c r="J2123" s="439"/>
      <c r="K2123" s="439"/>
      <c r="L2123" s="440"/>
    </row>
    <row r="2124" spans="1:12">
      <c r="A2124" s="101"/>
      <c r="B2124" s="72" t="s">
        <v>161</v>
      </c>
      <c r="C2124" s="425" t="str">
        <f ca="1">OFFSET('Bateria indicadores proceso'!$G$3,(RIGHT(A2098,3)),1)</f>
        <v xml:space="preserve">Subdirector </v>
      </c>
      <c r="D2124" s="425"/>
      <c r="E2124" s="425"/>
      <c r="F2124" s="425"/>
      <c r="G2124" s="425"/>
      <c r="H2124" s="425"/>
      <c r="I2124" s="425"/>
      <c r="J2124" s="425"/>
      <c r="K2124" s="425"/>
      <c r="L2124" s="426"/>
    </row>
    <row r="2125" spans="1:12">
      <c r="A2125" s="101"/>
      <c r="B2125" s="72" t="s">
        <v>162</v>
      </c>
      <c r="C2125" s="425" t="str">
        <f ca="1">OFFSET('Bateria indicadores proceso'!$F$3,(RIGHT(A2098,3)),1)</f>
        <v>Subdirección Administrativa y Financiera</v>
      </c>
      <c r="D2125" s="425"/>
      <c r="E2125" s="425"/>
      <c r="F2125" s="425"/>
      <c r="G2125" s="425"/>
      <c r="H2125" s="425"/>
      <c r="I2125" s="425"/>
      <c r="J2125" s="425"/>
      <c r="K2125" s="425"/>
      <c r="L2125" s="426"/>
    </row>
    <row r="2126" spans="1:12">
      <c r="A2126" s="101"/>
      <c r="B2126" s="72" t="s">
        <v>163</v>
      </c>
      <c r="C2126" s="450" t="str">
        <f ca="1">OFFSET('Bateria indicadores proceso'!$H$3,(RIGHT(A2098,3)),1)</f>
        <v>diana.olmos@mininterior.gov.co</v>
      </c>
      <c r="D2126" s="450"/>
      <c r="E2126" s="450"/>
      <c r="F2126" s="450"/>
      <c r="G2126" s="450"/>
      <c r="H2126" s="450"/>
      <c r="I2126" s="450"/>
      <c r="J2126" s="450"/>
      <c r="K2126" s="450"/>
      <c r="L2126" s="451"/>
    </row>
    <row r="2127" spans="1:12" ht="15" thickBot="1">
      <c r="A2127" s="104"/>
      <c r="B2127" s="74" t="s">
        <v>164</v>
      </c>
      <c r="C2127" s="429" t="s">
        <v>165</v>
      </c>
      <c r="D2127" s="429"/>
      <c r="E2127" s="429"/>
      <c r="F2127" s="429"/>
      <c r="G2127" s="429"/>
      <c r="H2127" s="429"/>
      <c r="I2127" s="429"/>
      <c r="J2127" s="429"/>
      <c r="K2127" s="429"/>
      <c r="L2127" s="430"/>
    </row>
    <row r="2128" spans="1:12" ht="15" thickBot="1"/>
    <row r="2129" spans="1:12" ht="21.5" thickBot="1">
      <c r="A2129" s="431" t="s">
        <v>120</v>
      </c>
      <c r="B2129" s="432"/>
      <c r="C2129" s="432"/>
      <c r="D2129" s="432"/>
      <c r="E2129" s="432"/>
      <c r="F2129" s="432"/>
      <c r="G2129" s="432"/>
      <c r="H2129" s="432"/>
      <c r="I2129" s="432"/>
      <c r="J2129" s="432"/>
      <c r="K2129" s="432"/>
      <c r="L2129" s="433"/>
    </row>
    <row r="2130" spans="1:12" ht="31.5" thickBot="1">
      <c r="A2130" s="69" t="s">
        <v>121</v>
      </c>
      <c r="B2130" s="436" t="s">
        <v>122</v>
      </c>
      <c r="C2130" s="436"/>
      <c r="D2130" s="436"/>
      <c r="E2130" s="436"/>
      <c r="F2130" s="436"/>
      <c r="G2130" s="436"/>
      <c r="H2130" s="436"/>
      <c r="I2130" s="436"/>
      <c r="J2130" s="436"/>
      <c r="K2130" s="436"/>
      <c r="L2130" s="436"/>
    </row>
    <row r="2131" spans="1:12" ht="16" thickBot="1">
      <c r="A2131" s="100"/>
      <c r="B2131" s="71" t="s">
        <v>123</v>
      </c>
      <c r="C2131" s="434" t="s">
        <v>124</v>
      </c>
      <c r="D2131" s="434"/>
      <c r="E2131" s="434"/>
      <c r="F2131" s="434"/>
      <c r="G2131" s="434"/>
      <c r="H2131" s="434"/>
      <c r="I2131" s="434"/>
      <c r="J2131" s="434"/>
      <c r="K2131" s="434"/>
      <c r="L2131" s="435"/>
    </row>
    <row r="2132" spans="1:12" ht="16" thickBot="1">
      <c r="A2132" s="101"/>
      <c r="B2132" s="436" t="s">
        <v>125</v>
      </c>
      <c r="C2132" s="437"/>
      <c r="D2132" s="437"/>
      <c r="E2132" s="437"/>
      <c r="F2132" s="437"/>
      <c r="G2132" s="437"/>
      <c r="H2132" s="437"/>
      <c r="I2132" s="437"/>
      <c r="J2132" s="437"/>
      <c r="K2132" s="437"/>
      <c r="L2132" s="437"/>
    </row>
    <row r="2133" spans="1:12">
      <c r="A2133" s="101"/>
      <c r="B2133" s="71" t="s">
        <v>126</v>
      </c>
      <c r="C2133" s="427" t="s">
        <v>127</v>
      </c>
      <c r="D2133" s="427"/>
      <c r="E2133" s="427"/>
      <c r="F2133" s="427"/>
      <c r="G2133" s="427"/>
      <c r="H2133" s="427"/>
      <c r="I2133" s="427"/>
      <c r="J2133" s="427"/>
      <c r="K2133" s="427"/>
      <c r="L2133" s="428"/>
    </row>
    <row r="2134" spans="1:12">
      <c r="A2134" s="102" t="s">
        <v>224</v>
      </c>
      <c r="B2134" s="72" t="s">
        <v>129</v>
      </c>
      <c r="C2134" s="427" t="str">
        <f ca="1">OFFSET('Bateria indicadores proceso'!$F$3,(RIGHT(A2134,3)),1)</f>
        <v>Subdirección Administrativa y Financiera</v>
      </c>
      <c r="D2134" s="427"/>
      <c r="E2134" s="427"/>
      <c r="F2134" s="427"/>
      <c r="G2134" s="427"/>
      <c r="H2134" s="427"/>
      <c r="I2134" s="427"/>
      <c r="J2134" s="427"/>
      <c r="K2134" s="427"/>
      <c r="L2134" s="428"/>
    </row>
    <row r="2135" spans="1:12">
      <c r="A2135" s="101"/>
      <c r="B2135" s="72" t="s">
        <v>130</v>
      </c>
      <c r="C2135" s="427" t="str">
        <f ca="1">OFFSET('Bateria indicadores proceso'!$K$3,(RIGHT(A2134,3)),1)</f>
        <v>CDP y RP expedidos por el Grupo de Gestión Financiera y Contable del Ministerio</v>
      </c>
      <c r="D2135" s="427"/>
      <c r="E2135" s="427"/>
      <c r="F2135" s="427"/>
      <c r="G2135" s="427"/>
      <c r="H2135" s="427"/>
      <c r="I2135" s="427"/>
      <c r="J2135" s="427"/>
      <c r="K2135" s="427"/>
      <c r="L2135" s="428"/>
    </row>
    <row r="2136" spans="1:12">
      <c r="A2136" s="101"/>
      <c r="B2136" s="72" t="s">
        <v>131</v>
      </c>
      <c r="C2136" s="427" t="str">
        <f ca="1">OFFSET('Bateria indicadores proceso'!$I$3,(RIGHT(A2134,3)),1)</f>
        <v>Eficiencia</v>
      </c>
      <c r="D2136" s="427"/>
      <c r="E2136" s="427"/>
      <c r="F2136" s="427"/>
      <c r="G2136" s="427"/>
      <c r="H2136" s="427"/>
      <c r="I2136" s="427"/>
      <c r="J2136" s="427"/>
      <c r="K2136" s="427"/>
      <c r="L2136" s="428"/>
    </row>
    <row r="2137" spans="1:12" ht="15" thickBot="1">
      <c r="A2137" s="103"/>
      <c r="B2137" s="73" t="s">
        <v>132</v>
      </c>
      <c r="C2137" s="427" t="str">
        <f ca="1">OFFSET('Bateria indicadores proceso'!$J$3,(RIGHT(A2134,3)),1)</f>
        <v xml:space="preserve">Hacer seguimiento a la expedición de CDP y RP solicitados por las dependencias del Ministerio; el porcentaje de CDP y RP expedidas  debe aumentar durante la vigencia. </v>
      </c>
      <c r="D2137" s="427"/>
      <c r="E2137" s="427"/>
      <c r="F2137" s="427"/>
      <c r="G2137" s="427"/>
      <c r="H2137" s="427"/>
      <c r="I2137" s="427"/>
      <c r="J2137" s="427"/>
      <c r="K2137" s="427"/>
      <c r="L2137" s="428"/>
    </row>
    <row r="2138" spans="1:12" ht="16" thickBot="1">
      <c r="A2138" s="103"/>
      <c r="B2138" s="438" t="s">
        <v>133</v>
      </c>
      <c r="C2138" s="439"/>
      <c r="D2138" s="439"/>
      <c r="E2138" s="439"/>
      <c r="F2138" s="439"/>
      <c r="G2138" s="439"/>
      <c r="H2138" s="439"/>
      <c r="I2138" s="439"/>
      <c r="J2138" s="439"/>
      <c r="K2138" s="439"/>
      <c r="L2138" s="440"/>
    </row>
    <row r="2139" spans="1:12">
      <c r="A2139" s="101"/>
      <c r="B2139" s="71" t="s">
        <v>134</v>
      </c>
      <c r="C2139" s="427" t="str">
        <f ca="1">OFFSET('Bateria indicadores proceso'!$O$3,(RIGHT(A2134,3)),1)</f>
        <v>Porcentaje</v>
      </c>
      <c r="D2139" s="427"/>
      <c r="E2139" s="427"/>
      <c r="F2139" s="427"/>
      <c r="G2139" s="427"/>
      <c r="H2139" s="427"/>
      <c r="I2139" s="427"/>
      <c r="J2139" s="427"/>
      <c r="K2139" s="427"/>
      <c r="L2139" s="428"/>
    </row>
    <row r="2140" spans="1:12" ht="24">
      <c r="A2140" s="101"/>
      <c r="B2140" s="72" t="s">
        <v>135</v>
      </c>
      <c r="C2140" s="427"/>
      <c r="D2140" s="427"/>
      <c r="E2140" s="427"/>
      <c r="F2140" s="427"/>
      <c r="G2140" s="427"/>
      <c r="H2140" s="427"/>
      <c r="I2140" s="427"/>
      <c r="J2140" s="427"/>
      <c r="K2140" s="427"/>
      <c r="L2140" s="428"/>
    </row>
    <row r="2141" spans="1:12">
      <c r="A2141" s="101"/>
      <c r="B2141" s="72" t="s">
        <v>136</v>
      </c>
      <c r="C2141" s="427" t="str">
        <f ca="1">OFFSET('Bateria indicadores proceso'!$L$3,(RIGHT(A2134,3)),1)</f>
        <v>(Número de CDP y rp expedidos en el periodo/Número total de CDP y RP solicitados en el periodo)*100</v>
      </c>
      <c r="D2141" s="427"/>
      <c r="E2141" s="427"/>
      <c r="F2141" s="427"/>
      <c r="G2141" s="427"/>
      <c r="H2141" s="427"/>
      <c r="I2141" s="427"/>
      <c r="J2141" s="427"/>
      <c r="K2141" s="427"/>
      <c r="L2141" s="428"/>
    </row>
    <row r="2142" spans="1:12">
      <c r="A2142" s="101"/>
      <c r="B2142" s="72" t="s">
        <v>137</v>
      </c>
      <c r="C2142" s="427" t="str">
        <f ca="1">OFFSET('Bateria indicadores proceso'!$Z$3,(RIGHT(A2134,3)),1)</f>
        <v>Trimestral</v>
      </c>
      <c r="D2142" s="427"/>
      <c r="E2142" s="427"/>
      <c r="F2142" s="427"/>
      <c r="G2142" s="427"/>
      <c r="H2142" s="427"/>
      <c r="I2142" s="427"/>
      <c r="J2142" s="427"/>
      <c r="K2142" s="427"/>
      <c r="L2142" s="428"/>
    </row>
    <row r="2143" spans="1:12">
      <c r="A2143" s="101"/>
      <c r="B2143" s="72" t="s">
        <v>138</v>
      </c>
      <c r="C2143" s="427" t="str">
        <f ca="1">OFFSET('Bateria indicadores proceso'!$X$3,(RIGHT(A2134,3)),1)</f>
        <v>Sistema Integrado de Información Financiera SIIF</v>
      </c>
      <c r="D2143" s="427"/>
      <c r="E2143" s="427"/>
      <c r="F2143" s="427"/>
      <c r="G2143" s="427"/>
      <c r="H2143" s="427"/>
      <c r="I2143" s="427"/>
      <c r="J2143" s="427"/>
      <c r="K2143" s="427"/>
      <c r="L2143" s="428"/>
    </row>
    <row r="2144" spans="1:12">
      <c r="A2144" s="101"/>
      <c r="B2144" s="72" t="s">
        <v>139</v>
      </c>
      <c r="C2144" s="425">
        <f ca="1">OFFSET('Bateria indicadores proceso'!$P$3,(RIGHT(A2134,3)),1)</f>
        <v>2024</v>
      </c>
      <c r="D2144" s="425"/>
      <c r="E2144" s="425"/>
      <c r="F2144" s="425"/>
      <c r="G2144" s="425"/>
      <c r="H2144" s="425"/>
      <c r="I2144" s="425"/>
      <c r="J2144" s="425"/>
      <c r="K2144" s="425"/>
      <c r="L2144" s="426"/>
    </row>
    <row r="2145" spans="1:12">
      <c r="A2145" s="101"/>
      <c r="B2145" s="72" t="s">
        <v>140</v>
      </c>
      <c r="C2145" s="425" t="str">
        <f ca="1">IF(C2139="Número",TEXT(OFFSET('Bateria indicadores proceso'!$Q$3,(RIGHT(A2134,3)),1),"######"),TEXT(OFFSET('Bateria indicadores proceso'!$Q$3,(RIGHT(A2134,3)),1),"0.0%"))</f>
        <v>90.0%</v>
      </c>
      <c r="D2145" s="425"/>
      <c r="E2145" s="425"/>
      <c r="F2145" s="425"/>
      <c r="G2145" s="425"/>
      <c r="H2145" s="425"/>
      <c r="I2145" s="425"/>
      <c r="J2145" s="425"/>
      <c r="K2145" s="425"/>
      <c r="L2145" s="426"/>
    </row>
    <row r="2146" spans="1:12">
      <c r="A2146" s="101"/>
      <c r="B2146" s="72" t="s">
        <v>141</v>
      </c>
      <c r="C2146" s="444">
        <f ca="1">+OFFSET('Bateria indicadores proceso'!$R$3,(RIGHT(A2134,3)),1)</f>
        <v>46022</v>
      </c>
      <c r="D2146" s="444"/>
      <c r="E2146" s="444"/>
      <c r="F2146" s="444"/>
      <c r="G2146" s="444"/>
      <c r="H2146" s="444"/>
      <c r="I2146" s="444"/>
      <c r="J2146" s="444"/>
      <c r="K2146" s="444"/>
      <c r="L2146" s="445"/>
    </row>
    <row r="2147" spans="1:12">
      <c r="A2147" s="101"/>
      <c r="B2147" s="72" t="s">
        <v>142</v>
      </c>
      <c r="C2147" s="425" t="str">
        <f ca="1">OFFSET('Bateria indicadores proceso'!$M$3,(RIGHT(A2134,3)),1)</f>
        <v>Incrementar</v>
      </c>
      <c r="D2147" s="425"/>
      <c r="E2147" s="425"/>
      <c r="F2147" s="425"/>
      <c r="G2147" s="425"/>
      <c r="H2147" s="425"/>
      <c r="I2147" s="425"/>
      <c r="J2147" s="425"/>
      <c r="K2147" s="425"/>
      <c r="L2147" s="426"/>
    </row>
    <row r="2148" spans="1:12">
      <c r="A2148" s="101"/>
      <c r="B2148" s="72" t="s">
        <v>143</v>
      </c>
      <c r="C2148" s="425" t="str">
        <f ca="1">OFFSET('Bateria indicadores proceso'!$N$3,(RIGHT(A2134,3)),1)</f>
        <v>Flujo</v>
      </c>
      <c r="D2148" s="425"/>
      <c r="E2148" s="425"/>
      <c r="F2148" s="425"/>
      <c r="G2148" s="425"/>
      <c r="H2148" s="425"/>
      <c r="I2148" s="425"/>
      <c r="J2148" s="425"/>
      <c r="K2148" s="425"/>
      <c r="L2148" s="426"/>
    </row>
    <row r="2149" spans="1:12">
      <c r="A2149" s="101"/>
      <c r="B2149" s="72" t="s">
        <v>144</v>
      </c>
      <c r="C2149" s="425" t="str">
        <f ca="1">IF(C2139="Número",TEXT(OFFSET('Bateria indicadores proceso'!$W$3,(RIGHT(A2134,3)),1),"######"),TEXT(OFFSET('Bateria indicadores proceso'!$W$3,(RIGHT(A2134,3)),1),"0.0%"))</f>
        <v>100.0%</v>
      </c>
      <c r="D2149" s="425"/>
      <c r="E2149" s="425"/>
      <c r="F2149" s="425"/>
      <c r="G2149" s="425"/>
      <c r="H2149" s="425"/>
      <c r="I2149" s="425"/>
      <c r="J2149" s="425"/>
      <c r="K2149" s="425"/>
      <c r="L2149" s="426"/>
    </row>
    <row r="2150" spans="1:12">
      <c r="A2150" s="101"/>
      <c r="B2150" s="441" t="s">
        <v>145</v>
      </c>
      <c r="C2150" s="70" t="s">
        <v>146</v>
      </c>
      <c r="D2150" s="70" t="s">
        <v>147</v>
      </c>
      <c r="E2150" s="70" t="s">
        <v>148</v>
      </c>
      <c r="F2150" s="70" t="s">
        <v>149</v>
      </c>
      <c r="J2150" s="75"/>
      <c r="K2150" s="75"/>
      <c r="L2150" s="76"/>
    </row>
    <row r="2151" spans="1:12">
      <c r="A2151" s="101"/>
      <c r="B2151" s="441"/>
      <c r="C2151" s="70" t="str">
        <f ca="1">IF(C2139="Número",TEXT(OFFSET('Bateria indicadores proceso'!$S$3,(RIGHT(A2134,3)),1),"######"),TEXT(OFFSET('Bateria indicadores proceso'!$S$3,(RIGHT(A2134,3)),1),"0.0%"))</f>
        <v>100.0%</v>
      </c>
      <c r="D2151" s="70" t="str">
        <f ca="1">IF(C2139="Número",TEXT(OFFSET('Bateria indicadores proceso'!$T$3,(RIGHT(A2134,3)),1),"######"),TEXT(OFFSET('Bateria indicadores proceso'!$T$3,(RIGHT(A2134,3)),1),"0.0%"))</f>
        <v>100.0%</v>
      </c>
      <c r="E2151" s="70" t="str">
        <f ca="1">IF(C2139="Número",TEXT(OFFSET('Bateria indicadores proceso'!$U$3,(RIGHT(A2134,3)),1),"######"),TEXT(OFFSET('Bateria indicadores proceso'!$U$3,(RIGHT(A2134,3)),1),"0.0%"))</f>
        <v>100.0%</v>
      </c>
      <c r="F2151" s="70" t="str">
        <f ca="1">IF(C2139="Número",TEXT(OFFSET('Bateria indicadores proceso'!$V$3,(RIGHT(A2134,3)),1),"######"),TEXT(OFFSET('Bateria indicadores proceso'!$V$3,(RIGHT(A2134,3)),1),"0.0%"))</f>
        <v>100.0%</v>
      </c>
      <c r="J2151" s="77"/>
      <c r="K2151" s="77"/>
      <c r="L2151" s="78"/>
    </row>
    <row r="2152" spans="1:12">
      <c r="A2152" s="101"/>
      <c r="B2152" s="466" t="s">
        <v>150</v>
      </c>
      <c r="C2152" s="446" t="s">
        <v>99</v>
      </c>
      <c r="D2152" s="447"/>
      <c r="E2152" s="446" t="s">
        <v>103</v>
      </c>
      <c r="F2152" s="447"/>
      <c r="G2152" s="446" t="s">
        <v>107</v>
      </c>
      <c r="H2152" s="447"/>
      <c r="I2152" s="446" t="s">
        <v>111</v>
      </c>
      <c r="J2152" s="447"/>
      <c r="K2152" s="446" t="s">
        <v>114</v>
      </c>
      <c r="L2152" s="449"/>
    </row>
    <row r="2153" spans="1:12">
      <c r="A2153" s="101"/>
      <c r="B2153" s="467"/>
      <c r="C2153" s="452" t="s">
        <v>97</v>
      </c>
      <c r="D2153" s="453"/>
      <c r="E2153" s="454" t="s">
        <v>101</v>
      </c>
      <c r="F2153" s="455"/>
      <c r="G2153" s="456" t="s">
        <v>105</v>
      </c>
      <c r="H2153" s="457"/>
      <c r="I2153" s="458" t="s">
        <v>109</v>
      </c>
      <c r="J2153" s="459"/>
      <c r="K2153" s="460" t="s">
        <v>112</v>
      </c>
      <c r="L2153" s="461"/>
    </row>
    <row r="2154" spans="1:12">
      <c r="A2154" s="101"/>
      <c r="B2154" s="468"/>
      <c r="C2154" s="446" t="s">
        <v>98</v>
      </c>
      <c r="D2154" s="447"/>
      <c r="E2154" s="446" t="s">
        <v>151</v>
      </c>
      <c r="F2154" s="447"/>
      <c r="G2154" s="448" t="s">
        <v>152</v>
      </c>
      <c r="H2154" s="447"/>
      <c r="I2154" s="446" t="s">
        <v>153</v>
      </c>
      <c r="J2154" s="447"/>
      <c r="K2154" s="446" t="s">
        <v>113</v>
      </c>
      <c r="L2154" s="449"/>
    </row>
    <row r="2155" spans="1:12">
      <c r="A2155" s="101"/>
      <c r="B2155" s="72" t="s">
        <v>154</v>
      </c>
      <c r="C2155" s="427" t="str">
        <f ca="1">OFFSET('Bateria indicadores proceso'!$Y$3,(RIGHT(A2134,3)),1)</f>
        <v>Consolidado cuentas radicadas y aprobadas</v>
      </c>
      <c r="D2155" s="427"/>
      <c r="E2155" s="427"/>
      <c r="F2155" s="427"/>
      <c r="G2155" s="427"/>
      <c r="H2155" s="427"/>
      <c r="I2155" s="427"/>
      <c r="J2155" s="427"/>
      <c r="K2155" s="427"/>
      <c r="L2155" s="428"/>
    </row>
    <row r="2156" spans="1:12">
      <c r="A2156" s="101"/>
      <c r="B2156" s="442" t="s">
        <v>155</v>
      </c>
      <c r="C2156" s="425" t="s">
        <v>156</v>
      </c>
      <c r="D2156" s="425"/>
      <c r="E2156" s="425"/>
      <c r="F2156" s="462" t="str">
        <f ca="1">OFFSET('Bateria indicadores proceso'!$B$3,(RIGHT(A2134,3)),1)</f>
        <v>GESTIÓN FINANCIERA</v>
      </c>
      <c r="G2156" s="462"/>
      <c r="H2156" s="462"/>
      <c r="I2156" s="462"/>
      <c r="J2156" s="462"/>
      <c r="K2156" s="462"/>
      <c r="L2156" s="463"/>
    </row>
    <row r="2157" spans="1:12">
      <c r="A2157" s="101"/>
      <c r="B2157" s="443"/>
      <c r="C2157" s="425" t="s">
        <v>157</v>
      </c>
      <c r="D2157" s="425"/>
      <c r="E2157" s="425"/>
      <c r="F2157" s="464">
        <f ca="1">OFFSET('Bateria indicadores proceso'!$C$3,(RIGHT(A2134,3)),1)</f>
        <v>1</v>
      </c>
      <c r="G2157" s="464"/>
      <c r="H2157" s="464"/>
      <c r="I2157" s="464"/>
      <c r="J2157" s="464"/>
      <c r="K2157" s="464"/>
      <c r="L2157" s="465"/>
    </row>
    <row r="2158" spans="1:12" ht="15" thickBot="1">
      <c r="A2158" s="101"/>
      <c r="B2158" s="443"/>
      <c r="C2158" s="425" t="s">
        <v>158</v>
      </c>
      <c r="D2158" s="425"/>
      <c r="E2158" s="425"/>
      <c r="F2158" s="464">
        <f ca="1">OFFSET('Bateria indicadores proceso'!$E$3,(RIGHT(A2134,3)),1)</f>
        <v>0.33</v>
      </c>
      <c r="G2158" s="464"/>
      <c r="H2158" s="464"/>
      <c r="I2158" s="464"/>
      <c r="J2158" s="464"/>
      <c r="K2158" s="464"/>
      <c r="L2158" s="465"/>
    </row>
    <row r="2159" spans="1:12" ht="16" thickBot="1">
      <c r="A2159" s="101"/>
      <c r="B2159" s="438" t="s">
        <v>159</v>
      </c>
      <c r="C2159" s="439"/>
      <c r="D2159" s="439"/>
      <c r="E2159" s="439"/>
      <c r="F2159" s="439"/>
      <c r="G2159" s="439"/>
      <c r="H2159" s="439"/>
      <c r="I2159" s="439"/>
      <c r="J2159" s="439"/>
      <c r="K2159" s="439"/>
      <c r="L2159" s="440"/>
    </row>
    <row r="2160" spans="1:12">
      <c r="A2160" s="101"/>
      <c r="B2160" s="72" t="s">
        <v>161</v>
      </c>
      <c r="C2160" s="425" t="str">
        <f ca="1">OFFSET('Bateria indicadores proceso'!$G$3,(RIGHT(A2134,3)),1)</f>
        <v xml:space="preserve">Subdirector </v>
      </c>
      <c r="D2160" s="425"/>
      <c r="E2160" s="425"/>
      <c r="F2160" s="425"/>
      <c r="G2160" s="425"/>
      <c r="H2160" s="425"/>
      <c r="I2160" s="425"/>
      <c r="J2160" s="425"/>
      <c r="K2160" s="425"/>
      <c r="L2160" s="426"/>
    </row>
    <row r="2161" spans="1:12">
      <c r="A2161" s="101"/>
      <c r="B2161" s="72" t="s">
        <v>162</v>
      </c>
      <c r="C2161" s="425" t="str">
        <f ca="1">OFFSET('Bateria indicadores proceso'!$F$3,(RIGHT(A2134,3)),1)</f>
        <v>Subdirección Administrativa y Financiera</v>
      </c>
      <c r="D2161" s="425"/>
      <c r="E2161" s="425"/>
      <c r="F2161" s="425"/>
      <c r="G2161" s="425"/>
      <c r="H2161" s="425"/>
      <c r="I2161" s="425"/>
      <c r="J2161" s="425"/>
      <c r="K2161" s="425"/>
      <c r="L2161" s="426"/>
    </row>
    <row r="2162" spans="1:12">
      <c r="A2162" s="101"/>
      <c r="B2162" s="72" t="s">
        <v>163</v>
      </c>
      <c r="C2162" s="450" t="str">
        <f ca="1">OFFSET('Bateria indicadores proceso'!$H$3,(RIGHT(A2098,3)),1)</f>
        <v>diana.olmos@mininterior.gov.co</v>
      </c>
      <c r="D2162" s="450"/>
      <c r="E2162" s="450"/>
      <c r="F2162" s="450"/>
      <c r="G2162" s="450"/>
      <c r="H2162" s="450"/>
      <c r="I2162" s="450"/>
      <c r="J2162" s="450"/>
      <c r="K2162" s="450"/>
      <c r="L2162" s="451"/>
    </row>
    <row r="2163" spans="1:12" ht="15" thickBot="1">
      <c r="A2163" s="104"/>
      <c r="B2163" s="74" t="s">
        <v>164</v>
      </c>
      <c r="C2163" s="429" t="s">
        <v>165</v>
      </c>
      <c r="D2163" s="429"/>
      <c r="E2163" s="429"/>
      <c r="F2163" s="429"/>
      <c r="G2163" s="429"/>
      <c r="H2163" s="429"/>
      <c r="I2163" s="429"/>
      <c r="J2163" s="429"/>
      <c r="K2163" s="429"/>
      <c r="L2163" s="430"/>
    </row>
    <row r="2164" spans="1:12" ht="15" thickBot="1"/>
    <row r="2165" spans="1:12" ht="21.5" thickBot="1">
      <c r="A2165" s="431" t="s">
        <v>120</v>
      </c>
      <c r="B2165" s="432"/>
      <c r="C2165" s="432"/>
      <c r="D2165" s="432"/>
      <c r="E2165" s="432"/>
      <c r="F2165" s="432"/>
      <c r="G2165" s="432"/>
      <c r="H2165" s="432"/>
      <c r="I2165" s="432"/>
      <c r="J2165" s="432"/>
      <c r="K2165" s="432"/>
      <c r="L2165" s="433"/>
    </row>
    <row r="2166" spans="1:12" ht="31.5" thickBot="1">
      <c r="A2166" s="69" t="s">
        <v>121</v>
      </c>
      <c r="B2166" s="436" t="s">
        <v>122</v>
      </c>
      <c r="C2166" s="436"/>
      <c r="D2166" s="436"/>
      <c r="E2166" s="436"/>
      <c r="F2166" s="436"/>
      <c r="G2166" s="436"/>
      <c r="H2166" s="436"/>
      <c r="I2166" s="436"/>
      <c r="J2166" s="436"/>
      <c r="K2166" s="436"/>
      <c r="L2166" s="436"/>
    </row>
    <row r="2167" spans="1:12" ht="16" thickBot="1">
      <c r="A2167" s="100"/>
      <c r="B2167" s="71" t="s">
        <v>123</v>
      </c>
      <c r="C2167" s="434" t="s">
        <v>124</v>
      </c>
      <c r="D2167" s="434"/>
      <c r="E2167" s="434"/>
      <c r="F2167" s="434"/>
      <c r="G2167" s="434"/>
      <c r="H2167" s="434"/>
      <c r="I2167" s="434"/>
      <c r="J2167" s="434"/>
      <c r="K2167" s="434"/>
      <c r="L2167" s="435"/>
    </row>
    <row r="2168" spans="1:12" ht="16" thickBot="1">
      <c r="A2168" s="101"/>
      <c r="B2168" s="436" t="s">
        <v>125</v>
      </c>
      <c r="C2168" s="437"/>
      <c r="D2168" s="437"/>
      <c r="E2168" s="437"/>
      <c r="F2168" s="437"/>
      <c r="G2168" s="437"/>
      <c r="H2168" s="437"/>
      <c r="I2168" s="437"/>
      <c r="J2168" s="437"/>
      <c r="K2168" s="437"/>
      <c r="L2168" s="437"/>
    </row>
    <row r="2169" spans="1:12">
      <c r="A2169" s="101"/>
      <c r="B2169" s="71" t="s">
        <v>126</v>
      </c>
      <c r="C2169" s="427" t="s">
        <v>127</v>
      </c>
      <c r="D2169" s="427"/>
      <c r="E2169" s="427"/>
      <c r="F2169" s="427"/>
      <c r="G2169" s="427"/>
      <c r="H2169" s="427"/>
      <c r="I2169" s="427"/>
      <c r="J2169" s="427"/>
      <c r="K2169" s="427"/>
      <c r="L2169" s="428"/>
    </row>
    <row r="2170" spans="1:12">
      <c r="A2170" s="102" t="s">
        <v>225</v>
      </c>
      <c r="B2170" s="72" t="s">
        <v>129</v>
      </c>
      <c r="C2170" s="427" t="str">
        <f ca="1">OFFSET('Bateria indicadores proceso'!$F$3,(RIGHT(A2170,3)),1)</f>
        <v>Subdirección Administrativa y Financiera</v>
      </c>
      <c r="D2170" s="427"/>
      <c r="E2170" s="427"/>
      <c r="F2170" s="427"/>
      <c r="G2170" s="427"/>
      <c r="H2170" s="427"/>
      <c r="I2170" s="427"/>
      <c r="J2170" s="427"/>
      <c r="K2170" s="427"/>
      <c r="L2170" s="428"/>
    </row>
    <row r="2171" spans="1:12">
      <c r="A2171" s="101"/>
      <c r="B2171" s="72" t="s">
        <v>130</v>
      </c>
      <c r="C2171" s="427" t="str">
        <f ca="1">OFFSET('Bateria indicadores proceso'!$K$3,(RIGHT(A2170,3)),1)</f>
        <v>Cuentas aprobadas por el Grupo de Gestión Financiera y Contable del Ministerio</v>
      </c>
      <c r="D2171" s="427"/>
      <c r="E2171" s="427"/>
      <c r="F2171" s="427"/>
      <c r="G2171" s="427"/>
      <c r="H2171" s="427"/>
      <c r="I2171" s="427"/>
      <c r="J2171" s="427"/>
      <c r="K2171" s="427"/>
      <c r="L2171" s="428"/>
    </row>
    <row r="2172" spans="1:12">
      <c r="A2172" s="101"/>
      <c r="B2172" s="72" t="s">
        <v>131</v>
      </c>
      <c r="C2172" s="427" t="str">
        <f ca="1">OFFSET('Bateria indicadores proceso'!$I$3,(RIGHT(A2170,3)),1)</f>
        <v>Efectividad</v>
      </c>
      <c r="D2172" s="427"/>
      <c r="E2172" s="427"/>
      <c r="F2172" s="427"/>
      <c r="G2172" s="427"/>
      <c r="H2172" s="427"/>
      <c r="I2172" s="427"/>
      <c r="J2172" s="427"/>
      <c r="K2172" s="427"/>
      <c r="L2172" s="428"/>
    </row>
    <row r="2173" spans="1:12" ht="33" customHeight="1" thickBot="1">
      <c r="A2173" s="103"/>
      <c r="B2173" s="73" t="s">
        <v>132</v>
      </c>
      <c r="C2173" s="427" t="str">
        <f ca="1">OFFSET('Bateria indicadores proceso'!$J$3,(RIGHT(A2170,3)),1)</f>
        <v>Hacer seguimiento al porcentaje de cuentas aprobadas en el Ministerio, esto permite evidenciar la gestión de la dependencia; el porcentaje debe aumentar durante la vigencia.</v>
      </c>
      <c r="D2173" s="427"/>
      <c r="E2173" s="427"/>
      <c r="F2173" s="427"/>
      <c r="G2173" s="427"/>
      <c r="H2173" s="427"/>
      <c r="I2173" s="427"/>
      <c r="J2173" s="427"/>
      <c r="K2173" s="427"/>
      <c r="L2173" s="428"/>
    </row>
    <row r="2174" spans="1:12" ht="16" thickBot="1">
      <c r="A2174" s="103"/>
      <c r="B2174" s="438" t="s">
        <v>133</v>
      </c>
      <c r="C2174" s="439"/>
      <c r="D2174" s="439"/>
      <c r="E2174" s="439"/>
      <c r="F2174" s="439"/>
      <c r="G2174" s="439"/>
      <c r="H2174" s="439"/>
      <c r="I2174" s="439"/>
      <c r="J2174" s="439"/>
      <c r="K2174" s="439"/>
      <c r="L2174" s="440"/>
    </row>
    <row r="2175" spans="1:12">
      <c r="A2175" s="101"/>
      <c r="B2175" s="71" t="s">
        <v>134</v>
      </c>
      <c r="C2175" s="427" t="str">
        <f ca="1">OFFSET('Bateria indicadores proceso'!$O$3,(RIGHT(A2170,3)),1)</f>
        <v>Porcentaje</v>
      </c>
      <c r="D2175" s="427"/>
      <c r="E2175" s="427"/>
      <c r="F2175" s="427"/>
      <c r="G2175" s="427"/>
      <c r="H2175" s="427"/>
      <c r="I2175" s="427"/>
      <c r="J2175" s="427"/>
      <c r="K2175" s="427"/>
      <c r="L2175" s="428"/>
    </row>
    <row r="2176" spans="1:12" ht="24">
      <c r="A2176" s="101"/>
      <c r="B2176" s="72" t="s">
        <v>135</v>
      </c>
      <c r="C2176" s="427"/>
      <c r="D2176" s="427"/>
      <c r="E2176" s="427"/>
      <c r="F2176" s="427"/>
      <c r="G2176" s="427"/>
      <c r="H2176" s="427"/>
      <c r="I2176" s="427"/>
      <c r="J2176" s="427"/>
      <c r="K2176" s="427"/>
      <c r="L2176" s="428"/>
    </row>
    <row r="2177" spans="1:12">
      <c r="A2177" s="101"/>
      <c r="B2177" s="72" t="s">
        <v>136</v>
      </c>
      <c r="C2177" s="427" t="str">
        <f ca="1">OFFSET('Bateria indicadores proceso'!$L$3,(RIGHT(A2170,3)),1)</f>
        <v>(Número de cuentas aprobadas/ Número total de cuentas radicadas)*100</v>
      </c>
      <c r="D2177" s="427"/>
      <c r="E2177" s="427"/>
      <c r="F2177" s="427"/>
      <c r="G2177" s="427"/>
      <c r="H2177" s="427"/>
      <c r="I2177" s="427"/>
      <c r="J2177" s="427"/>
      <c r="K2177" s="427"/>
      <c r="L2177" s="428"/>
    </row>
    <row r="2178" spans="1:12">
      <c r="A2178" s="101"/>
      <c r="B2178" s="72" t="s">
        <v>137</v>
      </c>
      <c r="C2178" s="427" t="str">
        <f ca="1">OFFSET('Bateria indicadores proceso'!$Z$3,(RIGHT(A2170,3)),1)</f>
        <v>Trimestral</v>
      </c>
      <c r="D2178" s="427"/>
      <c r="E2178" s="427"/>
      <c r="F2178" s="427"/>
      <c r="G2178" s="427"/>
      <c r="H2178" s="427"/>
      <c r="I2178" s="427"/>
      <c r="J2178" s="427"/>
      <c r="K2178" s="427"/>
      <c r="L2178" s="428"/>
    </row>
    <row r="2179" spans="1:12">
      <c r="A2179" s="101"/>
      <c r="B2179" s="72" t="s">
        <v>138</v>
      </c>
      <c r="C2179" s="427" t="str">
        <f ca="1">OFFSET('Bateria indicadores proceso'!$X$3,(RIGHT(A2170,3)),1)</f>
        <v>Información estadística consolidada por el Grupo de Gestión Financiera y Contable de Ministerio</v>
      </c>
      <c r="D2179" s="427"/>
      <c r="E2179" s="427"/>
      <c r="F2179" s="427"/>
      <c r="G2179" s="427"/>
      <c r="H2179" s="427"/>
      <c r="I2179" s="427"/>
      <c r="J2179" s="427"/>
      <c r="K2179" s="427"/>
      <c r="L2179" s="428"/>
    </row>
    <row r="2180" spans="1:12">
      <c r="A2180" s="101"/>
      <c r="B2180" s="72" t="s">
        <v>139</v>
      </c>
      <c r="C2180" s="425">
        <f ca="1">OFFSET('Bateria indicadores proceso'!$P$3,(RIGHT(A2170,3)),1)</f>
        <v>2024</v>
      </c>
      <c r="D2180" s="425"/>
      <c r="E2180" s="425"/>
      <c r="F2180" s="425"/>
      <c r="G2180" s="425"/>
      <c r="H2180" s="425"/>
      <c r="I2180" s="425"/>
      <c r="J2180" s="425"/>
      <c r="K2180" s="425"/>
      <c r="L2180" s="426"/>
    </row>
    <row r="2181" spans="1:12">
      <c r="A2181" s="101"/>
      <c r="B2181" s="72" t="s">
        <v>140</v>
      </c>
      <c r="C2181" s="425" t="str">
        <f ca="1">IF(C2175="Número",TEXT(OFFSET('Bateria indicadores proceso'!$Q$3,(RIGHT(A2170,3)),1),"######"),TEXT(OFFSET('Bateria indicadores proceso'!$Q$3,(RIGHT(A2170,3)),1),"0.0%"))</f>
        <v>100.0%</v>
      </c>
      <c r="D2181" s="425"/>
      <c r="E2181" s="425"/>
      <c r="F2181" s="425"/>
      <c r="G2181" s="425"/>
      <c r="H2181" s="425"/>
      <c r="I2181" s="425"/>
      <c r="J2181" s="425"/>
      <c r="K2181" s="425"/>
      <c r="L2181" s="426"/>
    </row>
    <row r="2182" spans="1:12">
      <c r="A2182" s="101"/>
      <c r="B2182" s="72" t="s">
        <v>141</v>
      </c>
      <c r="C2182" s="444">
        <f ca="1">+OFFSET('Bateria indicadores proceso'!$R$3,(RIGHT(A2170,3)),1)</f>
        <v>46022</v>
      </c>
      <c r="D2182" s="444"/>
      <c r="E2182" s="444"/>
      <c r="F2182" s="444"/>
      <c r="G2182" s="444"/>
      <c r="H2182" s="444"/>
      <c r="I2182" s="444"/>
      <c r="J2182" s="444"/>
      <c r="K2182" s="444"/>
      <c r="L2182" s="445"/>
    </row>
    <row r="2183" spans="1:12">
      <c r="A2183" s="101"/>
      <c r="B2183" s="72" t="s">
        <v>142</v>
      </c>
      <c r="C2183" s="425" t="str">
        <f ca="1">OFFSET('Bateria indicadores proceso'!$M$3,(RIGHT(A2170,3)),1)</f>
        <v>Incrementar</v>
      </c>
      <c r="D2183" s="425"/>
      <c r="E2183" s="425"/>
      <c r="F2183" s="425"/>
      <c r="G2183" s="425"/>
      <c r="H2183" s="425"/>
      <c r="I2183" s="425"/>
      <c r="J2183" s="425"/>
      <c r="K2183" s="425"/>
      <c r="L2183" s="426"/>
    </row>
    <row r="2184" spans="1:12">
      <c r="A2184" s="101"/>
      <c r="B2184" s="72" t="s">
        <v>143</v>
      </c>
      <c r="C2184" s="425" t="str">
        <f ca="1">OFFSET('Bateria indicadores proceso'!$N$3,(RIGHT(A2170,3)),1)</f>
        <v>Flujo</v>
      </c>
      <c r="D2184" s="425"/>
      <c r="E2184" s="425"/>
      <c r="F2184" s="425"/>
      <c r="G2184" s="425"/>
      <c r="H2184" s="425"/>
      <c r="I2184" s="425"/>
      <c r="J2184" s="425"/>
      <c r="K2184" s="425"/>
      <c r="L2184" s="426"/>
    </row>
    <row r="2185" spans="1:12">
      <c r="A2185" s="101"/>
      <c r="B2185" s="72" t="s">
        <v>144</v>
      </c>
      <c r="C2185" s="425" t="str">
        <f ca="1">IF(C2175="Número",TEXT(OFFSET('Bateria indicadores proceso'!$W$3,(RIGHT(A2170,3)),1),"######"),TEXT(OFFSET('Bateria indicadores proceso'!$W$3,(RIGHT(A2170,3)),1),"0.0%"))</f>
        <v>100.0%</v>
      </c>
      <c r="D2185" s="425"/>
      <c r="E2185" s="425"/>
      <c r="F2185" s="425"/>
      <c r="G2185" s="425"/>
      <c r="H2185" s="425"/>
      <c r="I2185" s="425"/>
      <c r="J2185" s="425"/>
      <c r="K2185" s="425"/>
      <c r="L2185" s="426"/>
    </row>
    <row r="2186" spans="1:12">
      <c r="A2186" s="101"/>
      <c r="B2186" s="441" t="s">
        <v>145</v>
      </c>
      <c r="C2186" s="70" t="s">
        <v>146</v>
      </c>
      <c r="D2186" s="70" t="s">
        <v>147</v>
      </c>
      <c r="E2186" s="70" t="s">
        <v>148</v>
      </c>
      <c r="F2186" s="70" t="s">
        <v>149</v>
      </c>
      <c r="J2186" s="75"/>
      <c r="K2186" s="75"/>
      <c r="L2186" s="76"/>
    </row>
    <row r="2187" spans="1:12">
      <c r="A2187" s="101"/>
      <c r="B2187" s="441"/>
      <c r="C2187" s="70" t="str">
        <f ca="1">IF(C2175="Número",TEXT(OFFSET('Bateria indicadores proceso'!$S$3,(RIGHT(A2170,3)),1),"######"),TEXT(OFFSET('Bateria indicadores proceso'!$S$3,(RIGHT(A2170,3)),1),"0.0%"))</f>
        <v>100.0%</v>
      </c>
      <c r="D2187" s="70" t="str">
        <f ca="1">IF(C2175="Número",TEXT(OFFSET('Bateria indicadores proceso'!$T$3,(RIGHT(A2170,3)),1),"######"),TEXT(OFFSET('Bateria indicadores proceso'!$T$3,(RIGHT(A2170,3)),1),"0.0%"))</f>
        <v>100.0%</v>
      </c>
      <c r="E2187" s="70" t="str">
        <f ca="1">IF(C2175="Número",TEXT(OFFSET('Bateria indicadores proceso'!$U$3,(RIGHT(A2170,3)),1),"######"),TEXT(OFFSET('Bateria indicadores proceso'!$U$3,(RIGHT(A2170,3)),1),"0.0%"))</f>
        <v>100.0%</v>
      </c>
      <c r="F2187" s="70" t="str">
        <f ca="1">IF(C2175="Número",TEXT(OFFSET('Bateria indicadores proceso'!$V$3,(RIGHT(A2170,3)),1),"######"),TEXT(OFFSET('Bateria indicadores proceso'!$V$3,(RIGHT(A2170,3)),1),"0.0%"))</f>
        <v>100.0%</v>
      </c>
      <c r="J2187" s="77"/>
      <c r="K2187" s="77"/>
      <c r="L2187" s="78"/>
    </row>
    <row r="2188" spans="1:12">
      <c r="A2188" s="101"/>
      <c r="B2188" s="466" t="s">
        <v>150</v>
      </c>
      <c r="C2188" s="446" t="s">
        <v>99</v>
      </c>
      <c r="D2188" s="447"/>
      <c r="E2188" s="446" t="s">
        <v>103</v>
      </c>
      <c r="F2188" s="447"/>
      <c r="G2188" s="446" t="s">
        <v>107</v>
      </c>
      <c r="H2188" s="447"/>
      <c r="I2188" s="446" t="s">
        <v>111</v>
      </c>
      <c r="J2188" s="447"/>
      <c r="K2188" s="446" t="s">
        <v>114</v>
      </c>
      <c r="L2188" s="449"/>
    </row>
    <row r="2189" spans="1:12">
      <c r="A2189" s="101"/>
      <c r="B2189" s="467"/>
      <c r="C2189" s="452" t="s">
        <v>97</v>
      </c>
      <c r="D2189" s="453"/>
      <c r="E2189" s="454" t="s">
        <v>101</v>
      </c>
      <c r="F2189" s="455"/>
      <c r="G2189" s="456" t="s">
        <v>105</v>
      </c>
      <c r="H2189" s="457"/>
      <c r="I2189" s="458" t="s">
        <v>109</v>
      </c>
      <c r="J2189" s="459"/>
      <c r="K2189" s="460" t="s">
        <v>112</v>
      </c>
      <c r="L2189" s="461"/>
    </row>
    <row r="2190" spans="1:12">
      <c r="A2190" s="101"/>
      <c r="B2190" s="468"/>
      <c r="C2190" s="446" t="s">
        <v>98</v>
      </c>
      <c r="D2190" s="447"/>
      <c r="E2190" s="446" t="s">
        <v>151</v>
      </c>
      <c r="F2190" s="447"/>
      <c r="G2190" s="448" t="s">
        <v>152</v>
      </c>
      <c r="H2190" s="447"/>
      <c r="I2190" s="446" t="s">
        <v>153</v>
      </c>
      <c r="J2190" s="447"/>
      <c r="K2190" s="446" t="s">
        <v>113</v>
      </c>
      <c r="L2190" s="449"/>
    </row>
    <row r="2191" spans="1:12">
      <c r="A2191" s="101"/>
      <c r="B2191" s="72" t="s">
        <v>154</v>
      </c>
      <c r="C2191" s="427" t="str">
        <f ca="1">OFFSET('Bateria indicadores proceso'!$Y$3,(RIGHT(A2170,3)),1)</f>
        <v>Consolidado cuentas radicadas y aprobadas</v>
      </c>
      <c r="D2191" s="427"/>
      <c r="E2191" s="427"/>
      <c r="F2191" s="427"/>
      <c r="G2191" s="427"/>
      <c r="H2191" s="427"/>
      <c r="I2191" s="427"/>
      <c r="J2191" s="427"/>
      <c r="K2191" s="427"/>
      <c r="L2191" s="428"/>
    </row>
    <row r="2192" spans="1:12">
      <c r="A2192" s="101"/>
      <c r="B2192" s="442" t="s">
        <v>155</v>
      </c>
      <c r="C2192" s="425" t="s">
        <v>156</v>
      </c>
      <c r="D2192" s="425"/>
      <c r="E2192" s="425"/>
      <c r="F2192" s="462" t="str">
        <f ca="1">OFFSET('Bateria indicadores proceso'!$B$3,(RIGHT(A2170,3)),1)</f>
        <v>GESTIÓN FINANCIERA</v>
      </c>
      <c r="G2192" s="462"/>
      <c r="H2192" s="462"/>
      <c r="I2192" s="462"/>
      <c r="J2192" s="462"/>
      <c r="K2192" s="462"/>
      <c r="L2192" s="463"/>
    </row>
    <row r="2193" spans="1:12">
      <c r="A2193" s="101"/>
      <c r="B2193" s="443"/>
      <c r="C2193" s="425" t="s">
        <v>157</v>
      </c>
      <c r="D2193" s="425"/>
      <c r="E2193" s="425"/>
      <c r="F2193" s="464">
        <f ca="1">OFFSET('Bateria indicadores proceso'!$C$3,(RIGHT(A2170,3)),1)</f>
        <v>1</v>
      </c>
      <c r="G2193" s="464"/>
      <c r="H2193" s="464"/>
      <c r="I2193" s="464"/>
      <c r="J2193" s="464"/>
      <c r="K2193" s="464"/>
      <c r="L2193" s="465"/>
    </row>
    <row r="2194" spans="1:12" ht="15" thickBot="1">
      <c r="A2194" s="101"/>
      <c r="B2194" s="443"/>
      <c r="C2194" s="425" t="s">
        <v>158</v>
      </c>
      <c r="D2194" s="425"/>
      <c r="E2194" s="425"/>
      <c r="F2194" s="464">
        <f ca="1">OFFSET('Bateria indicadores proceso'!$E$3,(RIGHT(A2170,3)),1)</f>
        <v>0.34</v>
      </c>
      <c r="G2194" s="464"/>
      <c r="H2194" s="464"/>
      <c r="I2194" s="464"/>
      <c r="J2194" s="464"/>
      <c r="K2194" s="464"/>
      <c r="L2194" s="465"/>
    </row>
    <row r="2195" spans="1:12" ht="16" thickBot="1">
      <c r="A2195" s="101"/>
      <c r="B2195" s="438" t="s">
        <v>159</v>
      </c>
      <c r="C2195" s="439"/>
      <c r="D2195" s="439"/>
      <c r="E2195" s="439"/>
      <c r="F2195" s="439"/>
      <c r="G2195" s="439"/>
      <c r="H2195" s="439"/>
      <c r="I2195" s="439"/>
      <c r="J2195" s="439"/>
      <c r="K2195" s="439"/>
      <c r="L2195" s="440"/>
    </row>
    <row r="2196" spans="1:12">
      <c r="A2196" s="101"/>
      <c r="B2196" s="72" t="s">
        <v>161</v>
      </c>
      <c r="C2196" s="425" t="str">
        <f ca="1">OFFSET('Bateria indicadores proceso'!$G$3,(RIGHT(A2170,3)),1)</f>
        <v xml:space="preserve">Subdirector </v>
      </c>
      <c r="D2196" s="425"/>
      <c r="E2196" s="425"/>
      <c r="F2196" s="425"/>
      <c r="G2196" s="425"/>
      <c r="H2196" s="425"/>
      <c r="I2196" s="425"/>
      <c r="J2196" s="425"/>
      <c r="K2196" s="425"/>
      <c r="L2196" s="426"/>
    </row>
    <row r="2197" spans="1:12">
      <c r="A2197" s="101"/>
      <c r="B2197" s="72" t="s">
        <v>162</v>
      </c>
      <c r="C2197" s="425" t="str">
        <f ca="1">OFFSET('Bateria indicadores proceso'!$F$3,(RIGHT(A2170,3)),1)</f>
        <v>Subdirección Administrativa y Financiera</v>
      </c>
      <c r="D2197" s="425"/>
      <c r="E2197" s="425"/>
      <c r="F2197" s="425"/>
      <c r="G2197" s="425"/>
      <c r="H2197" s="425"/>
      <c r="I2197" s="425"/>
      <c r="J2197" s="425"/>
      <c r="K2197" s="425"/>
      <c r="L2197" s="426"/>
    </row>
    <row r="2198" spans="1:12">
      <c r="A2198" s="101"/>
      <c r="B2198" s="72" t="s">
        <v>163</v>
      </c>
      <c r="C2198" s="450" t="str">
        <f ca="1">OFFSET('Bateria indicadores proceso'!$H$3,(RIGHT(A2170,3)),1)</f>
        <v>diana.olmos@mininterior.gov.co</v>
      </c>
      <c r="D2198" s="450"/>
      <c r="E2198" s="450"/>
      <c r="F2198" s="450"/>
      <c r="G2198" s="450"/>
      <c r="H2198" s="450"/>
      <c r="I2198" s="450"/>
      <c r="J2198" s="450"/>
      <c r="K2198" s="450"/>
      <c r="L2198" s="451"/>
    </row>
    <row r="2199" spans="1:12" ht="15" thickBot="1">
      <c r="A2199" s="104"/>
      <c r="B2199" s="74" t="s">
        <v>164</v>
      </c>
      <c r="C2199" s="429" t="s">
        <v>165</v>
      </c>
      <c r="D2199" s="429"/>
      <c r="E2199" s="429"/>
      <c r="F2199" s="429"/>
      <c r="G2199" s="429"/>
      <c r="H2199" s="429"/>
      <c r="I2199" s="429"/>
      <c r="J2199" s="429"/>
      <c r="K2199" s="429"/>
      <c r="L2199" s="430"/>
    </row>
    <row r="2200" spans="1:12" ht="15" thickBot="1"/>
    <row r="2201" spans="1:12" ht="21.5" thickBot="1">
      <c r="A2201" s="431" t="s">
        <v>120</v>
      </c>
      <c r="B2201" s="432"/>
      <c r="C2201" s="432"/>
      <c r="D2201" s="432"/>
      <c r="E2201" s="432"/>
      <c r="F2201" s="432"/>
      <c r="G2201" s="432"/>
      <c r="H2201" s="432"/>
      <c r="I2201" s="432"/>
      <c r="J2201" s="432"/>
      <c r="K2201" s="432"/>
      <c r="L2201" s="433"/>
    </row>
    <row r="2202" spans="1:12" ht="31.5" thickBot="1">
      <c r="A2202" s="69" t="s">
        <v>121</v>
      </c>
      <c r="B2202" s="436" t="s">
        <v>122</v>
      </c>
      <c r="C2202" s="436"/>
      <c r="D2202" s="436"/>
      <c r="E2202" s="436"/>
      <c r="F2202" s="436"/>
      <c r="G2202" s="436"/>
      <c r="H2202" s="436"/>
      <c r="I2202" s="436"/>
      <c r="J2202" s="436"/>
      <c r="K2202" s="436"/>
      <c r="L2202" s="436"/>
    </row>
    <row r="2203" spans="1:12" ht="16" thickBot="1">
      <c r="A2203" s="100"/>
      <c r="B2203" s="71" t="s">
        <v>123</v>
      </c>
      <c r="C2203" s="434" t="s">
        <v>124</v>
      </c>
      <c r="D2203" s="434"/>
      <c r="E2203" s="434"/>
      <c r="F2203" s="434"/>
      <c r="G2203" s="434"/>
      <c r="H2203" s="434"/>
      <c r="I2203" s="434"/>
      <c r="J2203" s="434"/>
      <c r="K2203" s="434"/>
      <c r="L2203" s="435"/>
    </row>
    <row r="2204" spans="1:12" ht="16" thickBot="1">
      <c r="A2204" s="101"/>
      <c r="B2204" s="436" t="s">
        <v>125</v>
      </c>
      <c r="C2204" s="437"/>
      <c r="D2204" s="437"/>
      <c r="E2204" s="437"/>
      <c r="F2204" s="437"/>
      <c r="G2204" s="437"/>
      <c r="H2204" s="437"/>
      <c r="I2204" s="437"/>
      <c r="J2204" s="437"/>
      <c r="K2204" s="437"/>
      <c r="L2204" s="437"/>
    </row>
    <row r="2205" spans="1:12">
      <c r="A2205" s="101"/>
      <c r="B2205" s="71" t="s">
        <v>126</v>
      </c>
      <c r="C2205" s="427" t="s">
        <v>127</v>
      </c>
      <c r="D2205" s="427"/>
      <c r="E2205" s="427"/>
      <c r="F2205" s="427"/>
      <c r="G2205" s="427"/>
      <c r="H2205" s="427"/>
      <c r="I2205" s="427"/>
      <c r="J2205" s="427"/>
      <c r="K2205" s="427"/>
      <c r="L2205" s="428"/>
    </row>
    <row r="2206" spans="1:12">
      <c r="A2206" s="102" t="s">
        <v>226</v>
      </c>
      <c r="B2206" s="72" t="s">
        <v>129</v>
      </c>
      <c r="C2206" s="427" t="str">
        <f ca="1">OFFSET('Bateria indicadores proceso'!$F$3,(RIGHT(A2206,3)),1)</f>
        <v xml:space="preserve">Subdirección de Gestión Contractual </v>
      </c>
      <c r="D2206" s="427"/>
      <c r="E2206" s="427"/>
      <c r="F2206" s="427"/>
      <c r="G2206" s="427"/>
      <c r="H2206" s="427"/>
      <c r="I2206" s="427"/>
      <c r="J2206" s="427"/>
      <c r="K2206" s="427"/>
      <c r="L2206" s="428"/>
    </row>
    <row r="2207" spans="1:12">
      <c r="A2207" s="101"/>
      <c r="B2207" s="72" t="s">
        <v>130</v>
      </c>
      <c r="C2207" s="427" t="str">
        <f ca="1">OFFSET('Bateria indicadores proceso'!$K$3,(RIGHT(A2206,3)),1)</f>
        <v xml:space="preserve">Certificaciones expedidas en el aplicativo Sistema de Rendición Electrónica de la Cuenta e Informes - SIRECI </v>
      </c>
      <c r="D2207" s="427"/>
      <c r="E2207" s="427"/>
      <c r="F2207" s="427"/>
      <c r="G2207" s="427"/>
      <c r="H2207" s="427"/>
      <c r="I2207" s="427"/>
      <c r="J2207" s="427"/>
      <c r="K2207" s="427"/>
      <c r="L2207" s="428"/>
    </row>
    <row r="2208" spans="1:12">
      <c r="A2208" s="101"/>
      <c r="B2208" s="72" t="s">
        <v>131</v>
      </c>
      <c r="C2208" s="427" t="str">
        <f ca="1">OFFSET('Bateria indicadores proceso'!$I$3,(RIGHT(A2206,3)),1)</f>
        <v>Eficacia</v>
      </c>
      <c r="D2208" s="427"/>
      <c r="E2208" s="427"/>
      <c r="F2208" s="427"/>
      <c r="G2208" s="427"/>
      <c r="H2208" s="427"/>
      <c r="I2208" s="427"/>
      <c r="J2208" s="427"/>
      <c r="K2208" s="427"/>
      <c r="L2208" s="428"/>
    </row>
    <row r="2209" spans="1:12" ht="15" thickBot="1">
      <c r="A2209" s="103"/>
      <c r="B2209" s="73" t="s">
        <v>132</v>
      </c>
      <c r="C2209" s="427" t="str">
        <f ca="1">OFFSET('Bateria indicadores proceso'!$J$3,(RIGHT(A2206,3)),1)</f>
        <v xml:space="preserve">El presente indicador medirá el cumplimiento de los reportes mensuales que se realiza mensualmente a la Contraloría Genetal de la Republica a través de la plataforma SIRECI, con el fin de verificar que se mantega dentro del rango que indica la Ley; adicionalmente la tendencia de dicho indicador es incremental acumulado. </v>
      </c>
      <c r="D2209" s="427"/>
      <c r="E2209" s="427"/>
      <c r="F2209" s="427"/>
      <c r="G2209" s="427"/>
      <c r="H2209" s="427"/>
      <c r="I2209" s="427"/>
      <c r="J2209" s="427"/>
      <c r="K2209" s="427"/>
      <c r="L2209" s="428"/>
    </row>
    <row r="2210" spans="1:12" ht="16" thickBot="1">
      <c r="A2210" s="103"/>
      <c r="B2210" s="438" t="s">
        <v>133</v>
      </c>
      <c r="C2210" s="439"/>
      <c r="D2210" s="439"/>
      <c r="E2210" s="439"/>
      <c r="F2210" s="439"/>
      <c r="G2210" s="439"/>
      <c r="H2210" s="439"/>
      <c r="I2210" s="439"/>
      <c r="J2210" s="439"/>
      <c r="K2210" s="439"/>
      <c r="L2210" s="440"/>
    </row>
    <row r="2211" spans="1:12">
      <c r="A2211" s="101"/>
      <c r="B2211" s="71" t="s">
        <v>134</v>
      </c>
      <c r="C2211" s="427" t="str">
        <f ca="1">OFFSET('Bateria indicadores proceso'!$O$3,(RIGHT(A2206,3)),1)</f>
        <v>Número</v>
      </c>
      <c r="D2211" s="427"/>
      <c r="E2211" s="427"/>
      <c r="F2211" s="427"/>
      <c r="G2211" s="427"/>
      <c r="H2211" s="427"/>
      <c r="I2211" s="427"/>
      <c r="J2211" s="427"/>
      <c r="K2211" s="427"/>
      <c r="L2211" s="428"/>
    </row>
    <row r="2212" spans="1:12" ht="24">
      <c r="A2212" s="101"/>
      <c r="B2212" s="72" t="s">
        <v>135</v>
      </c>
      <c r="C2212" s="427"/>
      <c r="D2212" s="427"/>
      <c r="E2212" s="427"/>
      <c r="F2212" s="427"/>
      <c r="G2212" s="427"/>
      <c r="H2212" s="427"/>
      <c r="I2212" s="427"/>
      <c r="J2212" s="427"/>
      <c r="K2212" s="427"/>
      <c r="L2212" s="428"/>
    </row>
    <row r="2213" spans="1:12">
      <c r="A2213" s="101"/>
      <c r="B2213" s="72" t="s">
        <v>136</v>
      </c>
      <c r="C2213" s="427" t="str">
        <f ca="1">OFFSET('Bateria indicadores proceso'!$L$3,(RIGHT(A2206,3)),1)</f>
        <v>Sumatoria del número de certificaciones de informes reportados en SIRECI</v>
      </c>
      <c r="D2213" s="427"/>
      <c r="E2213" s="427"/>
      <c r="F2213" s="427"/>
      <c r="G2213" s="427"/>
      <c r="H2213" s="427"/>
      <c r="I2213" s="427"/>
      <c r="J2213" s="427"/>
      <c r="K2213" s="427"/>
      <c r="L2213" s="428"/>
    </row>
    <row r="2214" spans="1:12">
      <c r="A2214" s="101"/>
      <c r="B2214" s="72" t="s">
        <v>137</v>
      </c>
      <c r="C2214" s="427" t="str">
        <f ca="1">OFFSET('Bateria indicadores proceso'!$Z$3,(RIGHT(A2206,3)),1)</f>
        <v>Trimestral</v>
      </c>
      <c r="D2214" s="427"/>
      <c r="E2214" s="427"/>
      <c r="F2214" s="427"/>
      <c r="G2214" s="427"/>
      <c r="H2214" s="427"/>
      <c r="I2214" s="427"/>
      <c r="J2214" s="427"/>
      <c r="K2214" s="427"/>
      <c r="L2214" s="428"/>
    </row>
    <row r="2215" spans="1:12">
      <c r="A2215" s="101"/>
      <c r="B2215" s="72" t="s">
        <v>138</v>
      </c>
      <c r="C2215" s="427" t="str">
        <f ca="1">OFFSET('Bateria indicadores proceso'!$X$3,(RIGHT(A2206,3)),1)</f>
        <v>Sistema de Rendición de la Cuenta e Informes - SIRECI</v>
      </c>
      <c r="D2215" s="427"/>
      <c r="E2215" s="427"/>
      <c r="F2215" s="427"/>
      <c r="G2215" s="427"/>
      <c r="H2215" s="427"/>
      <c r="I2215" s="427"/>
      <c r="J2215" s="427"/>
      <c r="K2215" s="427"/>
      <c r="L2215" s="428"/>
    </row>
    <row r="2216" spans="1:12">
      <c r="A2216" s="101"/>
      <c r="B2216" s="72" t="s">
        <v>139</v>
      </c>
      <c r="C2216" s="425">
        <f ca="1">OFFSET('Bateria indicadores proceso'!$P$3,(RIGHT(A2206,3)),1)</f>
        <v>2024</v>
      </c>
      <c r="D2216" s="425"/>
      <c r="E2216" s="425"/>
      <c r="F2216" s="425"/>
      <c r="G2216" s="425"/>
      <c r="H2216" s="425"/>
      <c r="I2216" s="425"/>
      <c r="J2216" s="425"/>
      <c r="K2216" s="425"/>
      <c r="L2216" s="426"/>
    </row>
    <row r="2217" spans="1:12">
      <c r="A2217" s="101"/>
      <c r="B2217" s="72" t="s">
        <v>140</v>
      </c>
      <c r="C2217" s="425" t="str">
        <f ca="1">IF(C2211="Número",TEXT(OFFSET('Bateria indicadores proceso'!$Q$3,(RIGHT(A2206,3)),1),"######"),TEXT(OFFSET('Bateria indicadores proceso'!$Q$3,(RIGHT(A2206,3)),1),"0.0%"))</f>
        <v>12</v>
      </c>
      <c r="D2217" s="425"/>
      <c r="E2217" s="425"/>
      <c r="F2217" s="425"/>
      <c r="G2217" s="425"/>
      <c r="H2217" s="425"/>
      <c r="I2217" s="425"/>
      <c r="J2217" s="425"/>
      <c r="K2217" s="425"/>
      <c r="L2217" s="426"/>
    </row>
    <row r="2218" spans="1:12">
      <c r="A2218" s="101"/>
      <c r="B2218" s="72" t="s">
        <v>141</v>
      </c>
      <c r="C2218" s="444">
        <f ca="1">+OFFSET('Bateria indicadores proceso'!$R$3,(RIGHT(A2206,3)),1)</f>
        <v>46022</v>
      </c>
      <c r="D2218" s="444"/>
      <c r="E2218" s="444"/>
      <c r="F2218" s="444"/>
      <c r="G2218" s="444"/>
      <c r="H2218" s="444"/>
      <c r="I2218" s="444"/>
      <c r="J2218" s="444"/>
      <c r="K2218" s="444"/>
      <c r="L2218" s="445"/>
    </row>
    <row r="2219" spans="1:12">
      <c r="A2219" s="101"/>
      <c r="B2219" s="72" t="s">
        <v>142</v>
      </c>
      <c r="C2219" s="425" t="str">
        <f ca="1">OFFSET('Bateria indicadores proceso'!$M$3,(RIGHT(A2206,3)),1)</f>
        <v>Incrementar</v>
      </c>
      <c r="D2219" s="425"/>
      <c r="E2219" s="425"/>
      <c r="F2219" s="425"/>
      <c r="G2219" s="425"/>
      <c r="H2219" s="425"/>
      <c r="I2219" s="425"/>
      <c r="J2219" s="425"/>
      <c r="K2219" s="425"/>
      <c r="L2219" s="426"/>
    </row>
    <row r="2220" spans="1:12">
      <c r="A2220" s="101"/>
      <c r="B2220" s="72" t="s">
        <v>143</v>
      </c>
      <c r="C2220" s="425" t="str">
        <f ca="1">OFFSET('Bateria indicadores proceso'!$N$3,(RIGHT(A2206,3)),1)</f>
        <v>Acumulado</v>
      </c>
      <c r="D2220" s="425"/>
      <c r="E2220" s="425"/>
      <c r="F2220" s="425"/>
      <c r="G2220" s="425"/>
      <c r="H2220" s="425"/>
      <c r="I2220" s="425"/>
      <c r="J2220" s="425"/>
      <c r="K2220" s="425"/>
      <c r="L2220" s="426"/>
    </row>
    <row r="2221" spans="1:12">
      <c r="A2221" s="101"/>
      <c r="B2221" s="72" t="s">
        <v>144</v>
      </c>
      <c r="C2221" s="425" t="str">
        <f ca="1">IF(C2211="Número",TEXT(OFFSET('Bateria indicadores proceso'!$W$3,(RIGHT(A2206,3)),1),"######"),TEXT(OFFSET('Bateria indicadores proceso'!$W$3,(RIGHT(A2206,3)),1),"0.0%"))</f>
        <v>12</v>
      </c>
      <c r="D2221" s="425"/>
      <c r="E2221" s="425"/>
      <c r="F2221" s="425"/>
      <c r="G2221" s="425"/>
      <c r="H2221" s="425"/>
      <c r="I2221" s="425"/>
      <c r="J2221" s="425"/>
      <c r="K2221" s="425"/>
      <c r="L2221" s="426"/>
    </row>
    <row r="2222" spans="1:12">
      <c r="A2222" s="101"/>
      <c r="B2222" s="441" t="s">
        <v>145</v>
      </c>
      <c r="C2222" s="70" t="s">
        <v>146</v>
      </c>
      <c r="D2222" s="70" t="s">
        <v>147</v>
      </c>
      <c r="E2222" s="70" t="s">
        <v>148</v>
      </c>
      <c r="F2222" s="70" t="s">
        <v>149</v>
      </c>
      <c r="J2222" s="75"/>
      <c r="K2222" s="75"/>
      <c r="L2222" s="76"/>
    </row>
    <row r="2223" spans="1:12">
      <c r="A2223" s="101"/>
      <c r="B2223" s="441"/>
      <c r="C2223" s="70" t="str">
        <f ca="1">IF(C2211="Número",TEXT(OFFSET('Bateria indicadores proceso'!$S$3,(RIGHT(A2206,3)),1),"######"),TEXT(OFFSET('Bateria indicadores proceso'!$S$3,(RIGHT(A2206,3)),1),"0.0%"))</f>
        <v>3</v>
      </c>
      <c r="D2223" s="70" t="str">
        <f ca="1">IF(C2211="Número",TEXT(OFFSET('Bateria indicadores proceso'!$T$3,(RIGHT(A2206,3)),1),"######"),TEXT(OFFSET('Bateria indicadores proceso'!$T$3,(RIGHT(A2206,3)),1),"0.0%"))</f>
        <v>3</v>
      </c>
      <c r="E2223" s="70" t="str">
        <f ca="1">IF(C2211="Número",TEXT(OFFSET('Bateria indicadores proceso'!$U$3,(RIGHT(A2206,3)),1),"######"),TEXT(OFFSET('Bateria indicadores proceso'!$U$3,(RIGHT(A2206,3)),1),"0.0%"))</f>
        <v>3</v>
      </c>
      <c r="F2223" s="70" t="str">
        <f ca="1">IF(C2211="Número",TEXT(OFFSET('Bateria indicadores proceso'!$V$3,(RIGHT(A2206,3)),1),"######"),TEXT(OFFSET('Bateria indicadores proceso'!$V$3,(RIGHT(A2206,3)),1),"0.0%"))</f>
        <v>3</v>
      </c>
      <c r="J2223" s="77"/>
      <c r="K2223" s="77"/>
      <c r="L2223" s="78"/>
    </row>
    <row r="2224" spans="1:12">
      <c r="A2224" s="101"/>
      <c r="B2224" s="466" t="s">
        <v>150</v>
      </c>
      <c r="C2224" s="446" t="s">
        <v>99</v>
      </c>
      <c r="D2224" s="447"/>
      <c r="E2224" s="446" t="s">
        <v>103</v>
      </c>
      <c r="F2224" s="447"/>
      <c r="G2224" s="446" t="s">
        <v>107</v>
      </c>
      <c r="H2224" s="447"/>
      <c r="I2224" s="446" t="s">
        <v>111</v>
      </c>
      <c r="J2224" s="447"/>
      <c r="K2224" s="446" t="s">
        <v>114</v>
      </c>
      <c r="L2224" s="449"/>
    </row>
    <row r="2225" spans="1:12">
      <c r="A2225" s="101"/>
      <c r="B2225" s="467"/>
      <c r="C2225" s="452" t="s">
        <v>97</v>
      </c>
      <c r="D2225" s="453"/>
      <c r="E2225" s="454" t="s">
        <v>101</v>
      </c>
      <c r="F2225" s="455"/>
      <c r="G2225" s="456" t="s">
        <v>105</v>
      </c>
      <c r="H2225" s="457"/>
      <c r="I2225" s="458" t="s">
        <v>109</v>
      </c>
      <c r="J2225" s="459"/>
      <c r="K2225" s="460" t="s">
        <v>112</v>
      </c>
      <c r="L2225" s="461"/>
    </row>
    <row r="2226" spans="1:12">
      <c r="A2226" s="101"/>
      <c r="B2226" s="468"/>
      <c r="C2226" s="446" t="s">
        <v>98</v>
      </c>
      <c r="D2226" s="447"/>
      <c r="E2226" s="446" t="s">
        <v>151</v>
      </c>
      <c r="F2226" s="447"/>
      <c r="G2226" s="448" t="s">
        <v>152</v>
      </c>
      <c r="H2226" s="447"/>
      <c r="I2226" s="446" t="s">
        <v>153</v>
      </c>
      <c r="J2226" s="447"/>
      <c r="K2226" s="446" t="s">
        <v>113</v>
      </c>
      <c r="L2226" s="449"/>
    </row>
    <row r="2227" spans="1:12">
      <c r="A2227" s="101"/>
      <c r="B2227" s="72" t="s">
        <v>154</v>
      </c>
      <c r="C2227" s="427" t="str">
        <f ca="1">OFFSET('Bateria indicadores proceso'!$Y$3,(RIGHT(A2206,3)),1)</f>
        <v>Certificaciones Sistema de Rendición Electrónica de la Cuenta e Informes - SIRECI expedidas</v>
      </c>
      <c r="D2227" s="427"/>
      <c r="E2227" s="427"/>
      <c r="F2227" s="427"/>
      <c r="G2227" s="427"/>
      <c r="H2227" s="427"/>
      <c r="I2227" s="427"/>
      <c r="J2227" s="427"/>
      <c r="K2227" s="427"/>
      <c r="L2227" s="428"/>
    </row>
    <row r="2228" spans="1:12">
      <c r="A2228" s="101"/>
      <c r="B2228" s="442" t="s">
        <v>155</v>
      </c>
      <c r="C2228" s="425" t="s">
        <v>156</v>
      </c>
      <c r="D2228" s="425"/>
      <c r="E2228" s="425"/>
      <c r="F2228" s="462" t="str">
        <f ca="1">OFFSET('Bateria indicadores proceso'!$B$3,(RIGHT(A2206,3)),1)</f>
        <v>GESTIÓN DE BIENES Y SERVICIOS</v>
      </c>
      <c r="G2228" s="462"/>
      <c r="H2228" s="462"/>
      <c r="I2228" s="462"/>
      <c r="J2228" s="462"/>
      <c r="K2228" s="462"/>
      <c r="L2228" s="463"/>
    </row>
    <row r="2229" spans="1:12">
      <c r="A2229" s="101"/>
      <c r="B2229" s="443"/>
      <c r="C2229" s="425" t="s">
        <v>157</v>
      </c>
      <c r="D2229" s="425"/>
      <c r="E2229" s="425"/>
      <c r="F2229" s="464">
        <f ca="1">OFFSET('Bateria indicadores proceso'!$C$3,(RIGHT(A2206,3)),1)</f>
        <v>1</v>
      </c>
      <c r="G2229" s="464"/>
      <c r="H2229" s="464"/>
      <c r="I2229" s="464"/>
      <c r="J2229" s="464"/>
      <c r="K2229" s="464"/>
      <c r="L2229" s="465"/>
    </row>
    <row r="2230" spans="1:12" ht="15" thickBot="1">
      <c r="A2230" s="101"/>
      <c r="B2230" s="443"/>
      <c r="C2230" s="425" t="s">
        <v>158</v>
      </c>
      <c r="D2230" s="425"/>
      <c r="E2230" s="425"/>
      <c r="F2230" s="464">
        <f ca="1">OFFSET('Bateria indicadores proceso'!$E$3,(RIGHT(A2206,3)),1)</f>
        <v>0.25</v>
      </c>
      <c r="G2230" s="464"/>
      <c r="H2230" s="464"/>
      <c r="I2230" s="464"/>
      <c r="J2230" s="464"/>
      <c r="K2230" s="464"/>
      <c r="L2230" s="465"/>
    </row>
    <row r="2231" spans="1:12" ht="16" thickBot="1">
      <c r="A2231" s="101"/>
      <c r="B2231" s="438" t="s">
        <v>159</v>
      </c>
      <c r="C2231" s="439"/>
      <c r="D2231" s="439"/>
      <c r="E2231" s="439"/>
      <c r="F2231" s="439"/>
      <c r="G2231" s="439"/>
      <c r="H2231" s="439"/>
      <c r="I2231" s="439"/>
      <c r="J2231" s="439"/>
      <c r="K2231" s="439"/>
      <c r="L2231" s="440"/>
    </row>
    <row r="2232" spans="1:12">
      <c r="A2232" s="101"/>
      <c r="B2232" s="72" t="s">
        <v>161</v>
      </c>
      <c r="C2232" s="425" t="str">
        <f ca="1">OFFSET('Bateria indicadores proceso'!$G$3,(RIGHT(A2206,3)),1)</f>
        <v xml:space="preserve">Subdirector </v>
      </c>
      <c r="D2232" s="425"/>
      <c r="E2232" s="425"/>
      <c r="F2232" s="425"/>
      <c r="G2232" s="425"/>
      <c r="H2232" s="425"/>
      <c r="I2232" s="425"/>
      <c r="J2232" s="425"/>
      <c r="K2232" s="425"/>
      <c r="L2232" s="426"/>
    </row>
    <row r="2233" spans="1:12">
      <c r="A2233" s="101"/>
      <c r="B2233" s="72" t="s">
        <v>162</v>
      </c>
      <c r="C2233" s="425" t="str">
        <f ca="1">OFFSET('Bateria indicadores proceso'!$F$3,(RIGHT(A2206,3)),1)</f>
        <v xml:space="preserve">Subdirección de Gestión Contractual </v>
      </c>
      <c r="D2233" s="425"/>
      <c r="E2233" s="425"/>
      <c r="F2233" s="425"/>
      <c r="G2233" s="425"/>
      <c r="H2233" s="425"/>
      <c r="I2233" s="425"/>
      <c r="J2233" s="425"/>
      <c r="K2233" s="425"/>
      <c r="L2233" s="426"/>
    </row>
    <row r="2234" spans="1:12">
      <c r="A2234" s="101"/>
      <c r="B2234" s="72" t="s">
        <v>163</v>
      </c>
      <c r="C2234" s="450" t="str">
        <f ca="1">OFFSET('Bateria indicadores proceso'!$H$3,(RIGHT(A2170,3)),1)</f>
        <v>diana.olmos@mininterior.gov.co</v>
      </c>
      <c r="D2234" s="450"/>
      <c r="E2234" s="450"/>
      <c r="F2234" s="450"/>
      <c r="G2234" s="450"/>
      <c r="H2234" s="450"/>
      <c r="I2234" s="450"/>
      <c r="J2234" s="450"/>
      <c r="K2234" s="450"/>
      <c r="L2234" s="451"/>
    </row>
    <row r="2235" spans="1:12" ht="15" thickBot="1">
      <c r="A2235" s="104"/>
      <c r="B2235" s="74" t="s">
        <v>164</v>
      </c>
      <c r="C2235" s="429" t="s">
        <v>165</v>
      </c>
      <c r="D2235" s="429"/>
      <c r="E2235" s="429"/>
      <c r="F2235" s="429"/>
      <c r="G2235" s="429"/>
      <c r="H2235" s="429"/>
      <c r="I2235" s="429"/>
      <c r="J2235" s="429"/>
      <c r="K2235" s="429"/>
      <c r="L2235" s="430"/>
    </row>
    <row r="2236" spans="1:12" ht="15" thickBot="1"/>
    <row r="2237" spans="1:12" ht="21.5" thickBot="1">
      <c r="A2237" s="431" t="s">
        <v>120</v>
      </c>
      <c r="B2237" s="432"/>
      <c r="C2237" s="432"/>
      <c r="D2237" s="432"/>
      <c r="E2237" s="432"/>
      <c r="F2237" s="432"/>
      <c r="G2237" s="432"/>
      <c r="H2237" s="432"/>
      <c r="I2237" s="432"/>
      <c r="J2237" s="432"/>
      <c r="K2237" s="432"/>
      <c r="L2237" s="433"/>
    </row>
    <row r="2238" spans="1:12" ht="31.5" thickBot="1">
      <c r="A2238" s="69" t="s">
        <v>121</v>
      </c>
      <c r="B2238" s="436" t="s">
        <v>122</v>
      </c>
      <c r="C2238" s="436"/>
      <c r="D2238" s="436"/>
      <c r="E2238" s="436"/>
      <c r="F2238" s="436"/>
      <c r="G2238" s="436"/>
      <c r="H2238" s="436"/>
      <c r="I2238" s="436"/>
      <c r="J2238" s="436"/>
      <c r="K2238" s="436"/>
      <c r="L2238" s="436"/>
    </row>
    <row r="2239" spans="1:12" ht="16" thickBot="1">
      <c r="A2239" s="100"/>
      <c r="B2239" s="71" t="s">
        <v>123</v>
      </c>
      <c r="C2239" s="434" t="s">
        <v>124</v>
      </c>
      <c r="D2239" s="434"/>
      <c r="E2239" s="434"/>
      <c r="F2239" s="434"/>
      <c r="G2239" s="434"/>
      <c r="H2239" s="434"/>
      <c r="I2239" s="434"/>
      <c r="J2239" s="434"/>
      <c r="K2239" s="434"/>
      <c r="L2239" s="435"/>
    </row>
    <row r="2240" spans="1:12" ht="16" thickBot="1">
      <c r="A2240" s="101"/>
      <c r="B2240" s="436" t="s">
        <v>125</v>
      </c>
      <c r="C2240" s="437"/>
      <c r="D2240" s="437"/>
      <c r="E2240" s="437"/>
      <c r="F2240" s="437"/>
      <c r="G2240" s="437"/>
      <c r="H2240" s="437"/>
      <c r="I2240" s="437"/>
      <c r="J2240" s="437"/>
      <c r="K2240" s="437"/>
      <c r="L2240" s="437"/>
    </row>
    <row r="2241" spans="1:12">
      <c r="A2241" s="101"/>
      <c r="B2241" s="71" t="s">
        <v>126</v>
      </c>
      <c r="C2241" s="427" t="s">
        <v>127</v>
      </c>
      <c r="D2241" s="427"/>
      <c r="E2241" s="427"/>
      <c r="F2241" s="427"/>
      <c r="G2241" s="427"/>
      <c r="H2241" s="427"/>
      <c r="I2241" s="427"/>
      <c r="J2241" s="427"/>
      <c r="K2241" s="427"/>
      <c r="L2241" s="428"/>
    </row>
    <row r="2242" spans="1:12">
      <c r="A2242" s="102" t="s">
        <v>227</v>
      </c>
      <c r="B2242" s="72" t="s">
        <v>129</v>
      </c>
      <c r="C2242" s="427" t="str">
        <f ca="1">OFFSET('Bateria indicadores proceso'!$F$3,(RIGHT(A2242,3)),1)</f>
        <v xml:space="preserve">Subdirección de Gestión Contractual </v>
      </c>
      <c r="D2242" s="427"/>
      <c r="E2242" s="427"/>
      <c r="F2242" s="427"/>
      <c r="G2242" s="427"/>
      <c r="H2242" s="427"/>
      <c r="I2242" s="427"/>
      <c r="J2242" s="427"/>
      <c r="K2242" s="427"/>
      <c r="L2242" s="428"/>
    </row>
    <row r="2243" spans="1:12">
      <c r="A2243" s="101"/>
      <c r="B2243" s="72" t="s">
        <v>130</v>
      </c>
      <c r="C2243" s="427" t="str">
        <f ca="1">OFFSET('Bateria indicadores proceso'!$K$3,(RIGHT(A2242,3)),1)</f>
        <v xml:space="preserve">Modificaciones al Plan Anual de Adquisiciones revisadas por la Subdirección de Gestión Contractual </v>
      </c>
      <c r="D2243" s="427"/>
      <c r="E2243" s="427"/>
      <c r="F2243" s="427"/>
      <c r="G2243" s="427"/>
      <c r="H2243" s="427"/>
      <c r="I2243" s="427"/>
      <c r="J2243" s="427"/>
      <c r="K2243" s="427"/>
      <c r="L2243" s="428"/>
    </row>
    <row r="2244" spans="1:12">
      <c r="A2244" s="101"/>
      <c r="B2244" s="72" t="s">
        <v>131</v>
      </c>
      <c r="C2244" s="427" t="str">
        <f ca="1">OFFSET('Bateria indicadores proceso'!$I$3,(RIGHT(A2242,3)),1)</f>
        <v>Eficiencia</v>
      </c>
      <c r="D2244" s="427"/>
      <c r="E2244" s="427"/>
      <c r="F2244" s="427"/>
      <c r="G2244" s="427"/>
      <c r="H2244" s="427"/>
      <c r="I2244" s="427"/>
      <c r="J2244" s="427"/>
      <c r="K2244" s="427"/>
      <c r="L2244" s="428"/>
    </row>
    <row r="2245" spans="1:12" ht="15" thickBot="1">
      <c r="A2245" s="103"/>
      <c r="B2245" s="73" t="s">
        <v>132</v>
      </c>
      <c r="C2245" s="427" t="str">
        <f ca="1">OFFSET('Bateria indicadores proceso'!$J$3,(RIGHT(A2242,3)),1)</f>
        <v xml:space="preserve">
El presente indicador medirá  las modificaciones del Plan Anual de Adquisiciones que revisa la Subdirección de Gestión Contractual las cuales deben coincidir con la cantidad de modificaciones adelantadas por la Entidad, lo anterior con el fin de garantizar que el Plan Anual de Adquisiciones tenga coherencia con la contratación de la entidad. La tendencia del presente indicador es mantenimiento. 
</v>
      </c>
      <c r="D2245" s="427"/>
      <c r="E2245" s="427"/>
      <c r="F2245" s="427"/>
      <c r="G2245" s="427"/>
      <c r="H2245" s="427"/>
      <c r="I2245" s="427"/>
      <c r="J2245" s="427"/>
      <c r="K2245" s="427"/>
      <c r="L2245" s="428"/>
    </row>
    <row r="2246" spans="1:12" ht="16" thickBot="1">
      <c r="A2246" s="103"/>
      <c r="B2246" s="438" t="s">
        <v>133</v>
      </c>
      <c r="C2246" s="439"/>
      <c r="D2246" s="439"/>
      <c r="E2246" s="439"/>
      <c r="F2246" s="439"/>
      <c r="G2246" s="439"/>
      <c r="H2246" s="439"/>
      <c r="I2246" s="439"/>
      <c r="J2246" s="439"/>
      <c r="K2246" s="439"/>
      <c r="L2246" s="440"/>
    </row>
    <row r="2247" spans="1:12">
      <c r="A2247" s="101"/>
      <c r="B2247" s="71" t="s">
        <v>134</v>
      </c>
      <c r="C2247" s="427" t="str">
        <f ca="1">OFFSET('Bateria indicadores proceso'!$O$3,(RIGHT(A2242,3)),1)</f>
        <v>Porcentaje</v>
      </c>
      <c r="D2247" s="427"/>
      <c r="E2247" s="427"/>
      <c r="F2247" s="427"/>
      <c r="G2247" s="427"/>
      <c r="H2247" s="427"/>
      <c r="I2247" s="427"/>
      <c r="J2247" s="427"/>
      <c r="K2247" s="427"/>
      <c r="L2247" s="428"/>
    </row>
    <row r="2248" spans="1:12" ht="24">
      <c r="A2248" s="101"/>
      <c r="B2248" s="72" t="s">
        <v>135</v>
      </c>
      <c r="C2248" s="427"/>
      <c r="D2248" s="427"/>
      <c r="E2248" s="427"/>
      <c r="F2248" s="427"/>
      <c r="G2248" s="427"/>
      <c r="H2248" s="427"/>
      <c r="I2248" s="427"/>
      <c r="J2248" s="427"/>
      <c r="K2248" s="427"/>
      <c r="L2248" s="428"/>
    </row>
    <row r="2249" spans="1:12">
      <c r="A2249" s="101"/>
      <c r="B2249" s="72" t="s">
        <v>136</v>
      </c>
      <c r="C2249" s="427" t="str">
        <f ca="1">OFFSET('Bateria indicadores proceso'!$L$3,(RIGHT(A2242,3)),1)</f>
        <v>(Número de modificaciones revisadas/modificaciones adelantadas)*100</v>
      </c>
      <c r="D2249" s="427"/>
      <c r="E2249" s="427"/>
      <c r="F2249" s="427"/>
      <c r="G2249" s="427"/>
      <c r="H2249" s="427"/>
      <c r="I2249" s="427"/>
      <c r="J2249" s="427"/>
      <c r="K2249" s="427"/>
      <c r="L2249" s="428"/>
    </row>
    <row r="2250" spans="1:12">
      <c r="A2250" s="101"/>
      <c r="B2250" s="72" t="s">
        <v>137</v>
      </c>
      <c r="C2250" s="427" t="str">
        <f ca="1">OFFSET('Bateria indicadores proceso'!$Z$3,(RIGHT(A2242,3)),1)</f>
        <v>Trimestral</v>
      </c>
      <c r="D2250" s="427"/>
      <c r="E2250" s="427"/>
      <c r="F2250" s="427"/>
      <c r="G2250" s="427"/>
      <c r="H2250" s="427"/>
      <c r="I2250" s="427"/>
      <c r="J2250" s="427"/>
      <c r="K2250" s="427"/>
      <c r="L2250" s="428"/>
    </row>
    <row r="2251" spans="1:12">
      <c r="A2251" s="101"/>
      <c r="B2251" s="72" t="s">
        <v>138</v>
      </c>
      <c r="C2251" s="427" t="str">
        <f ca="1">OFFSET('Bateria indicadores proceso'!$X$3,(RIGHT(A2242,3)),1)</f>
        <v xml:space="preserve">Constancia de verificación por la Subdirección </v>
      </c>
      <c r="D2251" s="427"/>
      <c r="E2251" s="427"/>
      <c r="F2251" s="427"/>
      <c r="G2251" s="427"/>
      <c r="H2251" s="427"/>
      <c r="I2251" s="427"/>
      <c r="J2251" s="427"/>
      <c r="K2251" s="427"/>
      <c r="L2251" s="428"/>
    </row>
    <row r="2252" spans="1:12">
      <c r="A2252" s="101"/>
      <c r="B2252" s="72" t="s">
        <v>139</v>
      </c>
      <c r="C2252" s="425">
        <f ca="1">OFFSET('Bateria indicadores proceso'!$P$3,(RIGHT(A2242,3)),1)</f>
        <v>2024</v>
      </c>
      <c r="D2252" s="425"/>
      <c r="E2252" s="425"/>
      <c r="F2252" s="425"/>
      <c r="G2252" s="425"/>
      <c r="H2252" s="425"/>
      <c r="I2252" s="425"/>
      <c r="J2252" s="425"/>
      <c r="K2252" s="425"/>
      <c r="L2252" s="426"/>
    </row>
    <row r="2253" spans="1:12">
      <c r="A2253" s="101"/>
      <c r="B2253" s="72" t="s">
        <v>140</v>
      </c>
      <c r="C2253" s="425" t="str">
        <f ca="1">IF(C2247="Número",TEXT(OFFSET('Bateria indicadores proceso'!$Q$3,(RIGHT(A2242,3)),1),"######"),TEXT(OFFSET('Bateria indicadores proceso'!$Q$3,(RIGHT(A2242,3)),1),"0.0%"))</f>
        <v>100.0%</v>
      </c>
      <c r="D2253" s="425"/>
      <c r="E2253" s="425"/>
      <c r="F2253" s="425"/>
      <c r="G2253" s="425"/>
      <c r="H2253" s="425"/>
      <c r="I2253" s="425"/>
      <c r="J2253" s="425"/>
      <c r="K2253" s="425"/>
      <c r="L2253" s="426"/>
    </row>
    <row r="2254" spans="1:12">
      <c r="A2254" s="101"/>
      <c r="B2254" s="72" t="s">
        <v>141</v>
      </c>
      <c r="C2254" s="444">
        <f ca="1">+OFFSET('Bateria indicadores proceso'!$R$3,(RIGHT(A2242,3)),1)</f>
        <v>46022</v>
      </c>
      <c r="D2254" s="444"/>
      <c r="E2254" s="444"/>
      <c r="F2254" s="444"/>
      <c r="G2254" s="444"/>
      <c r="H2254" s="444"/>
      <c r="I2254" s="444"/>
      <c r="J2254" s="444"/>
      <c r="K2254" s="444"/>
      <c r="L2254" s="445"/>
    </row>
    <row r="2255" spans="1:12">
      <c r="A2255" s="101"/>
      <c r="B2255" s="72" t="s">
        <v>142</v>
      </c>
      <c r="C2255" s="425" t="str">
        <f ca="1">OFFSET('Bateria indicadores proceso'!$M$3,(RIGHT(A2242,3)),1)</f>
        <v>Mantener</v>
      </c>
      <c r="D2255" s="425"/>
      <c r="E2255" s="425"/>
      <c r="F2255" s="425"/>
      <c r="G2255" s="425"/>
      <c r="H2255" s="425"/>
      <c r="I2255" s="425"/>
      <c r="J2255" s="425"/>
      <c r="K2255" s="425"/>
      <c r="L2255" s="426"/>
    </row>
    <row r="2256" spans="1:12">
      <c r="A2256" s="101"/>
      <c r="B2256" s="72" t="s">
        <v>143</v>
      </c>
      <c r="C2256" s="425" t="str">
        <f ca="1">OFFSET('Bateria indicadores proceso'!$N$3,(RIGHT(A2242,3)),1)</f>
        <v>Flujo</v>
      </c>
      <c r="D2256" s="425"/>
      <c r="E2256" s="425"/>
      <c r="F2256" s="425"/>
      <c r="G2256" s="425"/>
      <c r="H2256" s="425"/>
      <c r="I2256" s="425"/>
      <c r="J2256" s="425"/>
      <c r="K2256" s="425"/>
      <c r="L2256" s="426"/>
    </row>
    <row r="2257" spans="1:12">
      <c r="A2257" s="101"/>
      <c r="B2257" s="72" t="s">
        <v>144</v>
      </c>
      <c r="C2257" s="425" t="str">
        <f ca="1">IF(C2247="Número",TEXT(OFFSET('Bateria indicadores proceso'!$W$3,(RIGHT(A2242,3)),1),"######"),TEXT(OFFSET('Bateria indicadores proceso'!$W$3,(RIGHT(A2242,3)),1),"0.0%"))</f>
        <v>100.0%</v>
      </c>
      <c r="D2257" s="425"/>
      <c r="E2257" s="425"/>
      <c r="F2257" s="425"/>
      <c r="G2257" s="425"/>
      <c r="H2257" s="425"/>
      <c r="I2257" s="425"/>
      <c r="J2257" s="425"/>
      <c r="K2257" s="425"/>
      <c r="L2257" s="426"/>
    </row>
    <row r="2258" spans="1:12">
      <c r="A2258" s="101"/>
      <c r="B2258" s="441" t="s">
        <v>145</v>
      </c>
      <c r="C2258" s="70" t="s">
        <v>146</v>
      </c>
      <c r="D2258" s="70" t="s">
        <v>147</v>
      </c>
      <c r="E2258" s="70" t="s">
        <v>148</v>
      </c>
      <c r="F2258" s="70" t="s">
        <v>149</v>
      </c>
      <c r="J2258" s="75"/>
      <c r="K2258" s="75"/>
      <c r="L2258" s="76"/>
    </row>
    <row r="2259" spans="1:12">
      <c r="A2259" s="101"/>
      <c r="B2259" s="441"/>
      <c r="C2259" s="70" t="str">
        <f ca="1">IF(C2247="Número",TEXT(OFFSET('Bateria indicadores proceso'!$S$3,(RIGHT(A2242,3)),1),"######"),TEXT(OFFSET('Bateria indicadores proceso'!$S$3,(RIGHT(A2242,3)),1),"0.0%"))</f>
        <v>100.0%</v>
      </c>
      <c r="D2259" s="70" t="str">
        <f ca="1">IF(C2247="Número",TEXT(OFFSET('Bateria indicadores proceso'!$T$3,(RIGHT(A2242,3)),1),"######"),TEXT(OFFSET('Bateria indicadores proceso'!$T$3,(RIGHT(A2242,3)),1),"0.0%"))</f>
        <v>100.0%</v>
      </c>
      <c r="E2259" s="70" t="str">
        <f ca="1">IF(C2247="Número",TEXT(OFFSET('Bateria indicadores proceso'!$U$3,(RIGHT(A2242,3)),1),"######"),TEXT(OFFSET('Bateria indicadores proceso'!$U$3,(RIGHT(A2242,3)),1),"0.0%"))</f>
        <v>100.0%</v>
      </c>
      <c r="F2259" s="70" t="str">
        <f ca="1">IF(C2247="Número",TEXT(OFFSET('Bateria indicadores proceso'!$V$3,(RIGHT(A2242,3)),1),"######"),TEXT(OFFSET('Bateria indicadores proceso'!$V$3,(RIGHT(A2242,3)),1),"0.0%"))</f>
        <v>100.0%</v>
      </c>
      <c r="J2259" s="77"/>
      <c r="K2259" s="77"/>
      <c r="L2259" s="78"/>
    </row>
    <row r="2260" spans="1:12">
      <c r="A2260" s="101"/>
      <c r="B2260" s="466" t="s">
        <v>150</v>
      </c>
      <c r="C2260" s="446" t="s">
        <v>99</v>
      </c>
      <c r="D2260" s="447"/>
      <c r="E2260" s="446" t="s">
        <v>103</v>
      </c>
      <c r="F2260" s="447"/>
      <c r="G2260" s="446" t="s">
        <v>107</v>
      </c>
      <c r="H2260" s="447"/>
      <c r="I2260" s="446" t="s">
        <v>111</v>
      </c>
      <c r="J2260" s="447"/>
      <c r="K2260" s="446" t="s">
        <v>114</v>
      </c>
      <c r="L2260" s="449"/>
    </row>
    <row r="2261" spans="1:12">
      <c r="A2261" s="101"/>
      <c r="B2261" s="467"/>
      <c r="C2261" s="452" t="s">
        <v>97</v>
      </c>
      <c r="D2261" s="453"/>
      <c r="E2261" s="454" t="s">
        <v>101</v>
      </c>
      <c r="F2261" s="455"/>
      <c r="G2261" s="456" t="s">
        <v>105</v>
      </c>
      <c r="H2261" s="457"/>
      <c r="I2261" s="458" t="s">
        <v>109</v>
      </c>
      <c r="J2261" s="459"/>
      <c r="K2261" s="460" t="s">
        <v>112</v>
      </c>
      <c r="L2261" s="461"/>
    </row>
    <row r="2262" spans="1:12">
      <c r="A2262" s="101"/>
      <c r="B2262" s="468"/>
      <c r="C2262" s="446" t="s">
        <v>98</v>
      </c>
      <c r="D2262" s="447"/>
      <c r="E2262" s="446" t="s">
        <v>151</v>
      </c>
      <c r="F2262" s="447"/>
      <c r="G2262" s="448" t="s">
        <v>152</v>
      </c>
      <c r="H2262" s="447"/>
      <c r="I2262" s="446" t="s">
        <v>153</v>
      </c>
      <c r="J2262" s="447"/>
      <c r="K2262" s="446" t="s">
        <v>113</v>
      </c>
      <c r="L2262" s="449"/>
    </row>
    <row r="2263" spans="1:12">
      <c r="A2263" s="101"/>
      <c r="B2263" s="72" t="s">
        <v>154</v>
      </c>
      <c r="C2263" s="427" t="str">
        <f ca="1">OFFSET('Bateria indicadores proceso'!$Y$3,(RIGHT(A2242,3)),1)</f>
        <v xml:space="preserve">Correos electronicos de trazabilidad de verificación </v>
      </c>
      <c r="D2263" s="427"/>
      <c r="E2263" s="427"/>
      <c r="F2263" s="427"/>
      <c r="G2263" s="427"/>
      <c r="H2263" s="427"/>
      <c r="I2263" s="427"/>
      <c r="J2263" s="427"/>
      <c r="K2263" s="427"/>
      <c r="L2263" s="428"/>
    </row>
    <row r="2264" spans="1:12">
      <c r="A2264" s="101"/>
      <c r="B2264" s="442" t="s">
        <v>155</v>
      </c>
      <c r="C2264" s="425" t="s">
        <v>156</v>
      </c>
      <c r="D2264" s="425"/>
      <c r="E2264" s="425"/>
      <c r="F2264" s="462" t="str">
        <f ca="1">OFFSET('Bateria indicadores proceso'!$B$3,(RIGHT(A2242,3)),1)</f>
        <v>GESTIÓN DE BIENES Y SERVICIOS</v>
      </c>
      <c r="G2264" s="462"/>
      <c r="H2264" s="462"/>
      <c r="I2264" s="462"/>
      <c r="J2264" s="462"/>
      <c r="K2264" s="462"/>
      <c r="L2264" s="463"/>
    </row>
    <row r="2265" spans="1:12">
      <c r="A2265" s="101"/>
      <c r="B2265" s="443"/>
      <c r="C2265" s="425" t="s">
        <v>157</v>
      </c>
      <c r="D2265" s="425"/>
      <c r="E2265" s="425"/>
      <c r="F2265" s="464">
        <f ca="1">OFFSET('Bateria indicadores proceso'!$C$3,(RIGHT(A2242,3)),1)</f>
        <v>1</v>
      </c>
      <c r="G2265" s="464"/>
      <c r="H2265" s="464"/>
      <c r="I2265" s="464"/>
      <c r="J2265" s="464"/>
      <c r="K2265" s="464"/>
      <c r="L2265" s="465"/>
    </row>
    <row r="2266" spans="1:12" ht="15" thickBot="1">
      <c r="A2266" s="101"/>
      <c r="B2266" s="443"/>
      <c r="C2266" s="425" t="s">
        <v>158</v>
      </c>
      <c r="D2266" s="425"/>
      <c r="E2266" s="425"/>
      <c r="F2266" s="464">
        <f ca="1">OFFSET('Bateria indicadores proceso'!$E$3,(RIGHT(A2242,3)),1)</f>
        <v>0.25</v>
      </c>
      <c r="G2266" s="464"/>
      <c r="H2266" s="464"/>
      <c r="I2266" s="464"/>
      <c r="J2266" s="464"/>
      <c r="K2266" s="464"/>
      <c r="L2266" s="465"/>
    </row>
    <row r="2267" spans="1:12" ht="16" thickBot="1">
      <c r="A2267" s="101"/>
      <c r="B2267" s="438" t="s">
        <v>159</v>
      </c>
      <c r="C2267" s="439"/>
      <c r="D2267" s="439"/>
      <c r="E2267" s="439"/>
      <c r="F2267" s="439"/>
      <c r="G2267" s="439"/>
      <c r="H2267" s="439"/>
      <c r="I2267" s="439"/>
      <c r="J2267" s="439"/>
      <c r="K2267" s="439"/>
      <c r="L2267" s="440"/>
    </row>
    <row r="2268" spans="1:12">
      <c r="A2268" s="101"/>
      <c r="B2268" s="72" t="s">
        <v>161</v>
      </c>
      <c r="C2268" s="425" t="str">
        <f ca="1">OFFSET('Bateria indicadores proceso'!$G$3,(RIGHT(A2242,3)),1)</f>
        <v xml:space="preserve">Subdirector </v>
      </c>
      <c r="D2268" s="425"/>
      <c r="E2268" s="425"/>
      <c r="F2268" s="425"/>
      <c r="G2268" s="425"/>
      <c r="H2268" s="425"/>
      <c r="I2268" s="425"/>
      <c r="J2268" s="425"/>
      <c r="K2268" s="425"/>
      <c r="L2268" s="426"/>
    </row>
    <row r="2269" spans="1:12">
      <c r="A2269" s="101"/>
      <c r="B2269" s="72" t="s">
        <v>162</v>
      </c>
      <c r="C2269" s="425" t="str">
        <f ca="1">OFFSET('Bateria indicadores proceso'!$F$3,(RIGHT(A2242,3)),1)</f>
        <v xml:space="preserve">Subdirección de Gestión Contractual </v>
      </c>
      <c r="D2269" s="425"/>
      <c r="E2269" s="425"/>
      <c r="F2269" s="425"/>
      <c r="G2269" s="425"/>
      <c r="H2269" s="425"/>
      <c r="I2269" s="425"/>
      <c r="J2269" s="425"/>
      <c r="K2269" s="425"/>
      <c r="L2269" s="426"/>
    </row>
    <row r="2270" spans="1:12">
      <c r="A2270" s="101"/>
      <c r="B2270" s="72" t="s">
        <v>163</v>
      </c>
      <c r="C2270" s="450" t="str">
        <f ca="1">OFFSET('Bateria indicadores proceso'!$H$3,(RIGHT(A2242,3)),1)</f>
        <v>lina.vacca@mininterior.gov.co</v>
      </c>
      <c r="D2270" s="450"/>
      <c r="E2270" s="450"/>
      <c r="F2270" s="450"/>
      <c r="G2270" s="450"/>
      <c r="H2270" s="450"/>
      <c r="I2270" s="450"/>
      <c r="J2270" s="450"/>
      <c r="K2270" s="450"/>
      <c r="L2270" s="451"/>
    </row>
    <row r="2271" spans="1:12" ht="15" thickBot="1">
      <c r="A2271" s="104"/>
      <c r="B2271" s="74" t="s">
        <v>164</v>
      </c>
      <c r="C2271" s="429" t="s">
        <v>165</v>
      </c>
      <c r="D2271" s="429"/>
      <c r="E2271" s="429"/>
      <c r="F2271" s="429"/>
      <c r="G2271" s="429"/>
      <c r="H2271" s="429"/>
      <c r="I2271" s="429"/>
      <c r="J2271" s="429"/>
      <c r="K2271" s="429"/>
      <c r="L2271" s="430"/>
    </row>
    <row r="2272" spans="1:12" ht="15" thickBot="1"/>
    <row r="2273" spans="1:12" ht="21.5" thickBot="1">
      <c r="A2273" s="431" t="s">
        <v>120</v>
      </c>
      <c r="B2273" s="432"/>
      <c r="C2273" s="432"/>
      <c r="D2273" s="432"/>
      <c r="E2273" s="432"/>
      <c r="F2273" s="432"/>
      <c r="G2273" s="432"/>
      <c r="H2273" s="432"/>
      <c r="I2273" s="432"/>
      <c r="J2273" s="432"/>
      <c r="K2273" s="432"/>
      <c r="L2273" s="433"/>
    </row>
    <row r="2274" spans="1:12" ht="31.5" thickBot="1">
      <c r="A2274" s="69" t="s">
        <v>121</v>
      </c>
      <c r="B2274" s="436" t="s">
        <v>122</v>
      </c>
      <c r="C2274" s="436"/>
      <c r="D2274" s="436"/>
      <c r="E2274" s="436"/>
      <c r="F2274" s="436"/>
      <c r="G2274" s="436"/>
      <c r="H2274" s="436"/>
      <c r="I2274" s="436"/>
      <c r="J2274" s="436"/>
      <c r="K2274" s="436"/>
      <c r="L2274" s="436"/>
    </row>
    <row r="2275" spans="1:12" ht="16" thickBot="1">
      <c r="A2275" s="100"/>
      <c r="B2275" s="71" t="s">
        <v>123</v>
      </c>
      <c r="C2275" s="434" t="s">
        <v>124</v>
      </c>
      <c r="D2275" s="434"/>
      <c r="E2275" s="434"/>
      <c r="F2275" s="434"/>
      <c r="G2275" s="434"/>
      <c r="H2275" s="434"/>
      <c r="I2275" s="434"/>
      <c r="J2275" s="434"/>
      <c r="K2275" s="434"/>
      <c r="L2275" s="435"/>
    </row>
    <row r="2276" spans="1:12" ht="16" thickBot="1">
      <c r="A2276" s="101"/>
      <c r="B2276" s="436" t="s">
        <v>125</v>
      </c>
      <c r="C2276" s="437"/>
      <c r="D2276" s="437"/>
      <c r="E2276" s="437"/>
      <c r="F2276" s="437"/>
      <c r="G2276" s="437"/>
      <c r="H2276" s="437"/>
      <c r="I2276" s="437"/>
      <c r="J2276" s="437"/>
      <c r="K2276" s="437"/>
      <c r="L2276" s="437"/>
    </row>
    <row r="2277" spans="1:12">
      <c r="A2277" s="101"/>
      <c r="B2277" s="71" t="s">
        <v>126</v>
      </c>
      <c r="C2277" s="427" t="s">
        <v>127</v>
      </c>
      <c r="D2277" s="427"/>
      <c r="E2277" s="427"/>
      <c r="F2277" s="427"/>
      <c r="G2277" s="427"/>
      <c r="H2277" s="427"/>
      <c r="I2277" s="427"/>
      <c r="J2277" s="427"/>
      <c r="K2277" s="427"/>
      <c r="L2277" s="428"/>
    </row>
    <row r="2278" spans="1:12">
      <c r="A2278" s="102" t="s">
        <v>228</v>
      </c>
      <c r="B2278" s="72" t="s">
        <v>129</v>
      </c>
      <c r="C2278" s="427" t="str">
        <f ca="1">OFFSET('Bateria indicadores proceso'!$F$3,(RIGHT(A2278,3)),1)</f>
        <v xml:space="preserve">Subdirección de Gestión Contractual </v>
      </c>
      <c r="D2278" s="427"/>
      <c r="E2278" s="427"/>
      <c r="F2278" s="427"/>
      <c r="G2278" s="427"/>
      <c r="H2278" s="427"/>
      <c r="I2278" s="427"/>
      <c r="J2278" s="427"/>
      <c r="K2278" s="427"/>
      <c r="L2278" s="428"/>
    </row>
    <row r="2279" spans="1:12">
      <c r="A2279" s="101"/>
      <c r="B2279" s="72" t="s">
        <v>130</v>
      </c>
      <c r="C2279" s="427" t="str">
        <f ca="1">OFFSET('Bateria indicadores proceso'!$K$3,(RIGHT(A2278,3)),1)</f>
        <v xml:space="preserve">Capacitaciones adelantadas a los Supervisores por la Subdirección de Gestión Contractual </v>
      </c>
      <c r="D2279" s="427"/>
      <c r="E2279" s="427"/>
      <c r="F2279" s="427"/>
      <c r="G2279" s="427"/>
      <c r="H2279" s="427"/>
      <c r="I2279" s="427"/>
      <c r="J2279" s="427"/>
      <c r="K2279" s="427"/>
      <c r="L2279" s="428"/>
    </row>
    <row r="2280" spans="1:12">
      <c r="A2280" s="101"/>
      <c r="B2280" s="72" t="s">
        <v>131</v>
      </c>
      <c r="C2280" s="427" t="str">
        <f ca="1">OFFSET('Bateria indicadores proceso'!$I$3,(RIGHT(A2278,3)),1)</f>
        <v>Eficiencia</v>
      </c>
      <c r="D2280" s="427"/>
      <c r="E2280" s="427"/>
      <c r="F2280" s="427"/>
      <c r="G2280" s="427"/>
      <c r="H2280" s="427"/>
      <c r="I2280" s="427"/>
      <c r="J2280" s="427"/>
      <c r="K2280" s="427"/>
      <c r="L2280" s="428"/>
    </row>
    <row r="2281" spans="1:12" ht="15" thickBot="1">
      <c r="A2281" s="103"/>
      <c r="B2281" s="73" t="s">
        <v>132</v>
      </c>
      <c r="C2281" s="427" t="str">
        <f ca="1">OFFSET('Bateria indicadores proceso'!$J$3,(RIGHT(A2278,3)),1)</f>
        <v xml:space="preserve">Mediante este indicador se identificará la cantidad de capacitaciones que realizó la Subdirección de Gestión Contractual a los supervisores del Ministerio del Interior, con el objetivo de mantener el rango y aportar al fortalecimiento de la supervisión. La tendencia de este indicador es incremental. 
</v>
      </c>
      <c r="D2281" s="427"/>
      <c r="E2281" s="427"/>
      <c r="F2281" s="427"/>
      <c r="G2281" s="427"/>
      <c r="H2281" s="427"/>
      <c r="I2281" s="427"/>
      <c r="J2281" s="427"/>
      <c r="K2281" s="427"/>
      <c r="L2281" s="428"/>
    </row>
    <row r="2282" spans="1:12" ht="16" thickBot="1">
      <c r="A2282" s="103"/>
      <c r="B2282" s="438" t="s">
        <v>133</v>
      </c>
      <c r="C2282" s="439"/>
      <c r="D2282" s="439"/>
      <c r="E2282" s="439"/>
      <c r="F2282" s="439"/>
      <c r="G2282" s="439"/>
      <c r="H2282" s="439"/>
      <c r="I2282" s="439"/>
      <c r="J2282" s="439"/>
      <c r="K2282" s="439"/>
      <c r="L2282" s="440"/>
    </row>
    <row r="2283" spans="1:12">
      <c r="A2283" s="101"/>
      <c r="B2283" s="71" t="s">
        <v>134</v>
      </c>
      <c r="C2283" s="427" t="str">
        <f ca="1">OFFSET('Bateria indicadores proceso'!$O$3,(RIGHT(A2278,3)),1)</f>
        <v>Número</v>
      </c>
      <c r="D2283" s="427"/>
      <c r="E2283" s="427"/>
      <c r="F2283" s="427"/>
      <c r="G2283" s="427"/>
      <c r="H2283" s="427"/>
      <c r="I2283" s="427"/>
      <c r="J2283" s="427"/>
      <c r="K2283" s="427"/>
      <c r="L2283" s="428"/>
    </row>
    <row r="2284" spans="1:12" ht="24">
      <c r="A2284" s="101"/>
      <c r="B2284" s="72" t="s">
        <v>135</v>
      </c>
      <c r="C2284" s="427"/>
      <c r="D2284" s="427"/>
      <c r="E2284" s="427"/>
      <c r="F2284" s="427"/>
      <c r="G2284" s="427"/>
      <c r="H2284" s="427"/>
      <c r="I2284" s="427"/>
      <c r="J2284" s="427"/>
      <c r="K2284" s="427"/>
      <c r="L2284" s="428"/>
    </row>
    <row r="2285" spans="1:12">
      <c r="A2285" s="101"/>
      <c r="B2285" s="72" t="s">
        <v>136</v>
      </c>
      <c r="C2285" s="427" t="str">
        <f ca="1">OFFSET('Bateria indicadores proceso'!$L$3,(RIGHT(A2278,3)),1)</f>
        <v>Sumatoria del número de capacitaciones realizadas a los supervisores de los contratos y/o convenios</v>
      </c>
      <c r="D2285" s="427"/>
      <c r="E2285" s="427"/>
      <c r="F2285" s="427"/>
      <c r="G2285" s="427"/>
      <c r="H2285" s="427"/>
      <c r="I2285" s="427"/>
      <c r="J2285" s="427"/>
      <c r="K2285" s="427"/>
      <c r="L2285" s="428"/>
    </row>
    <row r="2286" spans="1:12">
      <c r="A2286" s="101"/>
      <c r="B2286" s="72" t="s">
        <v>137</v>
      </c>
      <c r="C2286" s="427" t="str">
        <f ca="1">OFFSET('Bateria indicadores proceso'!$Z$3,(RIGHT(A2278,3)),1)</f>
        <v>Trimestral</v>
      </c>
      <c r="D2286" s="427"/>
      <c r="E2286" s="427"/>
      <c r="F2286" s="427"/>
      <c r="G2286" s="427"/>
      <c r="H2286" s="427"/>
      <c r="I2286" s="427"/>
      <c r="J2286" s="427"/>
      <c r="K2286" s="427"/>
      <c r="L2286" s="428"/>
    </row>
    <row r="2287" spans="1:12">
      <c r="A2287" s="101"/>
      <c r="B2287" s="72" t="s">
        <v>138</v>
      </c>
      <c r="C2287" s="427" t="str">
        <f ca="1">OFFSET('Bateria indicadores proceso'!$X$3,(RIGHT(A2278,3)),1)</f>
        <v>Lista de asistencia a capacitaciones</v>
      </c>
      <c r="D2287" s="427"/>
      <c r="E2287" s="427"/>
      <c r="F2287" s="427"/>
      <c r="G2287" s="427"/>
      <c r="H2287" s="427"/>
      <c r="I2287" s="427"/>
      <c r="J2287" s="427"/>
      <c r="K2287" s="427"/>
      <c r="L2287" s="428"/>
    </row>
    <row r="2288" spans="1:12">
      <c r="A2288" s="101"/>
      <c r="B2288" s="72" t="s">
        <v>139</v>
      </c>
      <c r="C2288" s="425">
        <f ca="1">OFFSET('Bateria indicadores proceso'!$P$3,(RIGHT(A2278,3)),1)</f>
        <v>2024</v>
      </c>
      <c r="D2288" s="425"/>
      <c r="E2288" s="425"/>
      <c r="F2288" s="425"/>
      <c r="G2288" s="425"/>
      <c r="H2288" s="425"/>
      <c r="I2288" s="425"/>
      <c r="J2288" s="425"/>
      <c r="K2288" s="425"/>
      <c r="L2288" s="426"/>
    </row>
    <row r="2289" spans="1:12">
      <c r="A2289" s="101"/>
      <c r="B2289" s="72" t="s">
        <v>140</v>
      </c>
      <c r="C2289" s="425" t="str">
        <f ca="1">IF(C2283="Número",TEXT(OFFSET('Bateria indicadores proceso'!$Q$3,(RIGHT(A2278,3)),1),"######"),TEXT(OFFSET('Bateria indicadores proceso'!$Q$3,(RIGHT(A2278,3)),1),"0.0%"))</f>
        <v>4</v>
      </c>
      <c r="D2289" s="425"/>
      <c r="E2289" s="425"/>
      <c r="F2289" s="425"/>
      <c r="G2289" s="425"/>
      <c r="H2289" s="425"/>
      <c r="I2289" s="425"/>
      <c r="J2289" s="425"/>
      <c r="K2289" s="425"/>
      <c r="L2289" s="426"/>
    </row>
    <row r="2290" spans="1:12">
      <c r="A2290" s="101"/>
      <c r="B2290" s="72" t="s">
        <v>141</v>
      </c>
      <c r="C2290" s="444">
        <f ca="1">+OFFSET('Bateria indicadores proceso'!$R$3,(RIGHT(A2278,3)),1)</f>
        <v>46022</v>
      </c>
      <c r="D2290" s="444"/>
      <c r="E2290" s="444"/>
      <c r="F2290" s="444"/>
      <c r="G2290" s="444"/>
      <c r="H2290" s="444"/>
      <c r="I2290" s="444"/>
      <c r="J2290" s="444"/>
      <c r="K2290" s="444"/>
      <c r="L2290" s="445"/>
    </row>
    <row r="2291" spans="1:12">
      <c r="A2291" s="101"/>
      <c r="B2291" s="72" t="s">
        <v>142</v>
      </c>
      <c r="C2291" s="425" t="str">
        <f ca="1">OFFSET('Bateria indicadores proceso'!$M$3,(RIGHT(A2278,3)),1)</f>
        <v>Incrementar</v>
      </c>
      <c r="D2291" s="425"/>
      <c r="E2291" s="425"/>
      <c r="F2291" s="425"/>
      <c r="G2291" s="425"/>
      <c r="H2291" s="425"/>
      <c r="I2291" s="425"/>
      <c r="J2291" s="425"/>
      <c r="K2291" s="425"/>
      <c r="L2291" s="426"/>
    </row>
    <row r="2292" spans="1:12">
      <c r="A2292" s="101"/>
      <c r="B2292" s="72" t="s">
        <v>143</v>
      </c>
      <c r="C2292" s="425" t="str">
        <f ca="1">OFFSET('Bateria indicadores proceso'!$N$3,(RIGHT(A2278,3)),1)</f>
        <v>Acumulado</v>
      </c>
      <c r="D2292" s="425"/>
      <c r="E2292" s="425"/>
      <c r="F2292" s="425"/>
      <c r="G2292" s="425"/>
      <c r="H2292" s="425"/>
      <c r="I2292" s="425"/>
      <c r="J2292" s="425"/>
      <c r="K2292" s="425"/>
      <c r="L2292" s="426"/>
    </row>
    <row r="2293" spans="1:12">
      <c r="A2293" s="101"/>
      <c r="B2293" s="72" t="s">
        <v>144</v>
      </c>
      <c r="C2293" s="425" t="str">
        <f ca="1">IF(C2283="Número",TEXT(OFFSET('Bateria indicadores proceso'!$W$3,(RIGHT(A2278,3)),1),"######"),TEXT(OFFSET('Bateria indicadores proceso'!$W$3,(RIGHT(A2278,3)),1),"0.0%"))</f>
        <v>4</v>
      </c>
      <c r="D2293" s="425"/>
      <c r="E2293" s="425"/>
      <c r="F2293" s="425"/>
      <c r="G2293" s="425"/>
      <c r="H2293" s="425"/>
      <c r="I2293" s="425"/>
      <c r="J2293" s="425"/>
      <c r="K2293" s="425"/>
      <c r="L2293" s="426"/>
    </row>
    <row r="2294" spans="1:12">
      <c r="A2294" s="101"/>
      <c r="B2294" s="441" t="s">
        <v>145</v>
      </c>
      <c r="C2294" s="70" t="s">
        <v>146</v>
      </c>
      <c r="D2294" s="70" t="s">
        <v>147</v>
      </c>
      <c r="E2294" s="70" t="s">
        <v>148</v>
      </c>
      <c r="F2294" s="70" t="s">
        <v>149</v>
      </c>
      <c r="J2294" s="75"/>
      <c r="K2294" s="75"/>
      <c r="L2294" s="76"/>
    </row>
    <row r="2295" spans="1:12">
      <c r="A2295" s="101"/>
      <c r="B2295" s="441"/>
      <c r="C2295" s="70" t="str">
        <f ca="1">IF(C2283="Número",TEXT(OFFSET('Bateria indicadores proceso'!$S$3,(RIGHT(A2278,3)),1),"######"),TEXT(OFFSET('Bateria indicadores proceso'!$S$3,(RIGHT(A2278,3)),1),"0.0%"))</f>
        <v>1</v>
      </c>
      <c r="D2295" s="70" t="str">
        <f ca="1">IF(C2283="Número",TEXT(OFFSET('Bateria indicadores proceso'!$T$3,(RIGHT(A2278,3)),1),"######"),TEXT(OFFSET('Bateria indicadores proceso'!$T$3,(RIGHT(A2278,3)),1),"0.0%"))</f>
        <v>1</v>
      </c>
      <c r="E2295" s="70" t="str">
        <f ca="1">IF(C2283="Número",TEXT(OFFSET('Bateria indicadores proceso'!$U$3,(RIGHT(A2278,3)),1),"######"),TEXT(OFFSET('Bateria indicadores proceso'!$U$3,(RIGHT(A2278,3)),1),"0.0%"))</f>
        <v>1</v>
      </c>
      <c r="F2295" s="70" t="str">
        <f ca="1">IF(C2283="Número",TEXT(OFFSET('Bateria indicadores proceso'!$V$3,(RIGHT(A2278,3)),1),"######"),TEXT(OFFSET('Bateria indicadores proceso'!$V$3,(RIGHT(A2278,3)),1),"0.0%"))</f>
        <v>1</v>
      </c>
      <c r="J2295" s="77"/>
      <c r="K2295" s="77"/>
      <c r="L2295" s="78"/>
    </row>
    <row r="2296" spans="1:12">
      <c r="A2296" s="101"/>
      <c r="B2296" s="466" t="s">
        <v>150</v>
      </c>
      <c r="C2296" s="446" t="s">
        <v>99</v>
      </c>
      <c r="D2296" s="447"/>
      <c r="E2296" s="446" t="s">
        <v>103</v>
      </c>
      <c r="F2296" s="447"/>
      <c r="G2296" s="446" t="s">
        <v>107</v>
      </c>
      <c r="H2296" s="447"/>
      <c r="I2296" s="446" t="s">
        <v>111</v>
      </c>
      <c r="J2296" s="447"/>
      <c r="K2296" s="446" t="s">
        <v>114</v>
      </c>
      <c r="L2296" s="449"/>
    </row>
    <row r="2297" spans="1:12">
      <c r="A2297" s="101"/>
      <c r="B2297" s="467"/>
      <c r="C2297" s="452" t="s">
        <v>97</v>
      </c>
      <c r="D2297" s="453"/>
      <c r="E2297" s="454" t="s">
        <v>101</v>
      </c>
      <c r="F2297" s="455"/>
      <c r="G2297" s="456" t="s">
        <v>105</v>
      </c>
      <c r="H2297" s="457"/>
      <c r="I2297" s="458" t="s">
        <v>109</v>
      </c>
      <c r="J2297" s="459"/>
      <c r="K2297" s="460" t="s">
        <v>112</v>
      </c>
      <c r="L2297" s="461"/>
    </row>
    <row r="2298" spans="1:12">
      <c r="A2298" s="101"/>
      <c r="B2298" s="468"/>
      <c r="C2298" s="446" t="s">
        <v>98</v>
      </c>
      <c r="D2298" s="447"/>
      <c r="E2298" s="446" t="s">
        <v>151</v>
      </c>
      <c r="F2298" s="447"/>
      <c r="G2298" s="448" t="s">
        <v>152</v>
      </c>
      <c r="H2298" s="447"/>
      <c r="I2298" s="446" t="s">
        <v>153</v>
      </c>
      <c r="J2298" s="447"/>
      <c r="K2298" s="446" t="s">
        <v>113</v>
      </c>
      <c r="L2298" s="449"/>
    </row>
    <row r="2299" spans="1:12">
      <c r="A2299" s="101"/>
      <c r="B2299" s="72" t="s">
        <v>154</v>
      </c>
      <c r="C2299" s="427" t="str">
        <f ca="1">OFFSET('Bateria indicadores proceso'!$Y$3,(RIGHT(A2278,3)),1)</f>
        <v>Lista de asistencia de capacitaciones</v>
      </c>
      <c r="D2299" s="427"/>
      <c r="E2299" s="427"/>
      <c r="F2299" s="427"/>
      <c r="G2299" s="427"/>
      <c r="H2299" s="427"/>
      <c r="I2299" s="427"/>
      <c r="J2299" s="427"/>
      <c r="K2299" s="427"/>
      <c r="L2299" s="428"/>
    </row>
    <row r="2300" spans="1:12">
      <c r="A2300" s="101"/>
      <c r="B2300" s="442" t="s">
        <v>155</v>
      </c>
      <c r="C2300" s="425" t="s">
        <v>156</v>
      </c>
      <c r="D2300" s="425"/>
      <c r="E2300" s="425"/>
      <c r="F2300" s="462" t="str">
        <f ca="1">OFFSET('Bateria indicadores proceso'!$B$3,(RIGHT(A2278,3)),1)</f>
        <v>GESTIÓN DE BIENES Y SERVICIOS</v>
      </c>
      <c r="G2300" s="462"/>
      <c r="H2300" s="462"/>
      <c r="I2300" s="462"/>
      <c r="J2300" s="462"/>
      <c r="K2300" s="462"/>
      <c r="L2300" s="463"/>
    </row>
    <row r="2301" spans="1:12">
      <c r="A2301" s="101"/>
      <c r="B2301" s="443"/>
      <c r="C2301" s="425" t="s">
        <v>157</v>
      </c>
      <c r="D2301" s="425"/>
      <c r="E2301" s="425"/>
      <c r="F2301" s="464">
        <f ca="1">OFFSET('Bateria indicadores proceso'!$C$3,(RIGHT(A2278,3)),1)</f>
        <v>1</v>
      </c>
      <c r="G2301" s="464"/>
      <c r="H2301" s="464"/>
      <c r="I2301" s="464"/>
      <c r="J2301" s="464"/>
      <c r="K2301" s="464"/>
      <c r="L2301" s="465"/>
    </row>
    <row r="2302" spans="1:12" ht="15" thickBot="1">
      <c r="A2302" s="101"/>
      <c r="B2302" s="443"/>
      <c r="C2302" s="425" t="s">
        <v>158</v>
      </c>
      <c r="D2302" s="425"/>
      <c r="E2302" s="425"/>
      <c r="F2302" s="464">
        <f ca="1">OFFSET('Bateria indicadores proceso'!$E$3,(RIGHT(A2278,3)),1)</f>
        <v>0.25</v>
      </c>
      <c r="G2302" s="464"/>
      <c r="H2302" s="464"/>
      <c r="I2302" s="464"/>
      <c r="J2302" s="464"/>
      <c r="K2302" s="464"/>
      <c r="L2302" s="465"/>
    </row>
    <row r="2303" spans="1:12" ht="16" thickBot="1">
      <c r="A2303" s="101"/>
      <c r="B2303" s="438" t="s">
        <v>159</v>
      </c>
      <c r="C2303" s="439"/>
      <c r="D2303" s="439"/>
      <c r="E2303" s="439"/>
      <c r="F2303" s="439"/>
      <c r="G2303" s="439"/>
      <c r="H2303" s="439"/>
      <c r="I2303" s="439"/>
      <c r="J2303" s="439"/>
      <c r="K2303" s="439"/>
      <c r="L2303" s="440"/>
    </row>
    <row r="2304" spans="1:12">
      <c r="A2304" s="101"/>
      <c r="B2304" s="72" t="s">
        <v>161</v>
      </c>
      <c r="C2304" s="425" t="str">
        <f ca="1">OFFSET('Bateria indicadores proceso'!$G$3,(RIGHT(A2278,3)),1)</f>
        <v xml:space="preserve">Subdirector </v>
      </c>
      <c r="D2304" s="425"/>
      <c r="E2304" s="425"/>
      <c r="F2304" s="425"/>
      <c r="G2304" s="425"/>
      <c r="H2304" s="425"/>
      <c r="I2304" s="425"/>
      <c r="J2304" s="425"/>
      <c r="K2304" s="425"/>
      <c r="L2304" s="426"/>
    </row>
    <row r="2305" spans="1:12">
      <c r="A2305" s="101"/>
      <c r="B2305" s="72" t="s">
        <v>162</v>
      </c>
      <c r="C2305" s="425" t="str">
        <f ca="1">OFFSET('Bateria indicadores proceso'!$F$3,(RIGHT(A2278,3)),1)</f>
        <v xml:space="preserve">Subdirección de Gestión Contractual </v>
      </c>
      <c r="D2305" s="425"/>
      <c r="E2305" s="425"/>
      <c r="F2305" s="425"/>
      <c r="G2305" s="425"/>
      <c r="H2305" s="425"/>
      <c r="I2305" s="425"/>
      <c r="J2305" s="425"/>
      <c r="K2305" s="425"/>
      <c r="L2305" s="426"/>
    </row>
    <row r="2306" spans="1:12">
      <c r="A2306" s="101"/>
      <c r="B2306" s="72" t="s">
        <v>163</v>
      </c>
      <c r="C2306" s="450" t="str">
        <f ca="1">OFFSET('Bateria indicadores proceso'!$H$3,(RIGHT(A2278,3)),1)</f>
        <v>lina.vacca@mininterior.gov.co</v>
      </c>
      <c r="D2306" s="450"/>
      <c r="E2306" s="450"/>
      <c r="F2306" s="450"/>
      <c r="G2306" s="450"/>
      <c r="H2306" s="450"/>
      <c r="I2306" s="450"/>
      <c r="J2306" s="450"/>
      <c r="K2306" s="450"/>
      <c r="L2306" s="451"/>
    </row>
    <row r="2307" spans="1:12" ht="15" thickBot="1">
      <c r="A2307" s="104"/>
      <c r="B2307" s="74" t="s">
        <v>164</v>
      </c>
      <c r="C2307" s="429" t="s">
        <v>165</v>
      </c>
      <c r="D2307" s="429"/>
      <c r="E2307" s="429"/>
      <c r="F2307" s="429"/>
      <c r="G2307" s="429"/>
      <c r="H2307" s="429"/>
      <c r="I2307" s="429"/>
      <c r="J2307" s="429"/>
      <c r="K2307" s="429"/>
      <c r="L2307" s="430"/>
    </row>
    <row r="2308" spans="1:12" ht="15" thickBot="1"/>
    <row r="2309" spans="1:12" ht="21.5" thickBot="1">
      <c r="A2309" s="431" t="s">
        <v>120</v>
      </c>
      <c r="B2309" s="432"/>
      <c r="C2309" s="432"/>
      <c r="D2309" s="432"/>
      <c r="E2309" s="432"/>
      <c r="F2309" s="432"/>
      <c r="G2309" s="432"/>
      <c r="H2309" s="432"/>
      <c r="I2309" s="432"/>
      <c r="J2309" s="432"/>
      <c r="K2309" s="432"/>
      <c r="L2309" s="433"/>
    </row>
    <row r="2310" spans="1:12" ht="31.5" thickBot="1">
      <c r="A2310" s="69" t="s">
        <v>121</v>
      </c>
      <c r="B2310" s="436" t="s">
        <v>122</v>
      </c>
      <c r="C2310" s="436"/>
      <c r="D2310" s="436"/>
      <c r="E2310" s="436"/>
      <c r="F2310" s="436"/>
      <c r="G2310" s="436"/>
      <c r="H2310" s="436"/>
      <c r="I2310" s="436"/>
      <c r="J2310" s="436"/>
      <c r="K2310" s="436"/>
      <c r="L2310" s="436"/>
    </row>
    <row r="2311" spans="1:12" ht="16" thickBot="1">
      <c r="A2311" s="100"/>
      <c r="B2311" s="71" t="s">
        <v>123</v>
      </c>
      <c r="C2311" s="434" t="s">
        <v>124</v>
      </c>
      <c r="D2311" s="434"/>
      <c r="E2311" s="434"/>
      <c r="F2311" s="434"/>
      <c r="G2311" s="434"/>
      <c r="H2311" s="434"/>
      <c r="I2311" s="434"/>
      <c r="J2311" s="434"/>
      <c r="K2311" s="434"/>
      <c r="L2311" s="435"/>
    </row>
    <row r="2312" spans="1:12" ht="16" thickBot="1">
      <c r="A2312" s="101"/>
      <c r="B2312" s="436" t="s">
        <v>125</v>
      </c>
      <c r="C2312" s="437"/>
      <c r="D2312" s="437"/>
      <c r="E2312" s="437"/>
      <c r="F2312" s="437"/>
      <c r="G2312" s="437"/>
      <c r="H2312" s="437"/>
      <c r="I2312" s="437"/>
      <c r="J2312" s="437"/>
      <c r="K2312" s="437"/>
      <c r="L2312" s="437"/>
    </row>
    <row r="2313" spans="1:12">
      <c r="A2313" s="101"/>
      <c r="B2313" s="71" t="s">
        <v>126</v>
      </c>
      <c r="C2313" s="427" t="s">
        <v>127</v>
      </c>
      <c r="D2313" s="427"/>
      <c r="E2313" s="427"/>
      <c r="F2313" s="427"/>
      <c r="G2313" s="427"/>
      <c r="H2313" s="427"/>
      <c r="I2313" s="427"/>
      <c r="J2313" s="427"/>
      <c r="K2313" s="427"/>
      <c r="L2313" s="428"/>
    </row>
    <row r="2314" spans="1:12">
      <c r="A2314" s="102" t="s">
        <v>229</v>
      </c>
      <c r="B2314" s="72" t="s">
        <v>129</v>
      </c>
      <c r="C2314" s="427" t="str">
        <f ca="1">OFFSET('Bateria indicadores proceso'!$F$3,(RIGHT(A2314,3)),1)</f>
        <v xml:space="preserve">Subdirección de Gestión Contractual </v>
      </c>
      <c r="D2314" s="427"/>
      <c r="E2314" s="427"/>
      <c r="F2314" s="427"/>
      <c r="G2314" s="427"/>
      <c r="H2314" s="427"/>
      <c r="I2314" s="427"/>
      <c r="J2314" s="427"/>
      <c r="K2314" s="427"/>
      <c r="L2314" s="428"/>
    </row>
    <row r="2315" spans="1:12">
      <c r="A2315" s="101"/>
      <c r="B2315" s="72" t="s">
        <v>130</v>
      </c>
      <c r="C2315" s="427" t="str">
        <f ca="1">OFFSET('Bateria indicadores proceso'!$K$3,(RIGHT(A2314,3)),1)</f>
        <v xml:space="preserve">Contratos y/o convenios publicados por la Subdirección de Gestión Contractual  en la plataforma establecida por  "Colombia Compra Eficiente" </v>
      </c>
      <c r="D2315" s="427"/>
      <c r="E2315" s="427"/>
      <c r="F2315" s="427"/>
      <c r="G2315" s="427"/>
      <c r="H2315" s="427"/>
      <c r="I2315" s="427"/>
      <c r="J2315" s="427"/>
      <c r="K2315" s="427"/>
      <c r="L2315" s="428"/>
    </row>
    <row r="2316" spans="1:12">
      <c r="A2316" s="101"/>
      <c r="B2316" s="72" t="s">
        <v>131</v>
      </c>
      <c r="C2316" s="427" t="str">
        <f ca="1">OFFSET('Bateria indicadores proceso'!$I$3,(RIGHT(A2314,3)),1)</f>
        <v>Eficacia</v>
      </c>
      <c r="D2316" s="427"/>
      <c r="E2316" s="427"/>
      <c r="F2316" s="427"/>
      <c r="G2316" s="427"/>
      <c r="H2316" s="427"/>
      <c r="I2316" s="427"/>
      <c r="J2316" s="427"/>
      <c r="K2316" s="427"/>
      <c r="L2316" s="428"/>
    </row>
    <row r="2317" spans="1:12" ht="15" thickBot="1">
      <c r="A2317" s="103"/>
      <c r="B2317" s="73" t="s">
        <v>132</v>
      </c>
      <c r="C2317" s="427" t="str">
        <f ca="1">OFFSET('Bateria indicadores proceso'!$J$3,(RIGHT(A2314,3)),1)</f>
        <v xml:space="preserve">
Verificar que los contratos y/o convenios suscritos tengan coherencia del Plan Anual de Adquisiones (PAA) con el objetivo de cumplir con el prinicipio de planeación y mantener la misma cantidad de procesos publicados y verificados con el PAA. La tendencia del presente indicador es de mantenimiento
</v>
      </c>
      <c r="D2317" s="427"/>
      <c r="E2317" s="427"/>
      <c r="F2317" s="427"/>
      <c r="G2317" s="427"/>
      <c r="H2317" s="427"/>
      <c r="I2317" s="427"/>
      <c r="J2317" s="427"/>
      <c r="K2317" s="427"/>
      <c r="L2317" s="428"/>
    </row>
    <row r="2318" spans="1:12" ht="16" thickBot="1">
      <c r="A2318" s="103"/>
      <c r="B2318" s="438" t="s">
        <v>133</v>
      </c>
      <c r="C2318" s="439"/>
      <c r="D2318" s="439"/>
      <c r="E2318" s="439"/>
      <c r="F2318" s="439"/>
      <c r="G2318" s="439"/>
      <c r="H2318" s="439"/>
      <c r="I2318" s="439"/>
      <c r="J2318" s="439"/>
      <c r="K2318" s="439"/>
      <c r="L2318" s="440"/>
    </row>
    <row r="2319" spans="1:12">
      <c r="A2319" s="101"/>
      <c r="B2319" s="71" t="s">
        <v>134</v>
      </c>
      <c r="C2319" s="427" t="str">
        <f ca="1">OFFSET('Bateria indicadores proceso'!$O$3,(RIGHT(A2314,3)),1)</f>
        <v>Porcentaje</v>
      </c>
      <c r="D2319" s="427"/>
      <c r="E2319" s="427"/>
      <c r="F2319" s="427"/>
      <c r="G2319" s="427"/>
      <c r="H2319" s="427"/>
      <c r="I2319" s="427"/>
      <c r="J2319" s="427"/>
      <c r="K2319" s="427"/>
      <c r="L2319" s="428"/>
    </row>
    <row r="2320" spans="1:12" ht="24">
      <c r="A2320" s="101"/>
      <c r="B2320" s="72" t="s">
        <v>135</v>
      </c>
      <c r="C2320" s="427"/>
      <c r="D2320" s="427"/>
      <c r="E2320" s="427"/>
      <c r="F2320" s="427"/>
      <c r="G2320" s="427"/>
      <c r="H2320" s="427"/>
      <c r="I2320" s="427"/>
      <c r="J2320" s="427"/>
      <c r="K2320" s="427"/>
      <c r="L2320" s="428"/>
    </row>
    <row r="2321" spans="1:12">
      <c r="A2321" s="101"/>
      <c r="B2321" s="72" t="s">
        <v>136</v>
      </c>
      <c r="C2321" s="427" t="str">
        <f ca="1">OFFSET('Bateria indicadores proceso'!$L$3,(RIGHT(A2314,3)),1)</f>
        <v>(Sumatoria de contratos y/o convenios revisados / Sumatoria de contratos y/o convenios publicados)*100</v>
      </c>
      <c r="D2321" s="427"/>
      <c r="E2321" s="427"/>
      <c r="F2321" s="427"/>
      <c r="G2321" s="427"/>
      <c r="H2321" s="427"/>
      <c r="I2321" s="427"/>
      <c r="J2321" s="427"/>
      <c r="K2321" s="427"/>
      <c r="L2321" s="428"/>
    </row>
    <row r="2322" spans="1:12">
      <c r="A2322" s="101"/>
      <c r="B2322" s="72" t="s">
        <v>137</v>
      </c>
      <c r="C2322" s="427" t="str">
        <f ca="1">OFFSET('Bateria indicadores proceso'!$Z$3,(RIGHT(A2314,3)),1)</f>
        <v>Trimestral</v>
      </c>
      <c r="D2322" s="427"/>
      <c r="E2322" s="427"/>
      <c r="F2322" s="427"/>
      <c r="G2322" s="427"/>
      <c r="H2322" s="427"/>
      <c r="I2322" s="427"/>
      <c r="J2322" s="427"/>
      <c r="K2322" s="427"/>
      <c r="L2322" s="428"/>
    </row>
    <row r="2323" spans="1:12">
      <c r="A2323" s="101"/>
      <c r="B2323" s="72" t="s">
        <v>138</v>
      </c>
      <c r="C2323" s="427" t="str">
        <f ca="1">OFFSET('Bateria indicadores proceso'!$X$3,(RIGHT(A2314,3)),1)</f>
        <v>Plataforma establecida por "Colombia Compra Eficiente"</v>
      </c>
      <c r="D2323" s="427"/>
      <c r="E2323" s="427"/>
      <c r="F2323" s="427"/>
      <c r="G2323" s="427"/>
      <c r="H2323" s="427"/>
      <c r="I2323" s="427"/>
      <c r="J2323" s="427"/>
      <c r="K2323" s="427"/>
      <c r="L2323" s="428"/>
    </row>
    <row r="2324" spans="1:12">
      <c r="A2324" s="101"/>
      <c r="B2324" s="72" t="s">
        <v>139</v>
      </c>
      <c r="C2324" s="425">
        <f ca="1">OFFSET('Bateria indicadores proceso'!$P$3,(RIGHT(A2314,3)),1)</f>
        <v>2024</v>
      </c>
      <c r="D2324" s="425"/>
      <c r="E2324" s="425"/>
      <c r="F2324" s="425"/>
      <c r="G2324" s="425"/>
      <c r="H2324" s="425"/>
      <c r="I2324" s="425"/>
      <c r="J2324" s="425"/>
      <c r="K2324" s="425"/>
      <c r="L2324" s="426"/>
    </row>
    <row r="2325" spans="1:12">
      <c r="A2325" s="101"/>
      <c r="B2325" s="72" t="s">
        <v>140</v>
      </c>
      <c r="C2325" s="425" t="str">
        <f ca="1">IF(C2319="Número",TEXT(OFFSET('Bateria indicadores proceso'!$Q$3,(RIGHT(A2314,3)),1),"######"),TEXT(OFFSET('Bateria indicadores proceso'!$Q$3,(RIGHT(A2314,3)),1),"0.0%"))</f>
        <v>100.0%</v>
      </c>
      <c r="D2325" s="425"/>
      <c r="E2325" s="425"/>
      <c r="F2325" s="425"/>
      <c r="G2325" s="425"/>
      <c r="H2325" s="425"/>
      <c r="I2325" s="425"/>
      <c r="J2325" s="425"/>
      <c r="K2325" s="425"/>
      <c r="L2325" s="426"/>
    </row>
    <row r="2326" spans="1:12">
      <c r="A2326" s="101"/>
      <c r="B2326" s="72" t="s">
        <v>141</v>
      </c>
      <c r="C2326" s="444">
        <f ca="1">+OFFSET('Bateria indicadores proceso'!$R$3,(RIGHT(A2314,3)),1)</f>
        <v>46022</v>
      </c>
      <c r="D2326" s="444"/>
      <c r="E2326" s="444"/>
      <c r="F2326" s="444"/>
      <c r="G2326" s="444"/>
      <c r="H2326" s="444"/>
      <c r="I2326" s="444"/>
      <c r="J2326" s="444"/>
      <c r="K2326" s="444"/>
      <c r="L2326" s="445"/>
    </row>
    <row r="2327" spans="1:12">
      <c r="A2327" s="101"/>
      <c r="B2327" s="72" t="s">
        <v>142</v>
      </c>
      <c r="C2327" s="425" t="str">
        <f ca="1">OFFSET('Bateria indicadores proceso'!$M$3,(RIGHT(A2314,3)),1)</f>
        <v>Mantener</v>
      </c>
      <c r="D2327" s="425"/>
      <c r="E2327" s="425"/>
      <c r="F2327" s="425"/>
      <c r="G2327" s="425"/>
      <c r="H2327" s="425"/>
      <c r="I2327" s="425"/>
      <c r="J2327" s="425"/>
      <c r="K2327" s="425"/>
      <c r="L2327" s="426"/>
    </row>
    <row r="2328" spans="1:12">
      <c r="A2328" s="101"/>
      <c r="B2328" s="72" t="s">
        <v>143</v>
      </c>
      <c r="C2328" s="425" t="str">
        <f ca="1">OFFSET('Bateria indicadores proceso'!$N$3,(RIGHT(A2314,3)),1)</f>
        <v>Flujo</v>
      </c>
      <c r="D2328" s="425"/>
      <c r="E2328" s="425"/>
      <c r="F2328" s="425"/>
      <c r="G2328" s="425"/>
      <c r="H2328" s="425"/>
      <c r="I2328" s="425"/>
      <c r="J2328" s="425"/>
      <c r="K2328" s="425"/>
      <c r="L2328" s="426"/>
    </row>
    <row r="2329" spans="1:12">
      <c r="A2329" s="101"/>
      <c r="B2329" s="72" t="s">
        <v>144</v>
      </c>
      <c r="C2329" s="425" t="str">
        <f ca="1">IF(C2319="Número",TEXT(OFFSET('Bateria indicadores proceso'!$W$3,(RIGHT(A2314,3)),1),"######"),TEXT(OFFSET('Bateria indicadores proceso'!$W$3,(RIGHT(A2314,3)),1),"0.0%"))</f>
        <v>100.0%</v>
      </c>
      <c r="D2329" s="425"/>
      <c r="E2329" s="425"/>
      <c r="F2329" s="425"/>
      <c r="G2329" s="425"/>
      <c r="H2329" s="425"/>
      <c r="I2329" s="425"/>
      <c r="J2329" s="425"/>
      <c r="K2329" s="425"/>
      <c r="L2329" s="426"/>
    </row>
    <row r="2330" spans="1:12">
      <c r="A2330" s="101"/>
      <c r="B2330" s="441" t="s">
        <v>145</v>
      </c>
      <c r="C2330" s="70" t="s">
        <v>146</v>
      </c>
      <c r="D2330" s="70" t="s">
        <v>147</v>
      </c>
      <c r="E2330" s="70" t="s">
        <v>148</v>
      </c>
      <c r="F2330" s="70" t="s">
        <v>149</v>
      </c>
      <c r="J2330" s="75"/>
      <c r="K2330" s="75"/>
      <c r="L2330" s="76"/>
    </row>
    <row r="2331" spans="1:12">
      <c r="A2331" s="101"/>
      <c r="B2331" s="441"/>
      <c r="C2331" s="70" t="str">
        <f ca="1">IF(C2319="Número",TEXT(OFFSET('Bateria indicadores proceso'!$S$3,(RIGHT(A2314,3)),1),"######"),TEXT(OFFSET('Bateria indicadores proceso'!$S$3,(RIGHT(A2314,3)),1),"0.0%"))</f>
        <v>100.0%</v>
      </c>
      <c r="D2331" s="70" t="str">
        <f ca="1">IF(C2319="Número",TEXT(OFFSET('Bateria indicadores proceso'!$T$3,(RIGHT(A2314,3)),1),"######"),TEXT(OFFSET('Bateria indicadores proceso'!$T$3,(RIGHT(A2314,3)),1),"0.0%"))</f>
        <v>100.0%</v>
      </c>
      <c r="E2331" s="70" t="str">
        <f ca="1">IF(C2319="Número",TEXT(OFFSET('Bateria indicadores proceso'!$U$3,(RIGHT(A2314,3)),1),"######"),TEXT(OFFSET('Bateria indicadores proceso'!$U$3,(RIGHT(A2314,3)),1),"0.0%"))</f>
        <v>100.0%</v>
      </c>
      <c r="F2331" s="70" t="str">
        <f ca="1">IF(C2319="Número",TEXT(OFFSET('Bateria indicadores proceso'!$V$3,(RIGHT(A2314,3)),1),"######"),TEXT(OFFSET('Bateria indicadores proceso'!$V$3,(RIGHT(A2314,3)),1),"0.0%"))</f>
        <v>100.0%</v>
      </c>
      <c r="J2331" s="77"/>
      <c r="K2331" s="77"/>
      <c r="L2331" s="78"/>
    </row>
    <row r="2332" spans="1:12">
      <c r="A2332" s="101"/>
      <c r="B2332" s="466" t="s">
        <v>150</v>
      </c>
      <c r="C2332" s="446" t="s">
        <v>99</v>
      </c>
      <c r="D2332" s="447"/>
      <c r="E2332" s="446" t="s">
        <v>103</v>
      </c>
      <c r="F2332" s="447"/>
      <c r="G2332" s="446" t="s">
        <v>107</v>
      </c>
      <c r="H2332" s="447"/>
      <c r="I2332" s="446" t="s">
        <v>111</v>
      </c>
      <c r="J2332" s="447"/>
      <c r="K2332" s="446" t="s">
        <v>114</v>
      </c>
      <c r="L2332" s="449"/>
    </row>
    <row r="2333" spans="1:12">
      <c r="A2333" s="101"/>
      <c r="B2333" s="467"/>
      <c r="C2333" s="452" t="s">
        <v>97</v>
      </c>
      <c r="D2333" s="453"/>
      <c r="E2333" s="454" t="s">
        <v>101</v>
      </c>
      <c r="F2333" s="455"/>
      <c r="G2333" s="456" t="s">
        <v>105</v>
      </c>
      <c r="H2333" s="457"/>
      <c r="I2333" s="458" t="s">
        <v>109</v>
      </c>
      <c r="J2333" s="459"/>
      <c r="K2333" s="460" t="s">
        <v>112</v>
      </c>
      <c r="L2333" s="461"/>
    </row>
    <row r="2334" spans="1:12">
      <c r="A2334" s="101"/>
      <c r="B2334" s="468"/>
      <c r="C2334" s="446" t="s">
        <v>98</v>
      </c>
      <c r="D2334" s="447"/>
      <c r="E2334" s="446" t="s">
        <v>151</v>
      </c>
      <c r="F2334" s="447"/>
      <c r="G2334" s="448" t="s">
        <v>152</v>
      </c>
      <c r="H2334" s="447"/>
      <c r="I2334" s="446" t="s">
        <v>153</v>
      </c>
      <c r="J2334" s="447"/>
      <c r="K2334" s="446" t="s">
        <v>113</v>
      </c>
      <c r="L2334" s="449"/>
    </row>
    <row r="2335" spans="1:12">
      <c r="A2335" s="101"/>
      <c r="B2335" s="72" t="s">
        <v>154</v>
      </c>
      <c r="C2335" s="427" t="str">
        <f ca="1">OFFSET('Bateria indicadores proceso'!$Y$3,(RIGHT(A2314,3)),1)</f>
        <v xml:space="preserve">Base de datos de contratación de la Subdirección de Gestión Contractual con relacion de link de publicación en la plataforma </v>
      </c>
      <c r="D2335" s="427"/>
      <c r="E2335" s="427"/>
      <c r="F2335" s="427"/>
      <c r="G2335" s="427"/>
      <c r="H2335" s="427"/>
      <c r="I2335" s="427"/>
      <c r="J2335" s="427"/>
      <c r="K2335" s="427"/>
      <c r="L2335" s="428"/>
    </row>
    <row r="2336" spans="1:12">
      <c r="A2336" s="101"/>
      <c r="B2336" s="442" t="s">
        <v>155</v>
      </c>
      <c r="C2336" s="425" t="s">
        <v>156</v>
      </c>
      <c r="D2336" s="425"/>
      <c r="E2336" s="425"/>
      <c r="F2336" s="462" t="str">
        <f ca="1">OFFSET('Bateria indicadores proceso'!$B$3,(RIGHT(A2314,3)),1)</f>
        <v>GESTIÓN DE BIENES Y SERVICIOS</v>
      </c>
      <c r="G2336" s="462"/>
      <c r="H2336" s="462"/>
      <c r="I2336" s="462"/>
      <c r="J2336" s="462"/>
      <c r="K2336" s="462"/>
      <c r="L2336" s="463"/>
    </row>
    <row r="2337" spans="1:12">
      <c r="A2337" s="101"/>
      <c r="B2337" s="443"/>
      <c r="C2337" s="425" t="s">
        <v>157</v>
      </c>
      <c r="D2337" s="425"/>
      <c r="E2337" s="425"/>
      <c r="F2337" s="464">
        <f ca="1">OFFSET('Bateria indicadores proceso'!$C$3,(RIGHT(A2314,3)),1)</f>
        <v>1</v>
      </c>
      <c r="G2337" s="464"/>
      <c r="H2337" s="464"/>
      <c r="I2337" s="464"/>
      <c r="J2337" s="464"/>
      <c r="K2337" s="464"/>
      <c r="L2337" s="465"/>
    </row>
    <row r="2338" spans="1:12" ht="15" thickBot="1">
      <c r="A2338" s="101"/>
      <c r="B2338" s="443"/>
      <c r="C2338" s="425" t="s">
        <v>158</v>
      </c>
      <c r="D2338" s="425"/>
      <c r="E2338" s="425"/>
      <c r="F2338" s="464">
        <f ca="1">OFFSET('Bateria indicadores proceso'!$E$3,(RIGHT(A2314,3)),1)</f>
        <v>0.25</v>
      </c>
      <c r="G2338" s="464"/>
      <c r="H2338" s="464"/>
      <c r="I2338" s="464"/>
      <c r="J2338" s="464"/>
      <c r="K2338" s="464"/>
      <c r="L2338" s="465"/>
    </row>
    <row r="2339" spans="1:12" ht="16" thickBot="1">
      <c r="A2339" s="101"/>
      <c r="B2339" s="438" t="s">
        <v>159</v>
      </c>
      <c r="C2339" s="439"/>
      <c r="D2339" s="439"/>
      <c r="E2339" s="439"/>
      <c r="F2339" s="439"/>
      <c r="G2339" s="439"/>
      <c r="H2339" s="439"/>
      <c r="I2339" s="439"/>
      <c r="J2339" s="439"/>
      <c r="K2339" s="439"/>
      <c r="L2339" s="440"/>
    </row>
    <row r="2340" spans="1:12">
      <c r="A2340" s="101"/>
      <c r="B2340" s="72" t="s">
        <v>161</v>
      </c>
      <c r="C2340" s="425" t="str">
        <f ca="1">OFFSET('Bateria indicadores proceso'!$G$3,(RIGHT(A2314,3)),1)</f>
        <v xml:space="preserve">Subdirector </v>
      </c>
      <c r="D2340" s="425"/>
      <c r="E2340" s="425"/>
      <c r="F2340" s="425"/>
      <c r="G2340" s="425"/>
      <c r="H2340" s="425"/>
      <c r="I2340" s="425"/>
      <c r="J2340" s="425"/>
      <c r="K2340" s="425"/>
      <c r="L2340" s="426"/>
    </row>
    <row r="2341" spans="1:12">
      <c r="A2341" s="101"/>
      <c r="B2341" s="72" t="s">
        <v>162</v>
      </c>
      <c r="C2341" s="425" t="str">
        <f ca="1">OFFSET('Bateria indicadores proceso'!$F$3,(RIGHT(A2314,3)),1)</f>
        <v xml:space="preserve">Subdirección de Gestión Contractual </v>
      </c>
      <c r="D2341" s="425"/>
      <c r="E2341" s="425"/>
      <c r="F2341" s="425"/>
      <c r="G2341" s="425"/>
      <c r="H2341" s="425"/>
      <c r="I2341" s="425"/>
      <c r="J2341" s="425"/>
      <c r="K2341" s="425"/>
      <c r="L2341" s="426"/>
    </row>
    <row r="2342" spans="1:12">
      <c r="A2342" s="101"/>
      <c r="B2342" s="72" t="s">
        <v>163</v>
      </c>
      <c r="C2342" s="450" t="str">
        <f ca="1">OFFSET('Bateria indicadores proceso'!$H$3,(RIGHT(A2278,3)),1)</f>
        <v>lina.vacca@mininterior.gov.co</v>
      </c>
      <c r="D2342" s="450"/>
      <c r="E2342" s="450"/>
      <c r="F2342" s="450"/>
      <c r="G2342" s="450"/>
      <c r="H2342" s="450"/>
      <c r="I2342" s="450"/>
      <c r="J2342" s="450"/>
      <c r="K2342" s="450"/>
      <c r="L2342" s="451"/>
    </row>
    <row r="2343" spans="1:12" ht="15" thickBot="1">
      <c r="A2343" s="104"/>
      <c r="B2343" s="74" t="s">
        <v>164</v>
      </c>
      <c r="C2343" s="429" t="s">
        <v>165</v>
      </c>
      <c r="D2343" s="429"/>
      <c r="E2343" s="429"/>
      <c r="F2343" s="429"/>
      <c r="G2343" s="429"/>
      <c r="H2343" s="429"/>
      <c r="I2343" s="429"/>
      <c r="J2343" s="429"/>
      <c r="K2343" s="429"/>
      <c r="L2343" s="430"/>
    </row>
    <row r="2344" spans="1:12" ht="15" thickBot="1"/>
    <row r="2345" spans="1:12" ht="21.5" thickBot="1">
      <c r="A2345" s="431" t="s">
        <v>120</v>
      </c>
      <c r="B2345" s="432"/>
      <c r="C2345" s="432"/>
      <c r="D2345" s="432"/>
      <c r="E2345" s="432"/>
      <c r="F2345" s="432"/>
      <c r="G2345" s="432"/>
      <c r="H2345" s="432"/>
      <c r="I2345" s="432"/>
      <c r="J2345" s="432"/>
      <c r="K2345" s="432"/>
      <c r="L2345" s="433"/>
    </row>
    <row r="2346" spans="1:12" ht="31.5" thickBot="1">
      <c r="A2346" s="69" t="s">
        <v>121</v>
      </c>
      <c r="B2346" s="436" t="s">
        <v>122</v>
      </c>
      <c r="C2346" s="436"/>
      <c r="D2346" s="436"/>
      <c r="E2346" s="436"/>
      <c r="F2346" s="436"/>
      <c r="G2346" s="436"/>
      <c r="H2346" s="436"/>
      <c r="I2346" s="436"/>
      <c r="J2346" s="436"/>
      <c r="K2346" s="436"/>
      <c r="L2346" s="436"/>
    </row>
    <row r="2347" spans="1:12" ht="16" thickBot="1">
      <c r="A2347" s="100"/>
      <c r="B2347" s="71" t="s">
        <v>123</v>
      </c>
      <c r="C2347" s="434" t="s">
        <v>124</v>
      </c>
      <c r="D2347" s="434"/>
      <c r="E2347" s="434"/>
      <c r="F2347" s="434"/>
      <c r="G2347" s="434"/>
      <c r="H2347" s="434"/>
      <c r="I2347" s="434"/>
      <c r="J2347" s="434"/>
      <c r="K2347" s="434"/>
      <c r="L2347" s="435"/>
    </row>
    <row r="2348" spans="1:12" ht="16" thickBot="1">
      <c r="A2348" s="101"/>
      <c r="B2348" s="436" t="s">
        <v>125</v>
      </c>
      <c r="C2348" s="437"/>
      <c r="D2348" s="437"/>
      <c r="E2348" s="437"/>
      <c r="F2348" s="437"/>
      <c r="G2348" s="437"/>
      <c r="H2348" s="437"/>
      <c r="I2348" s="437"/>
      <c r="J2348" s="437"/>
      <c r="K2348" s="437"/>
      <c r="L2348" s="437"/>
    </row>
    <row r="2349" spans="1:12">
      <c r="A2349" s="101"/>
      <c r="B2349" s="71" t="s">
        <v>126</v>
      </c>
      <c r="C2349" s="427" t="s">
        <v>127</v>
      </c>
      <c r="D2349" s="427"/>
      <c r="E2349" s="427"/>
      <c r="F2349" s="427"/>
      <c r="G2349" s="427"/>
      <c r="H2349" s="427"/>
      <c r="I2349" s="427"/>
      <c r="J2349" s="427"/>
      <c r="K2349" s="427"/>
      <c r="L2349" s="428"/>
    </row>
    <row r="2350" spans="1:12">
      <c r="A2350" s="102" t="s">
        <v>230</v>
      </c>
      <c r="B2350" s="72" t="s">
        <v>129</v>
      </c>
      <c r="C2350" s="427" t="str">
        <f ca="1">OFFSET('Bateria indicadores proceso'!$F$3,(RIGHT(A2350,3)),1)</f>
        <v>Dirección Jurídica</v>
      </c>
      <c r="D2350" s="427"/>
      <c r="E2350" s="427"/>
      <c r="F2350" s="427"/>
      <c r="G2350" s="427"/>
      <c r="H2350" s="427"/>
      <c r="I2350" s="427"/>
      <c r="J2350" s="427"/>
      <c r="K2350" s="427"/>
      <c r="L2350" s="428"/>
    </row>
    <row r="2351" spans="1:12">
      <c r="A2351" s="101"/>
      <c r="B2351" s="72" t="s">
        <v>130</v>
      </c>
      <c r="C2351" s="427" t="str">
        <f ca="1">OFFSET('Bateria indicadores proceso'!$K$3,(RIGHT(A2350,3)),1)</f>
        <v>Audiencias judiciales atendidas en los procesos en los que el Ministerio del Interior sea convocado.</v>
      </c>
      <c r="D2351" s="427"/>
      <c r="E2351" s="427"/>
      <c r="F2351" s="427"/>
      <c r="G2351" s="427"/>
      <c r="H2351" s="427"/>
      <c r="I2351" s="427"/>
      <c r="J2351" s="427"/>
      <c r="K2351" s="427"/>
      <c r="L2351" s="428"/>
    </row>
    <row r="2352" spans="1:12">
      <c r="A2352" s="101"/>
      <c r="B2352" s="72" t="s">
        <v>131</v>
      </c>
      <c r="C2352" s="427" t="str">
        <f ca="1">OFFSET('Bateria indicadores proceso'!$I$3,(RIGHT(A2350,3)),1)</f>
        <v>Eficacia</v>
      </c>
      <c r="D2352" s="427"/>
      <c r="E2352" s="427"/>
      <c r="F2352" s="427"/>
      <c r="G2352" s="427"/>
      <c r="H2352" s="427"/>
      <c r="I2352" s="427"/>
      <c r="J2352" s="427"/>
      <c r="K2352" s="427"/>
      <c r="L2352" s="428"/>
    </row>
    <row r="2353" spans="1:12" ht="15" thickBot="1">
      <c r="A2353" s="103"/>
      <c r="B2353" s="73" t="s">
        <v>132</v>
      </c>
      <c r="C2353" s="427" t="str">
        <f ca="1">OFFSET('Bateria indicadores proceso'!$J$3,(RIGHT(A2350,3)),1)</f>
        <v>Ejercer la representación judicial en los procesos en los que  el Ministerio del Interior sea convocado.</v>
      </c>
      <c r="D2353" s="427"/>
      <c r="E2353" s="427"/>
      <c r="F2353" s="427"/>
      <c r="G2353" s="427"/>
      <c r="H2353" s="427"/>
      <c r="I2353" s="427"/>
      <c r="J2353" s="427"/>
      <c r="K2353" s="427"/>
      <c r="L2353" s="428"/>
    </row>
    <row r="2354" spans="1:12" ht="16" thickBot="1">
      <c r="A2354" s="103"/>
      <c r="B2354" s="438" t="s">
        <v>133</v>
      </c>
      <c r="C2354" s="439"/>
      <c r="D2354" s="439"/>
      <c r="E2354" s="439"/>
      <c r="F2354" s="439"/>
      <c r="G2354" s="439"/>
      <c r="H2354" s="439"/>
      <c r="I2354" s="439"/>
      <c r="J2354" s="439"/>
      <c r="K2354" s="439"/>
      <c r="L2354" s="440"/>
    </row>
    <row r="2355" spans="1:12">
      <c r="A2355" s="101"/>
      <c r="B2355" s="71" t="s">
        <v>134</v>
      </c>
      <c r="C2355" s="427" t="str">
        <f ca="1">OFFSET('Bateria indicadores proceso'!$O$3,(RIGHT(A2350,3)),1)</f>
        <v>Porcentaje</v>
      </c>
      <c r="D2355" s="427"/>
      <c r="E2355" s="427"/>
      <c r="F2355" s="427"/>
      <c r="G2355" s="427"/>
      <c r="H2355" s="427"/>
      <c r="I2355" s="427"/>
      <c r="J2355" s="427"/>
      <c r="K2355" s="427"/>
      <c r="L2355" s="428"/>
    </row>
    <row r="2356" spans="1:12" ht="24">
      <c r="A2356" s="101"/>
      <c r="B2356" s="72" t="s">
        <v>135</v>
      </c>
      <c r="C2356" s="427"/>
      <c r="D2356" s="427"/>
      <c r="E2356" s="427"/>
      <c r="F2356" s="427"/>
      <c r="G2356" s="427"/>
      <c r="H2356" s="427"/>
      <c r="I2356" s="427"/>
      <c r="J2356" s="427"/>
      <c r="K2356" s="427"/>
      <c r="L2356" s="428"/>
    </row>
    <row r="2357" spans="1:12">
      <c r="A2357" s="101"/>
      <c r="B2357" s="72" t="s">
        <v>136</v>
      </c>
      <c r="C2357" s="427" t="str">
        <f ca="1">OFFSET('Bateria indicadores proceso'!$L$3,(RIGHT(A2350,3)),1)</f>
        <v xml:space="preserve">(Número de audiencias atendidas/número de audiencias judiciales programadas)*100								</v>
      </c>
      <c r="D2357" s="427"/>
      <c r="E2357" s="427"/>
      <c r="F2357" s="427"/>
      <c r="G2357" s="427"/>
      <c r="H2357" s="427"/>
      <c r="I2357" s="427"/>
      <c r="J2357" s="427"/>
      <c r="K2357" s="427"/>
      <c r="L2357" s="428"/>
    </row>
    <row r="2358" spans="1:12">
      <c r="A2358" s="101"/>
      <c r="B2358" s="72" t="s">
        <v>137</v>
      </c>
      <c r="C2358" s="427" t="str">
        <f ca="1">OFFSET('Bateria indicadores proceso'!$Z$3,(RIGHT(A2350,3)),1)</f>
        <v>Semestral</v>
      </c>
      <c r="D2358" s="427"/>
      <c r="E2358" s="427"/>
      <c r="F2358" s="427"/>
      <c r="G2358" s="427"/>
      <c r="H2358" s="427"/>
      <c r="I2358" s="427"/>
      <c r="J2358" s="427"/>
      <c r="K2358" s="427"/>
      <c r="L2358" s="428"/>
    </row>
    <row r="2359" spans="1:12">
      <c r="A2359" s="101"/>
      <c r="B2359" s="72" t="s">
        <v>138</v>
      </c>
      <c r="C2359" s="427" t="str">
        <f ca="1">OFFSET('Bateria indicadores proceso'!$X$3,(RIGHT(A2350,3)),1)</f>
        <v>Base de datos de registro y control de audiencias judiciales</v>
      </c>
      <c r="D2359" s="427"/>
      <c r="E2359" s="427"/>
      <c r="F2359" s="427"/>
      <c r="G2359" s="427"/>
      <c r="H2359" s="427"/>
      <c r="I2359" s="427"/>
      <c r="J2359" s="427"/>
      <c r="K2359" s="427"/>
      <c r="L2359" s="428"/>
    </row>
    <row r="2360" spans="1:12">
      <c r="A2360" s="101"/>
      <c r="B2360" s="72" t="s">
        <v>139</v>
      </c>
      <c r="C2360" s="425">
        <f ca="1">OFFSET('Bateria indicadores proceso'!$P$3,(RIGHT(A2350,3)),1)</f>
        <v>2024</v>
      </c>
      <c r="D2360" s="425"/>
      <c r="E2360" s="425"/>
      <c r="F2360" s="425"/>
      <c r="G2360" s="425"/>
      <c r="H2360" s="425"/>
      <c r="I2360" s="425"/>
      <c r="J2360" s="425"/>
      <c r="K2360" s="425"/>
      <c r="L2360" s="426"/>
    </row>
    <row r="2361" spans="1:12">
      <c r="A2361" s="101"/>
      <c r="B2361" s="72" t="s">
        <v>140</v>
      </c>
      <c r="C2361" s="425" t="str">
        <f ca="1">IF(C2355="Número",TEXT(OFFSET('Bateria indicadores proceso'!$Q$3,(RIGHT(A2350,3)),1),"######"),TEXT(OFFSET('Bateria indicadores proceso'!$Q$3,(RIGHT(A2350,3)),1),"0.0%"))</f>
        <v>100.0%</v>
      </c>
      <c r="D2361" s="425"/>
      <c r="E2361" s="425"/>
      <c r="F2361" s="425"/>
      <c r="G2361" s="425"/>
      <c r="H2361" s="425"/>
      <c r="I2361" s="425"/>
      <c r="J2361" s="425"/>
      <c r="K2361" s="425"/>
      <c r="L2361" s="426"/>
    </row>
    <row r="2362" spans="1:12">
      <c r="A2362" s="101"/>
      <c r="B2362" s="72" t="s">
        <v>141</v>
      </c>
      <c r="C2362" s="444">
        <f ca="1">+OFFSET('Bateria indicadores proceso'!$R$3,(RIGHT(A2350,3)),1)</f>
        <v>46022</v>
      </c>
      <c r="D2362" s="444"/>
      <c r="E2362" s="444"/>
      <c r="F2362" s="444"/>
      <c r="G2362" s="444"/>
      <c r="H2362" s="444"/>
      <c r="I2362" s="444"/>
      <c r="J2362" s="444"/>
      <c r="K2362" s="444"/>
      <c r="L2362" s="445"/>
    </row>
    <row r="2363" spans="1:12">
      <c r="A2363" s="101"/>
      <c r="B2363" s="72" t="s">
        <v>142</v>
      </c>
      <c r="C2363" s="425" t="str">
        <f ca="1">OFFSET('Bateria indicadores proceso'!$M$3,(RIGHT(A2350,3)),1)</f>
        <v>Mantener</v>
      </c>
      <c r="D2363" s="425"/>
      <c r="E2363" s="425"/>
      <c r="F2363" s="425"/>
      <c r="G2363" s="425"/>
      <c r="H2363" s="425"/>
      <c r="I2363" s="425"/>
      <c r="J2363" s="425"/>
      <c r="K2363" s="425"/>
      <c r="L2363" s="426"/>
    </row>
    <row r="2364" spans="1:12">
      <c r="A2364" s="101"/>
      <c r="B2364" s="72" t="s">
        <v>143</v>
      </c>
      <c r="C2364" s="425" t="str">
        <f ca="1">OFFSET('Bateria indicadores proceso'!$N$3,(RIGHT(A2350,3)),1)</f>
        <v>Acumulado</v>
      </c>
      <c r="D2364" s="425"/>
      <c r="E2364" s="425"/>
      <c r="F2364" s="425"/>
      <c r="G2364" s="425"/>
      <c r="H2364" s="425"/>
      <c r="I2364" s="425"/>
      <c r="J2364" s="425"/>
      <c r="K2364" s="425"/>
      <c r="L2364" s="426"/>
    </row>
    <row r="2365" spans="1:12">
      <c r="A2365" s="101"/>
      <c r="B2365" s="72" t="s">
        <v>144</v>
      </c>
      <c r="C2365" s="425" t="str">
        <f ca="1">IF(C2355="Número",TEXT(OFFSET('Bateria indicadores proceso'!$W$3,(RIGHT(A2350,3)),1),"######"),TEXT(OFFSET('Bateria indicadores proceso'!$W$3,(RIGHT(A2350,3)),1),"0.0%"))</f>
        <v>100.0%</v>
      </c>
      <c r="D2365" s="425"/>
      <c r="E2365" s="425"/>
      <c r="F2365" s="425"/>
      <c r="G2365" s="425"/>
      <c r="H2365" s="425"/>
      <c r="I2365" s="425"/>
      <c r="J2365" s="425"/>
      <c r="K2365" s="425"/>
      <c r="L2365" s="426"/>
    </row>
    <row r="2366" spans="1:12">
      <c r="A2366" s="101"/>
      <c r="B2366" s="441" t="s">
        <v>145</v>
      </c>
      <c r="C2366" s="70" t="s">
        <v>146</v>
      </c>
      <c r="D2366" s="70" t="s">
        <v>147</v>
      </c>
      <c r="E2366" s="70" t="s">
        <v>148</v>
      </c>
      <c r="F2366" s="70" t="s">
        <v>149</v>
      </c>
      <c r="J2366" s="75"/>
      <c r="K2366" s="75"/>
      <c r="L2366" s="76"/>
    </row>
    <row r="2367" spans="1:12">
      <c r="A2367" s="101"/>
      <c r="B2367" s="441"/>
      <c r="C2367" s="70" t="str">
        <f ca="1">IF(C2355="Número",TEXT(OFFSET('Bateria indicadores proceso'!$S$3,(RIGHT(A2350,3)),1),"######"),TEXT(OFFSET('Bateria indicadores proceso'!$S$3,(RIGHT(A2350,3)),1),"0.0%"))</f>
        <v>0.0%</v>
      </c>
      <c r="D2367" s="70" t="str">
        <f ca="1">IF(C2355="Número",TEXT(OFFSET('Bateria indicadores proceso'!$T$3,(RIGHT(A2350,3)),1),"######"),TEXT(OFFSET('Bateria indicadores proceso'!$T$3,(RIGHT(A2350,3)),1),"0.0%"))</f>
        <v>100.0%</v>
      </c>
      <c r="E2367" s="70" t="str">
        <f ca="1">IF(C2355="Número",TEXT(OFFSET('Bateria indicadores proceso'!$U$3,(RIGHT(A2350,3)),1),"######"),TEXT(OFFSET('Bateria indicadores proceso'!$U$3,(RIGHT(A2350,3)),1),"0.0%"))</f>
        <v>0.0%</v>
      </c>
      <c r="F2367" s="70" t="str">
        <f ca="1">IF(C2355="Número",TEXT(OFFSET('Bateria indicadores proceso'!$V$3,(RIGHT(A2350,3)),1),"######"),TEXT(OFFSET('Bateria indicadores proceso'!$V$3,(RIGHT(A2350,3)),1),"0.0%"))</f>
        <v>100.0%</v>
      </c>
      <c r="J2367" s="77"/>
      <c r="K2367" s="77"/>
      <c r="L2367" s="78"/>
    </row>
    <row r="2368" spans="1:12">
      <c r="A2368" s="101"/>
      <c r="B2368" s="466" t="s">
        <v>150</v>
      </c>
      <c r="C2368" s="446" t="s">
        <v>99</v>
      </c>
      <c r="D2368" s="447"/>
      <c r="E2368" s="446" t="s">
        <v>103</v>
      </c>
      <c r="F2368" s="447"/>
      <c r="G2368" s="446" t="s">
        <v>107</v>
      </c>
      <c r="H2368" s="447"/>
      <c r="I2368" s="446" t="s">
        <v>111</v>
      </c>
      <c r="J2368" s="447"/>
      <c r="K2368" s="446" t="s">
        <v>114</v>
      </c>
      <c r="L2368" s="449"/>
    </row>
    <row r="2369" spans="1:12">
      <c r="A2369" s="101"/>
      <c r="B2369" s="467"/>
      <c r="C2369" s="452" t="s">
        <v>97</v>
      </c>
      <c r="D2369" s="453"/>
      <c r="E2369" s="454" t="s">
        <v>101</v>
      </c>
      <c r="F2369" s="455"/>
      <c r="G2369" s="456" t="s">
        <v>105</v>
      </c>
      <c r="H2369" s="457"/>
      <c r="I2369" s="458" t="s">
        <v>109</v>
      </c>
      <c r="J2369" s="459"/>
      <c r="K2369" s="460" t="s">
        <v>112</v>
      </c>
      <c r="L2369" s="461"/>
    </row>
    <row r="2370" spans="1:12">
      <c r="A2370" s="101"/>
      <c r="B2370" s="468"/>
      <c r="C2370" s="446" t="s">
        <v>98</v>
      </c>
      <c r="D2370" s="447"/>
      <c r="E2370" s="446" t="s">
        <v>151</v>
      </c>
      <c r="F2370" s="447"/>
      <c r="G2370" s="448" t="s">
        <v>152</v>
      </c>
      <c r="H2370" s="447"/>
      <c r="I2370" s="446" t="s">
        <v>153</v>
      </c>
      <c r="J2370" s="447"/>
      <c r="K2370" s="446" t="s">
        <v>113</v>
      </c>
      <c r="L2370" s="449"/>
    </row>
    <row r="2371" spans="1:12">
      <c r="A2371" s="101"/>
      <c r="B2371" s="72" t="s">
        <v>154</v>
      </c>
      <c r="C2371" s="427" t="str">
        <f ca="1">OFFSET('Bateria indicadores proceso'!$Y$3,(RIGHT(A2350,3)),1)</f>
        <v>Base de datos de registro y control de audiencias judiciales</v>
      </c>
      <c r="D2371" s="427"/>
      <c r="E2371" s="427"/>
      <c r="F2371" s="427"/>
      <c r="G2371" s="427"/>
      <c r="H2371" s="427"/>
      <c r="I2371" s="427"/>
      <c r="J2371" s="427"/>
      <c r="K2371" s="427"/>
      <c r="L2371" s="428"/>
    </row>
    <row r="2372" spans="1:12">
      <c r="A2372" s="101"/>
      <c r="B2372" s="442" t="s">
        <v>155</v>
      </c>
      <c r="C2372" s="425" t="s">
        <v>156</v>
      </c>
      <c r="D2372" s="425"/>
      <c r="E2372" s="425"/>
      <c r="F2372" s="462" t="str">
        <f ca="1">OFFSET('Bateria indicadores proceso'!$B$3,(RIGHT(A2350,3)),1)</f>
        <v>GESTIÓN JURÍDICA</v>
      </c>
      <c r="G2372" s="462"/>
      <c r="H2372" s="462"/>
      <c r="I2372" s="462"/>
      <c r="J2372" s="462"/>
      <c r="K2372" s="462"/>
      <c r="L2372" s="463"/>
    </row>
    <row r="2373" spans="1:12">
      <c r="A2373" s="101"/>
      <c r="B2373" s="443"/>
      <c r="C2373" s="425" t="s">
        <v>157</v>
      </c>
      <c r="D2373" s="425"/>
      <c r="E2373" s="425"/>
      <c r="F2373" s="464">
        <f ca="1">OFFSET('Bateria indicadores proceso'!$C$3,(RIGHT(A2350,3)),1)</f>
        <v>1</v>
      </c>
      <c r="G2373" s="464"/>
      <c r="H2373" s="464"/>
      <c r="I2373" s="464"/>
      <c r="J2373" s="464"/>
      <c r="K2373" s="464"/>
      <c r="L2373" s="465"/>
    </row>
    <row r="2374" spans="1:12" ht="15" thickBot="1">
      <c r="A2374" s="101"/>
      <c r="B2374" s="443"/>
      <c r="C2374" s="425" t="s">
        <v>158</v>
      </c>
      <c r="D2374" s="425"/>
      <c r="E2374" s="425"/>
      <c r="F2374" s="464">
        <f ca="1">OFFSET('Bateria indicadores proceso'!$E$3,(RIGHT(A2350,3)),1)</f>
        <v>0.22</v>
      </c>
      <c r="G2374" s="464"/>
      <c r="H2374" s="464"/>
      <c r="I2374" s="464"/>
      <c r="J2374" s="464"/>
      <c r="K2374" s="464"/>
      <c r="L2374" s="465"/>
    </row>
    <row r="2375" spans="1:12" ht="16" thickBot="1">
      <c r="A2375" s="101"/>
      <c r="B2375" s="438" t="s">
        <v>159</v>
      </c>
      <c r="C2375" s="439"/>
      <c r="D2375" s="439"/>
      <c r="E2375" s="439"/>
      <c r="F2375" s="439"/>
      <c r="G2375" s="439"/>
      <c r="H2375" s="439"/>
      <c r="I2375" s="439"/>
      <c r="J2375" s="439"/>
      <c r="K2375" s="439"/>
      <c r="L2375" s="440"/>
    </row>
    <row r="2376" spans="1:12">
      <c r="A2376" s="101"/>
      <c r="B2376" s="72" t="s">
        <v>161</v>
      </c>
      <c r="C2376" s="425" t="str">
        <f ca="1">OFFSET('Bateria indicadores proceso'!$G$3,(RIGHT(A2350,3)),1)</f>
        <v>Director</v>
      </c>
      <c r="D2376" s="425"/>
      <c r="E2376" s="425"/>
      <c r="F2376" s="425"/>
      <c r="G2376" s="425"/>
      <c r="H2376" s="425"/>
      <c r="I2376" s="425"/>
      <c r="J2376" s="425"/>
      <c r="K2376" s="425"/>
      <c r="L2376" s="426"/>
    </row>
    <row r="2377" spans="1:12">
      <c r="A2377" s="101"/>
      <c r="B2377" s="72" t="s">
        <v>162</v>
      </c>
      <c r="C2377" s="425" t="str">
        <f ca="1">OFFSET('Bateria indicadores proceso'!$F$3,(RIGHT(A2350,3)),1)</f>
        <v>Dirección Jurídica</v>
      </c>
      <c r="D2377" s="425"/>
      <c r="E2377" s="425"/>
      <c r="F2377" s="425"/>
      <c r="G2377" s="425"/>
      <c r="H2377" s="425"/>
      <c r="I2377" s="425"/>
      <c r="J2377" s="425"/>
      <c r="K2377" s="425"/>
      <c r="L2377" s="426"/>
    </row>
    <row r="2378" spans="1:12">
      <c r="A2378" s="101"/>
      <c r="B2378" s="72" t="s">
        <v>163</v>
      </c>
      <c r="C2378" s="450" t="str">
        <f ca="1">OFFSET('Bateria indicadores proceso'!$H$3,(RIGHT(A2350,3)),1)</f>
        <v>juan.duran@mininterior.gov.co.</v>
      </c>
      <c r="D2378" s="450"/>
      <c r="E2378" s="450"/>
      <c r="F2378" s="450"/>
      <c r="G2378" s="450"/>
      <c r="H2378" s="450"/>
      <c r="I2378" s="450"/>
      <c r="J2378" s="450"/>
      <c r="K2378" s="450"/>
      <c r="L2378" s="451"/>
    </row>
    <row r="2379" spans="1:12" ht="15" thickBot="1">
      <c r="A2379" s="104"/>
      <c r="B2379" s="74" t="s">
        <v>164</v>
      </c>
      <c r="C2379" s="429" t="s">
        <v>165</v>
      </c>
      <c r="D2379" s="429"/>
      <c r="E2379" s="429"/>
      <c r="F2379" s="429"/>
      <c r="G2379" s="429"/>
      <c r="H2379" s="429"/>
      <c r="I2379" s="429"/>
      <c r="J2379" s="429"/>
      <c r="K2379" s="429"/>
      <c r="L2379" s="430"/>
    </row>
    <row r="2380" spans="1:12" ht="15" thickBot="1"/>
    <row r="2381" spans="1:12" ht="21.5" thickBot="1">
      <c r="A2381" s="431" t="s">
        <v>120</v>
      </c>
      <c r="B2381" s="432"/>
      <c r="C2381" s="432"/>
      <c r="D2381" s="432"/>
      <c r="E2381" s="432"/>
      <c r="F2381" s="432"/>
      <c r="G2381" s="432"/>
      <c r="H2381" s="432"/>
      <c r="I2381" s="432"/>
      <c r="J2381" s="432"/>
      <c r="K2381" s="432"/>
      <c r="L2381" s="433"/>
    </row>
    <row r="2382" spans="1:12" ht="31.5" thickBot="1">
      <c r="A2382" s="69" t="s">
        <v>121</v>
      </c>
      <c r="B2382" s="436" t="s">
        <v>122</v>
      </c>
      <c r="C2382" s="436"/>
      <c r="D2382" s="436"/>
      <c r="E2382" s="436"/>
      <c r="F2382" s="436"/>
      <c r="G2382" s="436"/>
      <c r="H2382" s="436"/>
      <c r="I2382" s="436"/>
      <c r="J2382" s="436"/>
      <c r="K2382" s="436"/>
      <c r="L2382" s="436"/>
    </row>
    <row r="2383" spans="1:12" ht="16" thickBot="1">
      <c r="A2383" s="100"/>
      <c r="B2383" s="71" t="s">
        <v>123</v>
      </c>
      <c r="C2383" s="434" t="s">
        <v>124</v>
      </c>
      <c r="D2383" s="434"/>
      <c r="E2383" s="434"/>
      <c r="F2383" s="434"/>
      <c r="G2383" s="434"/>
      <c r="H2383" s="434"/>
      <c r="I2383" s="434"/>
      <c r="J2383" s="434"/>
      <c r="K2383" s="434"/>
      <c r="L2383" s="435"/>
    </row>
    <row r="2384" spans="1:12" ht="16" thickBot="1">
      <c r="A2384" s="101"/>
      <c r="B2384" s="436" t="s">
        <v>125</v>
      </c>
      <c r="C2384" s="437"/>
      <c r="D2384" s="437"/>
      <c r="E2384" s="437"/>
      <c r="F2384" s="437"/>
      <c r="G2384" s="437"/>
      <c r="H2384" s="437"/>
      <c r="I2384" s="437"/>
      <c r="J2384" s="437"/>
      <c r="K2384" s="437"/>
      <c r="L2384" s="437"/>
    </row>
    <row r="2385" spans="1:12">
      <c r="A2385" s="101"/>
      <c r="B2385" s="71" t="s">
        <v>126</v>
      </c>
      <c r="C2385" s="427" t="s">
        <v>127</v>
      </c>
      <c r="D2385" s="427"/>
      <c r="E2385" s="427"/>
      <c r="F2385" s="427"/>
      <c r="G2385" s="427"/>
      <c r="H2385" s="427"/>
      <c r="I2385" s="427"/>
      <c r="J2385" s="427"/>
      <c r="K2385" s="427"/>
      <c r="L2385" s="428"/>
    </row>
    <row r="2386" spans="1:12">
      <c r="A2386" s="102" t="s">
        <v>231</v>
      </c>
      <c r="B2386" s="72" t="s">
        <v>129</v>
      </c>
      <c r="C2386" s="427" t="str">
        <f ca="1">OFFSET('Bateria indicadores proceso'!$F$3,(RIGHT(A2386,3)),1)</f>
        <v>Dirección Jurídica</v>
      </c>
      <c r="D2386" s="427"/>
      <c r="E2386" s="427"/>
      <c r="F2386" s="427"/>
      <c r="G2386" s="427"/>
      <c r="H2386" s="427"/>
      <c r="I2386" s="427"/>
      <c r="J2386" s="427"/>
      <c r="K2386" s="427"/>
      <c r="L2386" s="428"/>
    </row>
    <row r="2387" spans="1:12">
      <c r="A2387" s="101"/>
      <c r="B2387" s="72" t="s">
        <v>130</v>
      </c>
      <c r="C2387" s="427" t="str">
        <f ca="1">OFFSET('Bateria indicadores proceso'!$K$3,(RIGHT(A2386,3)),1)</f>
        <v xml:space="preserve">Conciliaciones extrajudiciales atendidas								</v>
      </c>
      <c r="D2387" s="427"/>
      <c r="E2387" s="427"/>
      <c r="F2387" s="427"/>
      <c r="G2387" s="427"/>
      <c r="H2387" s="427"/>
      <c r="I2387" s="427"/>
      <c r="J2387" s="427"/>
      <c r="K2387" s="427"/>
      <c r="L2387" s="428"/>
    </row>
    <row r="2388" spans="1:12">
      <c r="A2388" s="101"/>
      <c r="B2388" s="72" t="s">
        <v>131</v>
      </c>
      <c r="C2388" s="427" t="str">
        <f ca="1">OFFSET('Bateria indicadores proceso'!$I$3,(RIGHT(A2386,3)),1)</f>
        <v>Eficacia</v>
      </c>
      <c r="D2388" s="427"/>
      <c r="E2388" s="427"/>
      <c r="F2388" s="427"/>
      <c r="G2388" s="427"/>
      <c r="H2388" s="427"/>
      <c r="I2388" s="427"/>
      <c r="J2388" s="427"/>
      <c r="K2388" s="427"/>
      <c r="L2388" s="428"/>
    </row>
    <row r="2389" spans="1:12" ht="15" thickBot="1">
      <c r="A2389" s="103"/>
      <c r="B2389" s="73" t="s">
        <v>132</v>
      </c>
      <c r="C2389" s="427" t="str">
        <f ca="1">OFFSET('Bateria indicadores proceso'!$J$3,(RIGHT(A2386,3)),1)</f>
        <v>Atender las conciliaciones extrajudiciales convocadas por la Procuraduría General de la Nación</v>
      </c>
      <c r="D2389" s="427"/>
      <c r="E2389" s="427"/>
      <c r="F2389" s="427"/>
      <c r="G2389" s="427"/>
      <c r="H2389" s="427"/>
      <c r="I2389" s="427"/>
      <c r="J2389" s="427"/>
      <c r="K2389" s="427"/>
      <c r="L2389" s="428"/>
    </row>
    <row r="2390" spans="1:12" ht="16" thickBot="1">
      <c r="A2390" s="103"/>
      <c r="B2390" s="438" t="s">
        <v>133</v>
      </c>
      <c r="C2390" s="439"/>
      <c r="D2390" s="439"/>
      <c r="E2390" s="439"/>
      <c r="F2390" s="439"/>
      <c r="G2390" s="439"/>
      <c r="H2390" s="439"/>
      <c r="I2390" s="439"/>
      <c r="J2390" s="439"/>
      <c r="K2390" s="439"/>
      <c r="L2390" s="440"/>
    </row>
    <row r="2391" spans="1:12">
      <c r="A2391" s="101"/>
      <c r="B2391" s="71" t="s">
        <v>134</v>
      </c>
      <c r="C2391" s="427" t="str">
        <f ca="1">OFFSET('Bateria indicadores proceso'!$O$3,(RIGHT(A2386,3)),1)</f>
        <v>Porcentaje</v>
      </c>
      <c r="D2391" s="427"/>
      <c r="E2391" s="427"/>
      <c r="F2391" s="427"/>
      <c r="G2391" s="427"/>
      <c r="H2391" s="427"/>
      <c r="I2391" s="427"/>
      <c r="J2391" s="427"/>
      <c r="K2391" s="427"/>
      <c r="L2391" s="428"/>
    </row>
    <row r="2392" spans="1:12" ht="24">
      <c r="A2392" s="101"/>
      <c r="B2392" s="72" t="s">
        <v>135</v>
      </c>
      <c r="C2392" s="427"/>
      <c r="D2392" s="427"/>
      <c r="E2392" s="427"/>
      <c r="F2392" s="427"/>
      <c r="G2392" s="427"/>
      <c r="H2392" s="427"/>
      <c r="I2392" s="427"/>
      <c r="J2392" s="427"/>
      <c r="K2392" s="427"/>
      <c r="L2392" s="428"/>
    </row>
    <row r="2393" spans="1:12">
      <c r="A2393" s="101"/>
      <c r="B2393" s="72" t="s">
        <v>136</v>
      </c>
      <c r="C2393" s="427" t="str">
        <f ca="1">OFFSET('Bateria indicadores proceso'!$L$3,(RIGHT(A2386,3)),1)</f>
        <v xml:space="preserve">(número de conciliaciones extrajudiciales atendidas/número de conciliaciones extrajudiciales convocadas por la Procuraduría General de la Nación)*100							</v>
      </c>
      <c r="D2393" s="427"/>
      <c r="E2393" s="427"/>
      <c r="F2393" s="427"/>
      <c r="G2393" s="427"/>
      <c r="H2393" s="427"/>
      <c r="I2393" s="427"/>
      <c r="J2393" s="427"/>
      <c r="K2393" s="427"/>
      <c r="L2393" s="428"/>
    </row>
    <row r="2394" spans="1:12">
      <c r="A2394" s="101"/>
      <c r="B2394" s="72" t="s">
        <v>137</v>
      </c>
      <c r="C2394" s="427" t="str">
        <f ca="1">OFFSET('Bateria indicadores proceso'!$Z$3,(RIGHT(A2386,3)),1)</f>
        <v>Semestral</v>
      </c>
      <c r="D2394" s="427"/>
      <c r="E2394" s="427"/>
      <c r="F2394" s="427"/>
      <c r="G2394" s="427"/>
      <c r="H2394" s="427"/>
      <c r="I2394" s="427"/>
      <c r="J2394" s="427"/>
      <c r="K2394" s="427"/>
      <c r="L2394" s="428"/>
    </row>
    <row r="2395" spans="1:12">
      <c r="A2395" s="101"/>
      <c r="B2395" s="72" t="s">
        <v>138</v>
      </c>
      <c r="C2395" s="427" t="str">
        <f ca="1">OFFSET('Bateria indicadores proceso'!$X$3,(RIGHT(A2386,3)),1)</f>
        <v>Base de datos registro y control de conciliaciones extrajudiciales</v>
      </c>
      <c r="D2395" s="427"/>
      <c r="E2395" s="427"/>
      <c r="F2395" s="427"/>
      <c r="G2395" s="427"/>
      <c r="H2395" s="427"/>
      <c r="I2395" s="427"/>
      <c r="J2395" s="427"/>
      <c r="K2395" s="427"/>
      <c r="L2395" s="428"/>
    </row>
    <row r="2396" spans="1:12">
      <c r="A2396" s="101"/>
      <c r="B2396" s="72" t="s">
        <v>139</v>
      </c>
      <c r="C2396" s="425">
        <f ca="1">OFFSET('Bateria indicadores proceso'!$P$3,(RIGHT(A2386,3)),1)</f>
        <v>2024</v>
      </c>
      <c r="D2396" s="425"/>
      <c r="E2396" s="425"/>
      <c r="F2396" s="425"/>
      <c r="G2396" s="425"/>
      <c r="H2396" s="425"/>
      <c r="I2396" s="425"/>
      <c r="J2396" s="425"/>
      <c r="K2396" s="425"/>
      <c r="L2396" s="426"/>
    </row>
    <row r="2397" spans="1:12">
      <c r="A2397" s="101"/>
      <c r="B2397" s="72" t="s">
        <v>140</v>
      </c>
      <c r="C2397" s="425" t="str">
        <f ca="1">IF(C2391="Número",TEXT(OFFSET('Bateria indicadores proceso'!$Q$3,(RIGHT(A2386,3)),1),"######"),TEXT(OFFSET('Bateria indicadores proceso'!$Q$3,(RIGHT(A2386,3)),1),"0.0%"))</f>
        <v>100.0%</v>
      </c>
      <c r="D2397" s="425"/>
      <c r="E2397" s="425"/>
      <c r="F2397" s="425"/>
      <c r="G2397" s="425"/>
      <c r="H2397" s="425"/>
      <c r="I2397" s="425"/>
      <c r="J2397" s="425"/>
      <c r="K2397" s="425"/>
      <c r="L2397" s="426"/>
    </row>
    <row r="2398" spans="1:12">
      <c r="A2398" s="101"/>
      <c r="B2398" s="72" t="s">
        <v>141</v>
      </c>
      <c r="C2398" s="444">
        <f ca="1">+OFFSET('Bateria indicadores proceso'!$R$3,(RIGHT(A2386,3)),1)</f>
        <v>46022</v>
      </c>
      <c r="D2398" s="444"/>
      <c r="E2398" s="444"/>
      <c r="F2398" s="444"/>
      <c r="G2398" s="444"/>
      <c r="H2398" s="444"/>
      <c r="I2398" s="444"/>
      <c r="J2398" s="444"/>
      <c r="K2398" s="444"/>
      <c r="L2398" s="445"/>
    </row>
    <row r="2399" spans="1:12">
      <c r="A2399" s="101"/>
      <c r="B2399" s="72" t="s">
        <v>142</v>
      </c>
      <c r="C2399" s="425" t="str">
        <f ca="1">OFFSET('Bateria indicadores proceso'!$M$3,(RIGHT(A2386,3)),1)</f>
        <v>Mantener</v>
      </c>
      <c r="D2399" s="425"/>
      <c r="E2399" s="425"/>
      <c r="F2399" s="425"/>
      <c r="G2399" s="425"/>
      <c r="H2399" s="425"/>
      <c r="I2399" s="425"/>
      <c r="J2399" s="425"/>
      <c r="K2399" s="425"/>
      <c r="L2399" s="426"/>
    </row>
    <row r="2400" spans="1:12">
      <c r="A2400" s="101"/>
      <c r="B2400" s="72" t="s">
        <v>143</v>
      </c>
      <c r="C2400" s="425" t="str">
        <f ca="1">OFFSET('Bateria indicadores proceso'!$N$3,(RIGHT(A2386,3)),1)</f>
        <v>Acumulado</v>
      </c>
      <c r="D2400" s="425"/>
      <c r="E2400" s="425"/>
      <c r="F2400" s="425"/>
      <c r="G2400" s="425"/>
      <c r="H2400" s="425"/>
      <c r="I2400" s="425"/>
      <c r="J2400" s="425"/>
      <c r="K2400" s="425"/>
      <c r="L2400" s="426"/>
    </row>
    <row r="2401" spans="1:12">
      <c r="A2401" s="101"/>
      <c r="B2401" s="72" t="s">
        <v>144</v>
      </c>
      <c r="C2401" s="425" t="str">
        <f ca="1">IF(C2391="Número",TEXT(OFFSET('Bateria indicadores proceso'!$W$3,(RIGHT(A2386,3)),1),"######"),TEXT(OFFSET('Bateria indicadores proceso'!$W$3,(RIGHT(A2386,3)),1),"0.0%"))</f>
        <v>100.0%</v>
      </c>
      <c r="D2401" s="425"/>
      <c r="E2401" s="425"/>
      <c r="F2401" s="425"/>
      <c r="G2401" s="425"/>
      <c r="H2401" s="425"/>
      <c r="I2401" s="425"/>
      <c r="J2401" s="425"/>
      <c r="K2401" s="425"/>
      <c r="L2401" s="426"/>
    </row>
    <row r="2402" spans="1:12">
      <c r="A2402" s="101"/>
      <c r="B2402" s="441" t="s">
        <v>145</v>
      </c>
      <c r="C2402" s="70" t="s">
        <v>146</v>
      </c>
      <c r="D2402" s="70" t="s">
        <v>147</v>
      </c>
      <c r="E2402" s="70" t="s">
        <v>148</v>
      </c>
      <c r="F2402" s="70" t="s">
        <v>149</v>
      </c>
      <c r="J2402" s="75"/>
      <c r="K2402" s="75"/>
      <c r="L2402" s="76"/>
    </row>
    <row r="2403" spans="1:12">
      <c r="A2403" s="101"/>
      <c r="B2403" s="441"/>
      <c r="C2403" s="70" t="str">
        <f ca="1">IF(C2391="Número",TEXT(OFFSET('Bateria indicadores proceso'!$S$3,(RIGHT(A2386,3)),1),"######"),TEXT(OFFSET('Bateria indicadores proceso'!$S$3,(RIGHT(A2386,3)),1),"0.0%"))</f>
        <v>0.0%</v>
      </c>
      <c r="D2403" s="70" t="str">
        <f ca="1">IF(C2391="Número",TEXT(OFFSET('Bateria indicadores proceso'!$T$3,(RIGHT(A2386,3)),1),"######"),TEXT(OFFSET('Bateria indicadores proceso'!$T$3,(RIGHT(A2386,3)),1),"0.0%"))</f>
        <v>100.0%</v>
      </c>
      <c r="E2403" s="70" t="str">
        <f ca="1">IF(C2391="Número",TEXT(OFFSET('Bateria indicadores proceso'!$U$3,(RIGHT(A2386,3)),1),"######"),TEXT(OFFSET('Bateria indicadores proceso'!$U$3,(RIGHT(A2386,3)),1),"0.0%"))</f>
        <v>0.0%</v>
      </c>
      <c r="F2403" s="70" t="str">
        <f ca="1">IF(C2391="Número",TEXT(OFFSET('Bateria indicadores proceso'!$V$3,(RIGHT(A2386,3)),1),"######"),TEXT(OFFSET('Bateria indicadores proceso'!$V$3,(RIGHT(A2386,3)),1),"0.0%"))</f>
        <v>100.0%</v>
      </c>
      <c r="J2403" s="77"/>
      <c r="K2403" s="77"/>
      <c r="L2403" s="78"/>
    </row>
    <row r="2404" spans="1:12">
      <c r="A2404" s="101"/>
      <c r="B2404" s="466" t="s">
        <v>150</v>
      </c>
      <c r="C2404" s="446" t="s">
        <v>99</v>
      </c>
      <c r="D2404" s="447"/>
      <c r="E2404" s="446" t="s">
        <v>103</v>
      </c>
      <c r="F2404" s="447"/>
      <c r="G2404" s="446" t="s">
        <v>107</v>
      </c>
      <c r="H2404" s="447"/>
      <c r="I2404" s="446" t="s">
        <v>111</v>
      </c>
      <c r="J2404" s="447"/>
      <c r="K2404" s="446" t="s">
        <v>114</v>
      </c>
      <c r="L2404" s="449"/>
    </row>
    <row r="2405" spans="1:12">
      <c r="A2405" s="101"/>
      <c r="B2405" s="467"/>
      <c r="C2405" s="452" t="s">
        <v>97</v>
      </c>
      <c r="D2405" s="453"/>
      <c r="E2405" s="454" t="s">
        <v>101</v>
      </c>
      <c r="F2405" s="455"/>
      <c r="G2405" s="456" t="s">
        <v>105</v>
      </c>
      <c r="H2405" s="457"/>
      <c r="I2405" s="458" t="s">
        <v>109</v>
      </c>
      <c r="J2405" s="459"/>
      <c r="K2405" s="460" t="s">
        <v>112</v>
      </c>
      <c r="L2405" s="461"/>
    </row>
    <row r="2406" spans="1:12">
      <c r="A2406" s="101"/>
      <c r="B2406" s="468"/>
      <c r="C2406" s="446" t="s">
        <v>98</v>
      </c>
      <c r="D2406" s="447"/>
      <c r="E2406" s="446" t="s">
        <v>151</v>
      </c>
      <c r="F2406" s="447"/>
      <c r="G2406" s="448" t="s">
        <v>152</v>
      </c>
      <c r="H2406" s="447"/>
      <c r="I2406" s="446" t="s">
        <v>153</v>
      </c>
      <c r="J2406" s="447"/>
      <c r="K2406" s="446" t="s">
        <v>113</v>
      </c>
      <c r="L2406" s="449"/>
    </row>
    <row r="2407" spans="1:12">
      <c r="A2407" s="101"/>
      <c r="B2407" s="72" t="s">
        <v>154</v>
      </c>
      <c r="C2407" s="427" t="str">
        <f ca="1">OFFSET('Bateria indicadores proceso'!$Y$3,(RIGHT(A2386,3)),1)</f>
        <v>Base de datos registro y control de conciliaciones extrajudiciales</v>
      </c>
      <c r="D2407" s="427"/>
      <c r="E2407" s="427"/>
      <c r="F2407" s="427"/>
      <c r="G2407" s="427"/>
      <c r="H2407" s="427"/>
      <c r="I2407" s="427"/>
      <c r="J2407" s="427"/>
      <c r="K2407" s="427"/>
      <c r="L2407" s="428"/>
    </row>
    <row r="2408" spans="1:12">
      <c r="A2408" s="101"/>
      <c r="B2408" s="442" t="s">
        <v>155</v>
      </c>
      <c r="C2408" s="425" t="s">
        <v>156</v>
      </c>
      <c r="D2408" s="425"/>
      <c r="E2408" s="425"/>
      <c r="F2408" s="462" t="str">
        <f ca="1">OFFSET('Bateria indicadores proceso'!$B$3,(RIGHT(A2386,3)),1)</f>
        <v>GESTIÓN JURÍDICA</v>
      </c>
      <c r="G2408" s="462"/>
      <c r="H2408" s="462"/>
      <c r="I2408" s="462"/>
      <c r="J2408" s="462"/>
      <c r="K2408" s="462"/>
      <c r="L2408" s="463"/>
    </row>
    <row r="2409" spans="1:12">
      <c r="A2409" s="101"/>
      <c r="B2409" s="443"/>
      <c r="C2409" s="425" t="s">
        <v>157</v>
      </c>
      <c r="D2409" s="425"/>
      <c r="E2409" s="425"/>
      <c r="F2409" s="464">
        <f ca="1">OFFSET('Bateria indicadores proceso'!$C$3,(RIGHT(A2386,3)),1)</f>
        <v>1</v>
      </c>
      <c r="G2409" s="464"/>
      <c r="H2409" s="464"/>
      <c r="I2409" s="464"/>
      <c r="J2409" s="464"/>
      <c r="K2409" s="464"/>
      <c r="L2409" s="465"/>
    </row>
    <row r="2410" spans="1:12" ht="15" thickBot="1">
      <c r="A2410" s="101"/>
      <c r="B2410" s="443"/>
      <c r="C2410" s="425" t="s">
        <v>158</v>
      </c>
      <c r="D2410" s="425"/>
      <c r="E2410" s="425"/>
      <c r="F2410" s="464">
        <f ca="1">OFFSET('Bateria indicadores proceso'!$E$3,(RIGHT(A2386,3)),1)</f>
        <v>0.22</v>
      </c>
      <c r="G2410" s="464"/>
      <c r="H2410" s="464"/>
      <c r="I2410" s="464"/>
      <c r="J2410" s="464"/>
      <c r="K2410" s="464"/>
      <c r="L2410" s="465"/>
    </row>
    <row r="2411" spans="1:12" ht="16" thickBot="1">
      <c r="A2411" s="101"/>
      <c r="B2411" s="438" t="s">
        <v>159</v>
      </c>
      <c r="C2411" s="439"/>
      <c r="D2411" s="439"/>
      <c r="E2411" s="439"/>
      <c r="F2411" s="439"/>
      <c r="G2411" s="439"/>
      <c r="H2411" s="439"/>
      <c r="I2411" s="439"/>
      <c r="J2411" s="439"/>
      <c r="K2411" s="439"/>
      <c r="L2411" s="440"/>
    </row>
    <row r="2412" spans="1:12">
      <c r="A2412" s="101"/>
      <c r="B2412" s="72" t="s">
        <v>161</v>
      </c>
      <c r="C2412" s="425" t="str">
        <f ca="1">OFFSET('Bateria indicadores proceso'!$G$3,(RIGHT(A2386,3)),1)</f>
        <v>Director</v>
      </c>
      <c r="D2412" s="425"/>
      <c r="E2412" s="425"/>
      <c r="F2412" s="425"/>
      <c r="G2412" s="425"/>
      <c r="H2412" s="425"/>
      <c r="I2412" s="425"/>
      <c r="J2412" s="425"/>
      <c r="K2412" s="425"/>
      <c r="L2412" s="426"/>
    </row>
    <row r="2413" spans="1:12">
      <c r="A2413" s="101"/>
      <c r="B2413" s="72" t="s">
        <v>162</v>
      </c>
      <c r="C2413" s="425" t="str">
        <f ca="1">OFFSET('Bateria indicadores proceso'!$F$3,(RIGHT(A2386,3)),1)</f>
        <v>Dirección Jurídica</v>
      </c>
      <c r="D2413" s="425"/>
      <c r="E2413" s="425"/>
      <c r="F2413" s="425"/>
      <c r="G2413" s="425"/>
      <c r="H2413" s="425"/>
      <c r="I2413" s="425"/>
      <c r="J2413" s="425"/>
      <c r="K2413" s="425"/>
      <c r="L2413" s="426"/>
    </row>
    <row r="2414" spans="1:12">
      <c r="A2414" s="101"/>
      <c r="B2414" s="72" t="s">
        <v>163</v>
      </c>
      <c r="C2414" s="450" t="str">
        <f ca="1">OFFSET('Bateria indicadores proceso'!$H$3,(RIGHT(A2350,3)),1)</f>
        <v>juan.duran@mininterior.gov.co.</v>
      </c>
      <c r="D2414" s="450"/>
      <c r="E2414" s="450"/>
      <c r="F2414" s="450"/>
      <c r="G2414" s="450"/>
      <c r="H2414" s="450"/>
      <c r="I2414" s="450"/>
      <c r="J2414" s="450"/>
      <c r="K2414" s="450"/>
      <c r="L2414" s="451"/>
    </row>
    <row r="2415" spans="1:12" ht="15" thickBot="1">
      <c r="A2415" s="104"/>
      <c r="B2415" s="74" t="s">
        <v>164</v>
      </c>
      <c r="C2415" s="429" t="s">
        <v>165</v>
      </c>
      <c r="D2415" s="429"/>
      <c r="E2415" s="429"/>
      <c r="F2415" s="429"/>
      <c r="G2415" s="429"/>
      <c r="H2415" s="429"/>
      <c r="I2415" s="429"/>
      <c r="J2415" s="429"/>
      <c r="K2415" s="429"/>
      <c r="L2415" s="430"/>
    </row>
    <row r="2416" spans="1:12" ht="15" thickBot="1"/>
    <row r="2417" spans="1:12" ht="21.5" thickBot="1">
      <c r="A2417" s="431" t="s">
        <v>120</v>
      </c>
      <c r="B2417" s="432"/>
      <c r="C2417" s="432"/>
      <c r="D2417" s="432"/>
      <c r="E2417" s="432"/>
      <c r="F2417" s="432"/>
      <c r="G2417" s="432"/>
      <c r="H2417" s="432"/>
      <c r="I2417" s="432"/>
      <c r="J2417" s="432"/>
      <c r="K2417" s="432"/>
      <c r="L2417" s="433"/>
    </row>
    <row r="2418" spans="1:12" ht="31.5" thickBot="1">
      <c r="A2418" s="69" t="s">
        <v>121</v>
      </c>
      <c r="B2418" s="436" t="s">
        <v>122</v>
      </c>
      <c r="C2418" s="436"/>
      <c r="D2418" s="436"/>
      <c r="E2418" s="436"/>
      <c r="F2418" s="436"/>
      <c r="G2418" s="436"/>
      <c r="H2418" s="436"/>
      <c r="I2418" s="436"/>
      <c r="J2418" s="436"/>
      <c r="K2418" s="436"/>
      <c r="L2418" s="436"/>
    </row>
    <row r="2419" spans="1:12" ht="16" thickBot="1">
      <c r="A2419" s="100"/>
      <c r="B2419" s="71" t="s">
        <v>123</v>
      </c>
      <c r="C2419" s="434" t="s">
        <v>124</v>
      </c>
      <c r="D2419" s="434"/>
      <c r="E2419" s="434"/>
      <c r="F2419" s="434"/>
      <c r="G2419" s="434"/>
      <c r="H2419" s="434"/>
      <c r="I2419" s="434"/>
      <c r="J2419" s="434"/>
      <c r="K2419" s="434"/>
      <c r="L2419" s="435"/>
    </row>
    <row r="2420" spans="1:12" ht="16" thickBot="1">
      <c r="A2420" s="101"/>
      <c r="B2420" s="436" t="s">
        <v>125</v>
      </c>
      <c r="C2420" s="437"/>
      <c r="D2420" s="437"/>
      <c r="E2420" s="437"/>
      <c r="F2420" s="437"/>
      <c r="G2420" s="437"/>
      <c r="H2420" s="437"/>
      <c r="I2420" s="437"/>
      <c r="J2420" s="437"/>
      <c r="K2420" s="437"/>
      <c r="L2420" s="437"/>
    </row>
    <row r="2421" spans="1:12">
      <c r="A2421" s="101"/>
      <c r="B2421" s="71" t="s">
        <v>126</v>
      </c>
      <c r="C2421" s="427" t="s">
        <v>127</v>
      </c>
      <c r="D2421" s="427"/>
      <c r="E2421" s="427"/>
      <c r="F2421" s="427"/>
      <c r="G2421" s="427"/>
      <c r="H2421" s="427"/>
      <c r="I2421" s="427"/>
      <c r="J2421" s="427"/>
      <c r="K2421" s="427"/>
      <c r="L2421" s="428"/>
    </row>
    <row r="2422" spans="1:12">
      <c r="A2422" s="102" t="s">
        <v>232</v>
      </c>
      <c r="B2422" s="72" t="s">
        <v>129</v>
      </c>
      <c r="C2422" s="427" t="str">
        <f ca="1">OFFSET('Bateria indicadores proceso'!$F$3,(RIGHT(A2422,3)),1)</f>
        <v>Dirección Jurídica</v>
      </c>
      <c r="D2422" s="427"/>
      <c r="E2422" s="427"/>
      <c r="F2422" s="427"/>
      <c r="G2422" s="427"/>
      <c r="H2422" s="427"/>
      <c r="I2422" s="427"/>
      <c r="J2422" s="427"/>
      <c r="K2422" s="427"/>
      <c r="L2422" s="428"/>
    </row>
    <row r="2423" spans="1:12">
      <c r="A2423" s="101"/>
      <c r="B2423" s="72" t="s">
        <v>130</v>
      </c>
      <c r="C2423" s="427" t="str">
        <f ca="1">OFFSET('Bateria indicadores proceso'!$K$3,(RIGHT(A2422,3)),1)</f>
        <v xml:space="preserve">Expedientes de solicitudes de pago de sentencias revisados									</v>
      </c>
      <c r="D2423" s="427"/>
      <c r="E2423" s="427"/>
      <c r="F2423" s="427"/>
      <c r="G2423" s="427"/>
      <c r="H2423" s="427"/>
      <c r="I2423" s="427"/>
      <c r="J2423" s="427"/>
      <c r="K2423" s="427"/>
      <c r="L2423" s="428"/>
    </row>
    <row r="2424" spans="1:12">
      <c r="A2424" s="101"/>
      <c r="B2424" s="72" t="s">
        <v>131</v>
      </c>
      <c r="C2424" s="427" t="str">
        <f ca="1">OFFSET('Bateria indicadores proceso'!$I$3,(RIGHT(A2422,3)),1)</f>
        <v>Eficacia</v>
      </c>
      <c r="D2424" s="427"/>
      <c r="E2424" s="427"/>
      <c r="F2424" s="427"/>
      <c r="G2424" s="427"/>
      <c r="H2424" s="427"/>
      <c r="I2424" s="427"/>
      <c r="J2424" s="427"/>
      <c r="K2424" s="427"/>
      <c r="L2424" s="428"/>
    </row>
    <row r="2425" spans="1:12" ht="15" thickBot="1">
      <c r="A2425" s="103"/>
      <c r="B2425" s="73" t="s">
        <v>132</v>
      </c>
      <c r="C2425" s="427" t="str">
        <f ca="1">OFFSET('Bateria indicadores proceso'!$J$3,(RIGHT(A2422,3)),1)</f>
        <v>Realizar el estudio jurídico y administrativo de las solicitudes de pago de sentencias, conciliaciones y laudos arbitrales.</v>
      </c>
      <c r="D2425" s="427"/>
      <c r="E2425" s="427"/>
      <c r="F2425" s="427"/>
      <c r="G2425" s="427"/>
      <c r="H2425" s="427"/>
      <c r="I2425" s="427"/>
      <c r="J2425" s="427"/>
      <c r="K2425" s="427"/>
      <c r="L2425" s="428"/>
    </row>
    <row r="2426" spans="1:12" ht="16" thickBot="1">
      <c r="A2426" s="103"/>
      <c r="B2426" s="438" t="s">
        <v>133</v>
      </c>
      <c r="C2426" s="439"/>
      <c r="D2426" s="439"/>
      <c r="E2426" s="439"/>
      <c r="F2426" s="439"/>
      <c r="G2426" s="439"/>
      <c r="H2426" s="439"/>
      <c r="I2426" s="439"/>
      <c r="J2426" s="439"/>
      <c r="K2426" s="439"/>
      <c r="L2426" s="440"/>
    </row>
    <row r="2427" spans="1:12">
      <c r="A2427" s="101"/>
      <c r="B2427" s="71" t="s">
        <v>134</v>
      </c>
      <c r="C2427" s="427" t="str">
        <f ca="1">OFFSET('Bateria indicadores proceso'!$O$3,(RIGHT(A2422,3)),1)</f>
        <v>Porcentaje</v>
      </c>
      <c r="D2427" s="427"/>
      <c r="E2427" s="427"/>
      <c r="F2427" s="427"/>
      <c r="G2427" s="427"/>
      <c r="H2427" s="427"/>
      <c r="I2427" s="427"/>
      <c r="J2427" s="427"/>
      <c r="K2427" s="427"/>
      <c r="L2427" s="428"/>
    </row>
    <row r="2428" spans="1:12" ht="24">
      <c r="A2428" s="101"/>
      <c r="B2428" s="72" t="s">
        <v>135</v>
      </c>
      <c r="C2428" s="427"/>
      <c r="D2428" s="427"/>
      <c r="E2428" s="427"/>
      <c r="F2428" s="427"/>
      <c r="G2428" s="427"/>
      <c r="H2428" s="427"/>
      <c r="I2428" s="427"/>
      <c r="J2428" s="427"/>
      <c r="K2428" s="427"/>
      <c r="L2428" s="428"/>
    </row>
    <row r="2429" spans="1:12">
      <c r="A2429" s="101"/>
      <c r="B2429" s="72" t="s">
        <v>136</v>
      </c>
      <c r="C2429" s="427" t="str">
        <f ca="1">OFFSET('Bateria indicadores proceso'!$L$3,(RIGHT(A2422,3)),1)</f>
        <v xml:space="preserve">(Número de expedientes con verificación de requisitos/número de expedientes asignados)*100								</v>
      </c>
      <c r="D2429" s="427"/>
      <c r="E2429" s="427"/>
      <c r="F2429" s="427"/>
      <c r="G2429" s="427"/>
      <c r="H2429" s="427"/>
      <c r="I2429" s="427"/>
      <c r="J2429" s="427"/>
      <c r="K2429" s="427"/>
      <c r="L2429" s="428"/>
    </row>
    <row r="2430" spans="1:12">
      <c r="A2430" s="101"/>
      <c r="B2430" s="72" t="s">
        <v>137</v>
      </c>
      <c r="C2430" s="427" t="str">
        <f ca="1">OFFSET('Bateria indicadores proceso'!$Z$3,(RIGHT(A2422,3)),1)</f>
        <v>Trimestral</v>
      </c>
      <c r="D2430" s="427"/>
      <c r="E2430" s="427"/>
      <c r="F2430" s="427"/>
      <c r="G2430" s="427"/>
      <c r="H2430" s="427"/>
      <c r="I2430" s="427"/>
      <c r="J2430" s="427"/>
      <c r="K2430" s="427"/>
      <c r="L2430" s="428"/>
    </row>
    <row r="2431" spans="1:12">
      <c r="A2431" s="101"/>
      <c r="B2431" s="72" t="s">
        <v>138</v>
      </c>
      <c r="C2431" s="427" t="str">
        <f ca="1">OFFSET('Bateria indicadores proceso'!$X$3,(RIGHT(A2422,3)),1)</f>
        <v>Base de datos de pagos de sentencias</v>
      </c>
      <c r="D2431" s="427"/>
      <c r="E2431" s="427"/>
      <c r="F2431" s="427"/>
      <c r="G2431" s="427"/>
      <c r="H2431" s="427"/>
      <c r="I2431" s="427"/>
      <c r="J2431" s="427"/>
      <c r="K2431" s="427"/>
      <c r="L2431" s="428"/>
    </row>
    <row r="2432" spans="1:12">
      <c r="A2432" s="101"/>
      <c r="B2432" s="72" t="s">
        <v>139</v>
      </c>
      <c r="C2432" s="425">
        <f ca="1">OFFSET('Bateria indicadores proceso'!$P$3,(RIGHT(A2422,3)),1)</f>
        <v>2024</v>
      </c>
      <c r="D2432" s="425"/>
      <c r="E2432" s="425"/>
      <c r="F2432" s="425"/>
      <c r="G2432" s="425"/>
      <c r="H2432" s="425"/>
      <c r="I2432" s="425"/>
      <c r="J2432" s="425"/>
      <c r="K2432" s="425"/>
      <c r="L2432" s="426"/>
    </row>
    <row r="2433" spans="1:12">
      <c r="A2433" s="101"/>
      <c r="B2433" s="72" t="s">
        <v>140</v>
      </c>
      <c r="C2433" s="425" t="str">
        <f ca="1">IF(C2427="Número",TEXT(OFFSET('Bateria indicadores proceso'!$Q$3,(RIGHT(A2422,3)),1),"######"),TEXT(OFFSET('Bateria indicadores proceso'!$Q$3,(RIGHT(A2422,3)),1),"0.0%"))</f>
        <v>100.0%</v>
      </c>
      <c r="D2433" s="425"/>
      <c r="E2433" s="425"/>
      <c r="F2433" s="425"/>
      <c r="G2433" s="425"/>
      <c r="H2433" s="425"/>
      <c r="I2433" s="425"/>
      <c r="J2433" s="425"/>
      <c r="K2433" s="425"/>
      <c r="L2433" s="426"/>
    </row>
    <row r="2434" spans="1:12">
      <c r="A2434" s="101"/>
      <c r="B2434" s="72" t="s">
        <v>141</v>
      </c>
      <c r="C2434" s="444">
        <f ca="1">+OFFSET('Bateria indicadores proceso'!$R$3,(RIGHT(A2422,3)),1)</f>
        <v>46022</v>
      </c>
      <c r="D2434" s="444"/>
      <c r="E2434" s="444"/>
      <c r="F2434" s="444"/>
      <c r="G2434" s="444"/>
      <c r="H2434" s="444"/>
      <c r="I2434" s="444"/>
      <c r="J2434" s="444"/>
      <c r="K2434" s="444"/>
      <c r="L2434" s="445"/>
    </row>
    <row r="2435" spans="1:12">
      <c r="A2435" s="101"/>
      <c r="B2435" s="72" t="s">
        <v>142</v>
      </c>
      <c r="C2435" s="425" t="str">
        <f ca="1">OFFSET('Bateria indicadores proceso'!$M$3,(RIGHT(A2422,3)),1)</f>
        <v>Mantener</v>
      </c>
      <c r="D2435" s="425"/>
      <c r="E2435" s="425"/>
      <c r="F2435" s="425"/>
      <c r="G2435" s="425"/>
      <c r="H2435" s="425"/>
      <c r="I2435" s="425"/>
      <c r="J2435" s="425"/>
      <c r="K2435" s="425"/>
      <c r="L2435" s="426"/>
    </row>
    <row r="2436" spans="1:12">
      <c r="A2436" s="101"/>
      <c r="B2436" s="72" t="s">
        <v>143</v>
      </c>
      <c r="C2436" s="425" t="str">
        <f ca="1">OFFSET('Bateria indicadores proceso'!$N$3,(RIGHT(A2422,3)),1)</f>
        <v>Acumulado</v>
      </c>
      <c r="D2436" s="425"/>
      <c r="E2436" s="425"/>
      <c r="F2436" s="425"/>
      <c r="G2436" s="425"/>
      <c r="H2436" s="425"/>
      <c r="I2436" s="425"/>
      <c r="J2436" s="425"/>
      <c r="K2436" s="425"/>
      <c r="L2436" s="426"/>
    </row>
    <row r="2437" spans="1:12">
      <c r="A2437" s="101"/>
      <c r="B2437" s="72" t="s">
        <v>144</v>
      </c>
      <c r="C2437" s="425" t="str">
        <f ca="1">IF(C2427="Número",TEXT(OFFSET('Bateria indicadores proceso'!$W$3,(RIGHT(A2422,3)),1),"######"),TEXT(OFFSET('Bateria indicadores proceso'!$W$3,(RIGHT(A2422,3)),1),"0.0%"))</f>
        <v>100.0%</v>
      </c>
      <c r="D2437" s="425"/>
      <c r="E2437" s="425"/>
      <c r="F2437" s="425"/>
      <c r="G2437" s="425"/>
      <c r="H2437" s="425"/>
      <c r="I2437" s="425"/>
      <c r="J2437" s="425"/>
      <c r="K2437" s="425"/>
      <c r="L2437" s="426"/>
    </row>
    <row r="2438" spans="1:12">
      <c r="A2438" s="101"/>
      <c r="B2438" s="441" t="s">
        <v>145</v>
      </c>
      <c r="C2438" s="70" t="s">
        <v>146</v>
      </c>
      <c r="D2438" s="70" t="s">
        <v>147</v>
      </c>
      <c r="E2438" s="70" t="s">
        <v>148</v>
      </c>
      <c r="F2438" s="70" t="s">
        <v>149</v>
      </c>
      <c r="J2438" s="75"/>
      <c r="K2438" s="75"/>
      <c r="L2438" s="76"/>
    </row>
    <row r="2439" spans="1:12">
      <c r="A2439" s="101"/>
      <c r="B2439" s="441"/>
      <c r="C2439" s="70" t="str">
        <f ca="1">IF(C2427="Número",TEXT(OFFSET('Bateria indicadores proceso'!$S$3,(RIGHT(A2422,3)),1),"######"),TEXT(OFFSET('Bateria indicadores proceso'!$S$3,(RIGHT(A2422,3)),1),"0.0%"))</f>
        <v>100.0%</v>
      </c>
      <c r="D2439" s="70" t="str">
        <f ca="1">IF(C2427="Número",TEXT(OFFSET('Bateria indicadores proceso'!$T$3,(RIGHT(A2422,3)),1),"######"),TEXT(OFFSET('Bateria indicadores proceso'!$T$3,(RIGHT(A2422,3)),1),"0.0%"))</f>
        <v>100.0%</v>
      </c>
      <c r="E2439" s="70" t="str">
        <f ca="1">IF(C2427="Número",TEXT(OFFSET('Bateria indicadores proceso'!$U$3,(RIGHT(A2422,3)),1),"######"),TEXT(OFFSET('Bateria indicadores proceso'!$U$3,(RIGHT(A2422,3)),1),"0.0%"))</f>
        <v>100.0%</v>
      </c>
      <c r="F2439" s="70" t="str">
        <f ca="1">IF(C2427="Número",TEXT(OFFSET('Bateria indicadores proceso'!$V$3,(RIGHT(A2422,3)),1),"######"),TEXT(OFFSET('Bateria indicadores proceso'!$V$3,(RIGHT(A2422,3)),1),"0.0%"))</f>
        <v>100.0%</v>
      </c>
      <c r="J2439" s="77"/>
      <c r="K2439" s="77"/>
      <c r="L2439" s="78"/>
    </row>
    <row r="2440" spans="1:12">
      <c r="A2440" s="101"/>
      <c r="B2440" s="466" t="s">
        <v>150</v>
      </c>
      <c r="C2440" s="446" t="s">
        <v>99</v>
      </c>
      <c r="D2440" s="447"/>
      <c r="E2440" s="446" t="s">
        <v>103</v>
      </c>
      <c r="F2440" s="447"/>
      <c r="G2440" s="446" t="s">
        <v>107</v>
      </c>
      <c r="H2440" s="447"/>
      <c r="I2440" s="446" t="s">
        <v>111</v>
      </c>
      <c r="J2440" s="447"/>
      <c r="K2440" s="446" t="s">
        <v>114</v>
      </c>
      <c r="L2440" s="449"/>
    </row>
    <row r="2441" spans="1:12">
      <c r="A2441" s="101"/>
      <c r="B2441" s="467"/>
      <c r="C2441" s="452" t="s">
        <v>97</v>
      </c>
      <c r="D2441" s="453"/>
      <c r="E2441" s="454" t="s">
        <v>101</v>
      </c>
      <c r="F2441" s="455"/>
      <c r="G2441" s="456" t="s">
        <v>105</v>
      </c>
      <c r="H2441" s="457"/>
      <c r="I2441" s="458" t="s">
        <v>109</v>
      </c>
      <c r="J2441" s="459"/>
      <c r="K2441" s="460" t="s">
        <v>112</v>
      </c>
      <c r="L2441" s="461"/>
    </row>
    <row r="2442" spans="1:12">
      <c r="A2442" s="101"/>
      <c r="B2442" s="468"/>
      <c r="C2442" s="446" t="s">
        <v>98</v>
      </c>
      <c r="D2442" s="447"/>
      <c r="E2442" s="446" t="s">
        <v>151</v>
      </c>
      <c r="F2442" s="447"/>
      <c r="G2442" s="448" t="s">
        <v>152</v>
      </c>
      <c r="H2442" s="447"/>
      <c r="I2442" s="446" t="s">
        <v>153</v>
      </c>
      <c r="J2442" s="447"/>
      <c r="K2442" s="446" t="s">
        <v>113</v>
      </c>
      <c r="L2442" s="449"/>
    </row>
    <row r="2443" spans="1:12">
      <c r="A2443" s="101"/>
      <c r="B2443" s="72" t="s">
        <v>154</v>
      </c>
      <c r="C2443" s="427" t="str">
        <f ca="1">OFFSET('Bateria indicadores proceso'!$Y$3,(RIGHT(A2422,3)),1)</f>
        <v>Base de datos de pagos de sentencias</v>
      </c>
      <c r="D2443" s="427"/>
      <c r="E2443" s="427"/>
      <c r="F2443" s="427"/>
      <c r="G2443" s="427"/>
      <c r="H2443" s="427"/>
      <c r="I2443" s="427"/>
      <c r="J2443" s="427"/>
      <c r="K2443" s="427"/>
      <c r="L2443" s="428"/>
    </row>
    <row r="2444" spans="1:12">
      <c r="A2444" s="101"/>
      <c r="B2444" s="442" t="s">
        <v>155</v>
      </c>
      <c r="C2444" s="425" t="s">
        <v>156</v>
      </c>
      <c r="D2444" s="425"/>
      <c r="E2444" s="425"/>
      <c r="F2444" s="462" t="str">
        <f ca="1">OFFSET('Bateria indicadores proceso'!$B$3,(RIGHT(A2422,3)),1)</f>
        <v>GESTIÓN JURÍDICA</v>
      </c>
      <c r="G2444" s="462"/>
      <c r="H2444" s="462"/>
      <c r="I2444" s="462"/>
      <c r="J2444" s="462"/>
      <c r="K2444" s="462"/>
      <c r="L2444" s="463"/>
    </row>
    <row r="2445" spans="1:12">
      <c r="A2445" s="101"/>
      <c r="B2445" s="443"/>
      <c r="C2445" s="425" t="s">
        <v>157</v>
      </c>
      <c r="D2445" s="425"/>
      <c r="E2445" s="425"/>
      <c r="F2445" s="464">
        <f ca="1">OFFSET('Bateria indicadores proceso'!$C$3,(RIGHT(A2422,3)),1)</f>
        <v>1</v>
      </c>
      <c r="G2445" s="464"/>
      <c r="H2445" s="464"/>
      <c r="I2445" s="464"/>
      <c r="J2445" s="464"/>
      <c r="K2445" s="464"/>
      <c r="L2445" s="465"/>
    </row>
    <row r="2446" spans="1:12" ht="15" thickBot="1">
      <c r="A2446" s="101"/>
      <c r="B2446" s="443"/>
      <c r="C2446" s="425" t="s">
        <v>158</v>
      </c>
      <c r="D2446" s="425"/>
      <c r="E2446" s="425"/>
      <c r="F2446" s="464">
        <f ca="1">OFFSET('Bateria indicadores proceso'!$E$3,(RIGHT(A2422,3)),1)</f>
        <v>0.22</v>
      </c>
      <c r="G2446" s="464"/>
      <c r="H2446" s="464"/>
      <c r="I2446" s="464"/>
      <c r="J2446" s="464"/>
      <c r="K2446" s="464"/>
      <c r="L2446" s="465"/>
    </row>
    <row r="2447" spans="1:12" ht="16" thickBot="1">
      <c r="A2447" s="101"/>
      <c r="B2447" s="438" t="s">
        <v>159</v>
      </c>
      <c r="C2447" s="439"/>
      <c r="D2447" s="439"/>
      <c r="E2447" s="439"/>
      <c r="F2447" s="439"/>
      <c r="G2447" s="439"/>
      <c r="H2447" s="439"/>
      <c r="I2447" s="439"/>
      <c r="J2447" s="439"/>
      <c r="K2447" s="439"/>
      <c r="L2447" s="440"/>
    </row>
    <row r="2448" spans="1:12">
      <c r="A2448" s="101"/>
      <c r="B2448" s="72" t="s">
        <v>161</v>
      </c>
      <c r="C2448" s="425" t="str">
        <f ca="1">OFFSET('Bateria indicadores proceso'!$G$3,(RIGHT(A2422,3)),1)</f>
        <v>Director</v>
      </c>
      <c r="D2448" s="425"/>
      <c r="E2448" s="425"/>
      <c r="F2448" s="425"/>
      <c r="G2448" s="425"/>
      <c r="H2448" s="425"/>
      <c r="I2448" s="425"/>
      <c r="J2448" s="425"/>
      <c r="K2448" s="425"/>
      <c r="L2448" s="426"/>
    </row>
    <row r="2449" spans="1:12">
      <c r="A2449" s="101"/>
      <c r="B2449" s="72" t="s">
        <v>162</v>
      </c>
      <c r="C2449" s="425" t="str">
        <f ca="1">OFFSET('Bateria indicadores proceso'!$F$3,(RIGHT(A2422,3)),1)</f>
        <v>Dirección Jurídica</v>
      </c>
      <c r="D2449" s="425"/>
      <c r="E2449" s="425"/>
      <c r="F2449" s="425"/>
      <c r="G2449" s="425"/>
      <c r="H2449" s="425"/>
      <c r="I2449" s="425"/>
      <c r="J2449" s="425"/>
      <c r="K2449" s="425"/>
      <c r="L2449" s="426"/>
    </row>
    <row r="2450" spans="1:12">
      <c r="A2450" s="101"/>
      <c r="B2450" s="72" t="s">
        <v>163</v>
      </c>
      <c r="C2450" s="450" t="str">
        <f ca="1">OFFSET('Bateria indicadores proceso'!$H$3,(RIGHT(A2422,3)),1)</f>
        <v>juan.duran@mininterior.gov.co.</v>
      </c>
      <c r="D2450" s="450"/>
      <c r="E2450" s="450"/>
      <c r="F2450" s="450"/>
      <c r="G2450" s="450"/>
      <c r="H2450" s="450"/>
      <c r="I2450" s="450"/>
      <c r="J2450" s="450"/>
      <c r="K2450" s="450"/>
      <c r="L2450" s="451"/>
    </row>
    <row r="2451" spans="1:12" ht="15" thickBot="1">
      <c r="A2451" s="104"/>
      <c r="B2451" s="74" t="s">
        <v>164</v>
      </c>
      <c r="C2451" s="429" t="s">
        <v>165</v>
      </c>
      <c r="D2451" s="429"/>
      <c r="E2451" s="429"/>
      <c r="F2451" s="429"/>
      <c r="G2451" s="429"/>
      <c r="H2451" s="429"/>
      <c r="I2451" s="429"/>
      <c r="J2451" s="429"/>
      <c r="K2451" s="429"/>
      <c r="L2451" s="430"/>
    </row>
    <row r="2452" spans="1:12" ht="15" thickBot="1"/>
    <row r="2453" spans="1:12" ht="21.5" thickBot="1">
      <c r="A2453" s="431" t="s">
        <v>120</v>
      </c>
      <c r="B2453" s="432"/>
      <c r="C2453" s="432"/>
      <c r="D2453" s="432"/>
      <c r="E2453" s="432"/>
      <c r="F2453" s="432"/>
      <c r="G2453" s="432"/>
      <c r="H2453" s="432"/>
      <c r="I2453" s="432"/>
      <c r="J2453" s="432"/>
      <c r="K2453" s="432"/>
      <c r="L2453" s="433"/>
    </row>
    <row r="2454" spans="1:12" ht="31.5" thickBot="1">
      <c r="A2454" s="69" t="s">
        <v>121</v>
      </c>
      <c r="B2454" s="436" t="s">
        <v>122</v>
      </c>
      <c r="C2454" s="436"/>
      <c r="D2454" s="436"/>
      <c r="E2454" s="436"/>
      <c r="F2454" s="436"/>
      <c r="G2454" s="436"/>
      <c r="H2454" s="436"/>
      <c r="I2454" s="436"/>
      <c r="J2454" s="436"/>
      <c r="K2454" s="436"/>
      <c r="L2454" s="436"/>
    </row>
    <row r="2455" spans="1:12" ht="16" thickBot="1">
      <c r="A2455" s="100"/>
      <c r="B2455" s="71" t="s">
        <v>123</v>
      </c>
      <c r="C2455" s="434" t="s">
        <v>124</v>
      </c>
      <c r="D2455" s="434"/>
      <c r="E2455" s="434"/>
      <c r="F2455" s="434"/>
      <c r="G2455" s="434"/>
      <c r="H2455" s="434"/>
      <c r="I2455" s="434"/>
      <c r="J2455" s="434"/>
      <c r="K2455" s="434"/>
      <c r="L2455" s="435"/>
    </row>
    <row r="2456" spans="1:12" ht="16" thickBot="1">
      <c r="A2456" s="101"/>
      <c r="B2456" s="436" t="s">
        <v>125</v>
      </c>
      <c r="C2456" s="437"/>
      <c r="D2456" s="437"/>
      <c r="E2456" s="437"/>
      <c r="F2456" s="437"/>
      <c r="G2456" s="437"/>
      <c r="H2456" s="437"/>
      <c r="I2456" s="437"/>
      <c r="J2456" s="437"/>
      <c r="K2456" s="437"/>
      <c r="L2456" s="437"/>
    </row>
    <row r="2457" spans="1:12">
      <c r="A2457" s="101"/>
      <c r="B2457" s="71" t="s">
        <v>126</v>
      </c>
      <c r="C2457" s="427" t="s">
        <v>127</v>
      </c>
      <c r="D2457" s="427"/>
      <c r="E2457" s="427"/>
      <c r="F2457" s="427"/>
      <c r="G2457" s="427"/>
      <c r="H2457" s="427"/>
      <c r="I2457" s="427"/>
      <c r="J2457" s="427"/>
      <c r="K2457" s="427"/>
      <c r="L2457" s="428"/>
    </row>
    <row r="2458" spans="1:12">
      <c r="A2458" s="102" t="s">
        <v>233</v>
      </c>
      <c r="B2458" s="72" t="s">
        <v>129</v>
      </c>
      <c r="C2458" s="427" t="str">
        <f ca="1">OFFSET('Bateria indicadores proceso'!$F$3,(RIGHT(A2458,3)),1)</f>
        <v>Dirección Jurídica</v>
      </c>
      <c r="D2458" s="427"/>
      <c r="E2458" s="427"/>
      <c r="F2458" s="427"/>
      <c r="G2458" s="427"/>
      <c r="H2458" s="427"/>
      <c r="I2458" s="427"/>
      <c r="J2458" s="427"/>
      <c r="K2458" s="427"/>
      <c r="L2458" s="428"/>
    </row>
    <row r="2459" spans="1:12">
      <c r="A2459" s="101"/>
      <c r="B2459" s="72" t="s">
        <v>130</v>
      </c>
      <c r="C2459" s="427" t="str">
        <f ca="1">OFFSET('Bateria indicadores proceso'!$K$3,(RIGHT(A2458,3)),1)</f>
        <v>Proyectos de actos administrativos gestionados en el marco de las funciones a cargo de la Dirección Jurídica.</v>
      </c>
      <c r="D2459" s="427"/>
      <c r="E2459" s="427"/>
      <c r="F2459" s="427"/>
      <c r="G2459" s="427"/>
      <c r="H2459" s="427"/>
      <c r="I2459" s="427"/>
      <c r="J2459" s="427"/>
      <c r="K2459" s="427"/>
      <c r="L2459" s="428"/>
    </row>
    <row r="2460" spans="1:12">
      <c r="A2460" s="101"/>
      <c r="B2460" s="72" t="s">
        <v>131</v>
      </c>
      <c r="C2460" s="427" t="str">
        <f ca="1">OFFSET('Bateria indicadores proceso'!$I$3,(RIGHT(A2458,3)),1)</f>
        <v>Eficacia</v>
      </c>
      <c r="D2460" s="427"/>
      <c r="E2460" s="427"/>
      <c r="F2460" s="427"/>
      <c r="G2460" s="427"/>
      <c r="H2460" s="427"/>
      <c r="I2460" s="427"/>
      <c r="J2460" s="427"/>
      <c r="K2460" s="427"/>
      <c r="L2460" s="428"/>
    </row>
    <row r="2461" spans="1:12" ht="15" thickBot="1">
      <c r="A2461" s="103"/>
      <c r="B2461" s="73" t="s">
        <v>132</v>
      </c>
      <c r="C2461" s="427" t="str">
        <f ca="1">OFFSET('Bateria indicadores proceso'!$J$3,(RIGHT(A2458,3)),1)</f>
        <v xml:space="preserve">Garantizar el nivel de gestión frente a los proyectos de actos administrativos que le sean requeridos a la Dirección Jurídica para elaboración y revisión.									</v>
      </c>
      <c r="D2461" s="427"/>
      <c r="E2461" s="427"/>
      <c r="F2461" s="427"/>
      <c r="G2461" s="427"/>
      <c r="H2461" s="427"/>
      <c r="I2461" s="427"/>
      <c r="J2461" s="427"/>
      <c r="K2461" s="427"/>
      <c r="L2461" s="428"/>
    </row>
    <row r="2462" spans="1:12" ht="16" thickBot="1">
      <c r="A2462" s="103"/>
      <c r="B2462" s="438" t="s">
        <v>133</v>
      </c>
      <c r="C2462" s="439"/>
      <c r="D2462" s="439"/>
      <c r="E2462" s="439"/>
      <c r="F2462" s="439"/>
      <c r="G2462" s="439"/>
      <c r="H2462" s="439"/>
      <c r="I2462" s="439"/>
      <c r="J2462" s="439"/>
      <c r="K2462" s="439"/>
      <c r="L2462" s="440"/>
    </row>
    <row r="2463" spans="1:12">
      <c r="A2463" s="101"/>
      <c r="B2463" s="71" t="s">
        <v>134</v>
      </c>
      <c r="C2463" s="427" t="str">
        <f ca="1">OFFSET('Bateria indicadores proceso'!$O$3,(RIGHT(A2458,3)),1)</f>
        <v>Porcentaje</v>
      </c>
      <c r="D2463" s="427"/>
      <c r="E2463" s="427"/>
      <c r="F2463" s="427"/>
      <c r="G2463" s="427"/>
      <c r="H2463" s="427"/>
      <c r="I2463" s="427"/>
      <c r="J2463" s="427"/>
      <c r="K2463" s="427"/>
      <c r="L2463" s="428"/>
    </row>
    <row r="2464" spans="1:12" ht="24">
      <c r="A2464" s="101"/>
      <c r="B2464" s="72" t="s">
        <v>135</v>
      </c>
      <c r="C2464" s="427"/>
      <c r="D2464" s="427"/>
      <c r="E2464" s="427"/>
      <c r="F2464" s="427"/>
      <c r="G2464" s="427"/>
      <c r="H2464" s="427"/>
      <c r="I2464" s="427"/>
      <c r="J2464" s="427"/>
      <c r="K2464" s="427"/>
      <c r="L2464" s="428"/>
    </row>
    <row r="2465" spans="1:12">
      <c r="A2465" s="101"/>
      <c r="B2465" s="72" t="s">
        <v>136</v>
      </c>
      <c r="C2465" s="427" t="str">
        <f ca="1">OFFSET('Bateria indicadores proceso'!$L$3,(RIGHT(A2458,3)),1)</f>
        <v>(Número de  proyectos de actos administrativos elaborados y revisados / Total de proyectos de actos administrativos requeridos)*100</v>
      </c>
      <c r="D2465" s="427"/>
      <c r="E2465" s="427"/>
      <c r="F2465" s="427"/>
      <c r="G2465" s="427"/>
      <c r="H2465" s="427"/>
      <c r="I2465" s="427"/>
      <c r="J2465" s="427"/>
      <c r="K2465" s="427"/>
      <c r="L2465" s="428"/>
    </row>
    <row r="2466" spans="1:12">
      <c r="A2466" s="101"/>
      <c r="B2466" s="72" t="s">
        <v>137</v>
      </c>
      <c r="C2466" s="427" t="str">
        <f ca="1">OFFSET('Bateria indicadores proceso'!$Z$3,(RIGHT(A2458,3)),1)</f>
        <v>Trimestral</v>
      </c>
      <c r="D2466" s="427"/>
      <c r="E2466" s="427"/>
      <c r="F2466" s="427"/>
      <c r="G2466" s="427"/>
      <c r="H2466" s="427"/>
      <c r="I2466" s="427"/>
      <c r="J2466" s="427"/>
      <c r="K2466" s="427"/>
      <c r="L2466" s="428"/>
    </row>
    <row r="2467" spans="1:12">
      <c r="A2467" s="101"/>
      <c r="B2467" s="72" t="s">
        <v>138</v>
      </c>
      <c r="C2467" s="427" t="str">
        <f ca="1">OFFSET('Bateria indicadores proceso'!$X$3,(RIGHT(A2458,3)),1)</f>
        <v>Matriz de asignación y atención de proyectos de actos administrativos requeridos a la Dirección Jurídica</v>
      </c>
      <c r="D2467" s="427"/>
      <c r="E2467" s="427"/>
      <c r="F2467" s="427"/>
      <c r="G2467" s="427"/>
      <c r="H2467" s="427"/>
      <c r="I2467" s="427"/>
      <c r="J2467" s="427"/>
      <c r="K2467" s="427"/>
      <c r="L2467" s="428"/>
    </row>
    <row r="2468" spans="1:12">
      <c r="A2468" s="101"/>
      <c r="B2468" s="72" t="s">
        <v>139</v>
      </c>
      <c r="C2468" s="425">
        <f ca="1">OFFSET('Bateria indicadores proceso'!$P$3,(RIGHT(A2458,3)),1)</f>
        <v>2024</v>
      </c>
      <c r="D2468" s="425"/>
      <c r="E2468" s="425"/>
      <c r="F2468" s="425"/>
      <c r="G2468" s="425"/>
      <c r="H2468" s="425"/>
      <c r="I2468" s="425"/>
      <c r="J2468" s="425"/>
      <c r="K2468" s="425"/>
      <c r="L2468" s="426"/>
    </row>
    <row r="2469" spans="1:12">
      <c r="A2469" s="101"/>
      <c r="B2469" s="72" t="s">
        <v>140</v>
      </c>
      <c r="C2469" s="425" t="str">
        <f ca="1">IF(C2463="Número",TEXT(OFFSET('Bateria indicadores proceso'!$Q$3,(RIGHT(A2458,3)),1),"######"),TEXT(OFFSET('Bateria indicadores proceso'!$Q$3,(RIGHT(A2458,3)),1),"0.0%"))</f>
        <v>100.0%</v>
      </c>
      <c r="D2469" s="425"/>
      <c r="E2469" s="425"/>
      <c r="F2469" s="425"/>
      <c r="G2469" s="425"/>
      <c r="H2469" s="425"/>
      <c r="I2469" s="425"/>
      <c r="J2469" s="425"/>
      <c r="K2469" s="425"/>
      <c r="L2469" s="426"/>
    </row>
    <row r="2470" spans="1:12">
      <c r="A2470" s="101"/>
      <c r="B2470" s="72" t="s">
        <v>141</v>
      </c>
      <c r="C2470" s="444">
        <f ca="1">+OFFSET('Bateria indicadores proceso'!$R$3,(RIGHT(A2458,3)),1)</f>
        <v>46022</v>
      </c>
      <c r="D2470" s="444"/>
      <c r="E2470" s="444"/>
      <c r="F2470" s="444"/>
      <c r="G2470" s="444"/>
      <c r="H2470" s="444"/>
      <c r="I2470" s="444"/>
      <c r="J2470" s="444"/>
      <c r="K2470" s="444"/>
      <c r="L2470" s="445"/>
    </row>
    <row r="2471" spans="1:12">
      <c r="A2471" s="101"/>
      <c r="B2471" s="72" t="s">
        <v>142</v>
      </c>
      <c r="C2471" s="425" t="str">
        <f ca="1">OFFSET('Bateria indicadores proceso'!$M$3,(RIGHT(A2458,3)),1)</f>
        <v>Mantener</v>
      </c>
      <c r="D2471" s="425"/>
      <c r="E2471" s="425"/>
      <c r="F2471" s="425"/>
      <c r="G2471" s="425"/>
      <c r="H2471" s="425"/>
      <c r="I2471" s="425"/>
      <c r="J2471" s="425"/>
      <c r="K2471" s="425"/>
      <c r="L2471" s="426"/>
    </row>
    <row r="2472" spans="1:12">
      <c r="A2472" s="101"/>
      <c r="B2472" s="72" t="s">
        <v>143</v>
      </c>
      <c r="C2472" s="425" t="str">
        <f ca="1">OFFSET('Bateria indicadores proceso'!$N$3,(RIGHT(A2458,3)),1)</f>
        <v>Acumulado</v>
      </c>
      <c r="D2472" s="425"/>
      <c r="E2472" s="425"/>
      <c r="F2472" s="425"/>
      <c r="G2472" s="425"/>
      <c r="H2472" s="425"/>
      <c r="I2472" s="425"/>
      <c r="J2472" s="425"/>
      <c r="K2472" s="425"/>
      <c r="L2472" s="426"/>
    </row>
    <row r="2473" spans="1:12">
      <c r="A2473" s="101"/>
      <c r="B2473" s="72" t="s">
        <v>144</v>
      </c>
      <c r="C2473" s="425" t="str">
        <f ca="1">IF(C2463="Número",TEXT(OFFSET('Bateria indicadores proceso'!$W$3,(RIGHT(A2458,3)),1),"######"),TEXT(OFFSET('Bateria indicadores proceso'!$W$3,(RIGHT(A2458,3)),1),"0.0%"))</f>
        <v>100.0%</v>
      </c>
      <c r="D2473" s="425"/>
      <c r="E2473" s="425"/>
      <c r="F2473" s="425"/>
      <c r="G2473" s="425"/>
      <c r="H2473" s="425"/>
      <c r="I2473" s="425"/>
      <c r="J2473" s="425"/>
      <c r="K2473" s="425"/>
      <c r="L2473" s="426"/>
    </row>
    <row r="2474" spans="1:12">
      <c r="A2474" s="101"/>
      <c r="B2474" s="441" t="s">
        <v>145</v>
      </c>
      <c r="C2474" s="70" t="s">
        <v>146</v>
      </c>
      <c r="D2474" s="70" t="s">
        <v>147</v>
      </c>
      <c r="E2474" s="70" t="s">
        <v>148</v>
      </c>
      <c r="F2474" s="70" t="s">
        <v>149</v>
      </c>
      <c r="J2474" s="75"/>
      <c r="K2474" s="75"/>
      <c r="L2474" s="76"/>
    </row>
    <row r="2475" spans="1:12">
      <c r="A2475" s="101"/>
      <c r="B2475" s="441"/>
      <c r="C2475" s="70" t="str">
        <f ca="1">IF(C2463="Número",TEXT(OFFSET('Bateria indicadores proceso'!$S$3,(RIGHT(A2458,3)),1),"######"),TEXT(OFFSET('Bateria indicadores proceso'!$S$3,(RIGHT(A2458,3)),1),"0.0%"))</f>
        <v>100.0%</v>
      </c>
      <c r="D2475" s="70" t="str">
        <f ca="1">IF(C2463="Número",TEXT(OFFSET('Bateria indicadores proceso'!$T$3,(RIGHT(A2458,3)),1),"######"),TEXT(OFFSET('Bateria indicadores proceso'!$T$3,(RIGHT(A2458,3)),1),"0.0%"))</f>
        <v>100.0%</v>
      </c>
      <c r="E2475" s="70" t="str">
        <f ca="1">IF(C2463="Número",TEXT(OFFSET('Bateria indicadores proceso'!$U$3,(RIGHT(A2458,3)),1),"######"),TEXT(OFFSET('Bateria indicadores proceso'!$U$3,(RIGHT(A2458,3)),1),"0.0%"))</f>
        <v>100.0%</v>
      </c>
      <c r="F2475" s="70" t="str">
        <f ca="1">IF(C2463="Número",TEXT(OFFSET('Bateria indicadores proceso'!$V$3,(RIGHT(A2458,3)),1),"######"),TEXT(OFFSET('Bateria indicadores proceso'!$V$3,(RIGHT(A2458,3)),1),"0.0%"))</f>
        <v>100.0%</v>
      </c>
      <c r="J2475" s="77"/>
      <c r="K2475" s="77"/>
      <c r="L2475" s="78"/>
    </row>
    <row r="2476" spans="1:12">
      <c r="A2476" s="101"/>
      <c r="B2476" s="466" t="s">
        <v>150</v>
      </c>
      <c r="C2476" s="446" t="s">
        <v>99</v>
      </c>
      <c r="D2476" s="447"/>
      <c r="E2476" s="446" t="s">
        <v>103</v>
      </c>
      <c r="F2476" s="447"/>
      <c r="G2476" s="446" t="s">
        <v>107</v>
      </c>
      <c r="H2476" s="447"/>
      <c r="I2476" s="446" t="s">
        <v>111</v>
      </c>
      <c r="J2476" s="447"/>
      <c r="K2476" s="446" t="s">
        <v>114</v>
      </c>
      <c r="L2476" s="449"/>
    </row>
    <row r="2477" spans="1:12">
      <c r="A2477" s="101"/>
      <c r="B2477" s="467"/>
      <c r="C2477" s="452" t="s">
        <v>97</v>
      </c>
      <c r="D2477" s="453"/>
      <c r="E2477" s="454" t="s">
        <v>101</v>
      </c>
      <c r="F2477" s="455"/>
      <c r="G2477" s="456" t="s">
        <v>105</v>
      </c>
      <c r="H2477" s="457"/>
      <c r="I2477" s="458" t="s">
        <v>109</v>
      </c>
      <c r="J2477" s="459"/>
      <c r="K2477" s="460" t="s">
        <v>112</v>
      </c>
      <c r="L2477" s="461"/>
    </row>
    <row r="2478" spans="1:12">
      <c r="A2478" s="101"/>
      <c r="B2478" s="468"/>
      <c r="C2478" s="446" t="s">
        <v>98</v>
      </c>
      <c r="D2478" s="447"/>
      <c r="E2478" s="446" t="s">
        <v>151</v>
      </c>
      <c r="F2478" s="447"/>
      <c r="G2478" s="448" t="s">
        <v>152</v>
      </c>
      <c r="H2478" s="447"/>
      <c r="I2478" s="446" t="s">
        <v>153</v>
      </c>
      <c r="J2478" s="447"/>
      <c r="K2478" s="446" t="s">
        <v>113</v>
      </c>
      <c r="L2478" s="449"/>
    </row>
    <row r="2479" spans="1:12">
      <c r="A2479" s="101"/>
      <c r="B2479" s="72" t="s">
        <v>154</v>
      </c>
      <c r="C2479" s="427" t="str">
        <f ca="1">OFFSET('Bateria indicadores proceso'!$Y$3,(RIGHT(A2458,3)),1)</f>
        <v>Matriz de asignación y atención de proyectos de actos administrativos requeridos a la Dirección Jurídica</v>
      </c>
      <c r="D2479" s="427"/>
      <c r="E2479" s="427"/>
      <c r="F2479" s="427"/>
      <c r="G2479" s="427"/>
      <c r="H2479" s="427"/>
      <c r="I2479" s="427"/>
      <c r="J2479" s="427"/>
      <c r="K2479" s="427"/>
      <c r="L2479" s="428"/>
    </row>
    <row r="2480" spans="1:12">
      <c r="A2480" s="101"/>
      <c r="B2480" s="442" t="s">
        <v>155</v>
      </c>
      <c r="C2480" s="425" t="s">
        <v>156</v>
      </c>
      <c r="D2480" s="425"/>
      <c r="E2480" s="425"/>
      <c r="F2480" s="462" t="str">
        <f ca="1">OFFSET('Bateria indicadores proceso'!$B$3,(RIGHT(A2458,3)),1)</f>
        <v>GESTIÓN JURÍDICA</v>
      </c>
      <c r="G2480" s="462"/>
      <c r="H2480" s="462"/>
      <c r="I2480" s="462"/>
      <c r="J2480" s="462"/>
      <c r="K2480" s="462"/>
      <c r="L2480" s="463"/>
    </row>
    <row r="2481" spans="1:12">
      <c r="A2481" s="101"/>
      <c r="B2481" s="443"/>
      <c r="C2481" s="425" t="s">
        <v>157</v>
      </c>
      <c r="D2481" s="425"/>
      <c r="E2481" s="425"/>
      <c r="F2481" s="464">
        <f ca="1">OFFSET('Bateria indicadores proceso'!$C$3,(RIGHT(A2458,3)),1)</f>
        <v>1</v>
      </c>
      <c r="G2481" s="464"/>
      <c r="H2481" s="464"/>
      <c r="I2481" s="464"/>
      <c r="J2481" s="464"/>
      <c r="K2481" s="464"/>
      <c r="L2481" s="465"/>
    </row>
    <row r="2482" spans="1:12" ht="15" thickBot="1">
      <c r="A2482" s="101"/>
      <c r="B2482" s="443"/>
      <c r="C2482" s="425" t="s">
        <v>158</v>
      </c>
      <c r="D2482" s="425"/>
      <c r="E2482" s="425"/>
      <c r="F2482" s="464">
        <f ca="1">OFFSET('Bateria indicadores proceso'!$E$3,(RIGHT(A2458,3)),1)</f>
        <v>0.22</v>
      </c>
      <c r="G2482" s="464"/>
      <c r="H2482" s="464"/>
      <c r="I2482" s="464"/>
      <c r="J2482" s="464"/>
      <c r="K2482" s="464"/>
      <c r="L2482" s="465"/>
    </row>
    <row r="2483" spans="1:12" ht="16" thickBot="1">
      <c r="A2483" s="101"/>
      <c r="B2483" s="438" t="s">
        <v>159</v>
      </c>
      <c r="C2483" s="439"/>
      <c r="D2483" s="439"/>
      <c r="E2483" s="439"/>
      <c r="F2483" s="439"/>
      <c r="G2483" s="439"/>
      <c r="H2483" s="439"/>
      <c r="I2483" s="439"/>
      <c r="J2483" s="439"/>
      <c r="K2483" s="439"/>
      <c r="L2483" s="440"/>
    </row>
    <row r="2484" spans="1:12">
      <c r="A2484" s="101"/>
      <c r="B2484" s="72" t="s">
        <v>161</v>
      </c>
      <c r="C2484" s="425" t="str">
        <f ca="1">OFFSET('Bateria indicadores proceso'!$G$3,(RIGHT(A2458,3)),1)</f>
        <v>Director</v>
      </c>
      <c r="D2484" s="425"/>
      <c r="E2484" s="425"/>
      <c r="F2484" s="425"/>
      <c r="G2484" s="425"/>
      <c r="H2484" s="425"/>
      <c r="I2484" s="425"/>
      <c r="J2484" s="425"/>
      <c r="K2484" s="425"/>
      <c r="L2484" s="426"/>
    </row>
    <row r="2485" spans="1:12">
      <c r="A2485" s="101"/>
      <c r="B2485" s="72" t="s">
        <v>162</v>
      </c>
      <c r="C2485" s="425" t="str">
        <f ca="1">OFFSET('Bateria indicadores proceso'!$F$3,(RIGHT(A2458,3)),1)</f>
        <v>Dirección Jurídica</v>
      </c>
      <c r="D2485" s="425"/>
      <c r="E2485" s="425"/>
      <c r="F2485" s="425"/>
      <c r="G2485" s="425"/>
      <c r="H2485" s="425"/>
      <c r="I2485" s="425"/>
      <c r="J2485" s="425"/>
      <c r="K2485" s="425"/>
      <c r="L2485" s="426"/>
    </row>
    <row r="2486" spans="1:12">
      <c r="A2486" s="101"/>
      <c r="B2486" s="72" t="s">
        <v>163</v>
      </c>
      <c r="C2486" s="450" t="str">
        <f ca="1">OFFSET('Bateria indicadores proceso'!$H$3,(RIGHT(A2422,3)),1)</f>
        <v>juan.duran@mininterior.gov.co.</v>
      </c>
      <c r="D2486" s="450"/>
      <c r="E2486" s="450"/>
      <c r="F2486" s="450"/>
      <c r="G2486" s="450"/>
      <c r="H2486" s="450"/>
      <c r="I2486" s="450"/>
      <c r="J2486" s="450"/>
      <c r="K2486" s="450"/>
      <c r="L2486" s="451"/>
    </row>
    <row r="2487" spans="1:12" ht="15" thickBot="1">
      <c r="A2487" s="104"/>
      <c r="B2487" s="74" t="s">
        <v>164</v>
      </c>
      <c r="C2487" s="429" t="s">
        <v>165</v>
      </c>
      <c r="D2487" s="429"/>
      <c r="E2487" s="429"/>
      <c r="F2487" s="429"/>
      <c r="G2487" s="429"/>
      <c r="H2487" s="429"/>
      <c r="I2487" s="429"/>
      <c r="J2487" s="429"/>
      <c r="K2487" s="429"/>
      <c r="L2487" s="430"/>
    </row>
    <row r="2488" spans="1:12" ht="15" thickBot="1"/>
    <row r="2489" spans="1:12" ht="21.5" thickBot="1">
      <c r="A2489" s="431" t="s">
        <v>120</v>
      </c>
      <c r="B2489" s="432"/>
      <c r="C2489" s="432"/>
      <c r="D2489" s="432"/>
      <c r="E2489" s="432"/>
      <c r="F2489" s="432"/>
      <c r="G2489" s="432"/>
      <c r="H2489" s="432"/>
      <c r="I2489" s="432"/>
      <c r="J2489" s="432"/>
      <c r="K2489" s="432"/>
      <c r="L2489" s="433"/>
    </row>
    <row r="2490" spans="1:12" ht="31.5" thickBot="1">
      <c r="A2490" s="69" t="s">
        <v>121</v>
      </c>
      <c r="B2490" s="436" t="s">
        <v>122</v>
      </c>
      <c r="C2490" s="436"/>
      <c r="D2490" s="436"/>
      <c r="E2490" s="436"/>
      <c r="F2490" s="436"/>
      <c r="G2490" s="436"/>
      <c r="H2490" s="436"/>
      <c r="I2490" s="436"/>
      <c r="J2490" s="436"/>
      <c r="K2490" s="436"/>
      <c r="L2490" s="436"/>
    </row>
    <row r="2491" spans="1:12" ht="16" thickBot="1">
      <c r="A2491" s="100"/>
      <c r="B2491" s="71" t="s">
        <v>123</v>
      </c>
      <c r="C2491" s="434" t="s">
        <v>124</v>
      </c>
      <c r="D2491" s="434"/>
      <c r="E2491" s="434"/>
      <c r="F2491" s="434"/>
      <c r="G2491" s="434"/>
      <c r="H2491" s="434"/>
      <c r="I2491" s="434"/>
      <c r="J2491" s="434"/>
      <c r="K2491" s="434"/>
      <c r="L2491" s="435"/>
    </row>
    <row r="2492" spans="1:12" ht="16" thickBot="1">
      <c r="A2492" s="101"/>
      <c r="B2492" s="436" t="s">
        <v>125</v>
      </c>
      <c r="C2492" s="437"/>
      <c r="D2492" s="437"/>
      <c r="E2492" s="437"/>
      <c r="F2492" s="437"/>
      <c r="G2492" s="437"/>
      <c r="H2492" s="437"/>
      <c r="I2492" s="437"/>
      <c r="J2492" s="437"/>
      <c r="K2492" s="437"/>
      <c r="L2492" s="437"/>
    </row>
    <row r="2493" spans="1:12">
      <c r="A2493" s="101"/>
      <c r="B2493" s="71" t="s">
        <v>126</v>
      </c>
      <c r="C2493" s="427" t="s">
        <v>127</v>
      </c>
      <c r="D2493" s="427"/>
      <c r="E2493" s="427"/>
      <c r="F2493" s="427"/>
      <c r="G2493" s="427"/>
      <c r="H2493" s="427"/>
      <c r="I2493" s="427"/>
      <c r="J2493" s="427"/>
      <c r="K2493" s="427"/>
      <c r="L2493" s="428"/>
    </row>
    <row r="2494" spans="1:12">
      <c r="A2494" s="102" t="s">
        <v>234</v>
      </c>
      <c r="B2494" s="72" t="s">
        <v>129</v>
      </c>
      <c r="C2494" s="427" t="str">
        <f ca="1">OFFSET('Bateria indicadores proceso'!$F$3,(RIGHT(A2494,3)),1)</f>
        <v>Dirección Jurídica</v>
      </c>
      <c r="D2494" s="427"/>
      <c r="E2494" s="427"/>
      <c r="F2494" s="427"/>
      <c r="G2494" s="427"/>
      <c r="H2494" s="427"/>
      <c r="I2494" s="427"/>
      <c r="J2494" s="427"/>
      <c r="K2494" s="427"/>
      <c r="L2494" s="428"/>
    </row>
    <row r="2495" spans="1:12">
      <c r="A2495" s="101"/>
      <c r="B2495" s="72" t="s">
        <v>130</v>
      </c>
      <c r="C2495" s="427" t="str">
        <f ca="1">OFFSET('Bateria indicadores proceso'!$K$3,(RIGHT(A2494,3)),1)</f>
        <v>Informes enviados a los clientes internos y externos conforme a las funciones de la Dirección Jurídica</v>
      </c>
      <c r="D2495" s="427"/>
      <c r="E2495" s="427"/>
      <c r="F2495" s="427"/>
      <c r="G2495" s="427"/>
      <c r="H2495" s="427"/>
      <c r="I2495" s="427"/>
      <c r="J2495" s="427"/>
      <c r="K2495" s="427"/>
      <c r="L2495" s="428"/>
    </row>
    <row r="2496" spans="1:12">
      <c r="A2496" s="101"/>
      <c r="B2496" s="72" t="s">
        <v>131</v>
      </c>
      <c r="C2496" s="427" t="str">
        <f ca="1">OFFSET('Bateria indicadores proceso'!$I$3,(RIGHT(A2494,3)),1)</f>
        <v>Eficacia</v>
      </c>
      <c r="D2496" s="427"/>
      <c r="E2496" s="427"/>
      <c r="F2496" s="427"/>
      <c r="G2496" s="427"/>
      <c r="H2496" s="427"/>
      <c r="I2496" s="427"/>
      <c r="J2496" s="427"/>
      <c r="K2496" s="427"/>
      <c r="L2496" s="428"/>
    </row>
    <row r="2497" spans="1:12" ht="15" thickBot="1">
      <c r="A2497" s="103"/>
      <c r="B2497" s="73" t="s">
        <v>132</v>
      </c>
      <c r="C2497" s="427" t="str">
        <f ca="1">OFFSET('Bateria indicadores proceso'!$J$3,(RIGHT(A2494,3)),1)</f>
        <v>Brindar respuesta a los informes que le sean requeridos a la Dirección Jurídica en el marco de sus funciones.</v>
      </c>
      <c r="D2497" s="427"/>
      <c r="E2497" s="427"/>
      <c r="F2497" s="427"/>
      <c r="G2497" s="427"/>
      <c r="H2497" s="427"/>
      <c r="I2497" s="427"/>
      <c r="J2497" s="427"/>
      <c r="K2497" s="427"/>
      <c r="L2497" s="428"/>
    </row>
    <row r="2498" spans="1:12" ht="16" thickBot="1">
      <c r="A2498" s="103"/>
      <c r="B2498" s="438" t="s">
        <v>133</v>
      </c>
      <c r="C2498" s="439"/>
      <c r="D2498" s="439"/>
      <c r="E2498" s="439"/>
      <c r="F2498" s="439"/>
      <c r="G2498" s="439"/>
      <c r="H2498" s="439"/>
      <c r="I2498" s="439"/>
      <c r="J2498" s="439"/>
      <c r="K2498" s="439"/>
      <c r="L2498" s="440"/>
    </row>
    <row r="2499" spans="1:12">
      <c r="A2499" s="101"/>
      <c r="B2499" s="71" t="s">
        <v>134</v>
      </c>
      <c r="C2499" s="427" t="str">
        <f ca="1">OFFSET('Bateria indicadores proceso'!$O$3,(RIGHT(A2494,3)),1)</f>
        <v>Porcentaje</v>
      </c>
      <c r="D2499" s="427"/>
      <c r="E2499" s="427"/>
      <c r="F2499" s="427"/>
      <c r="G2499" s="427"/>
      <c r="H2499" s="427"/>
      <c r="I2499" s="427"/>
      <c r="J2499" s="427"/>
      <c r="K2499" s="427"/>
      <c r="L2499" s="428"/>
    </row>
    <row r="2500" spans="1:12" ht="24">
      <c r="A2500" s="101"/>
      <c r="B2500" s="72" t="s">
        <v>135</v>
      </c>
      <c r="C2500" s="427"/>
      <c r="D2500" s="427"/>
      <c r="E2500" s="427"/>
      <c r="F2500" s="427"/>
      <c r="G2500" s="427"/>
      <c r="H2500" s="427"/>
      <c r="I2500" s="427"/>
      <c r="J2500" s="427"/>
      <c r="K2500" s="427"/>
      <c r="L2500" s="428"/>
    </row>
    <row r="2501" spans="1:12">
      <c r="A2501" s="101"/>
      <c r="B2501" s="72" t="s">
        <v>136</v>
      </c>
      <c r="C2501" s="427" t="str">
        <f ca="1">OFFSET('Bateria indicadores proceso'!$L$3,(RIGHT(A2494,3)),1)</f>
        <v>(Número de informes enviados a los clientes internos y externos / Total de informes solicitados por los clientes internos y externos )*100</v>
      </c>
      <c r="D2501" s="427"/>
      <c r="E2501" s="427"/>
      <c r="F2501" s="427"/>
      <c r="G2501" s="427"/>
      <c r="H2501" s="427"/>
      <c r="I2501" s="427"/>
      <c r="J2501" s="427"/>
      <c r="K2501" s="427"/>
      <c r="L2501" s="428"/>
    </row>
    <row r="2502" spans="1:12">
      <c r="A2502" s="101"/>
      <c r="B2502" s="72" t="s">
        <v>137</v>
      </c>
      <c r="C2502" s="427" t="str">
        <f ca="1">OFFSET('Bateria indicadores proceso'!$Z$3,(RIGHT(A2494,3)),1)</f>
        <v>Trimestral</v>
      </c>
      <c r="D2502" s="427"/>
      <c r="E2502" s="427"/>
      <c r="F2502" s="427"/>
      <c r="G2502" s="427"/>
      <c r="H2502" s="427"/>
      <c r="I2502" s="427"/>
      <c r="J2502" s="427"/>
      <c r="K2502" s="427"/>
      <c r="L2502" s="428"/>
    </row>
    <row r="2503" spans="1:12">
      <c r="A2503" s="101"/>
      <c r="B2503" s="72" t="s">
        <v>138</v>
      </c>
      <c r="C2503" s="427" t="str">
        <f ca="1">OFFSET('Bateria indicadores proceso'!$X$3,(RIGHT(A2494,3)),1)</f>
        <v>Reporte sistema Control Doc</v>
      </c>
      <c r="D2503" s="427"/>
      <c r="E2503" s="427"/>
      <c r="F2503" s="427"/>
      <c r="G2503" s="427"/>
      <c r="H2503" s="427"/>
      <c r="I2503" s="427"/>
      <c r="J2503" s="427"/>
      <c r="K2503" s="427"/>
      <c r="L2503" s="428"/>
    </row>
    <row r="2504" spans="1:12">
      <c r="A2504" s="101"/>
      <c r="B2504" s="72" t="s">
        <v>139</v>
      </c>
      <c r="C2504" s="425">
        <f ca="1">OFFSET('Bateria indicadores proceso'!$P$3,(RIGHT(A2494,3)),1)</f>
        <v>2024</v>
      </c>
      <c r="D2504" s="425"/>
      <c r="E2504" s="425"/>
      <c r="F2504" s="425"/>
      <c r="G2504" s="425"/>
      <c r="H2504" s="425"/>
      <c r="I2504" s="425"/>
      <c r="J2504" s="425"/>
      <c r="K2504" s="425"/>
      <c r="L2504" s="426"/>
    </row>
    <row r="2505" spans="1:12">
      <c r="A2505" s="101"/>
      <c r="B2505" s="72" t="s">
        <v>140</v>
      </c>
      <c r="C2505" s="425" t="str">
        <f ca="1">IF(C2499="Número",TEXT(OFFSET('Bateria indicadores proceso'!$Q$3,(RIGHT(A2494,3)),1),"######"),TEXT(OFFSET('Bateria indicadores proceso'!$Q$3,(RIGHT(A2494,3)),1),"0.0%"))</f>
        <v>100.0%</v>
      </c>
      <c r="D2505" s="425"/>
      <c r="E2505" s="425"/>
      <c r="F2505" s="425"/>
      <c r="G2505" s="425"/>
      <c r="H2505" s="425"/>
      <c r="I2505" s="425"/>
      <c r="J2505" s="425"/>
      <c r="K2505" s="425"/>
      <c r="L2505" s="426"/>
    </row>
    <row r="2506" spans="1:12">
      <c r="A2506" s="101"/>
      <c r="B2506" s="72" t="s">
        <v>141</v>
      </c>
      <c r="C2506" s="444">
        <f ca="1">+OFFSET('Bateria indicadores proceso'!$R$3,(RIGHT(A2494,3)),1)</f>
        <v>46022</v>
      </c>
      <c r="D2506" s="444"/>
      <c r="E2506" s="444"/>
      <c r="F2506" s="444"/>
      <c r="G2506" s="444"/>
      <c r="H2506" s="444"/>
      <c r="I2506" s="444"/>
      <c r="J2506" s="444"/>
      <c r="K2506" s="444"/>
      <c r="L2506" s="445"/>
    </row>
    <row r="2507" spans="1:12">
      <c r="A2507" s="101"/>
      <c r="B2507" s="72" t="s">
        <v>142</v>
      </c>
      <c r="C2507" s="425" t="str">
        <f ca="1">OFFSET('Bateria indicadores proceso'!$M$3,(RIGHT(A2494,3)),1)</f>
        <v>Mantener</v>
      </c>
      <c r="D2507" s="425"/>
      <c r="E2507" s="425"/>
      <c r="F2507" s="425"/>
      <c r="G2507" s="425"/>
      <c r="H2507" s="425"/>
      <c r="I2507" s="425"/>
      <c r="J2507" s="425"/>
      <c r="K2507" s="425"/>
      <c r="L2507" s="426"/>
    </row>
    <row r="2508" spans="1:12">
      <c r="A2508" s="101"/>
      <c r="B2508" s="72" t="s">
        <v>143</v>
      </c>
      <c r="C2508" s="425" t="str">
        <f ca="1">OFFSET('Bateria indicadores proceso'!$N$3,(RIGHT(A2494,3)),1)</f>
        <v>Acumulado</v>
      </c>
      <c r="D2508" s="425"/>
      <c r="E2508" s="425"/>
      <c r="F2508" s="425"/>
      <c r="G2508" s="425"/>
      <c r="H2508" s="425"/>
      <c r="I2508" s="425"/>
      <c r="J2508" s="425"/>
      <c r="K2508" s="425"/>
      <c r="L2508" s="426"/>
    </row>
    <row r="2509" spans="1:12">
      <c r="A2509" s="101"/>
      <c r="B2509" s="72" t="s">
        <v>144</v>
      </c>
      <c r="C2509" s="425" t="str">
        <f ca="1">IF(C2499="Número",TEXT(OFFSET('Bateria indicadores proceso'!$W$3,(RIGHT(A2494,3)),1),"######"),TEXT(OFFSET('Bateria indicadores proceso'!$W$3,(RIGHT(A2494,3)),1),"0.0%"))</f>
        <v>100.0%</v>
      </c>
      <c r="D2509" s="425"/>
      <c r="E2509" s="425"/>
      <c r="F2509" s="425"/>
      <c r="G2509" s="425"/>
      <c r="H2509" s="425"/>
      <c r="I2509" s="425"/>
      <c r="J2509" s="425"/>
      <c r="K2509" s="425"/>
      <c r="L2509" s="426"/>
    </row>
    <row r="2510" spans="1:12">
      <c r="A2510" s="101"/>
      <c r="B2510" s="441" t="s">
        <v>145</v>
      </c>
      <c r="C2510" s="70" t="s">
        <v>146</v>
      </c>
      <c r="D2510" s="70" t="s">
        <v>147</v>
      </c>
      <c r="E2510" s="70" t="s">
        <v>148</v>
      </c>
      <c r="F2510" s="70" t="s">
        <v>149</v>
      </c>
      <c r="J2510" s="75"/>
      <c r="K2510" s="75"/>
      <c r="L2510" s="76"/>
    </row>
    <row r="2511" spans="1:12">
      <c r="A2511" s="101"/>
      <c r="B2511" s="441"/>
      <c r="C2511" s="70" t="str">
        <f ca="1">IF(C2499="Número",TEXT(OFFSET('Bateria indicadores proceso'!$S$3,(RIGHT(A2494,3)),1),"######"),TEXT(OFFSET('Bateria indicadores proceso'!$S$3,(RIGHT(A2494,3)),1),"0.0%"))</f>
        <v>100.0%</v>
      </c>
      <c r="D2511" s="70" t="str">
        <f ca="1">IF(C2499="Número",TEXT(OFFSET('Bateria indicadores proceso'!$T$3,(RIGHT(A2494,3)),1),"######"),TEXT(OFFSET('Bateria indicadores proceso'!$T$3,(RIGHT(A2494,3)),1),"0.0%"))</f>
        <v>100.0%</v>
      </c>
      <c r="E2511" s="70" t="str">
        <f ca="1">IF(C2499="Número",TEXT(OFFSET('Bateria indicadores proceso'!$U$3,(RIGHT(A2494,3)),1),"######"),TEXT(OFFSET('Bateria indicadores proceso'!$U$3,(RIGHT(A2494,3)),1),"0.0%"))</f>
        <v>100.0%</v>
      </c>
      <c r="F2511" s="70" t="str">
        <f ca="1">IF(C2499="Número",TEXT(OFFSET('Bateria indicadores proceso'!$V$3,(RIGHT(A2494,3)),1),"######"),TEXT(OFFSET('Bateria indicadores proceso'!$V$3,(RIGHT(A2494,3)),1),"0.0%"))</f>
        <v>100.0%</v>
      </c>
      <c r="J2511" s="77"/>
      <c r="K2511" s="77"/>
      <c r="L2511" s="78"/>
    </row>
    <row r="2512" spans="1:12">
      <c r="A2512" s="101"/>
      <c r="B2512" s="466" t="s">
        <v>150</v>
      </c>
      <c r="C2512" s="446" t="s">
        <v>99</v>
      </c>
      <c r="D2512" s="447"/>
      <c r="E2512" s="446" t="s">
        <v>103</v>
      </c>
      <c r="F2512" s="447"/>
      <c r="G2512" s="446" t="s">
        <v>107</v>
      </c>
      <c r="H2512" s="447"/>
      <c r="I2512" s="446" t="s">
        <v>111</v>
      </c>
      <c r="J2512" s="447"/>
      <c r="K2512" s="446" t="s">
        <v>114</v>
      </c>
      <c r="L2512" s="449"/>
    </row>
    <row r="2513" spans="1:12">
      <c r="A2513" s="101"/>
      <c r="B2513" s="467"/>
      <c r="C2513" s="452" t="s">
        <v>97</v>
      </c>
      <c r="D2513" s="453"/>
      <c r="E2513" s="454" t="s">
        <v>101</v>
      </c>
      <c r="F2513" s="455"/>
      <c r="G2513" s="456" t="s">
        <v>105</v>
      </c>
      <c r="H2513" s="457"/>
      <c r="I2513" s="458" t="s">
        <v>109</v>
      </c>
      <c r="J2513" s="459"/>
      <c r="K2513" s="460" t="s">
        <v>112</v>
      </c>
      <c r="L2513" s="461"/>
    </row>
    <row r="2514" spans="1:12">
      <c r="A2514" s="101"/>
      <c r="B2514" s="468"/>
      <c r="C2514" s="446" t="s">
        <v>98</v>
      </c>
      <c r="D2514" s="447"/>
      <c r="E2514" s="446" t="s">
        <v>151</v>
      </c>
      <c r="F2514" s="447"/>
      <c r="G2514" s="448" t="s">
        <v>152</v>
      </c>
      <c r="H2514" s="447"/>
      <c r="I2514" s="446" t="s">
        <v>153</v>
      </c>
      <c r="J2514" s="447"/>
      <c r="K2514" s="446" t="s">
        <v>113</v>
      </c>
      <c r="L2514" s="449"/>
    </row>
    <row r="2515" spans="1:12">
      <c r="A2515" s="101"/>
      <c r="B2515" s="72" t="s">
        <v>154</v>
      </c>
      <c r="C2515" s="427" t="str">
        <f ca="1">OFFSET('Bateria indicadores proceso'!$Y$3,(RIGHT(A2494,3)),1)</f>
        <v>Reporte sistema Control Doc</v>
      </c>
      <c r="D2515" s="427"/>
      <c r="E2515" s="427"/>
      <c r="F2515" s="427"/>
      <c r="G2515" s="427"/>
      <c r="H2515" s="427"/>
      <c r="I2515" s="427"/>
      <c r="J2515" s="427"/>
      <c r="K2515" s="427"/>
      <c r="L2515" s="428"/>
    </row>
    <row r="2516" spans="1:12">
      <c r="A2516" s="101"/>
      <c r="B2516" s="442" t="s">
        <v>155</v>
      </c>
      <c r="C2516" s="425" t="s">
        <v>156</v>
      </c>
      <c r="D2516" s="425"/>
      <c r="E2516" s="425"/>
      <c r="F2516" s="462" t="str">
        <f ca="1">OFFSET('Bateria indicadores proceso'!$B$3,(RIGHT(A2494,3)),1)</f>
        <v>GESTIÓN JURÍDICA</v>
      </c>
      <c r="G2516" s="462"/>
      <c r="H2516" s="462"/>
      <c r="I2516" s="462"/>
      <c r="J2516" s="462"/>
      <c r="K2516" s="462"/>
      <c r="L2516" s="463"/>
    </row>
    <row r="2517" spans="1:12">
      <c r="A2517" s="101"/>
      <c r="B2517" s="443"/>
      <c r="C2517" s="425" t="s">
        <v>157</v>
      </c>
      <c r="D2517" s="425"/>
      <c r="E2517" s="425"/>
      <c r="F2517" s="464">
        <f ca="1">OFFSET('Bateria indicadores proceso'!$C$3,(RIGHT(A2494,3)),1)</f>
        <v>1</v>
      </c>
      <c r="G2517" s="464"/>
      <c r="H2517" s="464"/>
      <c r="I2517" s="464"/>
      <c r="J2517" s="464"/>
      <c r="K2517" s="464"/>
      <c r="L2517" s="465"/>
    </row>
    <row r="2518" spans="1:12" ht="15" thickBot="1">
      <c r="A2518" s="101"/>
      <c r="B2518" s="443"/>
      <c r="C2518" s="425" t="s">
        <v>158</v>
      </c>
      <c r="D2518" s="425"/>
      <c r="E2518" s="425"/>
      <c r="F2518" s="464">
        <f ca="1">OFFSET('Bateria indicadores proceso'!$E$3,(RIGHT(A2494,3)),1)</f>
        <v>0.12</v>
      </c>
      <c r="G2518" s="464"/>
      <c r="H2518" s="464"/>
      <c r="I2518" s="464"/>
      <c r="J2518" s="464"/>
      <c r="K2518" s="464"/>
      <c r="L2518" s="465"/>
    </row>
    <row r="2519" spans="1:12" ht="16" thickBot="1">
      <c r="A2519" s="101"/>
      <c r="B2519" s="438" t="s">
        <v>159</v>
      </c>
      <c r="C2519" s="439"/>
      <c r="D2519" s="439"/>
      <c r="E2519" s="439"/>
      <c r="F2519" s="439"/>
      <c r="G2519" s="439"/>
      <c r="H2519" s="439"/>
      <c r="I2519" s="439"/>
      <c r="J2519" s="439"/>
      <c r="K2519" s="439"/>
      <c r="L2519" s="440"/>
    </row>
    <row r="2520" spans="1:12">
      <c r="A2520" s="101"/>
      <c r="B2520" s="72" t="s">
        <v>161</v>
      </c>
      <c r="C2520" s="425" t="str">
        <f ca="1">OFFSET('Bateria indicadores proceso'!$G$3,(RIGHT(A2494,3)),1)</f>
        <v>Director</v>
      </c>
      <c r="D2520" s="425"/>
      <c r="E2520" s="425"/>
      <c r="F2520" s="425"/>
      <c r="G2520" s="425"/>
      <c r="H2520" s="425"/>
      <c r="I2520" s="425"/>
      <c r="J2520" s="425"/>
      <c r="K2520" s="425"/>
      <c r="L2520" s="426"/>
    </row>
    <row r="2521" spans="1:12">
      <c r="A2521" s="101"/>
      <c r="B2521" s="72" t="s">
        <v>162</v>
      </c>
      <c r="C2521" s="425" t="str">
        <f ca="1">OFFSET('Bateria indicadores proceso'!$F$3,(RIGHT(A2494,3)),1)</f>
        <v>Dirección Jurídica</v>
      </c>
      <c r="D2521" s="425"/>
      <c r="E2521" s="425"/>
      <c r="F2521" s="425"/>
      <c r="G2521" s="425"/>
      <c r="H2521" s="425"/>
      <c r="I2521" s="425"/>
      <c r="J2521" s="425"/>
      <c r="K2521" s="425"/>
      <c r="L2521" s="426"/>
    </row>
    <row r="2522" spans="1:12">
      <c r="A2522" s="101"/>
      <c r="B2522" s="72" t="s">
        <v>163</v>
      </c>
      <c r="C2522" s="450" t="str">
        <f ca="1">OFFSET('Bateria indicadores proceso'!$H$3,(RIGHT(A2494,3)),1)</f>
        <v>juan.duran@mininterior.gov.co.</v>
      </c>
      <c r="D2522" s="450"/>
      <c r="E2522" s="450"/>
      <c r="F2522" s="450"/>
      <c r="G2522" s="450"/>
      <c r="H2522" s="450"/>
      <c r="I2522" s="450"/>
      <c r="J2522" s="450"/>
      <c r="K2522" s="450"/>
      <c r="L2522" s="451"/>
    </row>
    <row r="2523" spans="1:12" ht="15" thickBot="1">
      <c r="A2523" s="104"/>
      <c r="B2523" s="74" t="s">
        <v>164</v>
      </c>
      <c r="C2523" s="429" t="s">
        <v>165</v>
      </c>
      <c r="D2523" s="429"/>
      <c r="E2523" s="429"/>
      <c r="F2523" s="429"/>
      <c r="G2523" s="429"/>
      <c r="H2523" s="429"/>
      <c r="I2523" s="429"/>
      <c r="J2523" s="429"/>
      <c r="K2523" s="429"/>
      <c r="L2523" s="430"/>
    </row>
    <row r="2524" spans="1:12" ht="15" thickBot="1"/>
    <row r="2525" spans="1:12" ht="21.5" thickBot="1">
      <c r="A2525" s="431" t="s">
        <v>120</v>
      </c>
      <c r="B2525" s="432"/>
      <c r="C2525" s="432"/>
      <c r="D2525" s="432"/>
      <c r="E2525" s="432"/>
      <c r="F2525" s="432"/>
      <c r="G2525" s="432"/>
      <c r="H2525" s="432"/>
      <c r="I2525" s="432"/>
      <c r="J2525" s="432"/>
      <c r="K2525" s="432"/>
      <c r="L2525" s="433"/>
    </row>
    <row r="2526" spans="1:12" ht="31.5" thickBot="1">
      <c r="A2526" s="69" t="s">
        <v>121</v>
      </c>
      <c r="B2526" s="436" t="s">
        <v>122</v>
      </c>
      <c r="C2526" s="436"/>
      <c r="D2526" s="436"/>
      <c r="E2526" s="436"/>
      <c r="F2526" s="436"/>
      <c r="G2526" s="436"/>
      <c r="H2526" s="436"/>
      <c r="I2526" s="436"/>
      <c r="J2526" s="436"/>
      <c r="K2526" s="436"/>
      <c r="L2526" s="436"/>
    </row>
    <row r="2527" spans="1:12" ht="16" thickBot="1">
      <c r="A2527" s="100"/>
      <c r="B2527" s="71" t="s">
        <v>123</v>
      </c>
      <c r="C2527" s="434" t="s">
        <v>124</v>
      </c>
      <c r="D2527" s="434"/>
      <c r="E2527" s="434"/>
      <c r="F2527" s="434"/>
      <c r="G2527" s="434"/>
      <c r="H2527" s="434"/>
      <c r="I2527" s="434"/>
      <c r="J2527" s="434"/>
      <c r="K2527" s="434"/>
      <c r="L2527" s="435"/>
    </row>
    <row r="2528" spans="1:12" ht="16" thickBot="1">
      <c r="A2528" s="101"/>
      <c r="B2528" s="436" t="s">
        <v>125</v>
      </c>
      <c r="C2528" s="437"/>
      <c r="D2528" s="437"/>
      <c r="E2528" s="437"/>
      <c r="F2528" s="437"/>
      <c r="G2528" s="437"/>
      <c r="H2528" s="437"/>
      <c r="I2528" s="437"/>
      <c r="J2528" s="437"/>
      <c r="K2528" s="437"/>
      <c r="L2528" s="437"/>
    </row>
    <row r="2529" spans="1:12">
      <c r="A2529" s="101"/>
      <c r="B2529" s="71" t="s">
        <v>126</v>
      </c>
      <c r="C2529" s="427" t="s">
        <v>127</v>
      </c>
      <c r="D2529" s="427"/>
      <c r="E2529" s="427"/>
      <c r="F2529" s="427"/>
      <c r="G2529" s="427"/>
      <c r="H2529" s="427"/>
      <c r="I2529" s="427"/>
      <c r="J2529" s="427"/>
      <c r="K2529" s="427"/>
      <c r="L2529" s="428"/>
    </row>
    <row r="2530" spans="1:12">
      <c r="A2530" s="102" t="s">
        <v>235</v>
      </c>
      <c r="B2530" s="72" t="s">
        <v>129</v>
      </c>
      <c r="C2530" s="427" t="str">
        <f ca="1">OFFSET('Bateria indicadores proceso'!$F$3,(RIGHT(A2530,3)),1)</f>
        <v>Oficina de Información Pública del Interior</v>
      </c>
      <c r="D2530" s="427"/>
      <c r="E2530" s="427"/>
      <c r="F2530" s="427"/>
      <c r="G2530" s="427"/>
      <c r="H2530" s="427"/>
      <c r="I2530" s="427"/>
      <c r="J2530" s="427"/>
      <c r="K2530" s="427"/>
      <c r="L2530" s="428"/>
    </row>
    <row r="2531" spans="1:12">
      <c r="A2531" s="101"/>
      <c r="B2531" s="72" t="s">
        <v>130</v>
      </c>
      <c r="C2531" s="427" t="str">
        <f ca="1">OFFSET('Bateria indicadores proceso'!$K$3,(RIGHT(A2530,3)),1)</f>
        <v xml:space="preserve">PQRSDF ATENDIDAS DENTRO DE LOS TERMINOS DE LEY											</v>
      </c>
      <c r="D2531" s="427"/>
      <c r="E2531" s="427"/>
      <c r="F2531" s="427"/>
      <c r="G2531" s="427"/>
      <c r="H2531" s="427"/>
      <c r="I2531" s="427"/>
      <c r="J2531" s="427"/>
      <c r="K2531" s="427"/>
      <c r="L2531" s="428"/>
    </row>
    <row r="2532" spans="1:12">
      <c r="A2532" s="101"/>
      <c r="B2532" s="72" t="s">
        <v>131</v>
      </c>
      <c r="C2532" s="427" t="str">
        <f ca="1">OFFSET('Bateria indicadores proceso'!$I$3,(RIGHT(A2530,3)),1)</f>
        <v>Eficiencia</v>
      </c>
      <c r="D2532" s="427"/>
      <c r="E2532" s="427"/>
      <c r="F2532" s="427"/>
      <c r="G2532" s="427"/>
      <c r="H2532" s="427"/>
      <c r="I2532" s="427"/>
      <c r="J2532" s="427"/>
      <c r="K2532" s="427"/>
      <c r="L2532" s="428"/>
    </row>
    <row r="2533" spans="1:12" ht="15" thickBot="1">
      <c r="A2533" s="103"/>
      <c r="B2533" s="73" t="s">
        <v>132</v>
      </c>
      <c r="C2533" s="427" t="str">
        <f ca="1">OFFSET('Bateria indicadores proceso'!$J$3,(RIGHT(A2530,3)),1)</f>
        <v xml:space="preserve">Este indicador mide los tiempos de respuesta de las PQRSDF mediante la data que arroja el sistema donde se gestionan, acorde con la tipología PQRSDF. Calcula si fue respondido o no, dentro o fuera de los tiempos de ley,asi mismo evalua la gestión frente a la respuesta institucional de todo el ministerio del interior, segregado por dependencias.Su orientación es aumentar.
Nota Aclaratoria: El grupo de Servicio al Ciudadano (OIP) solo se encarga de la medición y la presentación de los datos; las acciones correctivas -de llegarse a necesitarse- están a cargo de cada una de las dependencias de acuerdo con la normatividad vigente en la materia. "									</v>
      </c>
      <c r="D2533" s="427"/>
      <c r="E2533" s="427"/>
      <c r="F2533" s="427"/>
      <c r="G2533" s="427"/>
      <c r="H2533" s="427"/>
      <c r="I2533" s="427"/>
      <c r="J2533" s="427"/>
      <c r="K2533" s="427"/>
      <c r="L2533" s="428"/>
    </row>
    <row r="2534" spans="1:12" ht="16" thickBot="1">
      <c r="A2534" s="103"/>
      <c r="B2534" s="438" t="s">
        <v>133</v>
      </c>
      <c r="C2534" s="439"/>
      <c r="D2534" s="439"/>
      <c r="E2534" s="439"/>
      <c r="F2534" s="439"/>
      <c r="G2534" s="439"/>
      <c r="H2534" s="439"/>
      <c r="I2534" s="439"/>
      <c r="J2534" s="439"/>
      <c r="K2534" s="439"/>
      <c r="L2534" s="440"/>
    </row>
    <row r="2535" spans="1:12">
      <c r="A2535" s="101"/>
      <c r="B2535" s="71" t="s">
        <v>134</v>
      </c>
      <c r="C2535" s="427" t="str">
        <f ca="1">OFFSET('Bateria indicadores proceso'!$O$3,(RIGHT(A2530,3)),1)</f>
        <v>Porcentaje</v>
      </c>
      <c r="D2535" s="427"/>
      <c r="E2535" s="427"/>
      <c r="F2535" s="427"/>
      <c r="G2535" s="427"/>
      <c r="H2535" s="427"/>
      <c r="I2535" s="427"/>
      <c r="J2535" s="427"/>
      <c r="K2535" s="427"/>
      <c r="L2535" s="428"/>
    </row>
    <row r="2536" spans="1:12" ht="24">
      <c r="A2536" s="101"/>
      <c r="B2536" s="72" t="s">
        <v>135</v>
      </c>
      <c r="C2536" s="427"/>
      <c r="D2536" s="427"/>
      <c r="E2536" s="427"/>
      <c r="F2536" s="427"/>
      <c r="G2536" s="427"/>
      <c r="H2536" s="427"/>
      <c r="I2536" s="427"/>
      <c r="J2536" s="427"/>
      <c r="K2536" s="427"/>
      <c r="L2536" s="428"/>
    </row>
    <row r="2537" spans="1:12">
      <c r="A2537" s="101"/>
      <c r="B2537" s="72" t="s">
        <v>136</v>
      </c>
      <c r="C2537" s="427" t="str">
        <f ca="1">OFFSET('Bateria indicadores proceso'!$L$3,(RIGHT(A2530,3)),1)</f>
        <v xml:space="preserve">(Número de PQRSDF respondidas dentro de tiempo / Total de PQRSDF recibidas en el periodo de tiempo)*100									</v>
      </c>
      <c r="D2537" s="427"/>
      <c r="E2537" s="427"/>
      <c r="F2537" s="427"/>
      <c r="G2537" s="427"/>
      <c r="H2537" s="427"/>
      <c r="I2537" s="427"/>
      <c r="J2537" s="427"/>
      <c r="K2537" s="427"/>
      <c r="L2537" s="428"/>
    </row>
    <row r="2538" spans="1:12">
      <c r="A2538" s="101"/>
      <c r="B2538" s="72" t="s">
        <v>137</v>
      </c>
      <c r="C2538" s="427" t="str">
        <f ca="1">OFFSET('Bateria indicadores proceso'!$Z$3,(RIGHT(A2530,3)),1)</f>
        <v>Trimestral</v>
      </c>
      <c r="D2538" s="427"/>
      <c r="E2538" s="427"/>
      <c r="F2538" s="427"/>
      <c r="G2538" s="427"/>
      <c r="H2538" s="427"/>
      <c r="I2538" s="427"/>
      <c r="J2538" s="427"/>
      <c r="K2538" s="427"/>
      <c r="L2538" s="428"/>
    </row>
    <row r="2539" spans="1:12">
      <c r="A2539" s="101"/>
      <c r="B2539" s="72" t="s">
        <v>138</v>
      </c>
      <c r="C2539" s="427" t="str">
        <f ca="1">OFFSET('Bateria indicadores proceso'!$X$3,(RIGHT(A2530,3)),1)</f>
        <v xml:space="preserve">Sistemas de información donde se gestionen las PQRSDF									</v>
      </c>
      <c r="D2539" s="427"/>
      <c r="E2539" s="427"/>
      <c r="F2539" s="427"/>
      <c r="G2539" s="427"/>
      <c r="H2539" s="427"/>
      <c r="I2539" s="427"/>
      <c r="J2539" s="427"/>
      <c r="K2539" s="427"/>
      <c r="L2539" s="428"/>
    </row>
    <row r="2540" spans="1:12">
      <c r="A2540" s="101"/>
      <c r="B2540" s="72" t="s">
        <v>139</v>
      </c>
      <c r="C2540" s="425">
        <f ca="1">OFFSET('Bateria indicadores proceso'!$P$3,(RIGHT(A2530,3)),1)</f>
        <v>2025</v>
      </c>
      <c r="D2540" s="425"/>
      <c r="E2540" s="425"/>
      <c r="F2540" s="425"/>
      <c r="G2540" s="425"/>
      <c r="H2540" s="425"/>
      <c r="I2540" s="425"/>
      <c r="J2540" s="425"/>
      <c r="K2540" s="425"/>
      <c r="L2540" s="426"/>
    </row>
    <row r="2541" spans="1:12">
      <c r="A2541" s="101"/>
      <c r="B2541" s="72" t="s">
        <v>140</v>
      </c>
      <c r="C2541" s="425" t="str">
        <f ca="1">IF(C2535="Número",TEXT(OFFSET('Bateria indicadores proceso'!$Q$3,(RIGHT(A2530,3)),1),"######"),TEXT(OFFSET('Bateria indicadores proceso'!$Q$3,(RIGHT(A2530,3)),1),"0.0%"))</f>
        <v>37.0%</v>
      </c>
      <c r="D2541" s="425"/>
      <c r="E2541" s="425"/>
      <c r="F2541" s="425"/>
      <c r="G2541" s="425"/>
      <c r="H2541" s="425"/>
      <c r="I2541" s="425"/>
      <c r="J2541" s="425"/>
      <c r="K2541" s="425"/>
      <c r="L2541" s="426"/>
    </row>
    <row r="2542" spans="1:12">
      <c r="A2542" s="101"/>
      <c r="B2542" s="72" t="s">
        <v>141</v>
      </c>
      <c r="C2542" s="444">
        <f ca="1">+OFFSET('Bateria indicadores proceso'!$R$3,(RIGHT(A2530,3)),1)</f>
        <v>46022</v>
      </c>
      <c r="D2542" s="444"/>
      <c r="E2542" s="444"/>
      <c r="F2542" s="444"/>
      <c r="G2542" s="444"/>
      <c r="H2542" s="444"/>
      <c r="I2542" s="444"/>
      <c r="J2542" s="444"/>
      <c r="K2542" s="444"/>
      <c r="L2542" s="445"/>
    </row>
    <row r="2543" spans="1:12">
      <c r="A2543" s="101"/>
      <c r="B2543" s="72" t="s">
        <v>142</v>
      </c>
      <c r="C2543" s="425" t="str">
        <f ca="1">OFFSET('Bateria indicadores proceso'!$M$3,(RIGHT(A2530,3)),1)</f>
        <v>Incrementar</v>
      </c>
      <c r="D2543" s="425"/>
      <c r="E2543" s="425"/>
      <c r="F2543" s="425"/>
      <c r="G2543" s="425"/>
      <c r="H2543" s="425"/>
      <c r="I2543" s="425"/>
      <c r="J2543" s="425"/>
      <c r="K2543" s="425"/>
      <c r="L2543" s="426"/>
    </row>
    <row r="2544" spans="1:12">
      <c r="A2544" s="101"/>
      <c r="B2544" s="72" t="s">
        <v>143</v>
      </c>
      <c r="C2544" s="425" t="str">
        <f ca="1">OFFSET('Bateria indicadores proceso'!$N$3,(RIGHT(A2530,3)),1)</f>
        <v>Flujo</v>
      </c>
      <c r="D2544" s="425"/>
      <c r="E2544" s="425"/>
      <c r="F2544" s="425"/>
      <c r="G2544" s="425"/>
      <c r="H2544" s="425"/>
      <c r="I2544" s="425"/>
      <c r="J2544" s="425"/>
      <c r="K2544" s="425"/>
      <c r="L2544" s="426"/>
    </row>
    <row r="2545" spans="1:12">
      <c r="A2545" s="101"/>
      <c r="B2545" s="72" t="s">
        <v>144</v>
      </c>
      <c r="C2545" s="425" t="str">
        <f ca="1">IF(C2535="Número",TEXT(OFFSET('Bateria indicadores proceso'!$W$3,(RIGHT(A2530,3)),1),"######"),TEXT(OFFSET('Bateria indicadores proceso'!$W$3,(RIGHT(A2530,3)),1),"0.0%"))</f>
        <v>40.0%</v>
      </c>
      <c r="D2545" s="425"/>
      <c r="E2545" s="425"/>
      <c r="F2545" s="425"/>
      <c r="G2545" s="425"/>
      <c r="H2545" s="425"/>
      <c r="I2545" s="425"/>
      <c r="J2545" s="425"/>
      <c r="K2545" s="425"/>
      <c r="L2545" s="426"/>
    </row>
    <row r="2546" spans="1:12">
      <c r="A2546" s="101"/>
      <c r="B2546" s="441" t="s">
        <v>145</v>
      </c>
      <c r="C2546" s="70" t="s">
        <v>146</v>
      </c>
      <c r="D2546" s="70" t="s">
        <v>147</v>
      </c>
      <c r="E2546" s="70" t="s">
        <v>148</v>
      </c>
      <c r="F2546" s="70" t="s">
        <v>149</v>
      </c>
      <c r="J2546" s="75"/>
      <c r="K2546" s="75"/>
      <c r="L2546" s="76"/>
    </row>
    <row r="2547" spans="1:12">
      <c r="A2547" s="101"/>
      <c r="B2547" s="441"/>
      <c r="C2547" s="70" t="str">
        <f ca="1">IF(C2535="Número",TEXT(OFFSET('Bateria indicadores proceso'!$S$3,(RIGHT(A2530,3)),1),"######"),TEXT(OFFSET('Bateria indicadores proceso'!$S$3,(RIGHT(A2530,3)),1),"0.0%"))</f>
        <v>37.0%</v>
      </c>
      <c r="D2547" s="70" t="str">
        <f ca="1">IF(C2535="Número",TEXT(OFFSET('Bateria indicadores proceso'!$T$3,(RIGHT(A2530,3)),1),"######"),TEXT(OFFSET('Bateria indicadores proceso'!$T$3,(RIGHT(A2530,3)),1),"0.0%"))</f>
        <v>38.0%</v>
      </c>
      <c r="E2547" s="70" t="str">
        <f ca="1">IF(C2535="Número",TEXT(OFFSET('Bateria indicadores proceso'!$U$3,(RIGHT(A2530,3)),1),"######"),TEXT(OFFSET('Bateria indicadores proceso'!$U$3,(RIGHT(A2530,3)),1),"0.0%"))</f>
        <v>39.0%</v>
      </c>
      <c r="F2547" s="70" t="str">
        <f ca="1">IF(C2535="Número",TEXT(OFFSET('Bateria indicadores proceso'!$V$3,(RIGHT(A2530,3)),1),"######"),TEXT(OFFSET('Bateria indicadores proceso'!$V$3,(RIGHT(A2530,3)),1),"0.0%"))</f>
        <v>40.0%</v>
      </c>
      <c r="J2547" s="77"/>
      <c r="K2547" s="77"/>
      <c r="L2547" s="78"/>
    </row>
    <row r="2548" spans="1:12">
      <c r="A2548" s="101"/>
      <c r="B2548" s="466" t="s">
        <v>150</v>
      </c>
      <c r="C2548" s="446" t="s">
        <v>99</v>
      </c>
      <c r="D2548" s="447"/>
      <c r="E2548" s="446" t="s">
        <v>103</v>
      </c>
      <c r="F2548" s="447"/>
      <c r="G2548" s="446" t="s">
        <v>107</v>
      </c>
      <c r="H2548" s="447"/>
      <c r="I2548" s="446" t="s">
        <v>111</v>
      </c>
      <c r="J2548" s="447"/>
      <c r="K2548" s="446" t="s">
        <v>114</v>
      </c>
      <c r="L2548" s="449"/>
    </row>
    <row r="2549" spans="1:12">
      <c r="A2549" s="101"/>
      <c r="B2549" s="467"/>
      <c r="C2549" s="452" t="s">
        <v>97</v>
      </c>
      <c r="D2549" s="453"/>
      <c r="E2549" s="454" t="s">
        <v>101</v>
      </c>
      <c r="F2549" s="455"/>
      <c r="G2549" s="456" t="s">
        <v>105</v>
      </c>
      <c r="H2549" s="457"/>
      <c r="I2549" s="458" t="s">
        <v>109</v>
      </c>
      <c r="J2549" s="459"/>
      <c r="K2549" s="460" t="s">
        <v>112</v>
      </c>
      <c r="L2549" s="461"/>
    </row>
    <row r="2550" spans="1:12">
      <c r="A2550" s="101"/>
      <c r="B2550" s="468"/>
      <c r="C2550" s="446" t="s">
        <v>98</v>
      </c>
      <c r="D2550" s="447"/>
      <c r="E2550" s="446" t="s">
        <v>151</v>
      </c>
      <c r="F2550" s="447"/>
      <c r="G2550" s="448" t="s">
        <v>152</v>
      </c>
      <c r="H2550" s="447"/>
      <c r="I2550" s="446" t="s">
        <v>153</v>
      </c>
      <c r="J2550" s="447"/>
      <c r="K2550" s="446" t="s">
        <v>113</v>
      </c>
      <c r="L2550" s="449"/>
    </row>
    <row r="2551" spans="1:12">
      <c r="A2551" s="101"/>
      <c r="B2551" s="72" t="s">
        <v>154</v>
      </c>
      <c r="C2551" s="427" t="str">
        <f ca="1">OFFSET('Bateria indicadores proceso'!$Y$3,(RIGHT(A2530,3)),1)</f>
        <v xml:space="preserve">Reporte donde se evidencia los tiempos de respuesta y gestión de las PQRSDF extraido del Sistema de Gestión de Archivos electronicos SGDEA, con la  respectiva formulación que evidencie el porcentaje (%) obtenido.									</v>
      </c>
      <c r="D2551" s="427"/>
      <c r="E2551" s="427"/>
      <c r="F2551" s="427"/>
      <c r="G2551" s="427"/>
      <c r="H2551" s="427"/>
      <c r="I2551" s="427"/>
      <c r="J2551" s="427"/>
      <c r="K2551" s="427"/>
      <c r="L2551" s="428"/>
    </row>
    <row r="2552" spans="1:12">
      <c r="A2552" s="101"/>
      <c r="B2552" s="442" t="s">
        <v>155</v>
      </c>
      <c r="C2552" s="425" t="s">
        <v>156</v>
      </c>
      <c r="D2552" s="425"/>
      <c r="E2552" s="425"/>
      <c r="F2552" s="462" t="str">
        <f ca="1">OFFSET('Bateria indicadores proceso'!$B$3,(RIGHT(A2530,3)),1)</f>
        <v>SERVICIO AL CIUDADANO</v>
      </c>
      <c r="G2552" s="462"/>
      <c r="H2552" s="462"/>
      <c r="I2552" s="462"/>
      <c r="J2552" s="462"/>
      <c r="K2552" s="462"/>
      <c r="L2552" s="463"/>
    </row>
    <row r="2553" spans="1:12">
      <c r="A2553" s="101"/>
      <c r="B2553" s="443"/>
      <c r="C2553" s="425" t="s">
        <v>157</v>
      </c>
      <c r="D2553" s="425"/>
      <c r="E2553" s="425"/>
      <c r="F2553" s="464">
        <f ca="1">OFFSET('Bateria indicadores proceso'!$C$3,(RIGHT(A2530,3)),1)</f>
        <v>1</v>
      </c>
      <c r="G2553" s="464"/>
      <c r="H2553" s="464"/>
      <c r="I2553" s="464"/>
      <c r="J2553" s="464"/>
      <c r="K2553" s="464"/>
      <c r="L2553" s="465"/>
    </row>
    <row r="2554" spans="1:12" ht="15" thickBot="1">
      <c r="A2554" s="101"/>
      <c r="B2554" s="443"/>
      <c r="C2554" s="425" t="s">
        <v>158</v>
      </c>
      <c r="D2554" s="425"/>
      <c r="E2554" s="425"/>
      <c r="F2554" s="464">
        <f ca="1">OFFSET('Bateria indicadores proceso'!$E$3,(RIGHT(A2530,3)),1)</f>
        <v>1</v>
      </c>
      <c r="G2554" s="464"/>
      <c r="H2554" s="464"/>
      <c r="I2554" s="464"/>
      <c r="J2554" s="464"/>
      <c r="K2554" s="464"/>
      <c r="L2554" s="465"/>
    </row>
    <row r="2555" spans="1:12" ht="16" thickBot="1">
      <c r="A2555" s="101"/>
      <c r="B2555" s="438" t="s">
        <v>159</v>
      </c>
      <c r="C2555" s="439"/>
      <c r="D2555" s="439"/>
      <c r="E2555" s="439"/>
      <c r="F2555" s="439"/>
      <c r="G2555" s="439"/>
      <c r="H2555" s="439"/>
      <c r="I2555" s="439"/>
      <c r="J2555" s="439"/>
      <c r="K2555" s="439"/>
      <c r="L2555" s="440"/>
    </row>
    <row r="2556" spans="1:12">
      <c r="A2556" s="101"/>
      <c r="B2556" s="72" t="s">
        <v>161</v>
      </c>
      <c r="C2556" s="425" t="str">
        <f ca="1">OFFSET('Bateria indicadores proceso'!$G$3,(RIGHT(A2530,3)),1)</f>
        <v xml:space="preserve">Jefe de Oficina </v>
      </c>
      <c r="D2556" s="425"/>
      <c r="E2556" s="425"/>
      <c r="F2556" s="425"/>
      <c r="G2556" s="425"/>
      <c r="H2556" s="425"/>
      <c r="I2556" s="425"/>
      <c r="J2556" s="425"/>
      <c r="K2556" s="425"/>
      <c r="L2556" s="426"/>
    </row>
    <row r="2557" spans="1:12">
      <c r="A2557" s="101"/>
      <c r="B2557" s="72" t="s">
        <v>162</v>
      </c>
      <c r="C2557" s="425" t="str">
        <f ca="1">OFFSET('Bateria indicadores proceso'!$F$3,(RIGHT(A2530,3)),1)</f>
        <v>Oficina de Información Pública del Interior</v>
      </c>
      <c r="D2557" s="425"/>
      <c r="E2557" s="425"/>
      <c r="F2557" s="425"/>
      <c r="G2557" s="425"/>
      <c r="H2557" s="425"/>
      <c r="I2557" s="425"/>
      <c r="J2557" s="425"/>
      <c r="K2557" s="425"/>
      <c r="L2557" s="426"/>
    </row>
    <row r="2558" spans="1:12">
      <c r="A2558" s="101"/>
      <c r="B2558" s="72" t="s">
        <v>163</v>
      </c>
      <c r="C2558" s="450" t="str">
        <f ca="1">OFFSET('Bateria indicadores proceso'!$H$3,(RIGHT(A2494,3)),1)</f>
        <v>juan.duran@mininterior.gov.co.</v>
      </c>
      <c r="D2558" s="450"/>
      <c r="E2558" s="450"/>
      <c r="F2558" s="450"/>
      <c r="G2558" s="450"/>
      <c r="H2558" s="450"/>
      <c r="I2558" s="450"/>
      <c r="J2558" s="450"/>
      <c r="K2558" s="450"/>
      <c r="L2558" s="451"/>
    </row>
    <row r="2559" spans="1:12" ht="15" thickBot="1">
      <c r="A2559" s="104"/>
      <c r="B2559" s="74" t="s">
        <v>164</v>
      </c>
      <c r="C2559" s="429" t="s">
        <v>165</v>
      </c>
      <c r="D2559" s="429"/>
      <c r="E2559" s="429"/>
      <c r="F2559" s="429"/>
      <c r="G2559" s="429"/>
      <c r="H2559" s="429"/>
      <c r="I2559" s="429"/>
      <c r="J2559" s="429"/>
      <c r="K2559" s="429"/>
      <c r="L2559" s="430"/>
    </row>
    <row r="2560" spans="1:12" ht="15" thickBot="1"/>
    <row r="2561" spans="1:12" ht="21.5" thickBot="1">
      <c r="A2561" s="431" t="s">
        <v>120</v>
      </c>
      <c r="B2561" s="432"/>
      <c r="C2561" s="432"/>
      <c r="D2561" s="432"/>
      <c r="E2561" s="432"/>
      <c r="F2561" s="432"/>
      <c r="G2561" s="432"/>
      <c r="H2561" s="432"/>
      <c r="I2561" s="432"/>
      <c r="J2561" s="432"/>
      <c r="K2561" s="432"/>
      <c r="L2561" s="433"/>
    </row>
    <row r="2562" spans="1:12" ht="31.5" thickBot="1">
      <c r="A2562" s="69" t="s">
        <v>121</v>
      </c>
      <c r="B2562" s="436" t="s">
        <v>122</v>
      </c>
      <c r="C2562" s="436"/>
      <c r="D2562" s="436"/>
      <c r="E2562" s="436"/>
      <c r="F2562" s="436"/>
      <c r="G2562" s="436"/>
      <c r="H2562" s="436"/>
      <c r="I2562" s="436"/>
      <c r="J2562" s="436"/>
      <c r="K2562" s="436"/>
      <c r="L2562" s="436"/>
    </row>
    <row r="2563" spans="1:12" ht="16" thickBot="1">
      <c r="A2563" s="100"/>
      <c r="B2563" s="71" t="s">
        <v>123</v>
      </c>
      <c r="C2563" s="434" t="s">
        <v>124</v>
      </c>
      <c r="D2563" s="434"/>
      <c r="E2563" s="434"/>
      <c r="F2563" s="434"/>
      <c r="G2563" s="434"/>
      <c r="H2563" s="434"/>
      <c r="I2563" s="434"/>
      <c r="J2563" s="434"/>
      <c r="K2563" s="434"/>
      <c r="L2563" s="435"/>
    </row>
    <row r="2564" spans="1:12" ht="16" thickBot="1">
      <c r="A2564" s="101"/>
      <c r="B2564" s="436" t="s">
        <v>125</v>
      </c>
      <c r="C2564" s="437"/>
      <c r="D2564" s="437"/>
      <c r="E2564" s="437"/>
      <c r="F2564" s="437"/>
      <c r="G2564" s="437"/>
      <c r="H2564" s="437"/>
      <c r="I2564" s="437"/>
      <c r="J2564" s="437"/>
      <c r="K2564" s="437"/>
      <c r="L2564" s="437"/>
    </row>
    <row r="2565" spans="1:12">
      <c r="A2565" s="101"/>
      <c r="B2565" s="71" t="s">
        <v>126</v>
      </c>
      <c r="C2565" s="427" t="s">
        <v>127</v>
      </c>
      <c r="D2565" s="427"/>
      <c r="E2565" s="427"/>
      <c r="F2565" s="427"/>
      <c r="G2565" s="427"/>
      <c r="H2565" s="427"/>
      <c r="I2565" s="427"/>
      <c r="J2565" s="427"/>
      <c r="K2565" s="427"/>
      <c r="L2565" s="428"/>
    </row>
    <row r="2566" spans="1:12">
      <c r="A2566" s="102" t="s">
        <v>236</v>
      </c>
      <c r="B2566" s="72" t="s">
        <v>129</v>
      </c>
      <c r="C2566" s="427" t="str">
        <f ca="1">OFFSET('Bateria indicadores proceso'!$F$3,(RIGHT(A2566,3)),1)</f>
        <v>Oficina de Información Pública del Interior</v>
      </c>
      <c r="D2566" s="427"/>
      <c r="E2566" s="427"/>
      <c r="F2566" s="427"/>
      <c r="G2566" s="427"/>
      <c r="H2566" s="427"/>
      <c r="I2566" s="427"/>
      <c r="J2566" s="427"/>
      <c r="K2566" s="427"/>
      <c r="L2566" s="428"/>
    </row>
    <row r="2567" spans="1:12">
      <c r="A2567" s="101"/>
      <c r="B2567" s="72" t="s">
        <v>130</v>
      </c>
      <c r="C2567" s="427" t="str">
        <f ca="1">OFFSET('Bateria indicadores proceso'!$K$3,(RIGHT(A2566,3)),1)</f>
        <v xml:space="preserve">Acciones de políticas de Gobierno Digital gestionadas									</v>
      </c>
      <c r="D2567" s="427"/>
      <c r="E2567" s="427"/>
      <c r="F2567" s="427"/>
      <c r="G2567" s="427"/>
      <c r="H2567" s="427"/>
      <c r="I2567" s="427"/>
      <c r="J2567" s="427"/>
      <c r="K2567" s="427"/>
      <c r="L2567" s="428"/>
    </row>
    <row r="2568" spans="1:12">
      <c r="A2568" s="101"/>
      <c r="B2568" s="72" t="s">
        <v>131</v>
      </c>
      <c r="C2568" s="427" t="str">
        <f ca="1">OFFSET('Bateria indicadores proceso'!$I$3,(RIGHT(A2566,3)),1)</f>
        <v>Eficiencia</v>
      </c>
      <c r="D2568" s="427"/>
      <c r="E2568" s="427"/>
      <c r="F2568" s="427"/>
      <c r="G2568" s="427"/>
      <c r="H2568" s="427"/>
      <c r="I2568" s="427"/>
      <c r="J2568" s="427"/>
      <c r="K2568" s="427"/>
      <c r="L2568" s="428"/>
    </row>
    <row r="2569" spans="1:12" ht="15" thickBot="1">
      <c r="A2569" s="103"/>
      <c r="B2569" s="73" t="s">
        <v>132</v>
      </c>
      <c r="C2569" s="427" t="str">
        <f ca="1">OFFSET('Bateria indicadores proceso'!$J$3,(RIGHT(A2566,3)),1)</f>
        <v xml:space="preserve">Gestionar el cumplimiento de las directrices de Gobierno Digital, integrando principios de transparencia, accesibilidad y colaboración. Su medición permite verificar el avance y la consistencia de la entidad en la implementación de la Política de Gobierno Digital. El indicador está orientado a mantener, asegurando la continuidad y estabilidad de las acciones gestionadas en cada periodo.									</v>
      </c>
      <c r="D2569" s="427"/>
      <c r="E2569" s="427"/>
      <c r="F2569" s="427"/>
      <c r="G2569" s="427"/>
      <c r="H2569" s="427"/>
      <c r="I2569" s="427"/>
      <c r="J2569" s="427"/>
      <c r="K2569" s="427"/>
      <c r="L2569" s="428"/>
    </row>
    <row r="2570" spans="1:12" ht="16" thickBot="1">
      <c r="A2570" s="103"/>
      <c r="B2570" s="438" t="s">
        <v>133</v>
      </c>
      <c r="C2570" s="439"/>
      <c r="D2570" s="439"/>
      <c r="E2570" s="439"/>
      <c r="F2570" s="439"/>
      <c r="G2570" s="439"/>
      <c r="H2570" s="439"/>
      <c r="I2570" s="439"/>
      <c r="J2570" s="439"/>
      <c r="K2570" s="439"/>
      <c r="L2570" s="440"/>
    </row>
    <row r="2571" spans="1:12">
      <c r="A2571" s="101"/>
      <c r="B2571" s="71" t="s">
        <v>134</v>
      </c>
      <c r="C2571" s="427" t="str">
        <f ca="1">OFFSET('Bateria indicadores proceso'!$O$3,(RIGHT(A2566,3)),1)</f>
        <v>Porcentaje</v>
      </c>
      <c r="D2571" s="427"/>
      <c r="E2571" s="427"/>
      <c r="F2571" s="427"/>
      <c r="G2571" s="427"/>
      <c r="H2571" s="427"/>
      <c r="I2571" s="427"/>
      <c r="J2571" s="427"/>
      <c r="K2571" s="427"/>
      <c r="L2571" s="428"/>
    </row>
    <row r="2572" spans="1:12" ht="24">
      <c r="A2572" s="101"/>
      <c r="B2572" s="72" t="s">
        <v>135</v>
      </c>
      <c r="C2572" s="427"/>
      <c r="D2572" s="427"/>
      <c r="E2572" s="427"/>
      <c r="F2572" s="427"/>
      <c r="G2572" s="427"/>
      <c r="H2572" s="427"/>
      <c r="I2572" s="427"/>
      <c r="J2572" s="427"/>
      <c r="K2572" s="427"/>
      <c r="L2572" s="428"/>
    </row>
    <row r="2573" spans="1:12">
      <c r="A2573" s="101"/>
      <c r="B2573" s="72" t="s">
        <v>136</v>
      </c>
      <c r="C2573" s="427" t="str">
        <f ca="1">OFFSET('Bateria indicadores proceso'!$L$3,(RIGHT(A2566,3)),1)</f>
        <v xml:space="preserve">(Solicitudes de publicación en la sede electrónica atendidas / Solicitudes de publicación en la sede electrónica recibidas)*100									</v>
      </c>
      <c r="D2573" s="427"/>
      <c r="E2573" s="427"/>
      <c r="F2573" s="427"/>
      <c r="G2573" s="427"/>
      <c r="H2573" s="427"/>
      <c r="I2573" s="427"/>
      <c r="J2573" s="427"/>
      <c r="K2573" s="427"/>
      <c r="L2573" s="428"/>
    </row>
    <row r="2574" spans="1:12">
      <c r="A2574" s="101"/>
      <c r="B2574" s="72" t="s">
        <v>137</v>
      </c>
      <c r="C2574" s="427" t="str">
        <f ca="1">OFFSET('Bateria indicadores proceso'!$Z$3,(RIGHT(A2566,3)),1)</f>
        <v>Trimestral</v>
      </c>
      <c r="D2574" s="427"/>
      <c r="E2574" s="427"/>
      <c r="F2574" s="427"/>
      <c r="G2574" s="427"/>
      <c r="H2574" s="427"/>
      <c r="I2574" s="427"/>
      <c r="J2574" s="427"/>
      <c r="K2574" s="427"/>
      <c r="L2574" s="428"/>
    </row>
    <row r="2575" spans="1:12">
      <c r="A2575" s="101"/>
      <c r="B2575" s="72" t="s">
        <v>138</v>
      </c>
      <c r="C2575" s="427" t="str">
        <f ca="1">OFFSET('Bateria indicadores proceso'!$X$3,(RIGHT(A2566,3)),1)</f>
        <v>Solicitudes de cargue de la Sede Electrónica.</v>
      </c>
      <c r="D2575" s="427"/>
      <c r="E2575" s="427"/>
      <c r="F2575" s="427"/>
      <c r="G2575" s="427"/>
      <c r="H2575" s="427"/>
      <c r="I2575" s="427"/>
      <c r="J2575" s="427"/>
      <c r="K2575" s="427"/>
      <c r="L2575" s="428"/>
    </row>
    <row r="2576" spans="1:12">
      <c r="A2576" s="101"/>
      <c r="B2576" s="72" t="s">
        <v>139</v>
      </c>
      <c r="C2576" s="425">
        <f ca="1">OFFSET('Bateria indicadores proceso'!$P$3,(RIGHT(A2566,3)),1)</f>
        <v>2022</v>
      </c>
      <c r="D2576" s="425"/>
      <c r="E2576" s="425"/>
      <c r="F2576" s="425"/>
      <c r="G2576" s="425"/>
      <c r="H2576" s="425"/>
      <c r="I2576" s="425"/>
      <c r="J2576" s="425"/>
      <c r="K2576" s="425"/>
      <c r="L2576" s="426"/>
    </row>
    <row r="2577" spans="1:12">
      <c r="A2577" s="101"/>
      <c r="B2577" s="72" t="s">
        <v>140</v>
      </c>
      <c r="C2577" s="425" t="str">
        <f ca="1">IF(C2571="Número",TEXT(OFFSET('Bateria indicadores proceso'!$Q$3,(RIGHT(A2566,3)),1),"######"),TEXT(OFFSET('Bateria indicadores proceso'!$Q$3,(RIGHT(A2566,3)),1),"0.0%"))</f>
        <v>100.0%</v>
      </c>
      <c r="D2577" s="425"/>
      <c r="E2577" s="425"/>
      <c r="F2577" s="425"/>
      <c r="G2577" s="425"/>
      <c r="H2577" s="425"/>
      <c r="I2577" s="425"/>
      <c r="J2577" s="425"/>
      <c r="K2577" s="425"/>
      <c r="L2577" s="426"/>
    </row>
    <row r="2578" spans="1:12">
      <c r="A2578" s="101"/>
      <c r="B2578" s="72" t="s">
        <v>141</v>
      </c>
      <c r="C2578" s="444">
        <f ca="1">+OFFSET('Bateria indicadores proceso'!$R$3,(RIGHT(A2566,3)),1)</f>
        <v>46022</v>
      </c>
      <c r="D2578" s="444"/>
      <c r="E2578" s="444"/>
      <c r="F2578" s="444"/>
      <c r="G2578" s="444"/>
      <c r="H2578" s="444"/>
      <c r="I2578" s="444"/>
      <c r="J2578" s="444"/>
      <c r="K2578" s="444"/>
      <c r="L2578" s="445"/>
    </row>
    <row r="2579" spans="1:12">
      <c r="A2579" s="101"/>
      <c r="B2579" s="72" t="s">
        <v>142</v>
      </c>
      <c r="C2579" s="425" t="str">
        <f ca="1">OFFSET('Bateria indicadores proceso'!$M$3,(RIGHT(A2566,3)),1)</f>
        <v>Mantener</v>
      </c>
      <c r="D2579" s="425"/>
      <c r="E2579" s="425"/>
      <c r="F2579" s="425"/>
      <c r="G2579" s="425"/>
      <c r="H2579" s="425"/>
      <c r="I2579" s="425"/>
      <c r="J2579" s="425"/>
      <c r="K2579" s="425"/>
      <c r="L2579" s="426"/>
    </row>
    <row r="2580" spans="1:12">
      <c r="A2580" s="101"/>
      <c r="B2580" s="72" t="s">
        <v>143</v>
      </c>
      <c r="C2580" s="425" t="str">
        <f ca="1">OFFSET('Bateria indicadores proceso'!$N$3,(RIGHT(A2566,3)),1)</f>
        <v>Flujo</v>
      </c>
      <c r="D2580" s="425"/>
      <c r="E2580" s="425"/>
      <c r="F2580" s="425"/>
      <c r="G2580" s="425"/>
      <c r="H2580" s="425"/>
      <c r="I2580" s="425"/>
      <c r="J2580" s="425"/>
      <c r="K2580" s="425"/>
      <c r="L2580" s="426"/>
    </row>
    <row r="2581" spans="1:12">
      <c r="A2581" s="101"/>
      <c r="B2581" s="72" t="s">
        <v>144</v>
      </c>
      <c r="C2581" s="425" t="str">
        <f ca="1">IF(C2571="Número",TEXT(OFFSET('Bateria indicadores proceso'!$W$3,(RIGHT(A2566,3)),1),"######"),TEXT(OFFSET('Bateria indicadores proceso'!$W$3,(RIGHT(A2566,3)),1),"0.0%"))</f>
        <v>100.0%</v>
      </c>
      <c r="D2581" s="425"/>
      <c r="E2581" s="425"/>
      <c r="F2581" s="425"/>
      <c r="G2581" s="425"/>
      <c r="H2581" s="425"/>
      <c r="I2581" s="425"/>
      <c r="J2581" s="425"/>
      <c r="K2581" s="425"/>
      <c r="L2581" s="426"/>
    </row>
    <row r="2582" spans="1:12">
      <c r="A2582" s="101"/>
      <c r="B2582" s="441" t="s">
        <v>145</v>
      </c>
      <c r="C2582" s="70" t="s">
        <v>146</v>
      </c>
      <c r="D2582" s="70" t="s">
        <v>147</v>
      </c>
      <c r="E2582" s="70" t="s">
        <v>148</v>
      </c>
      <c r="F2582" s="70" t="s">
        <v>149</v>
      </c>
      <c r="J2582" s="75"/>
      <c r="K2582" s="75"/>
      <c r="L2582" s="76"/>
    </row>
    <row r="2583" spans="1:12">
      <c r="A2583" s="101"/>
      <c r="B2583" s="441"/>
      <c r="C2583" s="70" t="str">
        <f ca="1">IF(C2571="Número",TEXT(OFFSET('Bateria indicadores proceso'!$S$3,(RIGHT(A2566,3)),1),"######"),TEXT(OFFSET('Bateria indicadores proceso'!$S$3,(RIGHT(A2566,3)),1),"0.0%"))</f>
        <v>100.0%</v>
      </c>
      <c r="D2583" s="70" t="str">
        <f ca="1">IF(C2571="Número",TEXT(OFFSET('Bateria indicadores proceso'!$T$3,(RIGHT(A2566,3)),1),"######"),TEXT(OFFSET('Bateria indicadores proceso'!$T$3,(RIGHT(A2566,3)),1),"0.0%"))</f>
        <v>100.0%</v>
      </c>
      <c r="E2583" s="70" t="str">
        <f ca="1">IF(C2571="Número",TEXT(OFFSET('Bateria indicadores proceso'!$U$3,(RIGHT(A2566,3)),1),"######"),TEXT(OFFSET('Bateria indicadores proceso'!$U$3,(RIGHT(A2566,3)),1),"0.0%"))</f>
        <v>100.0%</v>
      </c>
      <c r="F2583" s="70" t="str">
        <f ca="1">IF(C2571="Número",TEXT(OFFSET('Bateria indicadores proceso'!$V$3,(RIGHT(A2566,3)),1),"######"),TEXT(OFFSET('Bateria indicadores proceso'!$V$3,(RIGHT(A2566,3)),1),"0.0%"))</f>
        <v>100.0%</v>
      </c>
      <c r="J2583" s="77"/>
      <c r="K2583" s="77"/>
      <c r="L2583" s="78"/>
    </row>
    <row r="2584" spans="1:12">
      <c r="A2584" s="101"/>
      <c r="B2584" s="466" t="s">
        <v>150</v>
      </c>
      <c r="C2584" s="446" t="s">
        <v>99</v>
      </c>
      <c r="D2584" s="447"/>
      <c r="E2584" s="446" t="s">
        <v>103</v>
      </c>
      <c r="F2584" s="447"/>
      <c r="G2584" s="446" t="s">
        <v>107</v>
      </c>
      <c r="H2584" s="447"/>
      <c r="I2584" s="446" t="s">
        <v>111</v>
      </c>
      <c r="J2584" s="447"/>
      <c r="K2584" s="446" t="s">
        <v>114</v>
      </c>
      <c r="L2584" s="449"/>
    </row>
    <row r="2585" spans="1:12">
      <c r="A2585" s="101"/>
      <c r="B2585" s="467"/>
      <c r="C2585" s="452" t="s">
        <v>97</v>
      </c>
      <c r="D2585" s="453"/>
      <c r="E2585" s="454" t="s">
        <v>101</v>
      </c>
      <c r="F2585" s="455"/>
      <c r="G2585" s="456" t="s">
        <v>105</v>
      </c>
      <c r="H2585" s="457"/>
      <c r="I2585" s="458" t="s">
        <v>109</v>
      </c>
      <c r="J2585" s="459"/>
      <c r="K2585" s="460" t="s">
        <v>112</v>
      </c>
      <c r="L2585" s="461"/>
    </row>
    <row r="2586" spans="1:12">
      <c r="A2586" s="101"/>
      <c r="B2586" s="468"/>
      <c r="C2586" s="446" t="s">
        <v>98</v>
      </c>
      <c r="D2586" s="447"/>
      <c r="E2586" s="446" t="s">
        <v>151</v>
      </c>
      <c r="F2586" s="447"/>
      <c r="G2586" s="448" t="s">
        <v>152</v>
      </c>
      <c r="H2586" s="447"/>
      <c r="I2586" s="446" t="s">
        <v>153</v>
      </c>
      <c r="J2586" s="447"/>
      <c r="K2586" s="446" t="s">
        <v>113</v>
      </c>
      <c r="L2586" s="449"/>
    </row>
    <row r="2587" spans="1:12">
      <c r="A2587" s="101"/>
      <c r="B2587" s="72" t="s">
        <v>154</v>
      </c>
      <c r="C2587" s="427" t="str">
        <f ca="1">OFFSET('Bateria indicadores proceso'!$Y$3,(RIGHT(A2566,3)),1)</f>
        <v>Informe solicitudes sede electrónica atendidas</v>
      </c>
      <c r="D2587" s="427"/>
      <c r="E2587" s="427"/>
      <c r="F2587" s="427"/>
      <c r="G2587" s="427"/>
      <c r="H2587" s="427"/>
      <c r="I2587" s="427"/>
      <c r="J2587" s="427"/>
      <c r="K2587" s="427"/>
      <c r="L2587" s="428"/>
    </row>
    <row r="2588" spans="1:12">
      <c r="A2588" s="101"/>
      <c r="B2588" s="442" t="s">
        <v>155</v>
      </c>
      <c r="C2588" s="425" t="s">
        <v>156</v>
      </c>
      <c r="D2588" s="425"/>
      <c r="E2588" s="425"/>
      <c r="F2588" s="462" t="str">
        <f ca="1">OFFSET('Bateria indicadores proceso'!$B$3,(RIGHT(A2566,3)),1)</f>
        <v>GESTIÓN TECNOLÓGICA</v>
      </c>
      <c r="G2588" s="462"/>
      <c r="H2588" s="462"/>
      <c r="I2588" s="462"/>
      <c r="J2588" s="462"/>
      <c r="K2588" s="462"/>
      <c r="L2588" s="463"/>
    </row>
    <row r="2589" spans="1:12">
      <c r="A2589" s="101"/>
      <c r="B2589" s="443"/>
      <c r="C2589" s="425" t="s">
        <v>157</v>
      </c>
      <c r="D2589" s="425"/>
      <c r="E2589" s="425"/>
      <c r="F2589" s="464">
        <f ca="1">OFFSET('Bateria indicadores proceso'!$C$3,(RIGHT(A2566,3)),1)</f>
        <v>1</v>
      </c>
      <c r="G2589" s="464"/>
      <c r="H2589" s="464"/>
      <c r="I2589" s="464"/>
      <c r="J2589" s="464"/>
      <c r="K2589" s="464"/>
      <c r="L2589" s="465"/>
    </row>
    <row r="2590" spans="1:12" ht="15" thickBot="1">
      <c r="A2590" s="101"/>
      <c r="B2590" s="443"/>
      <c r="C2590" s="425" t="s">
        <v>158</v>
      </c>
      <c r="D2590" s="425"/>
      <c r="E2590" s="425"/>
      <c r="F2590" s="464">
        <f ca="1">OFFSET('Bateria indicadores proceso'!$E$3,(RIGHT(A2566,3)),1)</f>
        <v>0.25</v>
      </c>
      <c r="G2590" s="464"/>
      <c r="H2590" s="464"/>
      <c r="I2590" s="464"/>
      <c r="J2590" s="464"/>
      <c r="K2590" s="464"/>
      <c r="L2590" s="465"/>
    </row>
    <row r="2591" spans="1:12" ht="16" thickBot="1">
      <c r="A2591" s="101"/>
      <c r="B2591" s="438" t="s">
        <v>159</v>
      </c>
      <c r="C2591" s="439"/>
      <c r="D2591" s="439"/>
      <c r="E2591" s="439"/>
      <c r="F2591" s="439"/>
      <c r="G2591" s="439"/>
      <c r="H2591" s="439"/>
      <c r="I2591" s="439"/>
      <c r="J2591" s="439"/>
      <c r="K2591" s="439"/>
      <c r="L2591" s="440"/>
    </row>
    <row r="2592" spans="1:12">
      <c r="A2592" s="101"/>
      <c r="B2592" s="72" t="s">
        <v>161</v>
      </c>
      <c r="C2592" s="425" t="str">
        <f ca="1">OFFSET('Bateria indicadores proceso'!$G$3,(RIGHT(A2566,3)),1)</f>
        <v xml:space="preserve">Jefe de Oficina </v>
      </c>
      <c r="D2592" s="425"/>
      <c r="E2592" s="425"/>
      <c r="F2592" s="425"/>
      <c r="G2592" s="425"/>
      <c r="H2592" s="425"/>
      <c r="I2592" s="425"/>
      <c r="J2592" s="425"/>
      <c r="K2592" s="425"/>
      <c r="L2592" s="426"/>
    </row>
    <row r="2593" spans="1:12">
      <c r="A2593" s="101"/>
      <c r="B2593" s="72" t="s">
        <v>162</v>
      </c>
      <c r="C2593" s="425" t="str">
        <f ca="1">OFFSET('Bateria indicadores proceso'!$F$3,(RIGHT(A2566,3)),1)</f>
        <v>Oficina de Información Pública del Interior</v>
      </c>
      <c r="D2593" s="425"/>
      <c r="E2593" s="425"/>
      <c r="F2593" s="425"/>
      <c r="G2593" s="425"/>
      <c r="H2593" s="425"/>
      <c r="I2593" s="425"/>
      <c r="J2593" s="425"/>
      <c r="K2593" s="425"/>
      <c r="L2593" s="426"/>
    </row>
    <row r="2594" spans="1:12">
      <c r="A2594" s="101"/>
      <c r="B2594" s="72" t="s">
        <v>163</v>
      </c>
      <c r="C2594" s="450" t="str">
        <f ca="1">OFFSET('Bateria indicadores proceso'!$H$3,(RIGHT(A2566,3)),1)</f>
        <v>yitcy.becerra@mininterior.gov.co</v>
      </c>
      <c r="D2594" s="450"/>
      <c r="E2594" s="450"/>
      <c r="F2594" s="450"/>
      <c r="G2594" s="450"/>
      <c r="H2594" s="450"/>
      <c r="I2594" s="450"/>
      <c r="J2594" s="450"/>
      <c r="K2594" s="450"/>
      <c r="L2594" s="451"/>
    </row>
    <row r="2595" spans="1:12" ht="15" thickBot="1">
      <c r="A2595" s="104"/>
      <c r="B2595" s="74" t="s">
        <v>164</v>
      </c>
      <c r="C2595" s="429" t="s">
        <v>165</v>
      </c>
      <c r="D2595" s="429"/>
      <c r="E2595" s="429"/>
      <c r="F2595" s="429"/>
      <c r="G2595" s="429"/>
      <c r="H2595" s="429"/>
      <c r="I2595" s="429"/>
      <c r="J2595" s="429"/>
      <c r="K2595" s="429"/>
      <c r="L2595" s="430"/>
    </row>
    <row r="2596" spans="1:12" ht="15" thickBot="1"/>
    <row r="2597" spans="1:12" ht="21.5" thickBot="1">
      <c r="A2597" s="431" t="s">
        <v>120</v>
      </c>
      <c r="B2597" s="432"/>
      <c r="C2597" s="432"/>
      <c r="D2597" s="432"/>
      <c r="E2597" s="432"/>
      <c r="F2597" s="432"/>
      <c r="G2597" s="432"/>
      <c r="H2597" s="432"/>
      <c r="I2597" s="432"/>
      <c r="J2597" s="432"/>
      <c r="K2597" s="432"/>
      <c r="L2597" s="433"/>
    </row>
    <row r="2598" spans="1:12" ht="31.5" thickBot="1">
      <c r="A2598" s="69" t="s">
        <v>121</v>
      </c>
      <c r="B2598" s="436" t="s">
        <v>122</v>
      </c>
      <c r="C2598" s="436"/>
      <c r="D2598" s="436"/>
      <c r="E2598" s="436"/>
      <c r="F2598" s="436"/>
      <c r="G2598" s="436"/>
      <c r="H2598" s="436"/>
      <c r="I2598" s="436"/>
      <c r="J2598" s="436"/>
      <c r="K2598" s="436"/>
      <c r="L2598" s="436"/>
    </row>
    <row r="2599" spans="1:12" ht="16" thickBot="1">
      <c r="A2599" s="100"/>
      <c r="B2599" s="71" t="s">
        <v>123</v>
      </c>
      <c r="C2599" s="434" t="s">
        <v>124</v>
      </c>
      <c r="D2599" s="434"/>
      <c r="E2599" s="434"/>
      <c r="F2599" s="434"/>
      <c r="G2599" s="434"/>
      <c r="H2599" s="434"/>
      <c r="I2599" s="434"/>
      <c r="J2599" s="434"/>
      <c r="K2599" s="434"/>
      <c r="L2599" s="435"/>
    </row>
    <row r="2600" spans="1:12" ht="16" thickBot="1">
      <c r="A2600" s="101"/>
      <c r="B2600" s="436" t="s">
        <v>125</v>
      </c>
      <c r="C2600" s="437"/>
      <c r="D2600" s="437"/>
      <c r="E2600" s="437"/>
      <c r="F2600" s="437"/>
      <c r="G2600" s="437"/>
      <c r="H2600" s="437"/>
      <c r="I2600" s="437"/>
      <c r="J2600" s="437"/>
      <c r="K2600" s="437"/>
      <c r="L2600" s="437"/>
    </row>
    <row r="2601" spans="1:12">
      <c r="A2601" s="101"/>
      <c r="B2601" s="71" t="s">
        <v>126</v>
      </c>
      <c r="C2601" s="427" t="s">
        <v>127</v>
      </c>
      <c r="D2601" s="427"/>
      <c r="E2601" s="427"/>
      <c r="F2601" s="427"/>
      <c r="G2601" s="427"/>
      <c r="H2601" s="427"/>
      <c r="I2601" s="427"/>
      <c r="J2601" s="427"/>
      <c r="K2601" s="427"/>
      <c r="L2601" s="428"/>
    </row>
    <row r="2602" spans="1:12">
      <c r="A2602" s="102" t="s">
        <v>237</v>
      </c>
      <c r="B2602" s="72" t="s">
        <v>129</v>
      </c>
      <c r="C2602" s="427" t="str">
        <f ca="1">OFFSET('Bateria indicadores proceso'!$F$3,(RIGHT(A2602,3)),1)</f>
        <v>Oficina de Información Pública del Interior</v>
      </c>
      <c r="D2602" s="427"/>
      <c r="E2602" s="427"/>
      <c r="F2602" s="427"/>
      <c r="G2602" s="427"/>
      <c r="H2602" s="427"/>
      <c r="I2602" s="427"/>
      <c r="J2602" s="427"/>
      <c r="K2602" s="427"/>
      <c r="L2602" s="428"/>
    </row>
    <row r="2603" spans="1:12">
      <c r="A2603" s="101"/>
      <c r="B2603" s="72" t="s">
        <v>130</v>
      </c>
      <c r="C2603" s="427" t="str">
        <f ca="1">OFFSET('Bateria indicadores proceso'!$K$3,(RIGHT(A2602,3)),1)</f>
        <v>Índice de capacidad en la prestación de servicios</v>
      </c>
      <c r="D2603" s="427"/>
      <c r="E2603" s="427"/>
      <c r="F2603" s="427"/>
      <c r="G2603" s="427"/>
      <c r="H2603" s="427"/>
      <c r="I2603" s="427"/>
      <c r="J2603" s="427"/>
      <c r="K2603" s="427"/>
      <c r="L2603" s="428"/>
    </row>
    <row r="2604" spans="1:12">
      <c r="A2604" s="101"/>
      <c r="B2604" s="72" t="s">
        <v>131</v>
      </c>
      <c r="C2604" s="427" t="str">
        <f ca="1">OFFSET('Bateria indicadores proceso'!$I$3,(RIGHT(A2602,3)),1)</f>
        <v>Eficiencia</v>
      </c>
      <c r="D2604" s="427"/>
      <c r="E2604" s="427"/>
      <c r="F2604" s="427"/>
      <c r="G2604" s="427"/>
      <c r="H2604" s="427"/>
      <c r="I2604" s="427"/>
      <c r="J2604" s="427"/>
      <c r="K2604" s="427"/>
      <c r="L2604" s="428"/>
    </row>
    <row r="2605" spans="1:12" ht="15" thickBot="1">
      <c r="A2605" s="103"/>
      <c r="B2605" s="73" t="s">
        <v>132</v>
      </c>
      <c r="C2605" s="427" t="str">
        <f ca="1">OFFSET('Bateria indicadores proceso'!$J$3,(RIGHT(A2602,3)),1)</f>
        <v>Garantizar y mantener en óptimas condiciones de funcionamiento la infraestructura tecnológica del Ministerio, incluyendo hardware, software, red LAN, seguridad informática, procesamiento, almacenamiento y bases de datos. Es importante medirlo porque permite asegurar la continuidad operativa, minimizar fallas y garantizar la disponibilidad de los servicios tecnológicos. El indicador está orientado a mantener, garantizando la estabilidad y desempeño adecuado de la infraestructura.</v>
      </c>
      <c r="D2605" s="427"/>
      <c r="E2605" s="427"/>
      <c r="F2605" s="427"/>
      <c r="G2605" s="427"/>
      <c r="H2605" s="427"/>
      <c r="I2605" s="427"/>
      <c r="J2605" s="427"/>
      <c r="K2605" s="427"/>
      <c r="L2605" s="428"/>
    </row>
    <row r="2606" spans="1:12" ht="16" thickBot="1">
      <c r="A2606" s="103"/>
      <c r="B2606" s="438" t="s">
        <v>133</v>
      </c>
      <c r="C2606" s="439"/>
      <c r="D2606" s="439"/>
      <c r="E2606" s="439"/>
      <c r="F2606" s="439"/>
      <c r="G2606" s="439"/>
      <c r="H2606" s="439"/>
      <c r="I2606" s="439"/>
      <c r="J2606" s="439"/>
      <c r="K2606" s="439"/>
      <c r="L2606" s="440"/>
    </row>
    <row r="2607" spans="1:12">
      <c r="A2607" s="101"/>
      <c r="B2607" s="71" t="s">
        <v>134</v>
      </c>
      <c r="C2607" s="427" t="str">
        <f ca="1">OFFSET('Bateria indicadores proceso'!$O$3,(RIGHT(A2602,3)),1)</f>
        <v>Porcentaje</v>
      </c>
      <c r="D2607" s="427"/>
      <c r="E2607" s="427"/>
      <c r="F2607" s="427"/>
      <c r="G2607" s="427"/>
      <c r="H2607" s="427"/>
      <c r="I2607" s="427"/>
      <c r="J2607" s="427"/>
      <c r="K2607" s="427"/>
      <c r="L2607" s="428"/>
    </row>
    <row r="2608" spans="1:12" ht="24">
      <c r="A2608" s="101"/>
      <c r="B2608" s="72" t="s">
        <v>135</v>
      </c>
      <c r="C2608" s="427"/>
      <c r="D2608" s="427"/>
      <c r="E2608" s="427"/>
      <c r="F2608" s="427"/>
      <c r="G2608" s="427"/>
      <c r="H2608" s="427"/>
      <c r="I2608" s="427"/>
      <c r="J2608" s="427"/>
      <c r="K2608" s="427"/>
      <c r="L2608" s="428"/>
    </row>
    <row r="2609" spans="1:12">
      <c r="A2609" s="101"/>
      <c r="B2609" s="72" t="s">
        <v>136</v>
      </c>
      <c r="C2609" s="427" t="str">
        <f ca="1">OFFSET('Bateria indicadores proceso'!$L$3,(RIGHT(A2602,3)),1)</f>
        <v>(Solicitudes de servicio de soporte técnico resueltas / Servicios de servicio técnico recibidas) * 100</v>
      </c>
      <c r="D2609" s="427"/>
      <c r="E2609" s="427"/>
      <c r="F2609" s="427"/>
      <c r="G2609" s="427"/>
      <c r="H2609" s="427"/>
      <c r="I2609" s="427"/>
      <c r="J2609" s="427"/>
      <c r="K2609" s="427"/>
      <c r="L2609" s="428"/>
    </row>
    <row r="2610" spans="1:12">
      <c r="A2610" s="101"/>
      <c r="B2610" s="72" t="s">
        <v>137</v>
      </c>
      <c r="C2610" s="427" t="str">
        <f ca="1">OFFSET('Bateria indicadores proceso'!$Z$3,(RIGHT(A2602,3)),1)</f>
        <v>Trimestral</v>
      </c>
      <c r="D2610" s="427"/>
      <c r="E2610" s="427"/>
      <c r="F2610" s="427"/>
      <c r="G2610" s="427"/>
      <c r="H2610" s="427"/>
      <c r="I2610" s="427"/>
      <c r="J2610" s="427"/>
      <c r="K2610" s="427"/>
      <c r="L2610" s="428"/>
    </row>
    <row r="2611" spans="1:12">
      <c r="A2611" s="101"/>
      <c r="B2611" s="72" t="s">
        <v>138</v>
      </c>
      <c r="C2611" s="427" t="str">
        <f ca="1">OFFSET('Bateria indicadores proceso'!$X$3,(RIGHT(A2602,3)),1)</f>
        <v>Solicitudes de servicio de soporte técnico resueltas.</v>
      </c>
      <c r="D2611" s="427"/>
      <c r="E2611" s="427"/>
      <c r="F2611" s="427"/>
      <c r="G2611" s="427"/>
      <c r="H2611" s="427"/>
      <c r="I2611" s="427"/>
      <c r="J2611" s="427"/>
      <c r="K2611" s="427"/>
      <c r="L2611" s="428"/>
    </row>
    <row r="2612" spans="1:12">
      <c r="A2612" s="101"/>
      <c r="B2612" s="72" t="s">
        <v>139</v>
      </c>
      <c r="C2612" s="425">
        <f ca="1">OFFSET('Bateria indicadores proceso'!$P$3,(RIGHT(A2602,3)),1)</f>
        <v>2022</v>
      </c>
      <c r="D2612" s="425"/>
      <c r="E2612" s="425"/>
      <c r="F2612" s="425"/>
      <c r="G2612" s="425"/>
      <c r="H2612" s="425"/>
      <c r="I2612" s="425"/>
      <c r="J2612" s="425"/>
      <c r="K2612" s="425"/>
      <c r="L2612" s="426"/>
    </row>
    <row r="2613" spans="1:12">
      <c r="A2613" s="101"/>
      <c r="B2613" s="72" t="s">
        <v>140</v>
      </c>
      <c r="C2613" s="425" t="str">
        <f ca="1">IF(C2607="Número",TEXT(OFFSET('Bateria indicadores proceso'!$Q$3,(RIGHT(A2602,3)),1),"######"),TEXT(OFFSET('Bateria indicadores proceso'!$Q$3,(RIGHT(A2602,3)),1),"0.0%"))</f>
        <v>100.0%</v>
      </c>
      <c r="D2613" s="425"/>
      <c r="E2613" s="425"/>
      <c r="F2613" s="425"/>
      <c r="G2613" s="425"/>
      <c r="H2613" s="425"/>
      <c r="I2613" s="425"/>
      <c r="J2613" s="425"/>
      <c r="K2613" s="425"/>
      <c r="L2613" s="426"/>
    </row>
    <row r="2614" spans="1:12">
      <c r="A2614" s="101"/>
      <c r="B2614" s="72" t="s">
        <v>141</v>
      </c>
      <c r="C2614" s="444">
        <f ca="1">+OFFSET('Bateria indicadores proceso'!$R$3,(RIGHT(A2602,3)),1)</f>
        <v>46022</v>
      </c>
      <c r="D2614" s="444"/>
      <c r="E2614" s="444"/>
      <c r="F2614" s="444"/>
      <c r="G2614" s="444"/>
      <c r="H2614" s="444"/>
      <c r="I2614" s="444"/>
      <c r="J2614" s="444"/>
      <c r="K2614" s="444"/>
      <c r="L2614" s="445"/>
    </row>
    <row r="2615" spans="1:12">
      <c r="A2615" s="101"/>
      <c r="B2615" s="72" t="s">
        <v>142</v>
      </c>
      <c r="C2615" s="425" t="str">
        <f ca="1">OFFSET('Bateria indicadores proceso'!$M$3,(RIGHT(A2602,3)),1)</f>
        <v>Mantener</v>
      </c>
      <c r="D2615" s="425"/>
      <c r="E2615" s="425"/>
      <c r="F2615" s="425"/>
      <c r="G2615" s="425"/>
      <c r="H2615" s="425"/>
      <c r="I2615" s="425"/>
      <c r="J2615" s="425"/>
      <c r="K2615" s="425"/>
      <c r="L2615" s="426"/>
    </row>
    <row r="2616" spans="1:12">
      <c r="A2616" s="101"/>
      <c r="B2616" s="72" t="s">
        <v>143</v>
      </c>
      <c r="C2616" s="425" t="str">
        <f ca="1">OFFSET('Bateria indicadores proceso'!$N$3,(RIGHT(A2602,3)),1)</f>
        <v>Flujo</v>
      </c>
      <c r="D2616" s="425"/>
      <c r="E2616" s="425"/>
      <c r="F2616" s="425"/>
      <c r="G2616" s="425"/>
      <c r="H2616" s="425"/>
      <c r="I2616" s="425"/>
      <c r="J2616" s="425"/>
      <c r="K2616" s="425"/>
      <c r="L2616" s="426"/>
    </row>
    <row r="2617" spans="1:12">
      <c r="A2617" s="101"/>
      <c r="B2617" s="72" t="s">
        <v>144</v>
      </c>
      <c r="C2617" s="425" t="str">
        <f ca="1">IF(C2607="Número",TEXT(OFFSET('Bateria indicadores proceso'!$W$3,(RIGHT(A2602,3)),1),"######"),TEXT(OFFSET('Bateria indicadores proceso'!$W$3,(RIGHT(A2602,3)),1),"0.0%"))</f>
        <v>100.0%</v>
      </c>
      <c r="D2617" s="425"/>
      <c r="E2617" s="425"/>
      <c r="F2617" s="425"/>
      <c r="G2617" s="425"/>
      <c r="H2617" s="425"/>
      <c r="I2617" s="425"/>
      <c r="J2617" s="425"/>
      <c r="K2617" s="425"/>
      <c r="L2617" s="426"/>
    </row>
    <row r="2618" spans="1:12">
      <c r="A2618" s="101"/>
      <c r="B2618" s="441" t="s">
        <v>145</v>
      </c>
      <c r="C2618" s="70" t="s">
        <v>146</v>
      </c>
      <c r="D2618" s="70" t="s">
        <v>147</v>
      </c>
      <c r="E2618" s="70" t="s">
        <v>148</v>
      </c>
      <c r="F2618" s="70" t="s">
        <v>149</v>
      </c>
      <c r="J2618" s="75"/>
      <c r="K2618" s="75"/>
      <c r="L2618" s="76"/>
    </row>
    <row r="2619" spans="1:12">
      <c r="A2619" s="101"/>
      <c r="B2619" s="441"/>
      <c r="C2619" s="70" t="str">
        <f ca="1">IF(C2607="Número",TEXT(OFFSET('Bateria indicadores proceso'!$S$3,(RIGHT(A2602,3)),1),"######"),TEXT(OFFSET('Bateria indicadores proceso'!$S$3,(RIGHT(A2602,3)),1),"0.0%"))</f>
        <v>100.0%</v>
      </c>
      <c r="D2619" s="70" t="str">
        <f ca="1">IF(C2607="Número",TEXT(OFFSET('Bateria indicadores proceso'!$T$3,(RIGHT(A2602,3)),1),"######"),TEXT(OFFSET('Bateria indicadores proceso'!$T$3,(RIGHT(A2602,3)),1),"0.0%"))</f>
        <v>100.0%</v>
      </c>
      <c r="E2619" s="70" t="str">
        <f ca="1">IF(C2607="Número",TEXT(OFFSET('Bateria indicadores proceso'!$U$3,(RIGHT(A2602,3)),1),"######"),TEXT(OFFSET('Bateria indicadores proceso'!$U$3,(RIGHT(A2602,3)),1),"0.0%"))</f>
        <v>100.0%</v>
      </c>
      <c r="F2619" s="70" t="str">
        <f ca="1">IF(C2607="Número",TEXT(OFFSET('Bateria indicadores proceso'!$V$3,(RIGHT(A2602,3)),1),"######"),TEXT(OFFSET('Bateria indicadores proceso'!$V$3,(RIGHT(A2602,3)),1),"0.0%"))</f>
        <v>100.0%</v>
      </c>
      <c r="J2619" s="77"/>
      <c r="K2619" s="77"/>
      <c r="L2619" s="78"/>
    </row>
    <row r="2620" spans="1:12">
      <c r="A2620" s="101"/>
      <c r="B2620" s="466" t="s">
        <v>150</v>
      </c>
      <c r="C2620" s="446" t="s">
        <v>99</v>
      </c>
      <c r="D2620" s="447"/>
      <c r="E2620" s="446" t="s">
        <v>103</v>
      </c>
      <c r="F2620" s="447"/>
      <c r="G2620" s="446" t="s">
        <v>107</v>
      </c>
      <c r="H2620" s="447"/>
      <c r="I2620" s="446" t="s">
        <v>111</v>
      </c>
      <c r="J2620" s="447"/>
      <c r="K2620" s="446" t="s">
        <v>114</v>
      </c>
      <c r="L2620" s="449"/>
    </row>
    <row r="2621" spans="1:12">
      <c r="A2621" s="101"/>
      <c r="B2621" s="467"/>
      <c r="C2621" s="452" t="s">
        <v>97</v>
      </c>
      <c r="D2621" s="453"/>
      <c r="E2621" s="454" t="s">
        <v>101</v>
      </c>
      <c r="F2621" s="455"/>
      <c r="G2621" s="456" t="s">
        <v>105</v>
      </c>
      <c r="H2621" s="457"/>
      <c r="I2621" s="458" t="s">
        <v>109</v>
      </c>
      <c r="J2621" s="459"/>
      <c r="K2621" s="460" t="s">
        <v>112</v>
      </c>
      <c r="L2621" s="461"/>
    </row>
    <row r="2622" spans="1:12">
      <c r="A2622" s="101"/>
      <c r="B2622" s="468"/>
      <c r="C2622" s="446" t="s">
        <v>98</v>
      </c>
      <c r="D2622" s="447"/>
      <c r="E2622" s="446" t="s">
        <v>151</v>
      </c>
      <c r="F2622" s="447"/>
      <c r="G2622" s="448" t="s">
        <v>152</v>
      </c>
      <c r="H2622" s="447"/>
      <c r="I2622" s="446" t="s">
        <v>153</v>
      </c>
      <c r="J2622" s="447"/>
      <c r="K2622" s="446" t="s">
        <v>113</v>
      </c>
      <c r="L2622" s="449"/>
    </row>
    <row r="2623" spans="1:12">
      <c r="A2623" s="101"/>
      <c r="B2623" s="72" t="s">
        <v>154</v>
      </c>
      <c r="C2623" s="427" t="str">
        <f ca="1">OFFSET('Bateria indicadores proceso'!$Y$3,(RIGHT(A2602,3)),1)</f>
        <v>Reportes Mesa de Ayuda</v>
      </c>
      <c r="D2623" s="427"/>
      <c r="E2623" s="427"/>
      <c r="F2623" s="427"/>
      <c r="G2623" s="427"/>
      <c r="H2623" s="427"/>
      <c r="I2623" s="427"/>
      <c r="J2623" s="427"/>
      <c r="K2623" s="427"/>
      <c r="L2623" s="428"/>
    </row>
    <row r="2624" spans="1:12">
      <c r="A2624" s="101"/>
      <c r="B2624" s="442" t="s">
        <v>155</v>
      </c>
      <c r="C2624" s="425" t="s">
        <v>156</v>
      </c>
      <c r="D2624" s="425"/>
      <c r="E2624" s="425"/>
      <c r="F2624" s="462" t="str">
        <f ca="1">OFFSET('Bateria indicadores proceso'!$B$3,(RIGHT(A2602,3)),1)</f>
        <v>GESTIÓN TECNOLÓGICA</v>
      </c>
      <c r="G2624" s="462"/>
      <c r="H2624" s="462"/>
      <c r="I2624" s="462"/>
      <c r="J2624" s="462"/>
      <c r="K2624" s="462"/>
      <c r="L2624" s="463"/>
    </row>
    <row r="2625" spans="1:12">
      <c r="A2625" s="101"/>
      <c r="B2625" s="443"/>
      <c r="C2625" s="425" t="s">
        <v>157</v>
      </c>
      <c r="D2625" s="425"/>
      <c r="E2625" s="425"/>
      <c r="F2625" s="464">
        <f ca="1">OFFSET('Bateria indicadores proceso'!$C$3,(RIGHT(A2602,3)),1)</f>
        <v>1</v>
      </c>
      <c r="G2625" s="464"/>
      <c r="H2625" s="464"/>
      <c r="I2625" s="464"/>
      <c r="J2625" s="464"/>
      <c r="K2625" s="464"/>
      <c r="L2625" s="465"/>
    </row>
    <row r="2626" spans="1:12" ht="15" thickBot="1">
      <c r="A2626" s="101"/>
      <c r="B2626" s="443"/>
      <c r="C2626" s="425" t="s">
        <v>158</v>
      </c>
      <c r="D2626" s="425"/>
      <c r="E2626" s="425"/>
      <c r="F2626" s="464">
        <f ca="1">OFFSET('Bateria indicadores proceso'!$E$3,(RIGHT(A2602,3)),1)</f>
        <v>0.25</v>
      </c>
      <c r="G2626" s="464"/>
      <c r="H2626" s="464"/>
      <c r="I2626" s="464"/>
      <c r="J2626" s="464"/>
      <c r="K2626" s="464"/>
      <c r="L2626" s="465"/>
    </row>
    <row r="2627" spans="1:12" ht="16" thickBot="1">
      <c r="A2627" s="101"/>
      <c r="B2627" s="438" t="s">
        <v>159</v>
      </c>
      <c r="C2627" s="439"/>
      <c r="D2627" s="439"/>
      <c r="E2627" s="439"/>
      <c r="F2627" s="439"/>
      <c r="G2627" s="439"/>
      <c r="H2627" s="439"/>
      <c r="I2627" s="439"/>
      <c r="J2627" s="439"/>
      <c r="K2627" s="439"/>
      <c r="L2627" s="440"/>
    </row>
    <row r="2628" spans="1:12">
      <c r="A2628" s="101"/>
      <c r="B2628" s="72" t="s">
        <v>161</v>
      </c>
      <c r="C2628" s="425" t="str">
        <f ca="1">OFFSET('Bateria indicadores proceso'!$G$3,(RIGHT(A2602,3)),1)</f>
        <v xml:space="preserve">Jefe de Oficina </v>
      </c>
      <c r="D2628" s="425"/>
      <c r="E2628" s="425"/>
      <c r="F2628" s="425"/>
      <c r="G2628" s="425"/>
      <c r="H2628" s="425"/>
      <c r="I2628" s="425"/>
      <c r="J2628" s="425"/>
      <c r="K2628" s="425"/>
      <c r="L2628" s="426"/>
    </row>
    <row r="2629" spans="1:12">
      <c r="A2629" s="101"/>
      <c r="B2629" s="72" t="s">
        <v>162</v>
      </c>
      <c r="C2629" s="425" t="str">
        <f ca="1">OFFSET('Bateria indicadores proceso'!$F$3,(RIGHT(A2602,3)),1)</f>
        <v>Oficina de Información Pública del Interior</v>
      </c>
      <c r="D2629" s="425"/>
      <c r="E2629" s="425"/>
      <c r="F2629" s="425"/>
      <c r="G2629" s="425"/>
      <c r="H2629" s="425"/>
      <c r="I2629" s="425"/>
      <c r="J2629" s="425"/>
      <c r="K2629" s="425"/>
      <c r="L2629" s="426"/>
    </row>
    <row r="2630" spans="1:12">
      <c r="A2630" s="101"/>
      <c r="B2630" s="72" t="s">
        <v>163</v>
      </c>
      <c r="C2630" s="450" t="str">
        <f ca="1">OFFSET('Bateria indicadores proceso'!$H$3,(RIGHT(A2566,3)),1)</f>
        <v>yitcy.becerra@mininterior.gov.co</v>
      </c>
      <c r="D2630" s="450"/>
      <c r="E2630" s="450"/>
      <c r="F2630" s="450"/>
      <c r="G2630" s="450"/>
      <c r="H2630" s="450"/>
      <c r="I2630" s="450"/>
      <c r="J2630" s="450"/>
      <c r="K2630" s="450"/>
      <c r="L2630" s="451"/>
    </row>
    <row r="2631" spans="1:12" ht="15" thickBot="1">
      <c r="A2631" s="104"/>
      <c r="B2631" s="74" t="s">
        <v>164</v>
      </c>
      <c r="C2631" s="429" t="s">
        <v>165</v>
      </c>
      <c r="D2631" s="429"/>
      <c r="E2631" s="429"/>
      <c r="F2631" s="429"/>
      <c r="G2631" s="429"/>
      <c r="H2631" s="429"/>
      <c r="I2631" s="429"/>
      <c r="J2631" s="429"/>
      <c r="K2631" s="429"/>
      <c r="L2631" s="430"/>
    </row>
    <row r="2632" spans="1:12" ht="15" thickBot="1"/>
    <row r="2633" spans="1:12" ht="21.5" thickBot="1">
      <c r="A2633" s="431" t="s">
        <v>120</v>
      </c>
      <c r="B2633" s="432"/>
      <c r="C2633" s="432"/>
      <c r="D2633" s="432"/>
      <c r="E2633" s="432"/>
      <c r="F2633" s="432"/>
      <c r="G2633" s="432"/>
      <c r="H2633" s="432"/>
      <c r="I2633" s="432"/>
      <c r="J2633" s="432"/>
      <c r="K2633" s="432"/>
      <c r="L2633" s="433"/>
    </row>
    <row r="2634" spans="1:12" ht="31.5" thickBot="1">
      <c r="A2634" s="69" t="s">
        <v>121</v>
      </c>
      <c r="B2634" s="436" t="s">
        <v>122</v>
      </c>
      <c r="C2634" s="436"/>
      <c r="D2634" s="436"/>
      <c r="E2634" s="436"/>
      <c r="F2634" s="436"/>
      <c r="G2634" s="436"/>
      <c r="H2634" s="436"/>
      <c r="I2634" s="436"/>
      <c r="J2634" s="436"/>
      <c r="K2634" s="436"/>
      <c r="L2634" s="436"/>
    </row>
    <row r="2635" spans="1:12" ht="16" thickBot="1">
      <c r="A2635" s="100"/>
      <c r="B2635" s="71" t="s">
        <v>123</v>
      </c>
      <c r="C2635" s="434" t="s">
        <v>124</v>
      </c>
      <c r="D2635" s="434"/>
      <c r="E2635" s="434"/>
      <c r="F2635" s="434"/>
      <c r="G2635" s="434"/>
      <c r="H2635" s="434"/>
      <c r="I2635" s="434"/>
      <c r="J2635" s="434"/>
      <c r="K2635" s="434"/>
      <c r="L2635" s="435"/>
    </row>
    <row r="2636" spans="1:12" ht="16" thickBot="1">
      <c r="A2636" s="101"/>
      <c r="B2636" s="436" t="s">
        <v>125</v>
      </c>
      <c r="C2636" s="437"/>
      <c r="D2636" s="437"/>
      <c r="E2636" s="437"/>
      <c r="F2636" s="437"/>
      <c r="G2636" s="437"/>
      <c r="H2636" s="437"/>
      <c r="I2636" s="437"/>
      <c r="J2636" s="437"/>
      <c r="K2636" s="437"/>
      <c r="L2636" s="437"/>
    </row>
    <row r="2637" spans="1:12">
      <c r="A2637" s="101"/>
      <c r="B2637" s="71" t="s">
        <v>126</v>
      </c>
      <c r="C2637" s="427" t="s">
        <v>127</v>
      </c>
      <c r="D2637" s="427"/>
      <c r="E2637" s="427"/>
      <c r="F2637" s="427"/>
      <c r="G2637" s="427"/>
      <c r="H2637" s="427"/>
      <c r="I2637" s="427"/>
      <c r="J2637" s="427"/>
      <c r="K2637" s="427"/>
      <c r="L2637" s="428"/>
    </row>
    <row r="2638" spans="1:12">
      <c r="A2638" s="102" t="s">
        <v>238</v>
      </c>
      <c r="B2638" s="72" t="s">
        <v>129</v>
      </c>
      <c r="C2638" s="427" t="str">
        <f ca="1">OFFSET('Bateria indicadores proceso'!$F$3,(RIGHT(A2638,3)),1)</f>
        <v>Oficina de Información Pública del Interior</v>
      </c>
      <c r="D2638" s="427"/>
      <c r="E2638" s="427"/>
      <c r="F2638" s="427"/>
      <c r="G2638" s="427"/>
      <c r="H2638" s="427"/>
      <c r="I2638" s="427"/>
      <c r="J2638" s="427"/>
      <c r="K2638" s="427"/>
      <c r="L2638" s="428"/>
    </row>
    <row r="2639" spans="1:12">
      <c r="A2639" s="101"/>
      <c r="B2639" s="72" t="s">
        <v>130</v>
      </c>
      <c r="C2639" s="427" t="str">
        <f ca="1">OFFSET('Bateria indicadores proceso'!$K$3,(RIGHT(A2638,3)),1)</f>
        <v>Servicios de Conectividad y Colocación contratados en el Ministerio del Interior.</v>
      </c>
      <c r="D2639" s="427"/>
      <c r="E2639" s="427"/>
      <c r="F2639" s="427"/>
      <c r="G2639" s="427"/>
      <c r="H2639" s="427"/>
      <c r="I2639" s="427"/>
      <c r="J2639" s="427"/>
      <c r="K2639" s="427"/>
      <c r="L2639" s="428"/>
    </row>
    <row r="2640" spans="1:12">
      <c r="A2640" s="101"/>
      <c r="B2640" s="72" t="s">
        <v>131</v>
      </c>
      <c r="C2640" s="427" t="str">
        <f ca="1">OFFSET('Bateria indicadores proceso'!$I$3,(RIGHT(A2638,3)),1)</f>
        <v>Eficacia</v>
      </c>
      <c r="D2640" s="427"/>
      <c r="E2640" s="427"/>
      <c r="F2640" s="427"/>
      <c r="G2640" s="427"/>
      <c r="H2640" s="427"/>
      <c r="I2640" s="427"/>
      <c r="J2640" s="427"/>
      <c r="K2640" s="427"/>
      <c r="L2640" s="428"/>
    </row>
    <row r="2641" spans="1:12" ht="15" thickBot="1">
      <c r="A2641" s="103"/>
      <c r="B2641" s="73" t="s">
        <v>132</v>
      </c>
      <c r="C2641" s="427" t="str">
        <f ca="1">OFFSET('Bateria indicadores proceso'!$J$3,(RIGHT(A2638,3)),1)</f>
        <v>Asegurar la continuidad de los servicios de conectividad y colocación del Ministerio. Es importante medirlo porque permite garantizar la disponibilidad de los servicios tecnológicos, evitar interrupciones y asegurar la operación institucional. El indicador está orientado a mantener, asegurando niveles óptimos y estables de servicio.</v>
      </c>
      <c r="D2641" s="427"/>
      <c r="E2641" s="427"/>
      <c r="F2641" s="427"/>
      <c r="G2641" s="427"/>
      <c r="H2641" s="427"/>
      <c r="I2641" s="427"/>
      <c r="J2641" s="427"/>
      <c r="K2641" s="427"/>
      <c r="L2641" s="428"/>
    </row>
    <row r="2642" spans="1:12" ht="16" thickBot="1">
      <c r="A2642" s="103"/>
      <c r="B2642" s="438" t="s">
        <v>133</v>
      </c>
      <c r="C2642" s="439"/>
      <c r="D2642" s="439"/>
      <c r="E2642" s="439"/>
      <c r="F2642" s="439"/>
      <c r="G2642" s="439"/>
      <c r="H2642" s="439"/>
      <c r="I2642" s="439"/>
      <c r="J2642" s="439"/>
      <c r="K2642" s="439"/>
      <c r="L2642" s="440"/>
    </row>
    <row r="2643" spans="1:12">
      <c r="A2643" s="101"/>
      <c r="B2643" s="71" t="s">
        <v>134</v>
      </c>
      <c r="C2643" s="427" t="str">
        <f ca="1">OFFSET('Bateria indicadores proceso'!$O$3,(RIGHT(A2638,3)),1)</f>
        <v>Porcentaje</v>
      </c>
      <c r="D2643" s="427"/>
      <c r="E2643" s="427"/>
      <c r="F2643" s="427"/>
      <c r="G2643" s="427"/>
      <c r="H2643" s="427"/>
      <c r="I2643" s="427"/>
      <c r="J2643" s="427"/>
      <c r="K2643" s="427"/>
      <c r="L2643" s="428"/>
    </row>
    <row r="2644" spans="1:12" ht="24">
      <c r="A2644" s="101"/>
      <c r="B2644" s="72" t="s">
        <v>135</v>
      </c>
      <c r="C2644" s="427"/>
      <c r="D2644" s="427"/>
      <c r="E2644" s="427"/>
      <c r="F2644" s="427"/>
      <c r="G2644" s="427"/>
      <c r="H2644" s="427"/>
      <c r="I2644" s="427"/>
      <c r="J2644" s="427"/>
      <c r="K2644" s="427"/>
      <c r="L2644" s="428"/>
    </row>
    <row r="2645" spans="1:12">
      <c r="A2645" s="101"/>
      <c r="B2645" s="72" t="s">
        <v>136</v>
      </c>
      <c r="C2645" s="427" t="str">
        <f ca="1">OFFSET('Bateria indicadores proceso'!$L$3,(RIGHT(A2638,3)),1)</f>
        <v xml:space="preserve">(Número de servicio de conectividad y colocación contratados/Número de servicio de conectividad y colocación requerido)*100									</v>
      </c>
      <c r="D2645" s="427"/>
      <c r="E2645" s="427"/>
      <c r="F2645" s="427"/>
      <c r="G2645" s="427"/>
      <c r="H2645" s="427"/>
      <c r="I2645" s="427"/>
      <c r="J2645" s="427"/>
      <c r="K2645" s="427"/>
      <c r="L2645" s="428"/>
    </row>
    <row r="2646" spans="1:12">
      <c r="A2646" s="101"/>
      <c r="B2646" s="72" t="s">
        <v>137</v>
      </c>
      <c r="C2646" s="427" t="str">
        <f ca="1">OFFSET('Bateria indicadores proceso'!$Z$3,(RIGHT(A2638,3)),1)</f>
        <v>Trimestral</v>
      </c>
      <c r="D2646" s="427"/>
      <c r="E2646" s="427"/>
      <c r="F2646" s="427"/>
      <c r="G2646" s="427"/>
      <c r="H2646" s="427"/>
      <c r="I2646" s="427"/>
      <c r="J2646" s="427"/>
      <c r="K2646" s="427"/>
      <c r="L2646" s="428"/>
    </row>
    <row r="2647" spans="1:12">
      <c r="A2647" s="101"/>
      <c r="B2647" s="72" t="s">
        <v>138</v>
      </c>
      <c r="C2647" s="427" t="str">
        <f ca="1">OFFSET('Bateria indicadores proceso'!$X$3,(RIGHT(A2638,3)),1)</f>
        <v>Contratos vigentes de Conectividad y Colocación.</v>
      </c>
      <c r="D2647" s="427"/>
      <c r="E2647" s="427"/>
      <c r="F2647" s="427"/>
      <c r="G2647" s="427"/>
      <c r="H2647" s="427"/>
      <c r="I2647" s="427"/>
      <c r="J2647" s="427"/>
      <c r="K2647" s="427"/>
      <c r="L2647" s="428"/>
    </row>
    <row r="2648" spans="1:12">
      <c r="A2648" s="101"/>
      <c r="B2648" s="72" t="s">
        <v>139</v>
      </c>
      <c r="C2648" s="425">
        <f ca="1">OFFSET('Bateria indicadores proceso'!$P$3,(RIGHT(A2638,3)),1)</f>
        <v>2025</v>
      </c>
      <c r="D2648" s="425"/>
      <c r="E2648" s="425"/>
      <c r="F2648" s="425"/>
      <c r="G2648" s="425"/>
      <c r="H2648" s="425"/>
      <c r="I2648" s="425"/>
      <c r="J2648" s="425"/>
      <c r="K2648" s="425"/>
      <c r="L2648" s="426"/>
    </row>
    <row r="2649" spans="1:12">
      <c r="A2649" s="101"/>
      <c r="B2649" s="72" t="s">
        <v>140</v>
      </c>
      <c r="C2649" s="425" t="str">
        <f ca="1">IF(C2643="Número",TEXT(OFFSET('Bateria indicadores proceso'!$Q$3,(RIGHT(A2638,3)),1),"######"),TEXT(OFFSET('Bateria indicadores proceso'!$Q$3,(RIGHT(A2638,3)),1),"0.0%"))</f>
        <v>100.0%</v>
      </c>
      <c r="D2649" s="425"/>
      <c r="E2649" s="425"/>
      <c r="F2649" s="425"/>
      <c r="G2649" s="425"/>
      <c r="H2649" s="425"/>
      <c r="I2649" s="425"/>
      <c r="J2649" s="425"/>
      <c r="K2649" s="425"/>
      <c r="L2649" s="426"/>
    </row>
    <row r="2650" spans="1:12">
      <c r="A2650" s="101"/>
      <c r="B2650" s="72" t="s">
        <v>141</v>
      </c>
      <c r="C2650" s="444">
        <f ca="1">+OFFSET('Bateria indicadores proceso'!$R$3,(RIGHT(A2638,3)),1)</f>
        <v>46022</v>
      </c>
      <c r="D2650" s="444"/>
      <c r="E2650" s="444"/>
      <c r="F2650" s="444"/>
      <c r="G2650" s="444"/>
      <c r="H2650" s="444"/>
      <c r="I2650" s="444"/>
      <c r="J2650" s="444"/>
      <c r="K2650" s="444"/>
      <c r="L2650" s="445"/>
    </row>
    <row r="2651" spans="1:12">
      <c r="A2651" s="101"/>
      <c r="B2651" s="72" t="s">
        <v>142</v>
      </c>
      <c r="C2651" s="425" t="str">
        <f ca="1">OFFSET('Bateria indicadores proceso'!$M$3,(RIGHT(A2638,3)),1)</f>
        <v>Mantener</v>
      </c>
      <c r="D2651" s="425"/>
      <c r="E2651" s="425"/>
      <c r="F2651" s="425"/>
      <c r="G2651" s="425"/>
      <c r="H2651" s="425"/>
      <c r="I2651" s="425"/>
      <c r="J2651" s="425"/>
      <c r="K2651" s="425"/>
      <c r="L2651" s="426"/>
    </row>
    <row r="2652" spans="1:12">
      <c r="A2652" s="101"/>
      <c r="B2652" s="72" t="s">
        <v>143</v>
      </c>
      <c r="C2652" s="425" t="str">
        <f ca="1">OFFSET('Bateria indicadores proceso'!$N$3,(RIGHT(A2638,3)),1)</f>
        <v>Flujo</v>
      </c>
      <c r="D2652" s="425"/>
      <c r="E2652" s="425"/>
      <c r="F2652" s="425"/>
      <c r="G2652" s="425"/>
      <c r="H2652" s="425"/>
      <c r="I2652" s="425"/>
      <c r="J2652" s="425"/>
      <c r="K2652" s="425"/>
      <c r="L2652" s="426"/>
    </row>
    <row r="2653" spans="1:12">
      <c r="A2653" s="101"/>
      <c r="B2653" s="72" t="s">
        <v>144</v>
      </c>
      <c r="C2653" s="425" t="str">
        <f ca="1">IF(C2643="Número",TEXT(OFFSET('Bateria indicadores proceso'!$W$3,(RIGHT(A2638,3)),1),"######"),TEXT(OFFSET('Bateria indicadores proceso'!$W$3,(RIGHT(A2638,3)),1),"0.0%"))</f>
        <v>100.0%</v>
      </c>
      <c r="D2653" s="425"/>
      <c r="E2653" s="425"/>
      <c r="F2653" s="425"/>
      <c r="G2653" s="425"/>
      <c r="H2653" s="425"/>
      <c r="I2653" s="425"/>
      <c r="J2653" s="425"/>
      <c r="K2653" s="425"/>
      <c r="L2653" s="426"/>
    </row>
    <row r="2654" spans="1:12">
      <c r="A2654" s="101"/>
      <c r="B2654" s="441" t="s">
        <v>145</v>
      </c>
      <c r="C2654" s="70" t="s">
        <v>146</v>
      </c>
      <c r="D2654" s="70" t="s">
        <v>147</v>
      </c>
      <c r="E2654" s="70" t="s">
        <v>148</v>
      </c>
      <c r="F2654" s="70" t="s">
        <v>149</v>
      </c>
      <c r="J2654" s="75"/>
      <c r="K2654" s="75"/>
      <c r="L2654" s="76"/>
    </row>
    <row r="2655" spans="1:12">
      <c r="A2655" s="101"/>
      <c r="B2655" s="441"/>
      <c r="C2655" s="70" t="str">
        <f ca="1">IF(C2643="Número",TEXT(OFFSET('Bateria indicadores proceso'!$S$3,(RIGHT(A2638,3)),1),"######"),TEXT(OFFSET('Bateria indicadores proceso'!$S$3,(RIGHT(A2638,3)),1),"0.0%"))</f>
        <v>100.0%</v>
      </c>
      <c r="D2655" s="70" t="str">
        <f ca="1">IF(C2643="Número",TEXT(OFFSET('Bateria indicadores proceso'!$T$3,(RIGHT(A2638,3)),1),"######"),TEXT(OFFSET('Bateria indicadores proceso'!$T$3,(RIGHT(A2638,3)),1),"0.0%"))</f>
        <v>100.0%</v>
      </c>
      <c r="E2655" s="70" t="str">
        <f ca="1">IF(C2643="Número",TEXT(OFFSET('Bateria indicadores proceso'!$U$3,(RIGHT(A2638,3)),1),"######"),TEXT(OFFSET('Bateria indicadores proceso'!$U$3,(RIGHT(A2638,3)),1),"0.0%"))</f>
        <v>100.0%</v>
      </c>
      <c r="F2655" s="70" t="str">
        <f ca="1">IF(C2643="Número",TEXT(OFFSET('Bateria indicadores proceso'!$V$3,(RIGHT(A2638,3)),1),"######"),TEXT(OFFSET('Bateria indicadores proceso'!$V$3,(RIGHT(A2638,3)),1),"0.0%"))</f>
        <v>100.0%</v>
      </c>
      <c r="J2655" s="77"/>
      <c r="K2655" s="77"/>
      <c r="L2655" s="78"/>
    </row>
    <row r="2656" spans="1:12">
      <c r="A2656" s="101"/>
      <c r="B2656" s="466" t="s">
        <v>150</v>
      </c>
      <c r="C2656" s="446" t="s">
        <v>99</v>
      </c>
      <c r="D2656" s="447"/>
      <c r="E2656" s="446" t="s">
        <v>103</v>
      </c>
      <c r="F2656" s="447"/>
      <c r="G2656" s="446" t="s">
        <v>107</v>
      </c>
      <c r="H2656" s="447"/>
      <c r="I2656" s="446" t="s">
        <v>111</v>
      </c>
      <c r="J2656" s="447"/>
      <c r="K2656" s="446" t="s">
        <v>114</v>
      </c>
      <c r="L2656" s="449"/>
    </row>
    <row r="2657" spans="1:12">
      <c r="A2657" s="101"/>
      <c r="B2657" s="467"/>
      <c r="C2657" s="452" t="s">
        <v>97</v>
      </c>
      <c r="D2657" s="453"/>
      <c r="E2657" s="454" t="s">
        <v>101</v>
      </c>
      <c r="F2657" s="455"/>
      <c r="G2657" s="456" t="s">
        <v>105</v>
      </c>
      <c r="H2657" s="457"/>
      <c r="I2657" s="458" t="s">
        <v>109</v>
      </c>
      <c r="J2657" s="459"/>
      <c r="K2657" s="460" t="s">
        <v>112</v>
      </c>
      <c r="L2657" s="461"/>
    </row>
    <row r="2658" spans="1:12">
      <c r="A2658" s="101"/>
      <c r="B2658" s="468"/>
      <c r="C2658" s="446" t="s">
        <v>98</v>
      </c>
      <c r="D2658" s="447"/>
      <c r="E2658" s="446" t="s">
        <v>151</v>
      </c>
      <c r="F2658" s="447"/>
      <c r="G2658" s="448" t="s">
        <v>152</v>
      </c>
      <c r="H2658" s="447"/>
      <c r="I2658" s="446" t="s">
        <v>153</v>
      </c>
      <c r="J2658" s="447"/>
      <c r="K2658" s="446" t="s">
        <v>113</v>
      </c>
      <c r="L2658" s="449"/>
    </row>
    <row r="2659" spans="1:12">
      <c r="A2659" s="101"/>
      <c r="B2659" s="72" t="s">
        <v>154</v>
      </c>
      <c r="C2659" s="427" t="str">
        <f ca="1">OFFSET('Bateria indicadores proceso'!$Y$3,(RIGHT(A2638,3)),1)</f>
        <v>Contratos de servicio tecnológico</v>
      </c>
      <c r="D2659" s="427"/>
      <c r="E2659" s="427"/>
      <c r="F2659" s="427"/>
      <c r="G2659" s="427"/>
      <c r="H2659" s="427"/>
      <c r="I2659" s="427"/>
      <c r="J2659" s="427"/>
      <c r="K2659" s="427"/>
      <c r="L2659" s="428"/>
    </row>
    <row r="2660" spans="1:12">
      <c r="A2660" s="101"/>
      <c r="B2660" s="442" t="s">
        <v>155</v>
      </c>
      <c r="C2660" s="425" t="s">
        <v>156</v>
      </c>
      <c r="D2660" s="425"/>
      <c r="E2660" s="425"/>
      <c r="F2660" s="462" t="str">
        <f ca="1">OFFSET('Bateria indicadores proceso'!$B$3,(RIGHT(A2638,3)),1)</f>
        <v>GESTIÓN TECNOLÓGICA</v>
      </c>
      <c r="G2660" s="462"/>
      <c r="H2660" s="462"/>
      <c r="I2660" s="462"/>
      <c r="J2660" s="462"/>
      <c r="K2660" s="462"/>
      <c r="L2660" s="463"/>
    </row>
    <row r="2661" spans="1:12">
      <c r="A2661" s="101"/>
      <c r="B2661" s="443"/>
      <c r="C2661" s="425" t="s">
        <v>157</v>
      </c>
      <c r="D2661" s="425"/>
      <c r="E2661" s="425"/>
      <c r="F2661" s="464">
        <f ca="1">OFFSET('Bateria indicadores proceso'!$C$3,(RIGHT(A2638,3)),1)</f>
        <v>1</v>
      </c>
      <c r="G2661" s="464"/>
      <c r="H2661" s="464"/>
      <c r="I2661" s="464"/>
      <c r="J2661" s="464"/>
      <c r="K2661" s="464"/>
      <c r="L2661" s="465"/>
    </row>
    <row r="2662" spans="1:12" ht="15" thickBot="1">
      <c r="A2662" s="101"/>
      <c r="B2662" s="443"/>
      <c r="C2662" s="425" t="s">
        <v>158</v>
      </c>
      <c r="D2662" s="425"/>
      <c r="E2662" s="425"/>
      <c r="F2662" s="464">
        <f ca="1">OFFSET('Bateria indicadores proceso'!$E$3,(RIGHT(A2638,3)),1)</f>
        <v>0.25</v>
      </c>
      <c r="G2662" s="464"/>
      <c r="H2662" s="464"/>
      <c r="I2662" s="464"/>
      <c r="J2662" s="464"/>
      <c r="K2662" s="464"/>
      <c r="L2662" s="465"/>
    </row>
    <row r="2663" spans="1:12" ht="16" thickBot="1">
      <c r="A2663" s="101"/>
      <c r="B2663" s="438" t="s">
        <v>159</v>
      </c>
      <c r="C2663" s="439"/>
      <c r="D2663" s="439"/>
      <c r="E2663" s="439"/>
      <c r="F2663" s="439"/>
      <c r="G2663" s="439"/>
      <c r="H2663" s="439"/>
      <c r="I2663" s="439"/>
      <c r="J2663" s="439"/>
      <c r="K2663" s="439"/>
      <c r="L2663" s="440"/>
    </row>
    <row r="2664" spans="1:12">
      <c r="A2664" s="101"/>
      <c r="B2664" s="72" t="s">
        <v>161</v>
      </c>
      <c r="C2664" s="425" t="str">
        <f ca="1">OFFSET('Bateria indicadores proceso'!$G$3,(RIGHT(A2638,3)),1)</f>
        <v xml:space="preserve">Jefe de Oficina </v>
      </c>
      <c r="D2664" s="425"/>
      <c r="E2664" s="425"/>
      <c r="F2664" s="425"/>
      <c r="G2664" s="425"/>
      <c r="H2664" s="425"/>
      <c r="I2664" s="425"/>
      <c r="J2664" s="425"/>
      <c r="K2664" s="425"/>
      <c r="L2664" s="426"/>
    </row>
    <row r="2665" spans="1:12">
      <c r="A2665" s="101"/>
      <c r="B2665" s="72" t="s">
        <v>162</v>
      </c>
      <c r="C2665" s="425" t="str">
        <f ca="1">OFFSET('Bateria indicadores proceso'!$F$3,(RIGHT(A2638,3)),1)</f>
        <v>Oficina de Información Pública del Interior</v>
      </c>
      <c r="D2665" s="425"/>
      <c r="E2665" s="425"/>
      <c r="F2665" s="425"/>
      <c r="G2665" s="425"/>
      <c r="H2665" s="425"/>
      <c r="I2665" s="425"/>
      <c r="J2665" s="425"/>
      <c r="K2665" s="425"/>
      <c r="L2665" s="426"/>
    </row>
    <row r="2666" spans="1:12">
      <c r="A2666" s="101"/>
      <c r="B2666" s="72" t="s">
        <v>163</v>
      </c>
      <c r="C2666" s="450" t="str">
        <f ca="1">OFFSET('Bateria indicadores proceso'!$H$3,(RIGHT(A2638,3)),1)</f>
        <v>yitcy.becerra@mininterior.gov.co</v>
      </c>
      <c r="D2666" s="450"/>
      <c r="E2666" s="450"/>
      <c r="F2666" s="450"/>
      <c r="G2666" s="450"/>
      <c r="H2666" s="450"/>
      <c r="I2666" s="450"/>
      <c r="J2666" s="450"/>
      <c r="K2666" s="450"/>
      <c r="L2666" s="451"/>
    </row>
    <row r="2667" spans="1:12" ht="15" thickBot="1">
      <c r="A2667" s="104"/>
      <c r="B2667" s="74" t="s">
        <v>164</v>
      </c>
      <c r="C2667" s="429" t="s">
        <v>165</v>
      </c>
      <c r="D2667" s="429"/>
      <c r="E2667" s="429"/>
      <c r="F2667" s="429"/>
      <c r="G2667" s="429"/>
      <c r="H2667" s="429"/>
      <c r="I2667" s="429"/>
      <c r="J2667" s="429"/>
      <c r="K2667" s="429"/>
      <c r="L2667" s="430"/>
    </row>
    <row r="2668" spans="1:12" ht="15" thickBot="1"/>
    <row r="2669" spans="1:12" ht="21.5" thickBot="1">
      <c r="A2669" s="431" t="s">
        <v>120</v>
      </c>
      <c r="B2669" s="432"/>
      <c r="C2669" s="432"/>
      <c r="D2669" s="432"/>
      <c r="E2669" s="432"/>
      <c r="F2669" s="432"/>
      <c r="G2669" s="432"/>
      <c r="H2669" s="432"/>
      <c r="I2669" s="432"/>
      <c r="J2669" s="432"/>
      <c r="K2669" s="432"/>
      <c r="L2669" s="433"/>
    </row>
    <row r="2670" spans="1:12" ht="31.5" thickBot="1">
      <c r="A2670" s="69" t="s">
        <v>121</v>
      </c>
      <c r="B2670" s="436" t="s">
        <v>122</v>
      </c>
      <c r="C2670" s="436"/>
      <c r="D2670" s="436"/>
      <c r="E2670" s="436"/>
      <c r="F2670" s="436"/>
      <c r="G2670" s="436"/>
      <c r="H2670" s="436"/>
      <c r="I2670" s="436"/>
      <c r="J2670" s="436"/>
      <c r="K2670" s="436"/>
      <c r="L2670" s="436"/>
    </row>
    <row r="2671" spans="1:12" ht="16" thickBot="1">
      <c r="A2671" s="100"/>
      <c r="B2671" s="71" t="s">
        <v>123</v>
      </c>
      <c r="C2671" s="434" t="s">
        <v>124</v>
      </c>
      <c r="D2671" s="434"/>
      <c r="E2671" s="434"/>
      <c r="F2671" s="434"/>
      <c r="G2671" s="434"/>
      <c r="H2671" s="434"/>
      <c r="I2671" s="434"/>
      <c r="J2671" s="434"/>
      <c r="K2671" s="434"/>
      <c r="L2671" s="435"/>
    </row>
    <row r="2672" spans="1:12" ht="16" thickBot="1">
      <c r="A2672" s="101"/>
      <c r="B2672" s="436" t="s">
        <v>125</v>
      </c>
      <c r="C2672" s="437"/>
      <c r="D2672" s="437"/>
      <c r="E2672" s="437"/>
      <c r="F2672" s="437"/>
      <c r="G2672" s="437"/>
      <c r="H2672" s="437"/>
      <c r="I2672" s="437"/>
      <c r="J2672" s="437"/>
      <c r="K2672" s="437"/>
      <c r="L2672" s="437"/>
    </row>
    <row r="2673" spans="1:12">
      <c r="A2673" s="101"/>
      <c r="B2673" s="71" t="s">
        <v>126</v>
      </c>
      <c r="C2673" s="427" t="s">
        <v>127</v>
      </c>
      <c r="D2673" s="427"/>
      <c r="E2673" s="427"/>
      <c r="F2673" s="427"/>
      <c r="G2673" s="427"/>
      <c r="H2673" s="427"/>
      <c r="I2673" s="427"/>
      <c r="J2673" s="427"/>
      <c r="K2673" s="427"/>
      <c r="L2673" s="428"/>
    </row>
    <row r="2674" spans="1:12">
      <c r="A2674" s="102" t="s">
        <v>239</v>
      </c>
      <c r="B2674" s="72" t="s">
        <v>129</v>
      </c>
      <c r="C2674" s="427" t="str">
        <f ca="1">OFFSET('Bateria indicadores proceso'!$F$3,(RIGHT(A2674,3)),1)</f>
        <v>Oficina de Información Pública del Interior</v>
      </c>
      <c r="D2674" s="427"/>
      <c r="E2674" s="427"/>
      <c r="F2674" s="427"/>
      <c r="G2674" s="427"/>
      <c r="H2674" s="427"/>
      <c r="I2674" s="427"/>
      <c r="J2674" s="427"/>
      <c r="K2674" s="427"/>
      <c r="L2674" s="428"/>
    </row>
    <row r="2675" spans="1:12">
      <c r="A2675" s="101"/>
      <c r="B2675" s="72" t="s">
        <v>130</v>
      </c>
      <c r="C2675" s="427" t="str">
        <f ca="1">OFFSET('Bateria indicadores proceso'!$K$3,(RIGHT(A2674,3)),1)</f>
        <v>Cantidad de incidentes de seguridad gestionados</v>
      </c>
      <c r="D2675" s="427"/>
      <c r="E2675" s="427"/>
      <c r="F2675" s="427"/>
      <c r="G2675" s="427"/>
      <c r="H2675" s="427"/>
      <c r="I2675" s="427"/>
      <c r="J2675" s="427"/>
      <c r="K2675" s="427"/>
      <c r="L2675" s="428"/>
    </row>
    <row r="2676" spans="1:12">
      <c r="A2676" s="101"/>
      <c r="B2676" s="72" t="s">
        <v>131</v>
      </c>
      <c r="C2676" s="427" t="str">
        <f ca="1">OFFSET('Bateria indicadores proceso'!$I$3,(RIGHT(A2674,3)),1)</f>
        <v>Eficacia</v>
      </c>
      <c r="D2676" s="427"/>
      <c r="E2676" s="427"/>
      <c r="F2676" s="427"/>
      <c r="G2676" s="427"/>
      <c r="H2676" s="427"/>
      <c r="I2676" s="427"/>
      <c r="J2676" s="427"/>
      <c r="K2676" s="427"/>
      <c r="L2676" s="428"/>
    </row>
    <row r="2677" spans="1:12" ht="15" thickBot="1">
      <c r="A2677" s="103"/>
      <c r="B2677" s="73" t="s">
        <v>132</v>
      </c>
      <c r="C2677" s="427" t="str">
        <f ca="1">OFFSET('Bateria indicadores proceso'!$J$3,(RIGHT(A2674,3)),1)</f>
        <v xml:space="preserve">Identificar y mitigar los riesgos de seguridad informática, como virus, troyanos, gusanos y demás tipos de malware reportados por Kaspersky Endpoint Security en los equipos de usuario final del Ministerio del Interior. Es importante medirlo porque permite evaluar la capacidad de respuesta frente a amenazas y garantizar la protección de la información institucional. El indicador está orientado a mantener, asegurando un nivel estable y continuo de gestión y control de los incidentes de malware.									</v>
      </c>
      <c r="D2677" s="427"/>
      <c r="E2677" s="427"/>
      <c r="F2677" s="427"/>
      <c r="G2677" s="427"/>
      <c r="H2677" s="427"/>
      <c r="I2677" s="427"/>
      <c r="J2677" s="427"/>
      <c r="K2677" s="427"/>
      <c r="L2677" s="428"/>
    </row>
    <row r="2678" spans="1:12" ht="16" thickBot="1">
      <c r="A2678" s="103"/>
      <c r="B2678" s="438" t="s">
        <v>133</v>
      </c>
      <c r="C2678" s="439"/>
      <c r="D2678" s="439"/>
      <c r="E2678" s="439"/>
      <c r="F2678" s="439"/>
      <c r="G2678" s="439"/>
      <c r="H2678" s="439"/>
      <c r="I2678" s="439"/>
      <c r="J2678" s="439"/>
      <c r="K2678" s="439"/>
      <c r="L2678" s="440"/>
    </row>
    <row r="2679" spans="1:12">
      <c r="A2679" s="101"/>
      <c r="B2679" s="71" t="s">
        <v>134</v>
      </c>
      <c r="C2679" s="427" t="str">
        <f ca="1">OFFSET('Bateria indicadores proceso'!$O$3,(RIGHT(A2674,3)),1)</f>
        <v>Porcentaje</v>
      </c>
      <c r="D2679" s="427"/>
      <c r="E2679" s="427"/>
      <c r="F2679" s="427"/>
      <c r="G2679" s="427"/>
      <c r="H2679" s="427"/>
      <c r="I2679" s="427"/>
      <c r="J2679" s="427"/>
      <c r="K2679" s="427"/>
      <c r="L2679" s="428"/>
    </row>
    <row r="2680" spans="1:12" ht="24">
      <c r="A2680" s="101"/>
      <c r="B2680" s="72" t="s">
        <v>135</v>
      </c>
      <c r="C2680" s="427"/>
      <c r="D2680" s="427"/>
      <c r="E2680" s="427"/>
      <c r="F2680" s="427"/>
      <c r="G2680" s="427"/>
      <c r="H2680" s="427"/>
      <c r="I2680" s="427"/>
      <c r="J2680" s="427"/>
      <c r="K2680" s="427"/>
      <c r="L2680" s="428"/>
    </row>
    <row r="2681" spans="1:12">
      <c r="A2681" s="101"/>
      <c r="B2681" s="72" t="s">
        <v>136</v>
      </c>
      <c r="C2681" s="427" t="str">
        <f ca="1">OFFSET('Bateria indicadores proceso'!$L$3,(RIGHT(A2674,3)),1)</f>
        <v xml:space="preserve">(Número de amenazas de seguridad controladas / Número de amenazas de seguridad identificadas por la herramienta)*100									</v>
      </c>
      <c r="D2681" s="427"/>
      <c r="E2681" s="427"/>
      <c r="F2681" s="427"/>
      <c r="G2681" s="427"/>
      <c r="H2681" s="427"/>
      <c r="I2681" s="427"/>
      <c r="J2681" s="427"/>
      <c r="K2681" s="427"/>
      <c r="L2681" s="428"/>
    </row>
    <row r="2682" spans="1:12">
      <c r="A2682" s="101"/>
      <c r="B2682" s="72" t="s">
        <v>137</v>
      </c>
      <c r="C2682" s="427" t="str">
        <f ca="1">OFFSET('Bateria indicadores proceso'!$Z$3,(RIGHT(A2674,3)),1)</f>
        <v>Trimestral</v>
      </c>
      <c r="D2682" s="427"/>
      <c r="E2682" s="427"/>
      <c r="F2682" s="427"/>
      <c r="G2682" s="427"/>
      <c r="H2682" s="427"/>
      <c r="I2682" s="427"/>
      <c r="J2682" s="427"/>
      <c r="K2682" s="427"/>
      <c r="L2682" s="428"/>
    </row>
    <row r="2683" spans="1:12">
      <c r="A2683" s="101"/>
      <c r="B2683" s="72" t="s">
        <v>138</v>
      </c>
      <c r="C2683" s="427" t="str">
        <f ca="1">OFFSET('Bateria indicadores proceso'!$X$3,(RIGHT(A2674,3)),1)</f>
        <v xml:space="preserve">Reporte de seguridad del antivirus Kaspersky									</v>
      </c>
      <c r="D2683" s="427"/>
      <c r="E2683" s="427"/>
      <c r="F2683" s="427"/>
      <c r="G2683" s="427"/>
      <c r="H2683" s="427"/>
      <c r="I2683" s="427"/>
      <c r="J2683" s="427"/>
      <c r="K2683" s="427"/>
      <c r="L2683" s="428"/>
    </row>
    <row r="2684" spans="1:12">
      <c r="A2684" s="101"/>
      <c r="B2684" s="72" t="s">
        <v>139</v>
      </c>
      <c r="C2684" s="425">
        <f ca="1">OFFSET('Bateria indicadores proceso'!$P$3,(RIGHT(A2674,3)),1)</f>
        <v>2025</v>
      </c>
      <c r="D2684" s="425"/>
      <c r="E2684" s="425"/>
      <c r="F2684" s="425"/>
      <c r="G2684" s="425"/>
      <c r="H2684" s="425"/>
      <c r="I2684" s="425"/>
      <c r="J2684" s="425"/>
      <c r="K2684" s="425"/>
      <c r="L2684" s="426"/>
    </row>
    <row r="2685" spans="1:12">
      <c r="A2685" s="101"/>
      <c r="B2685" s="72" t="s">
        <v>140</v>
      </c>
      <c r="C2685" s="425" t="str">
        <f ca="1">IF(C2679="Número",TEXT(OFFSET('Bateria indicadores proceso'!$Q$3,(RIGHT(A2674,3)),1),"######"),TEXT(OFFSET('Bateria indicadores proceso'!$Q$3,(RIGHT(A2674,3)),1),"0.0%"))</f>
        <v>95.0%</v>
      </c>
      <c r="D2685" s="425"/>
      <c r="E2685" s="425"/>
      <c r="F2685" s="425"/>
      <c r="G2685" s="425"/>
      <c r="H2685" s="425"/>
      <c r="I2685" s="425"/>
      <c r="J2685" s="425"/>
      <c r="K2685" s="425"/>
      <c r="L2685" s="426"/>
    </row>
    <row r="2686" spans="1:12">
      <c r="A2686" s="101"/>
      <c r="B2686" s="72" t="s">
        <v>141</v>
      </c>
      <c r="C2686" s="444">
        <f ca="1">+OFFSET('Bateria indicadores proceso'!$R$3,(RIGHT(A2674,3)),1)</f>
        <v>46022</v>
      </c>
      <c r="D2686" s="444"/>
      <c r="E2686" s="444"/>
      <c r="F2686" s="444"/>
      <c r="G2686" s="444"/>
      <c r="H2686" s="444"/>
      <c r="I2686" s="444"/>
      <c r="J2686" s="444"/>
      <c r="K2686" s="444"/>
      <c r="L2686" s="445"/>
    </row>
    <row r="2687" spans="1:12">
      <c r="A2687" s="101"/>
      <c r="B2687" s="72" t="s">
        <v>142</v>
      </c>
      <c r="C2687" s="425" t="str">
        <f ca="1">OFFSET('Bateria indicadores proceso'!$M$3,(RIGHT(A2674,3)),1)</f>
        <v>Mantener</v>
      </c>
      <c r="D2687" s="425"/>
      <c r="E2687" s="425"/>
      <c r="F2687" s="425"/>
      <c r="G2687" s="425"/>
      <c r="H2687" s="425"/>
      <c r="I2687" s="425"/>
      <c r="J2687" s="425"/>
      <c r="K2687" s="425"/>
      <c r="L2687" s="426"/>
    </row>
    <row r="2688" spans="1:12">
      <c r="A2688" s="101"/>
      <c r="B2688" s="72" t="s">
        <v>143</v>
      </c>
      <c r="C2688" s="425" t="str">
        <f ca="1">OFFSET('Bateria indicadores proceso'!$N$3,(RIGHT(A2674,3)),1)</f>
        <v>Flujo</v>
      </c>
      <c r="D2688" s="425"/>
      <c r="E2688" s="425"/>
      <c r="F2688" s="425"/>
      <c r="G2688" s="425"/>
      <c r="H2688" s="425"/>
      <c r="I2688" s="425"/>
      <c r="J2688" s="425"/>
      <c r="K2688" s="425"/>
      <c r="L2688" s="426"/>
    </row>
    <row r="2689" spans="1:12">
      <c r="A2689" s="101"/>
      <c r="B2689" s="72" t="s">
        <v>144</v>
      </c>
      <c r="C2689" s="425" t="str">
        <f ca="1">IF(C2679="Número",TEXT(OFFSET('Bateria indicadores proceso'!$W$3,(RIGHT(A2674,3)),1),"######"),TEXT(OFFSET('Bateria indicadores proceso'!$W$3,(RIGHT(A2674,3)),1),"0.0%"))</f>
        <v>95.0%</v>
      </c>
      <c r="D2689" s="425"/>
      <c r="E2689" s="425"/>
      <c r="F2689" s="425"/>
      <c r="G2689" s="425"/>
      <c r="H2689" s="425"/>
      <c r="I2689" s="425"/>
      <c r="J2689" s="425"/>
      <c r="K2689" s="425"/>
      <c r="L2689" s="426"/>
    </row>
    <row r="2690" spans="1:12">
      <c r="A2690" s="101"/>
      <c r="B2690" s="441" t="s">
        <v>145</v>
      </c>
      <c r="C2690" s="70" t="s">
        <v>146</v>
      </c>
      <c r="D2690" s="70" t="s">
        <v>147</v>
      </c>
      <c r="E2690" s="70" t="s">
        <v>148</v>
      </c>
      <c r="F2690" s="70" t="s">
        <v>149</v>
      </c>
      <c r="J2690" s="75"/>
      <c r="K2690" s="75"/>
      <c r="L2690" s="76"/>
    </row>
    <row r="2691" spans="1:12">
      <c r="A2691" s="101"/>
      <c r="B2691" s="441"/>
      <c r="C2691" s="70" t="str">
        <f ca="1">IF(C2679="Número",TEXT(OFFSET('Bateria indicadores proceso'!$S$3,(RIGHT(A2674,3)),1),"######"),TEXT(OFFSET('Bateria indicadores proceso'!$S$3,(RIGHT(A2674,3)),1),"0.0%"))</f>
        <v>95.0%</v>
      </c>
      <c r="D2691" s="70" t="str">
        <f ca="1">IF(C2679="Número",TEXT(OFFSET('Bateria indicadores proceso'!$T$3,(RIGHT(A2674,3)),1),"######"),TEXT(OFFSET('Bateria indicadores proceso'!$T$3,(RIGHT(A2674,3)),1),"0.0%"))</f>
        <v>95.0%</v>
      </c>
      <c r="E2691" s="70" t="str">
        <f ca="1">IF(C2679="Número",TEXT(OFFSET('Bateria indicadores proceso'!$U$3,(RIGHT(A2674,3)),1),"######"),TEXT(OFFSET('Bateria indicadores proceso'!$U$3,(RIGHT(A2674,3)),1),"0.0%"))</f>
        <v>95.0%</v>
      </c>
      <c r="F2691" s="70" t="str">
        <f ca="1">IF(C2679="Número",TEXT(OFFSET('Bateria indicadores proceso'!$V$3,(RIGHT(A2674,3)),1),"######"),TEXT(OFFSET('Bateria indicadores proceso'!$V$3,(RIGHT(A2674,3)),1),"0.0%"))</f>
        <v>95.0%</v>
      </c>
      <c r="J2691" s="77"/>
      <c r="K2691" s="77"/>
      <c r="L2691" s="78"/>
    </row>
    <row r="2692" spans="1:12">
      <c r="A2692" s="101"/>
      <c r="B2692" s="466" t="s">
        <v>150</v>
      </c>
      <c r="C2692" s="446" t="s">
        <v>99</v>
      </c>
      <c r="D2692" s="447"/>
      <c r="E2692" s="446" t="s">
        <v>103</v>
      </c>
      <c r="F2692" s="447"/>
      <c r="G2692" s="446" t="s">
        <v>107</v>
      </c>
      <c r="H2692" s="447"/>
      <c r="I2692" s="446" t="s">
        <v>111</v>
      </c>
      <c r="J2692" s="447"/>
      <c r="K2692" s="446" t="s">
        <v>114</v>
      </c>
      <c r="L2692" s="449"/>
    </row>
    <row r="2693" spans="1:12">
      <c r="A2693" s="101"/>
      <c r="B2693" s="467"/>
      <c r="C2693" s="452" t="s">
        <v>97</v>
      </c>
      <c r="D2693" s="453"/>
      <c r="E2693" s="454" t="s">
        <v>101</v>
      </c>
      <c r="F2693" s="455"/>
      <c r="G2693" s="456" t="s">
        <v>105</v>
      </c>
      <c r="H2693" s="457"/>
      <c r="I2693" s="458" t="s">
        <v>109</v>
      </c>
      <c r="J2693" s="459"/>
      <c r="K2693" s="460" t="s">
        <v>112</v>
      </c>
      <c r="L2693" s="461"/>
    </row>
    <row r="2694" spans="1:12">
      <c r="A2694" s="101"/>
      <c r="B2694" s="468"/>
      <c r="C2694" s="446" t="s">
        <v>98</v>
      </c>
      <c r="D2694" s="447"/>
      <c r="E2694" s="446" t="s">
        <v>151</v>
      </c>
      <c r="F2694" s="447"/>
      <c r="G2694" s="448" t="s">
        <v>152</v>
      </c>
      <c r="H2694" s="447"/>
      <c r="I2694" s="446" t="s">
        <v>153</v>
      </c>
      <c r="J2694" s="447"/>
      <c r="K2694" s="446" t="s">
        <v>113</v>
      </c>
      <c r="L2694" s="449"/>
    </row>
    <row r="2695" spans="1:12">
      <c r="A2695" s="101"/>
      <c r="B2695" s="72" t="s">
        <v>154</v>
      </c>
      <c r="C2695" s="427" t="str">
        <f ca="1">OFFSET('Bateria indicadores proceso'!$Y$3,(RIGHT(A2674,3)),1)</f>
        <v>Reporte de seguridad del antivirus Kaspersky</v>
      </c>
      <c r="D2695" s="427"/>
      <c r="E2695" s="427"/>
      <c r="F2695" s="427"/>
      <c r="G2695" s="427"/>
      <c r="H2695" s="427"/>
      <c r="I2695" s="427"/>
      <c r="J2695" s="427"/>
      <c r="K2695" s="427"/>
      <c r="L2695" s="428"/>
    </row>
    <row r="2696" spans="1:12">
      <c r="A2696" s="101"/>
      <c r="B2696" s="442" t="s">
        <v>155</v>
      </c>
      <c r="C2696" s="425" t="s">
        <v>156</v>
      </c>
      <c r="D2696" s="425"/>
      <c r="E2696" s="425"/>
      <c r="F2696" s="462" t="str">
        <f ca="1">OFFSET('Bateria indicadores proceso'!$B$3,(RIGHT(A2674,3)),1)</f>
        <v>GESTIÓN TECNOLÓGICA</v>
      </c>
      <c r="G2696" s="462"/>
      <c r="H2696" s="462"/>
      <c r="I2696" s="462"/>
      <c r="J2696" s="462"/>
      <c r="K2696" s="462"/>
      <c r="L2696" s="463"/>
    </row>
    <row r="2697" spans="1:12">
      <c r="A2697" s="101"/>
      <c r="B2697" s="443"/>
      <c r="C2697" s="425" t="s">
        <v>157</v>
      </c>
      <c r="D2697" s="425"/>
      <c r="E2697" s="425"/>
      <c r="F2697" s="464">
        <f ca="1">OFFSET('Bateria indicadores proceso'!$C$3,(RIGHT(A2674,3)),1)</f>
        <v>1</v>
      </c>
      <c r="G2697" s="464"/>
      <c r="H2697" s="464"/>
      <c r="I2697" s="464"/>
      <c r="J2697" s="464"/>
      <c r="K2697" s="464"/>
      <c r="L2697" s="465"/>
    </row>
    <row r="2698" spans="1:12" ht="15" thickBot="1">
      <c r="A2698" s="101"/>
      <c r="B2698" s="443"/>
      <c r="C2698" s="425" t="s">
        <v>158</v>
      </c>
      <c r="D2698" s="425"/>
      <c r="E2698" s="425"/>
      <c r="F2698" s="464">
        <f ca="1">OFFSET('Bateria indicadores proceso'!$E$3,(RIGHT(A2674,3)),1)</f>
        <v>0.25</v>
      </c>
      <c r="G2698" s="464"/>
      <c r="H2698" s="464"/>
      <c r="I2698" s="464"/>
      <c r="J2698" s="464"/>
      <c r="K2698" s="464"/>
      <c r="L2698" s="465"/>
    </row>
    <row r="2699" spans="1:12" ht="16" thickBot="1">
      <c r="A2699" s="101"/>
      <c r="B2699" s="438" t="s">
        <v>159</v>
      </c>
      <c r="C2699" s="439"/>
      <c r="D2699" s="439"/>
      <c r="E2699" s="439"/>
      <c r="F2699" s="439"/>
      <c r="G2699" s="439"/>
      <c r="H2699" s="439"/>
      <c r="I2699" s="439"/>
      <c r="J2699" s="439"/>
      <c r="K2699" s="439"/>
      <c r="L2699" s="440"/>
    </row>
    <row r="2700" spans="1:12">
      <c r="A2700" s="101"/>
      <c r="B2700" s="72" t="s">
        <v>161</v>
      </c>
      <c r="C2700" s="425" t="str">
        <f ca="1">OFFSET('Bateria indicadores proceso'!$G$3,(RIGHT(A2674,3)),1)</f>
        <v xml:space="preserve">Jefe de Oficina </v>
      </c>
      <c r="D2700" s="425"/>
      <c r="E2700" s="425"/>
      <c r="F2700" s="425"/>
      <c r="G2700" s="425"/>
      <c r="H2700" s="425"/>
      <c r="I2700" s="425"/>
      <c r="J2700" s="425"/>
      <c r="K2700" s="425"/>
      <c r="L2700" s="426"/>
    </row>
    <row r="2701" spans="1:12">
      <c r="A2701" s="101"/>
      <c r="B2701" s="72" t="s">
        <v>162</v>
      </c>
      <c r="C2701" s="425" t="str">
        <f ca="1">OFFSET('Bateria indicadores proceso'!$F$3,(RIGHT(A2674,3)),1)</f>
        <v>Oficina de Información Pública del Interior</v>
      </c>
      <c r="D2701" s="425"/>
      <c r="E2701" s="425"/>
      <c r="F2701" s="425"/>
      <c r="G2701" s="425"/>
      <c r="H2701" s="425"/>
      <c r="I2701" s="425"/>
      <c r="J2701" s="425"/>
      <c r="K2701" s="425"/>
      <c r="L2701" s="426"/>
    </row>
    <row r="2702" spans="1:12">
      <c r="A2702" s="101"/>
      <c r="B2702" s="72" t="s">
        <v>163</v>
      </c>
      <c r="C2702" s="450" t="str">
        <f ca="1">OFFSET('Bateria indicadores proceso'!$H$3,(RIGHT(A2638,3)),1)</f>
        <v>yitcy.becerra@mininterior.gov.co</v>
      </c>
      <c r="D2702" s="450"/>
      <c r="E2702" s="450"/>
      <c r="F2702" s="450"/>
      <c r="G2702" s="450"/>
      <c r="H2702" s="450"/>
      <c r="I2702" s="450"/>
      <c r="J2702" s="450"/>
      <c r="K2702" s="450"/>
      <c r="L2702" s="451"/>
    </row>
    <row r="2703" spans="1:12" ht="15" thickBot="1">
      <c r="A2703" s="104"/>
      <c r="B2703" s="74" t="s">
        <v>164</v>
      </c>
      <c r="C2703" s="429" t="s">
        <v>165</v>
      </c>
      <c r="D2703" s="429"/>
      <c r="E2703" s="429"/>
      <c r="F2703" s="429"/>
      <c r="G2703" s="429"/>
      <c r="H2703" s="429"/>
      <c r="I2703" s="429"/>
      <c r="J2703" s="429"/>
      <c r="K2703" s="429"/>
      <c r="L2703" s="430"/>
    </row>
    <row r="2704" spans="1:12" ht="15" thickBot="1"/>
    <row r="2705" spans="1:12" ht="21.5" thickBot="1">
      <c r="A2705" s="431" t="s">
        <v>120</v>
      </c>
      <c r="B2705" s="432"/>
      <c r="C2705" s="432"/>
      <c r="D2705" s="432"/>
      <c r="E2705" s="432"/>
      <c r="F2705" s="432"/>
      <c r="G2705" s="432"/>
      <c r="H2705" s="432"/>
      <c r="I2705" s="432"/>
      <c r="J2705" s="432"/>
      <c r="K2705" s="432"/>
      <c r="L2705" s="433"/>
    </row>
    <row r="2706" spans="1:12" ht="31.5" thickBot="1">
      <c r="A2706" s="69" t="s">
        <v>121</v>
      </c>
      <c r="B2706" s="436" t="s">
        <v>122</v>
      </c>
      <c r="C2706" s="436"/>
      <c r="D2706" s="436"/>
      <c r="E2706" s="436"/>
      <c r="F2706" s="436"/>
      <c r="G2706" s="436"/>
      <c r="H2706" s="436"/>
      <c r="I2706" s="436"/>
      <c r="J2706" s="436"/>
      <c r="K2706" s="436"/>
      <c r="L2706" s="436"/>
    </row>
    <row r="2707" spans="1:12" ht="16" thickBot="1">
      <c r="A2707" s="100"/>
      <c r="B2707" s="71" t="s">
        <v>123</v>
      </c>
      <c r="C2707" s="434" t="s">
        <v>124</v>
      </c>
      <c r="D2707" s="434"/>
      <c r="E2707" s="434"/>
      <c r="F2707" s="434"/>
      <c r="G2707" s="434"/>
      <c r="H2707" s="434"/>
      <c r="I2707" s="434"/>
      <c r="J2707" s="434"/>
      <c r="K2707" s="434"/>
      <c r="L2707" s="435"/>
    </row>
    <row r="2708" spans="1:12" ht="16" thickBot="1">
      <c r="A2708" s="101"/>
      <c r="B2708" s="436" t="s">
        <v>125</v>
      </c>
      <c r="C2708" s="437"/>
      <c r="D2708" s="437"/>
      <c r="E2708" s="437"/>
      <c r="F2708" s="437"/>
      <c r="G2708" s="437"/>
      <c r="H2708" s="437"/>
      <c r="I2708" s="437"/>
      <c r="J2708" s="437"/>
      <c r="K2708" s="437"/>
      <c r="L2708" s="437"/>
    </row>
    <row r="2709" spans="1:12">
      <c r="A2709" s="101"/>
      <c r="B2709" s="71" t="s">
        <v>126</v>
      </c>
      <c r="C2709" s="427" t="s">
        <v>127</v>
      </c>
      <c r="D2709" s="427"/>
      <c r="E2709" s="427"/>
      <c r="F2709" s="427"/>
      <c r="G2709" s="427"/>
      <c r="H2709" s="427"/>
      <c r="I2709" s="427"/>
      <c r="J2709" s="427"/>
      <c r="K2709" s="427"/>
      <c r="L2709" s="428"/>
    </row>
    <row r="2710" spans="1:12">
      <c r="A2710" s="102" t="s">
        <v>240</v>
      </c>
      <c r="B2710" s="72" t="s">
        <v>129</v>
      </c>
      <c r="C2710" s="427" t="str">
        <f ca="1">OFFSET('Bateria indicadores proceso'!$F$3,(RIGHT(A2710,3)),1)</f>
        <v>Subdirección Administrativa y Financiera</v>
      </c>
      <c r="D2710" s="427"/>
      <c r="E2710" s="427"/>
      <c r="F2710" s="427"/>
      <c r="G2710" s="427"/>
      <c r="H2710" s="427"/>
      <c r="I2710" s="427"/>
      <c r="J2710" s="427"/>
      <c r="K2710" s="427"/>
      <c r="L2710" s="428"/>
    </row>
    <row r="2711" spans="1:12">
      <c r="A2711" s="101"/>
      <c r="B2711" s="72" t="s">
        <v>130</v>
      </c>
      <c r="C2711" s="427" t="str">
        <f ca="1">OFFSET('Bateria indicadores proceso'!$K$3,(RIGHT(A2710,3)),1)</f>
        <v xml:space="preserve">Instrumentos archivísticos implementados en el Ministerio </v>
      </c>
      <c r="D2711" s="427"/>
      <c r="E2711" s="427"/>
      <c r="F2711" s="427"/>
      <c r="G2711" s="427"/>
      <c r="H2711" s="427"/>
      <c r="I2711" s="427"/>
      <c r="J2711" s="427"/>
      <c r="K2711" s="427"/>
      <c r="L2711" s="428"/>
    </row>
    <row r="2712" spans="1:12">
      <c r="A2712" s="101"/>
      <c r="B2712" s="72" t="s">
        <v>131</v>
      </c>
      <c r="C2712" s="427" t="str">
        <f ca="1">OFFSET('Bateria indicadores proceso'!$I$3,(RIGHT(A2710,3)),1)</f>
        <v>Eficacia</v>
      </c>
      <c r="D2712" s="427"/>
      <c r="E2712" s="427"/>
      <c r="F2712" s="427"/>
      <c r="G2712" s="427"/>
      <c r="H2712" s="427"/>
      <c r="I2712" s="427"/>
      <c r="J2712" s="427"/>
      <c r="K2712" s="427"/>
      <c r="L2712" s="428"/>
    </row>
    <row r="2713" spans="1:12" ht="15" thickBot="1">
      <c r="A2713" s="103"/>
      <c r="B2713" s="73" t="s">
        <v>132</v>
      </c>
      <c r="C2713" s="427" t="str">
        <f ca="1">OFFSET('Bateria indicadores proceso'!$J$3,(RIGHT(A2710,3)),1)</f>
        <v>Hacer seguimiento a la implementación de los procesos, instrumentos y técnicas archivísticas en el Ministerio del interior, el número debe aumentar durante la vigencia.</v>
      </c>
      <c r="D2713" s="427"/>
      <c r="E2713" s="427"/>
      <c r="F2713" s="427"/>
      <c r="G2713" s="427"/>
      <c r="H2713" s="427"/>
      <c r="I2713" s="427"/>
      <c r="J2713" s="427"/>
      <c r="K2713" s="427"/>
      <c r="L2713" s="428"/>
    </row>
    <row r="2714" spans="1:12" ht="16" thickBot="1">
      <c r="A2714" s="103"/>
      <c r="B2714" s="438" t="s">
        <v>133</v>
      </c>
      <c r="C2714" s="439"/>
      <c r="D2714" s="439"/>
      <c r="E2714" s="439"/>
      <c r="F2714" s="439"/>
      <c r="G2714" s="439"/>
      <c r="H2714" s="439"/>
      <c r="I2714" s="439"/>
      <c r="J2714" s="439"/>
      <c r="K2714" s="439"/>
      <c r="L2714" s="440"/>
    </row>
    <row r="2715" spans="1:12">
      <c r="A2715" s="101"/>
      <c r="B2715" s="71" t="s">
        <v>134</v>
      </c>
      <c r="C2715" s="427" t="str">
        <f ca="1">OFFSET('Bateria indicadores proceso'!$O$3,(RIGHT(A2710,3)),1)</f>
        <v>Número</v>
      </c>
      <c r="D2715" s="427"/>
      <c r="E2715" s="427"/>
      <c r="F2715" s="427"/>
      <c r="G2715" s="427"/>
      <c r="H2715" s="427"/>
      <c r="I2715" s="427"/>
      <c r="J2715" s="427"/>
      <c r="K2715" s="427"/>
      <c r="L2715" s="428"/>
    </row>
    <row r="2716" spans="1:12" ht="24">
      <c r="A2716" s="101"/>
      <c r="B2716" s="72" t="s">
        <v>135</v>
      </c>
      <c r="C2716" s="427"/>
      <c r="D2716" s="427"/>
      <c r="E2716" s="427"/>
      <c r="F2716" s="427"/>
      <c r="G2716" s="427"/>
      <c r="H2716" s="427"/>
      <c r="I2716" s="427"/>
      <c r="J2716" s="427"/>
      <c r="K2716" s="427"/>
      <c r="L2716" s="428"/>
    </row>
    <row r="2717" spans="1:12">
      <c r="A2717" s="101"/>
      <c r="B2717" s="72" t="s">
        <v>136</v>
      </c>
      <c r="C2717" s="427" t="str">
        <f ca="1">OFFSET('Bateria indicadores proceso'!$L$3,(RIGHT(A2710,3)),1)</f>
        <v>Sumatoria de instrumentos archivísticos implementados</v>
      </c>
      <c r="D2717" s="427"/>
      <c r="E2717" s="427"/>
      <c r="F2717" s="427"/>
      <c r="G2717" s="427"/>
      <c r="H2717" s="427"/>
      <c r="I2717" s="427"/>
      <c r="J2717" s="427"/>
      <c r="K2717" s="427"/>
      <c r="L2717" s="428"/>
    </row>
    <row r="2718" spans="1:12">
      <c r="A2718" s="101"/>
      <c r="B2718" s="72" t="s">
        <v>137</v>
      </c>
      <c r="C2718" s="427" t="str">
        <f ca="1">OFFSET('Bateria indicadores proceso'!$Z$3,(RIGHT(A2710,3)),1)</f>
        <v>Trimestral</v>
      </c>
      <c r="D2718" s="427"/>
      <c r="E2718" s="427"/>
      <c r="F2718" s="427"/>
      <c r="G2718" s="427"/>
      <c r="H2718" s="427"/>
      <c r="I2718" s="427"/>
      <c r="J2718" s="427"/>
      <c r="K2718" s="427"/>
      <c r="L2718" s="428"/>
    </row>
    <row r="2719" spans="1:12">
      <c r="A2719" s="101"/>
      <c r="B2719" s="72" t="s">
        <v>138</v>
      </c>
      <c r="C2719" s="427" t="str">
        <f ca="1">OFFSET('Bateria indicadores proceso'!$X$3,(RIGHT(A2710,3)),1)</f>
        <v>Información estadística consolidada por el Grupo de Conservación Documenta del Ministerio</v>
      </c>
      <c r="D2719" s="427"/>
      <c r="E2719" s="427"/>
      <c r="F2719" s="427"/>
      <c r="G2719" s="427"/>
      <c r="H2719" s="427"/>
      <c r="I2719" s="427"/>
      <c r="J2719" s="427"/>
      <c r="K2719" s="427"/>
      <c r="L2719" s="428"/>
    </row>
    <row r="2720" spans="1:12">
      <c r="A2720" s="101"/>
      <c r="B2720" s="72" t="s">
        <v>139</v>
      </c>
      <c r="C2720" s="425">
        <f ca="1">OFFSET('Bateria indicadores proceso'!$P$3,(RIGHT(A2710,3)),1)</f>
        <v>2024</v>
      </c>
      <c r="D2720" s="425"/>
      <c r="E2720" s="425"/>
      <c r="F2720" s="425"/>
      <c r="G2720" s="425"/>
      <c r="H2720" s="425"/>
      <c r="I2720" s="425"/>
      <c r="J2720" s="425"/>
      <c r="K2720" s="425"/>
      <c r="L2720" s="426"/>
    </row>
    <row r="2721" spans="1:12">
      <c r="A2721" s="101"/>
      <c r="B2721" s="72" t="s">
        <v>140</v>
      </c>
      <c r="C2721" s="425" t="str">
        <f ca="1">IF(C2715="Número",TEXT(OFFSET('Bateria indicadores proceso'!$Q$3,(RIGHT(A2710,3)),1),"######"),TEXT(OFFSET('Bateria indicadores proceso'!$Q$3,(RIGHT(A2710,3)),1),"0.0%"))</f>
        <v>2</v>
      </c>
      <c r="D2721" s="425"/>
      <c r="E2721" s="425"/>
      <c r="F2721" s="425"/>
      <c r="G2721" s="425"/>
      <c r="H2721" s="425"/>
      <c r="I2721" s="425"/>
      <c r="J2721" s="425"/>
      <c r="K2721" s="425"/>
      <c r="L2721" s="426"/>
    </row>
    <row r="2722" spans="1:12">
      <c r="A2722" s="101"/>
      <c r="B2722" s="72" t="s">
        <v>141</v>
      </c>
      <c r="C2722" s="444">
        <f ca="1">+OFFSET('Bateria indicadores proceso'!$R$3,(RIGHT(A2710,3)),1)</f>
        <v>46022</v>
      </c>
      <c r="D2722" s="444"/>
      <c r="E2722" s="444"/>
      <c r="F2722" s="444"/>
      <c r="G2722" s="444"/>
      <c r="H2722" s="444"/>
      <c r="I2722" s="444"/>
      <c r="J2722" s="444"/>
      <c r="K2722" s="444"/>
      <c r="L2722" s="445"/>
    </row>
    <row r="2723" spans="1:12">
      <c r="A2723" s="101"/>
      <c r="B2723" s="72" t="s">
        <v>142</v>
      </c>
      <c r="C2723" s="425" t="str">
        <f ca="1">OFFSET('Bateria indicadores proceso'!$M$3,(RIGHT(A2710,3)),1)</f>
        <v>Incrementar</v>
      </c>
      <c r="D2723" s="425"/>
      <c r="E2723" s="425"/>
      <c r="F2723" s="425"/>
      <c r="G2723" s="425"/>
      <c r="H2723" s="425"/>
      <c r="I2723" s="425"/>
      <c r="J2723" s="425"/>
      <c r="K2723" s="425"/>
      <c r="L2723" s="426"/>
    </row>
    <row r="2724" spans="1:12">
      <c r="A2724" s="101"/>
      <c r="B2724" s="72" t="s">
        <v>143</v>
      </c>
      <c r="C2724" s="425" t="str">
        <f ca="1">OFFSET('Bateria indicadores proceso'!$N$3,(RIGHT(A2710,3)),1)</f>
        <v>Acumulado</v>
      </c>
      <c r="D2724" s="425"/>
      <c r="E2724" s="425"/>
      <c r="F2724" s="425"/>
      <c r="G2724" s="425"/>
      <c r="H2724" s="425"/>
      <c r="I2724" s="425"/>
      <c r="J2724" s="425"/>
      <c r="K2724" s="425"/>
      <c r="L2724" s="426"/>
    </row>
    <row r="2725" spans="1:12">
      <c r="A2725" s="101"/>
      <c r="B2725" s="72" t="s">
        <v>144</v>
      </c>
      <c r="C2725" s="425" t="str">
        <f ca="1">IF(C2715="Número",TEXT(OFFSET('Bateria indicadores proceso'!$W$3,(RIGHT(A2710,3)),1),"######"),TEXT(OFFSET('Bateria indicadores proceso'!$W$3,(RIGHT(A2710,3)),1),"0.0%"))</f>
        <v>4</v>
      </c>
      <c r="D2725" s="425"/>
      <c r="E2725" s="425"/>
      <c r="F2725" s="425"/>
      <c r="G2725" s="425"/>
      <c r="H2725" s="425"/>
      <c r="I2725" s="425"/>
      <c r="J2725" s="425"/>
      <c r="K2725" s="425"/>
      <c r="L2725" s="426"/>
    </row>
    <row r="2726" spans="1:12">
      <c r="A2726" s="101"/>
      <c r="B2726" s="441" t="s">
        <v>145</v>
      </c>
      <c r="C2726" s="70" t="s">
        <v>146</v>
      </c>
      <c r="D2726" s="70" t="s">
        <v>147</v>
      </c>
      <c r="E2726" s="70" t="s">
        <v>148</v>
      </c>
      <c r="F2726" s="70" t="s">
        <v>149</v>
      </c>
      <c r="J2726" s="75"/>
      <c r="K2726" s="75"/>
      <c r="L2726" s="76"/>
    </row>
    <row r="2727" spans="1:12">
      <c r="A2727" s="101"/>
      <c r="B2727" s="441"/>
      <c r="C2727" s="70" t="str">
        <f ca="1">IF(C2715="Número",TEXT(OFFSET('Bateria indicadores proceso'!$S$3,(RIGHT(A2710,3)),1),"######"),TEXT(OFFSET('Bateria indicadores proceso'!$S$3,(RIGHT(A2710,3)),1),"0.0%"))</f>
        <v>2</v>
      </c>
      <c r="D2727" s="70" t="str">
        <f ca="1">IF(C2715="Número",TEXT(OFFSET('Bateria indicadores proceso'!$T$3,(RIGHT(A2710,3)),1),"######"),TEXT(OFFSET('Bateria indicadores proceso'!$T$3,(RIGHT(A2710,3)),1),"0.0%"))</f>
        <v>1</v>
      </c>
      <c r="E2727" s="70" t="str">
        <f ca="1">IF(C2715="Número",TEXT(OFFSET('Bateria indicadores proceso'!$U$3,(RIGHT(A2710,3)),1),"######"),TEXT(OFFSET('Bateria indicadores proceso'!$U$3,(RIGHT(A2710,3)),1),"0.0%"))</f>
        <v/>
      </c>
      <c r="F2727" s="70" t="str">
        <f ca="1">IF(C2715="Número",TEXT(OFFSET('Bateria indicadores proceso'!$V$3,(RIGHT(A2710,3)),1),"######"),TEXT(OFFSET('Bateria indicadores proceso'!$V$3,(RIGHT(A2710,3)),1),"0.0%"))</f>
        <v>1</v>
      </c>
      <c r="J2727" s="77"/>
      <c r="K2727" s="77"/>
      <c r="L2727" s="78"/>
    </row>
    <row r="2728" spans="1:12">
      <c r="A2728" s="101"/>
      <c r="B2728" s="466" t="s">
        <v>150</v>
      </c>
      <c r="C2728" s="446" t="s">
        <v>99</v>
      </c>
      <c r="D2728" s="447"/>
      <c r="E2728" s="446" t="s">
        <v>103</v>
      </c>
      <c r="F2728" s="447"/>
      <c r="G2728" s="446" t="s">
        <v>107</v>
      </c>
      <c r="H2728" s="447"/>
      <c r="I2728" s="446" t="s">
        <v>111</v>
      </c>
      <c r="J2728" s="447"/>
      <c r="K2728" s="446" t="s">
        <v>114</v>
      </c>
      <c r="L2728" s="449"/>
    </row>
    <row r="2729" spans="1:12">
      <c r="A2729" s="101"/>
      <c r="B2729" s="467"/>
      <c r="C2729" s="452" t="s">
        <v>97</v>
      </c>
      <c r="D2729" s="453"/>
      <c r="E2729" s="454" t="s">
        <v>101</v>
      </c>
      <c r="F2729" s="455"/>
      <c r="G2729" s="456" t="s">
        <v>105</v>
      </c>
      <c r="H2729" s="457"/>
      <c r="I2729" s="458" t="s">
        <v>109</v>
      </c>
      <c r="J2729" s="459"/>
      <c r="K2729" s="460" t="s">
        <v>112</v>
      </c>
      <c r="L2729" s="461"/>
    </row>
    <row r="2730" spans="1:12">
      <c r="A2730" s="101"/>
      <c r="B2730" s="468"/>
      <c r="C2730" s="446" t="s">
        <v>98</v>
      </c>
      <c r="D2730" s="447"/>
      <c r="E2730" s="446" t="s">
        <v>151</v>
      </c>
      <c r="F2730" s="447"/>
      <c r="G2730" s="448" t="s">
        <v>152</v>
      </c>
      <c r="H2730" s="447"/>
      <c r="I2730" s="446" t="s">
        <v>153</v>
      </c>
      <c r="J2730" s="447"/>
      <c r="K2730" s="446" t="s">
        <v>113</v>
      </c>
      <c r="L2730" s="449"/>
    </row>
    <row r="2731" spans="1:12">
      <c r="A2731" s="101"/>
      <c r="B2731" s="72" t="s">
        <v>154</v>
      </c>
      <c r="C2731" s="427" t="str">
        <f ca="1">OFFSET('Bateria indicadores proceso'!$Y$3,(RIGHT(A2710,3)),1)</f>
        <v>Documentos de procesos, instrumentos y técnicas archivísticas implementadas.</v>
      </c>
      <c r="D2731" s="427"/>
      <c r="E2731" s="427"/>
      <c r="F2731" s="427"/>
      <c r="G2731" s="427"/>
      <c r="H2731" s="427"/>
      <c r="I2731" s="427"/>
      <c r="J2731" s="427"/>
      <c r="K2731" s="427"/>
      <c r="L2731" s="428"/>
    </row>
    <row r="2732" spans="1:12">
      <c r="A2732" s="101"/>
      <c r="B2732" s="442" t="s">
        <v>155</v>
      </c>
      <c r="C2732" s="425" t="s">
        <v>156</v>
      </c>
      <c r="D2732" s="425"/>
      <c r="E2732" s="425"/>
      <c r="F2732" s="462" t="str">
        <f ca="1">OFFSET('Bateria indicadores proceso'!$B$3,(RIGHT(A2710,3)),1)</f>
        <v>GESTIÓN DOCUMENTAL Y ARCHIVO</v>
      </c>
      <c r="G2732" s="462"/>
      <c r="H2732" s="462"/>
      <c r="I2732" s="462"/>
      <c r="J2732" s="462"/>
      <c r="K2732" s="462"/>
      <c r="L2732" s="463"/>
    </row>
    <row r="2733" spans="1:12">
      <c r="A2733" s="101"/>
      <c r="B2733" s="443"/>
      <c r="C2733" s="425" t="s">
        <v>157</v>
      </c>
      <c r="D2733" s="425"/>
      <c r="E2733" s="425"/>
      <c r="F2733" s="464">
        <f ca="1">OFFSET('Bateria indicadores proceso'!$C$3,(RIGHT(A2710,3)),1)</f>
        <v>1</v>
      </c>
      <c r="G2733" s="464"/>
      <c r="H2733" s="464"/>
      <c r="I2733" s="464"/>
      <c r="J2733" s="464"/>
      <c r="K2733" s="464"/>
      <c r="L2733" s="465"/>
    </row>
    <row r="2734" spans="1:12" ht="15" thickBot="1">
      <c r="A2734" s="101"/>
      <c r="B2734" s="443"/>
      <c r="C2734" s="425" t="s">
        <v>158</v>
      </c>
      <c r="D2734" s="425"/>
      <c r="E2734" s="425"/>
      <c r="F2734" s="464">
        <f ca="1">OFFSET('Bateria indicadores proceso'!$E$3,(RIGHT(A2710,3)),1)</f>
        <v>0.5</v>
      </c>
      <c r="G2734" s="464"/>
      <c r="H2734" s="464"/>
      <c r="I2734" s="464"/>
      <c r="J2734" s="464"/>
      <c r="K2734" s="464"/>
      <c r="L2734" s="465"/>
    </row>
    <row r="2735" spans="1:12" ht="16" thickBot="1">
      <c r="A2735" s="101"/>
      <c r="B2735" s="438" t="s">
        <v>159</v>
      </c>
      <c r="C2735" s="439"/>
      <c r="D2735" s="439"/>
      <c r="E2735" s="439"/>
      <c r="F2735" s="439"/>
      <c r="G2735" s="439"/>
      <c r="H2735" s="439"/>
      <c r="I2735" s="439"/>
      <c r="J2735" s="439"/>
      <c r="K2735" s="439"/>
      <c r="L2735" s="440"/>
    </row>
    <row r="2736" spans="1:12">
      <c r="A2736" s="101"/>
      <c r="B2736" s="72" t="s">
        <v>161</v>
      </c>
      <c r="C2736" s="425" t="str">
        <f ca="1">OFFSET('Bateria indicadores proceso'!$G$3,(RIGHT(A2710,3)),1)</f>
        <v xml:space="preserve">Subdirector </v>
      </c>
      <c r="D2736" s="425"/>
      <c r="E2736" s="425"/>
      <c r="F2736" s="425"/>
      <c r="G2736" s="425"/>
      <c r="H2736" s="425"/>
      <c r="I2736" s="425"/>
      <c r="J2736" s="425"/>
      <c r="K2736" s="425"/>
      <c r="L2736" s="426"/>
    </row>
    <row r="2737" spans="1:12">
      <c r="A2737" s="101"/>
      <c r="B2737" s="72" t="s">
        <v>162</v>
      </c>
      <c r="C2737" s="425" t="str">
        <f ca="1">OFFSET('Bateria indicadores proceso'!$F$3,(RIGHT(A2710,3)),1)</f>
        <v>Subdirección Administrativa y Financiera</v>
      </c>
      <c r="D2737" s="425"/>
      <c r="E2737" s="425"/>
      <c r="F2737" s="425"/>
      <c r="G2737" s="425"/>
      <c r="H2737" s="425"/>
      <c r="I2737" s="425"/>
      <c r="J2737" s="425"/>
      <c r="K2737" s="425"/>
      <c r="L2737" s="426"/>
    </row>
    <row r="2738" spans="1:12">
      <c r="A2738" s="101"/>
      <c r="B2738" s="72" t="s">
        <v>163</v>
      </c>
      <c r="C2738" s="450" t="str">
        <f ca="1">OFFSET('Bateria indicadores proceso'!$H$3,(RIGHT(A2710,3)),1)</f>
        <v>diana.olmos@mininterior.gov.co</v>
      </c>
      <c r="D2738" s="450"/>
      <c r="E2738" s="450"/>
      <c r="F2738" s="450"/>
      <c r="G2738" s="450"/>
      <c r="H2738" s="450"/>
      <c r="I2738" s="450"/>
      <c r="J2738" s="450"/>
      <c r="K2738" s="450"/>
      <c r="L2738" s="451"/>
    </row>
    <row r="2739" spans="1:12" ht="15" thickBot="1">
      <c r="A2739" s="104"/>
      <c r="B2739" s="74" t="s">
        <v>164</v>
      </c>
      <c r="C2739" s="429" t="s">
        <v>165</v>
      </c>
      <c r="D2739" s="429"/>
      <c r="E2739" s="429"/>
      <c r="F2739" s="429"/>
      <c r="G2739" s="429"/>
      <c r="H2739" s="429"/>
      <c r="I2739" s="429"/>
      <c r="J2739" s="429"/>
      <c r="K2739" s="429"/>
      <c r="L2739" s="430"/>
    </row>
    <row r="2740" spans="1:12" ht="15" thickBot="1"/>
    <row r="2741" spans="1:12" ht="21.5" thickBot="1">
      <c r="A2741" s="431" t="s">
        <v>120</v>
      </c>
      <c r="B2741" s="432"/>
      <c r="C2741" s="432"/>
      <c r="D2741" s="432"/>
      <c r="E2741" s="432"/>
      <c r="F2741" s="432"/>
      <c r="G2741" s="432"/>
      <c r="H2741" s="432"/>
      <c r="I2741" s="432"/>
      <c r="J2741" s="432"/>
      <c r="K2741" s="432"/>
      <c r="L2741" s="433"/>
    </row>
    <row r="2742" spans="1:12" ht="31.5" thickBot="1">
      <c r="A2742" s="69" t="s">
        <v>121</v>
      </c>
      <c r="B2742" s="436" t="s">
        <v>122</v>
      </c>
      <c r="C2742" s="436"/>
      <c r="D2742" s="436"/>
      <c r="E2742" s="436"/>
      <c r="F2742" s="436"/>
      <c r="G2742" s="436"/>
      <c r="H2742" s="436"/>
      <c r="I2742" s="436"/>
      <c r="J2742" s="436"/>
      <c r="K2742" s="436"/>
      <c r="L2742" s="436"/>
    </row>
    <row r="2743" spans="1:12" ht="16" thickBot="1">
      <c r="A2743" s="100"/>
      <c r="B2743" s="71" t="s">
        <v>123</v>
      </c>
      <c r="C2743" s="434" t="s">
        <v>124</v>
      </c>
      <c r="D2743" s="434"/>
      <c r="E2743" s="434"/>
      <c r="F2743" s="434"/>
      <c r="G2743" s="434"/>
      <c r="H2743" s="434"/>
      <c r="I2743" s="434"/>
      <c r="J2743" s="434"/>
      <c r="K2743" s="434"/>
      <c r="L2743" s="435"/>
    </row>
    <row r="2744" spans="1:12" ht="16" thickBot="1">
      <c r="A2744" s="101"/>
      <c r="B2744" s="436" t="s">
        <v>125</v>
      </c>
      <c r="C2744" s="437"/>
      <c r="D2744" s="437"/>
      <c r="E2744" s="437"/>
      <c r="F2744" s="437"/>
      <c r="G2744" s="437"/>
      <c r="H2744" s="437"/>
      <c r="I2744" s="437"/>
      <c r="J2744" s="437"/>
      <c r="K2744" s="437"/>
      <c r="L2744" s="437"/>
    </row>
    <row r="2745" spans="1:12">
      <c r="A2745" s="101"/>
      <c r="B2745" s="71" t="s">
        <v>126</v>
      </c>
      <c r="C2745" s="427" t="s">
        <v>127</v>
      </c>
      <c r="D2745" s="427"/>
      <c r="E2745" s="427"/>
      <c r="F2745" s="427"/>
      <c r="G2745" s="427"/>
      <c r="H2745" s="427"/>
      <c r="I2745" s="427"/>
      <c r="J2745" s="427"/>
      <c r="K2745" s="427"/>
      <c r="L2745" s="428"/>
    </row>
    <row r="2746" spans="1:12">
      <c r="A2746" s="102" t="s">
        <v>241</v>
      </c>
      <c r="B2746" s="72" t="s">
        <v>129</v>
      </c>
      <c r="C2746" s="427" t="str">
        <f ca="1">OFFSET('Bateria indicadores proceso'!$F$3,(RIGHT(A2746,3)),1)</f>
        <v>Subdirección Administrativa y Financiera</v>
      </c>
      <c r="D2746" s="427"/>
      <c r="E2746" s="427"/>
      <c r="F2746" s="427"/>
      <c r="G2746" s="427"/>
      <c r="H2746" s="427"/>
      <c r="I2746" s="427"/>
      <c r="J2746" s="427"/>
      <c r="K2746" s="427"/>
      <c r="L2746" s="428"/>
    </row>
    <row r="2747" spans="1:12">
      <c r="A2747" s="101"/>
      <c r="B2747" s="72" t="s">
        <v>130</v>
      </c>
      <c r="C2747" s="427" t="str">
        <f ca="1">OFFSET('Bateria indicadores proceso'!$K$3,(RIGHT(A2746,3)),1)</f>
        <v xml:space="preserve">Documentos transferidos del archivo de gestión al archivo central </v>
      </c>
      <c r="D2747" s="427"/>
      <c r="E2747" s="427"/>
      <c r="F2747" s="427"/>
      <c r="G2747" s="427"/>
      <c r="H2747" s="427"/>
      <c r="I2747" s="427"/>
      <c r="J2747" s="427"/>
      <c r="K2747" s="427"/>
      <c r="L2747" s="428"/>
    </row>
    <row r="2748" spans="1:12">
      <c r="A2748" s="101"/>
      <c r="B2748" s="72" t="s">
        <v>131</v>
      </c>
      <c r="C2748" s="427" t="str">
        <f ca="1">OFFSET('Bateria indicadores proceso'!$I$3,(RIGHT(A2746,3)),1)</f>
        <v>Efectividad</v>
      </c>
      <c r="D2748" s="427"/>
      <c r="E2748" s="427"/>
      <c r="F2748" s="427"/>
      <c r="G2748" s="427"/>
      <c r="H2748" s="427"/>
      <c r="I2748" s="427"/>
      <c r="J2748" s="427"/>
      <c r="K2748" s="427"/>
      <c r="L2748" s="428"/>
    </row>
    <row r="2749" spans="1:12" ht="15" thickBot="1">
      <c r="A2749" s="103"/>
      <c r="B2749" s="73" t="s">
        <v>132</v>
      </c>
      <c r="C2749" s="427" t="str">
        <f ca="1">OFFSET('Bateria indicadores proceso'!$J$3,(RIGHT(A2746,3)),1)</f>
        <v>Hacer seguimiento a las transferencias documentales realizadas por las dependencias del Ministerio, conforme al plan del grupo de Conservación Documental durante la vigencia.</v>
      </c>
      <c r="D2749" s="427"/>
      <c r="E2749" s="427"/>
      <c r="F2749" s="427"/>
      <c r="G2749" s="427"/>
      <c r="H2749" s="427"/>
      <c r="I2749" s="427"/>
      <c r="J2749" s="427"/>
      <c r="K2749" s="427"/>
      <c r="L2749" s="428"/>
    </row>
    <row r="2750" spans="1:12" ht="16" thickBot="1">
      <c r="A2750" s="103"/>
      <c r="B2750" s="438" t="s">
        <v>133</v>
      </c>
      <c r="C2750" s="439"/>
      <c r="D2750" s="439"/>
      <c r="E2750" s="439"/>
      <c r="F2750" s="439"/>
      <c r="G2750" s="439"/>
      <c r="H2750" s="439"/>
      <c r="I2750" s="439"/>
      <c r="J2750" s="439"/>
      <c r="K2750" s="439"/>
      <c r="L2750" s="440"/>
    </row>
    <row r="2751" spans="1:12">
      <c r="A2751" s="101"/>
      <c r="B2751" s="71" t="s">
        <v>134</v>
      </c>
      <c r="C2751" s="427" t="str">
        <f ca="1">OFFSET('Bateria indicadores proceso'!$O$3,(RIGHT(A2746,3)),1)</f>
        <v>Porcentaje</v>
      </c>
      <c r="D2751" s="427"/>
      <c r="E2751" s="427"/>
      <c r="F2751" s="427"/>
      <c r="G2751" s="427"/>
      <c r="H2751" s="427"/>
      <c r="I2751" s="427"/>
      <c r="J2751" s="427"/>
      <c r="K2751" s="427"/>
      <c r="L2751" s="428"/>
    </row>
    <row r="2752" spans="1:12" ht="24">
      <c r="A2752" s="101"/>
      <c r="B2752" s="72" t="s">
        <v>135</v>
      </c>
      <c r="C2752" s="427"/>
      <c r="D2752" s="427"/>
      <c r="E2752" s="427"/>
      <c r="F2752" s="427"/>
      <c r="G2752" s="427"/>
      <c r="H2752" s="427"/>
      <c r="I2752" s="427"/>
      <c r="J2752" s="427"/>
      <c r="K2752" s="427"/>
      <c r="L2752" s="428"/>
    </row>
    <row r="2753" spans="1:12">
      <c r="A2753" s="101"/>
      <c r="B2753" s="72" t="s">
        <v>136</v>
      </c>
      <c r="C2753" s="427" t="str">
        <f ca="1">OFFSET('Bateria indicadores proceso'!$L$3,(RIGHT(A2746,3)),1)</f>
        <v>(sumatoria de transferencias verificadas / sumatoria de transferencias recibidas)*100</v>
      </c>
      <c r="D2753" s="427"/>
      <c r="E2753" s="427"/>
      <c r="F2753" s="427"/>
      <c r="G2753" s="427"/>
      <c r="H2753" s="427"/>
      <c r="I2753" s="427"/>
      <c r="J2753" s="427"/>
      <c r="K2753" s="427"/>
      <c r="L2753" s="428"/>
    </row>
    <row r="2754" spans="1:12">
      <c r="A2754" s="101"/>
      <c r="B2754" s="72" t="s">
        <v>137</v>
      </c>
      <c r="C2754" s="427" t="str">
        <f ca="1">OFFSET('Bateria indicadores proceso'!$Z$3,(RIGHT(A2746,3)),1)</f>
        <v>Trimestral</v>
      </c>
      <c r="D2754" s="427"/>
      <c r="E2754" s="427"/>
      <c r="F2754" s="427"/>
      <c r="G2754" s="427"/>
      <c r="H2754" s="427"/>
      <c r="I2754" s="427"/>
      <c r="J2754" s="427"/>
      <c r="K2754" s="427"/>
      <c r="L2754" s="428"/>
    </row>
    <row r="2755" spans="1:12">
      <c r="A2755" s="101"/>
      <c r="B2755" s="72" t="s">
        <v>138</v>
      </c>
      <c r="C2755" s="427" t="str">
        <f ca="1">OFFSET('Bateria indicadores proceso'!$X$3,(RIGHT(A2746,3)),1)</f>
        <v>Información estadística consolidada por el Grupo de Conservación Documenta del Ministerio</v>
      </c>
      <c r="D2755" s="427"/>
      <c r="E2755" s="427"/>
      <c r="F2755" s="427"/>
      <c r="G2755" s="427"/>
      <c r="H2755" s="427"/>
      <c r="I2755" s="427"/>
      <c r="J2755" s="427"/>
      <c r="K2755" s="427"/>
      <c r="L2755" s="428"/>
    </row>
    <row r="2756" spans="1:12">
      <c r="A2756" s="101"/>
      <c r="B2756" s="72" t="s">
        <v>139</v>
      </c>
      <c r="C2756" s="425">
        <f ca="1">OFFSET('Bateria indicadores proceso'!$P$3,(RIGHT(A2746,3)),1)</f>
        <v>2024</v>
      </c>
      <c r="D2756" s="425"/>
      <c r="E2756" s="425"/>
      <c r="F2756" s="425"/>
      <c r="G2756" s="425"/>
      <c r="H2756" s="425"/>
      <c r="I2756" s="425"/>
      <c r="J2756" s="425"/>
      <c r="K2756" s="425"/>
      <c r="L2756" s="426"/>
    </row>
    <row r="2757" spans="1:12">
      <c r="A2757" s="101"/>
      <c r="B2757" s="72" t="s">
        <v>140</v>
      </c>
      <c r="C2757" s="425" t="str">
        <f ca="1">IF(C2751="Número",TEXT(OFFSET('Bateria indicadores proceso'!$Q$3,(RIGHT(A2746,3)),1),"######"),TEXT(OFFSET('Bateria indicadores proceso'!$Q$3,(RIGHT(A2746,3)),1),"0.0%"))</f>
        <v>52.0%</v>
      </c>
      <c r="D2757" s="425"/>
      <c r="E2757" s="425"/>
      <c r="F2757" s="425"/>
      <c r="G2757" s="425"/>
      <c r="H2757" s="425"/>
      <c r="I2757" s="425"/>
      <c r="J2757" s="425"/>
      <c r="K2757" s="425"/>
      <c r="L2757" s="426"/>
    </row>
    <row r="2758" spans="1:12">
      <c r="A2758" s="101"/>
      <c r="B2758" s="72" t="s">
        <v>141</v>
      </c>
      <c r="C2758" s="444">
        <f ca="1">+OFFSET('Bateria indicadores proceso'!$R$3,(RIGHT(A2746,3)),1)</f>
        <v>46022</v>
      </c>
      <c r="D2758" s="444"/>
      <c r="E2758" s="444"/>
      <c r="F2758" s="444"/>
      <c r="G2758" s="444"/>
      <c r="H2758" s="444"/>
      <c r="I2758" s="444"/>
      <c r="J2758" s="444"/>
      <c r="K2758" s="444"/>
      <c r="L2758" s="445"/>
    </row>
    <row r="2759" spans="1:12">
      <c r="A2759" s="101"/>
      <c r="B2759" s="72" t="s">
        <v>142</v>
      </c>
      <c r="C2759" s="425" t="str">
        <f ca="1">OFFSET('Bateria indicadores proceso'!$M$3,(RIGHT(A2746,3)),1)</f>
        <v>Incrementar</v>
      </c>
      <c r="D2759" s="425"/>
      <c r="E2759" s="425"/>
      <c r="F2759" s="425"/>
      <c r="G2759" s="425"/>
      <c r="H2759" s="425"/>
      <c r="I2759" s="425"/>
      <c r="J2759" s="425"/>
      <c r="K2759" s="425"/>
      <c r="L2759" s="426"/>
    </row>
    <row r="2760" spans="1:12">
      <c r="A2760" s="101"/>
      <c r="B2760" s="72" t="s">
        <v>143</v>
      </c>
      <c r="C2760" s="425" t="str">
        <f ca="1">OFFSET('Bateria indicadores proceso'!$N$3,(RIGHT(A2746,3)),1)</f>
        <v>Acumulado</v>
      </c>
      <c r="D2760" s="425"/>
      <c r="E2760" s="425"/>
      <c r="F2760" s="425"/>
      <c r="G2760" s="425"/>
      <c r="H2760" s="425"/>
      <c r="I2760" s="425"/>
      <c r="J2760" s="425"/>
      <c r="K2760" s="425"/>
      <c r="L2760" s="426"/>
    </row>
    <row r="2761" spans="1:12">
      <c r="A2761" s="101"/>
      <c r="B2761" s="72" t="s">
        <v>144</v>
      </c>
      <c r="C2761" s="425" t="str">
        <f ca="1">IF(C2751="Número",TEXT(OFFSET('Bateria indicadores proceso'!$W$3,(RIGHT(A2746,3)),1),"######"),TEXT(OFFSET('Bateria indicadores proceso'!$W$3,(RIGHT(A2746,3)),1),"0.0%"))</f>
        <v>100.0%</v>
      </c>
      <c r="D2761" s="425"/>
      <c r="E2761" s="425"/>
      <c r="F2761" s="425"/>
      <c r="G2761" s="425"/>
      <c r="H2761" s="425"/>
      <c r="I2761" s="425"/>
      <c r="J2761" s="425"/>
      <c r="K2761" s="425"/>
      <c r="L2761" s="426"/>
    </row>
    <row r="2762" spans="1:12">
      <c r="A2762" s="101"/>
      <c r="B2762" s="441" t="s">
        <v>145</v>
      </c>
      <c r="C2762" s="70" t="s">
        <v>146</v>
      </c>
      <c r="D2762" s="70" t="s">
        <v>147</v>
      </c>
      <c r="E2762" s="70" t="s">
        <v>148</v>
      </c>
      <c r="F2762" s="70" t="s">
        <v>149</v>
      </c>
      <c r="J2762" s="75"/>
      <c r="K2762" s="75"/>
      <c r="L2762" s="76"/>
    </row>
    <row r="2763" spans="1:12">
      <c r="A2763" s="101"/>
      <c r="B2763" s="441"/>
      <c r="C2763" s="70" t="str">
        <f ca="1">IF(C2751="Número",TEXT(OFFSET('Bateria indicadores proceso'!$S$3,(RIGHT(A2746,3)),1),"######"),TEXT(OFFSET('Bateria indicadores proceso'!$S$3,(RIGHT(A2746,3)),1),"0.0%"))</f>
        <v>0.0%</v>
      </c>
      <c r="D2763" s="70" t="str">
        <f ca="1">IF(C2751="Número",TEXT(OFFSET('Bateria indicadores proceso'!$T$3,(RIGHT(A2746,3)),1),"######"),TEXT(OFFSET('Bateria indicadores proceso'!$T$3,(RIGHT(A2746,3)),1),"0.0%"))</f>
        <v>0.0%</v>
      </c>
      <c r="E2763" s="70" t="str">
        <f ca="1">IF(C2751="Número",TEXT(OFFSET('Bateria indicadores proceso'!$U$3,(RIGHT(A2746,3)),1),"######"),TEXT(OFFSET('Bateria indicadores proceso'!$U$3,(RIGHT(A2746,3)),1),"0.0%"))</f>
        <v>0.0%</v>
      </c>
      <c r="F2763" s="70" t="str">
        <f ca="1">IF(C2751="Número",TEXT(OFFSET('Bateria indicadores proceso'!$V$3,(RIGHT(A2746,3)),1),"######"),TEXT(OFFSET('Bateria indicadores proceso'!$V$3,(RIGHT(A2746,3)),1),"0.0%"))</f>
        <v>100.0%</v>
      </c>
      <c r="J2763" s="77"/>
      <c r="K2763" s="77"/>
      <c r="L2763" s="78"/>
    </row>
    <row r="2764" spans="1:12">
      <c r="A2764" s="101"/>
      <c r="B2764" s="466" t="s">
        <v>150</v>
      </c>
      <c r="C2764" s="446" t="s">
        <v>99</v>
      </c>
      <c r="D2764" s="447"/>
      <c r="E2764" s="446" t="s">
        <v>103</v>
      </c>
      <c r="F2764" s="447"/>
      <c r="G2764" s="446" t="s">
        <v>107</v>
      </c>
      <c r="H2764" s="447"/>
      <c r="I2764" s="446" t="s">
        <v>111</v>
      </c>
      <c r="J2764" s="447"/>
      <c r="K2764" s="446" t="s">
        <v>114</v>
      </c>
      <c r="L2764" s="449"/>
    </row>
    <row r="2765" spans="1:12">
      <c r="A2765" s="101"/>
      <c r="B2765" s="467"/>
      <c r="C2765" s="452" t="s">
        <v>97</v>
      </c>
      <c r="D2765" s="453"/>
      <c r="E2765" s="454" t="s">
        <v>101</v>
      </c>
      <c r="F2765" s="455"/>
      <c r="G2765" s="456" t="s">
        <v>105</v>
      </c>
      <c r="H2765" s="457"/>
      <c r="I2765" s="458" t="s">
        <v>109</v>
      </c>
      <c r="J2765" s="459"/>
      <c r="K2765" s="460" t="s">
        <v>112</v>
      </c>
      <c r="L2765" s="461"/>
    </row>
    <row r="2766" spans="1:12">
      <c r="A2766" s="101"/>
      <c r="B2766" s="468"/>
      <c r="C2766" s="446" t="s">
        <v>98</v>
      </c>
      <c r="D2766" s="447"/>
      <c r="E2766" s="446" t="s">
        <v>151</v>
      </c>
      <c r="F2766" s="447"/>
      <c r="G2766" s="448" t="s">
        <v>152</v>
      </c>
      <c r="H2766" s="447"/>
      <c r="I2766" s="446" t="s">
        <v>153</v>
      </c>
      <c r="J2766" s="447"/>
      <c r="K2766" s="446" t="s">
        <v>113</v>
      </c>
      <c r="L2766" s="449"/>
    </row>
    <row r="2767" spans="1:12">
      <c r="A2767" s="101"/>
      <c r="B2767" s="72" t="s">
        <v>154</v>
      </c>
      <c r="C2767" s="427" t="str">
        <f ca="1">OFFSET('Bateria indicadores proceso'!$Y$3,(RIGHT(A2746,3)),1)</f>
        <v>Reporte de cumplimiento del plan de transferencias documentales</v>
      </c>
      <c r="D2767" s="427"/>
      <c r="E2767" s="427"/>
      <c r="F2767" s="427"/>
      <c r="G2767" s="427"/>
      <c r="H2767" s="427"/>
      <c r="I2767" s="427"/>
      <c r="J2767" s="427"/>
      <c r="K2767" s="427"/>
      <c r="L2767" s="428"/>
    </row>
    <row r="2768" spans="1:12">
      <c r="A2768" s="101"/>
      <c r="B2768" s="442" t="s">
        <v>155</v>
      </c>
      <c r="C2768" s="425" t="s">
        <v>156</v>
      </c>
      <c r="D2768" s="425"/>
      <c r="E2768" s="425"/>
      <c r="F2768" s="462" t="str">
        <f ca="1">OFFSET('Bateria indicadores proceso'!$B$3,(RIGHT(A2746,3)),1)</f>
        <v>GESTIÓN DOCUMENTAL Y ARCHIVO</v>
      </c>
      <c r="G2768" s="462"/>
      <c r="H2768" s="462"/>
      <c r="I2768" s="462"/>
      <c r="J2768" s="462"/>
      <c r="K2768" s="462"/>
      <c r="L2768" s="463"/>
    </row>
    <row r="2769" spans="1:12">
      <c r="A2769" s="101"/>
      <c r="B2769" s="443"/>
      <c r="C2769" s="425" t="s">
        <v>157</v>
      </c>
      <c r="D2769" s="425"/>
      <c r="E2769" s="425"/>
      <c r="F2769" s="464">
        <f ca="1">OFFSET('Bateria indicadores proceso'!$C$3,(RIGHT(A2746,3)),1)</f>
        <v>1</v>
      </c>
      <c r="G2769" s="464"/>
      <c r="H2769" s="464"/>
      <c r="I2769" s="464"/>
      <c r="J2769" s="464"/>
      <c r="K2769" s="464"/>
      <c r="L2769" s="465"/>
    </row>
    <row r="2770" spans="1:12" ht="15" thickBot="1">
      <c r="A2770" s="101"/>
      <c r="B2770" s="443"/>
      <c r="C2770" s="425" t="s">
        <v>158</v>
      </c>
      <c r="D2770" s="425"/>
      <c r="E2770" s="425"/>
      <c r="F2770" s="464">
        <f ca="1">OFFSET('Bateria indicadores proceso'!$E$3,(RIGHT(A2746,3)),1)</f>
        <v>0.5</v>
      </c>
      <c r="G2770" s="464"/>
      <c r="H2770" s="464"/>
      <c r="I2770" s="464"/>
      <c r="J2770" s="464"/>
      <c r="K2770" s="464"/>
      <c r="L2770" s="465"/>
    </row>
    <row r="2771" spans="1:12" ht="16" thickBot="1">
      <c r="A2771" s="101"/>
      <c r="B2771" s="438" t="s">
        <v>159</v>
      </c>
      <c r="C2771" s="439"/>
      <c r="D2771" s="439"/>
      <c r="E2771" s="439"/>
      <c r="F2771" s="439"/>
      <c r="G2771" s="439"/>
      <c r="H2771" s="439"/>
      <c r="I2771" s="439"/>
      <c r="J2771" s="439"/>
      <c r="K2771" s="439"/>
      <c r="L2771" s="440"/>
    </row>
    <row r="2772" spans="1:12">
      <c r="A2772" s="101"/>
      <c r="B2772" s="72" t="s">
        <v>161</v>
      </c>
      <c r="C2772" s="425" t="str">
        <f ca="1">OFFSET('Bateria indicadores proceso'!$G$3,(RIGHT(A2746,3)),1)</f>
        <v xml:space="preserve">Subdirector </v>
      </c>
      <c r="D2772" s="425"/>
      <c r="E2772" s="425"/>
      <c r="F2772" s="425"/>
      <c r="G2772" s="425"/>
      <c r="H2772" s="425"/>
      <c r="I2772" s="425"/>
      <c r="J2772" s="425"/>
      <c r="K2772" s="425"/>
      <c r="L2772" s="426"/>
    </row>
    <row r="2773" spans="1:12">
      <c r="A2773" s="101"/>
      <c r="B2773" s="72" t="s">
        <v>162</v>
      </c>
      <c r="C2773" s="425" t="str">
        <f ca="1">OFFSET('Bateria indicadores proceso'!$F$3,(RIGHT(A2746,3)),1)</f>
        <v>Subdirección Administrativa y Financiera</v>
      </c>
      <c r="D2773" s="425"/>
      <c r="E2773" s="425"/>
      <c r="F2773" s="425"/>
      <c r="G2773" s="425"/>
      <c r="H2773" s="425"/>
      <c r="I2773" s="425"/>
      <c r="J2773" s="425"/>
      <c r="K2773" s="425"/>
      <c r="L2773" s="426"/>
    </row>
    <row r="2774" spans="1:12">
      <c r="A2774" s="101"/>
      <c r="B2774" s="72" t="s">
        <v>163</v>
      </c>
      <c r="C2774" s="450" t="str">
        <f ca="1">OFFSET('Bateria indicadores proceso'!$H$3,(RIGHT(A2710,3)),1)</f>
        <v>diana.olmos@mininterior.gov.co</v>
      </c>
      <c r="D2774" s="450"/>
      <c r="E2774" s="450"/>
      <c r="F2774" s="450"/>
      <c r="G2774" s="450"/>
      <c r="H2774" s="450"/>
      <c r="I2774" s="450"/>
      <c r="J2774" s="450"/>
      <c r="K2774" s="450"/>
      <c r="L2774" s="451"/>
    </row>
    <row r="2775" spans="1:12" ht="15" thickBot="1">
      <c r="A2775" s="104"/>
      <c r="B2775" s="74" t="s">
        <v>164</v>
      </c>
      <c r="C2775" s="429" t="s">
        <v>165</v>
      </c>
      <c r="D2775" s="429"/>
      <c r="E2775" s="429"/>
      <c r="F2775" s="429"/>
      <c r="G2775" s="429"/>
      <c r="H2775" s="429"/>
      <c r="I2775" s="429"/>
      <c r="J2775" s="429"/>
      <c r="K2775" s="429"/>
      <c r="L2775" s="430"/>
    </row>
    <row r="2776" spans="1:12" ht="15" thickBot="1"/>
    <row r="2777" spans="1:12" ht="21.5" thickBot="1">
      <c r="A2777" s="431" t="s">
        <v>120</v>
      </c>
      <c r="B2777" s="432"/>
      <c r="C2777" s="432"/>
      <c r="D2777" s="432"/>
      <c r="E2777" s="432"/>
      <c r="F2777" s="432"/>
      <c r="G2777" s="432"/>
      <c r="H2777" s="432"/>
      <c r="I2777" s="432"/>
      <c r="J2777" s="432"/>
      <c r="K2777" s="432"/>
      <c r="L2777" s="433"/>
    </row>
    <row r="2778" spans="1:12" ht="31.5" thickBot="1">
      <c r="A2778" s="69" t="s">
        <v>121</v>
      </c>
      <c r="B2778" s="436" t="s">
        <v>122</v>
      </c>
      <c r="C2778" s="436"/>
      <c r="D2778" s="436"/>
      <c r="E2778" s="436"/>
      <c r="F2778" s="436"/>
      <c r="G2778" s="436"/>
      <c r="H2778" s="436"/>
      <c r="I2778" s="436"/>
      <c r="J2778" s="436"/>
      <c r="K2778" s="436"/>
      <c r="L2778" s="436"/>
    </row>
    <row r="2779" spans="1:12" ht="16" thickBot="1">
      <c r="A2779" s="100"/>
      <c r="B2779" s="71" t="s">
        <v>123</v>
      </c>
      <c r="C2779" s="434" t="s">
        <v>124</v>
      </c>
      <c r="D2779" s="434"/>
      <c r="E2779" s="434"/>
      <c r="F2779" s="434"/>
      <c r="G2779" s="434"/>
      <c r="H2779" s="434"/>
      <c r="I2779" s="434"/>
      <c r="J2779" s="434"/>
      <c r="K2779" s="434"/>
      <c r="L2779" s="435"/>
    </row>
    <row r="2780" spans="1:12" ht="16" thickBot="1">
      <c r="A2780" s="101"/>
      <c r="B2780" s="436" t="s">
        <v>125</v>
      </c>
      <c r="C2780" s="437"/>
      <c r="D2780" s="437"/>
      <c r="E2780" s="437"/>
      <c r="F2780" s="437"/>
      <c r="G2780" s="437"/>
      <c r="H2780" s="437"/>
      <c r="I2780" s="437"/>
      <c r="J2780" s="437"/>
      <c r="K2780" s="437"/>
      <c r="L2780" s="437"/>
    </row>
    <row r="2781" spans="1:12">
      <c r="A2781" s="101"/>
      <c r="B2781" s="71" t="s">
        <v>126</v>
      </c>
      <c r="C2781" s="427" t="s">
        <v>127</v>
      </c>
      <c r="D2781" s="427"/>
      <c r="E2781" s="427"/>
      <c r="F2781" s="427"/>
      <c r="G2781" s="427"/>
      <c r="H2781" s="427"/>
      <c r="I2781" s="427"/>
      <c r="J2781" s="427"/>
      <c r="K2781" s="427"/>
      <c r="L2781" s="428"/>
    </row>
    <row r="2782" spans="1:12">
      <c r="A2782" s="102" t="s">
        <v>242</v>
      </c>
      <c r="B2782" s="72" t="s">
        <v>129</v>
      </c>
      <c r="C2782" s="427" t="str">
        <f ca="1">OFFSET('Bateria indicadores proceso'!$F$3,(RIGHT(A2782,3)),1)</f>
        <v>Oficina de Control Disciplinario Interno</v>
      </c>
      <c r="D2782" s="427"/>
      <c r="E2782" s="427"/>
      <c r="F2782" s="427"/>
      <c r="G2782" s="427"/>
      <c r="H2782" s="427"/>
      <c r="I2782" s="427"/>
      <c r="J2782" s="427"/>
      <c r="K2782" s="427"/>
      <c r="L2782" s="428"/>
    </row>
    <row r="2783" spans="1:12">
      <c r="A2783" s="101"/>
      <c r="B2783" s="72" t="s">
        <v>130</v>
      </c>
      <c r="C2783" s="427" t="str">
        <f ca="1">OFFSET('Bateria indicadores proceso'!$K$3,(RIGHT(A2782,3)),1)</f>
        <v>Quejas, Informes o Expedientes Disciplinarios tramitados</v>
      </c>
      <c r="D2783" s="427"/>
      <c r="E2783" s="427"/>
      <c r="F2783" s="427"/>
      <c r="G2783" s="427"/>
      <c r="H2783" s="427"/>
      <c r="I2783" s="427"/>
      <c r="J2783" s="427"/>
      <c r="K2783" s="427"/>
      <c r="L2783" s="428"/>
    </row>
    <row r="2784" spans="1:12">
      <c r="A2784" s="101"/>
      <c r="B2784" s="72" t="s">
        <v>131</v>
      </c>
      <c r="C2784" s="427" t="str">
        <f ca="1">OFFSET('Bateria indicadores proceso'!$I$3,(RIGHT(A2782,3)),1)</f>
        <v>Eficiencia</v>
      </c>
      <c r="D2784" s="427"/>
      <c r="E2784" s="427"/>
      <c r="F2784" s="427"/>
      <c r="G2784" s="427"/>
      <c r="H2784" s="427"/>
      <c r="I2784" s="427"/>
      <c r="J2784" s="427"/>
      <c r="K2784" s="427"/>
      <c r="L2784" s="428"/>
    </row>
    <row r="2785" spans="1:12" ht="15" thickBot="1">
      <c r="A2785" s="103"/>
      <c r="B2785" s="73" t="s">
        <v>132</v>
      </c>
      <c r="C2785" s="427" t="str">
        <f ca="1">OFFSET('Bateria indicadores proceso'!$J$3,(RIGHT(A2782,3)),1)</f>
        <v>Porcentaje de procesos y/o actuaciones disciplinarias adelantadas, que permite saber si el área disciplinaria está respondiendo al volumen de casos que recibe, garantizando la transparencia, eficiencia y mejora continua; este indicador es de mantenimiento</v>
      </c>
      <c r="D2785" s="427"/>
      <c r="E2785" s="427"/>
      <c r="F2785" s="427"/>
      <c r="G2785" s="427"/>
      <c r="H2785" s="427"/>
      <c r="I2785" s="427"/>
      <c r="J2785" s="427"/>
      <c r="K2785" s="427"/>
      <c r="L2785" s="428"/>
    </row>
    <row r="2786" spans="1:12" ht="16" thickBot="1">
      <c r="A2786" s="103"/>
      <c r="B2786" s="438" t="s">
        <v>133</v>
      </c>
      <c r="C2786" s="439"/>
      <c r="D2786" s="439"/>
      <c r="E2786" s="439"/>
      <c r="F2786" s="439"/>
      <c r="G2786" s="439"/>
      <c r="H2786" s="439"/>
      <c r="I2786" s="439"/>
      <c r="J2786" s="439"/>
      <c r="K2786" s="439"/>
      <c r="L2786" s="440"/>
    </row>
    <row r="2787" spans="1:12">
      <c r="A2787" s="101"/>
      <c r="B2787" s="71" t="s">
        <v>134</v>
      </c>
      <c r="C2787" s="427" t="str">
        <f ca="1">OFFSET('Bateria indicadores proceso'!$O$3,(RIGHT(A2782,3)),1)</f>
        <v>Porcentaje</v>
      </c>
      <c r="D2787" s="427"/>
      <c r="E2787" s="427"/>
      <c r="F2787" s="427"/>
      <c r="G2787" s="427"/>
      <c r="H2787" s="427"/>
      <c r="I2787" s="427"/>
      <c r="J2787" s="427"/>
      <c r="K2787" s="427"/>
      <c r="L2787" s="428"/>
    </row>
    <row r="2788" spans="1:12" ht="24">
      <c r="A2788" s="101"/>
      <c r="B2788" s="72" t="s">
        <v>135</v>
      </c>
      <c r="C2788" s="427"/>
      <c r="D2788" s="427"/>
      <c r="E2788" s="427"/>
      <c r="F2788" s="427"/>
      <c r="G2788" s="427"/>
      <c r="H2788" s="427"/>
      <c r="I2788" s="427"/>
      <c r="J2788" s="427"/>
      <c r="K2788" s="427"/>
      <c r="L2788" s="428"/>
    </row>
    <row r="2789" spans="1:12">
      <c r="A2789" s="101"/>
      <c r="B2789" s="72" t="s">
        <v>136</v>
      </c>
      <c r="C2789" s="427" t="str">
        <f ca="1">OFFSET('Bateria indicadores proceso'!$L$3,(RIGHT(A2782,3)),1)</f>
        <v>(Número de quejas o informes tramitados / Número de quejas o informes recibidos) *100</v>
      </c>
      <c r="D2789" s="427"/>
      <c r="E2789" s="427"/>
      <c r="F2789" s="427"/>
      <c r="G2789" s="427"/>
      <c r="H2789" s="427"/>
      <c r="I2789" s="427"/>
      <c r="J2789" s="427"/>
      <c r="K2789" s="427"/>
      <c r="L2789" s="428"/>
    </row>
    <row r="2790" spans="1:12">
      <c r="A2790" s="101"/>
      <c r="B2790" s="72" t="s">
        <v>137</v>
      </c>
      <c r="C2790" s="427" t="str">
        <f ca="1">OFFSET('Bateria indicadores proceso'!$Z$3,(RIGHT(A2782,3)),1)</f>
        <v>Trimestral</v>
      </c>
      <c r="D2790" s="427"/>
      <c r="E2790" s="427"/>
      <c r="F2790" s="427"/>
      <c r="G2790" s="427"/>
      <c r="H2790" s="427"/>
      <c r="I2790" s="427"/>
      <c r="J2790" s="427"/>
      <c r="K2790" s="427"/>
      <c r="L2790" s="428"/>
    </row>
    <row r="2791" spans="1:12">
      <c r="A2791" s="101"/>
      <c r="B2791" s="72" t="s">
        <v>138</v>
      </c>
      <c r="C2791" s="427" t="str">
        <f ca="1">OFFSET('Bateria indicadores proceso'!$X$3,(RIGHT(A2782,3)),1)</f>
        <v>Cuadro de Procesos</v>
      </c>
      <c r="D2791" s="427"/>
      <c r="E2791" s="427"/>
      <c r="F2791" s="427"/>
      <c r="G2791" s="427"/>
      <c r="H2791" s="427"/>
      <c r="I2791" s="427"/>
      <c r="J2791" s="427"/>
      <c r="K2791" s="427"/>
      <c r="L2791" s="428"/>
    </row>
    <row r="2792" spans="1:12">
      <c r="A2792" s="101"/>
      <c r="B2792" s="72" t="s">
        <v>139</v>
      </c>
      <c r="C2792" s="425">
        <f ca="1">OFFSET('Bateria indicadores proceso'!$P$3,(RIGHT(A2782,3)),1)</f>
        <v>2023</v>
      </c>
      <c r="D2792" s="425"/>
      <c r="E2792" s="425"/>
      <c r="F2792" s="425"/>
      <c r="G2792" s="425"/>
      <c r="H2792" s="425"/>
      <c r="I2792" s="425"/>
      <c r="J2792" s="425"/>
      <c r="K2792" s="425"/>
      <c r="L2792" s="426"/>
    </row>
    <row r="2793" spans="1:12">
      <c r="A2793" s="101"/>
      <c r="B2793" s="72" t="s">
        <v>140</v>
      </c>
      <c r="C2793" s="425" t="str">
        <f ca="1">IF(C2787="Número",TEXT(OFFSET('Bateria indicadores proceso'!$Q$3,(RIGHT(A2782,3)),1),"######"),TEXT(OFFSET('Bateria indicadores proceso'!$Q$3,(RIGHT(A2782,3)),1),"0.0%"))</f>
        <v>100.0%</v>
      </c>
      <c r="D2793" s="425"/>
      <c r="E2793" s="425"/>
      <c r="F2793" s="425"/>
      <c r="G2793" s="425"/>
      <c r="H2793" s="425"/>
      <c r="I2793" s="425"/>
      <c r="J2793" s="425"/>
      <c r="K2793" s="425"/>
      <c r="L2793" s="426"/>
    </row>
    <row r="2794" spans="1:12">
      <c r="A2794" s="101"/>
      <c r="B2794" s="72" t="s">
        <v>141</v>
      </c>
      <c r="C2794" s="444">
        <f ca="1">+OFFSET('Bateria indicadores proceso'!$R$3,(RIGHT(A2782,3)),1)</f>
        <v>46022</v>
      </c>
      <c r="D2794" s="444"/>
      <c r="E2794" s="444"/>
      <c r="F2794" s="444"/>
      <c r="G2794" s="444"/>
      <c r="H2794" s="444"/>
      <c r="I2794" s="444"/>
      <c r="J2794" s="444"/>
      <c r="K2794" s="444"/>
      <c r="L2794" s="445"/>
    </row>
    <row r="2795" spans="1:12">
      <c r="A2795" s="101"/>
      <c r="B2795" s="72" t="s">
        <v>142</v>
      </c>
      <c r="C2795" s="425" t="str">
        <f ca="1">OFFSET('Bateria indicadores proceso'!$M$3,(RIGHT(A2782,3)),1)</f>
        <v>Mantener</v>
      </c>
      <c r="D2795" s="425"/>
      <c r="E2795" s="425"/>
      <c r="F2795" s="425"/>
      <c r="G2795" s="425"/>
      <c r="H2795" s="425"/>
      <c r="I2795" s="425"/>
      <c r="J2795" s="425"/>
      <c r="K2795" s="425"/>
      <c r="L2795" s="426"/>
    </row>
    <row r="2796" spans="1:12">
      <c r="A2796" s="101"/>
      <c r="B2796" s="72" t="s">
        <v>143</v>
      </c>
      <c r="C2796" s="425" t="str">
        <f ca="1">OFFSET('Bateria indicadores proceso'!$N$3,(RIGHT(A2782,3)),1)</f>
        <v>Flujo</v>
      </c>
      <c r="D2796" s="425"/>
      <c r="E2796" s="425"/>
      <c r="F2796" s="425"/>
      <c r="G2796" s="425"/>
      <c r="H2796" s="425"/>
      <c r="I2796" s="425"/>
      <c r="J2796" s="425"/>
      <c r="K2796" s="425"/>
      <c r="L2796" s="426"/>
    </row>
    <row r="2797" spans="1:12">
      <c r="A2797" s="101"/>
      <c r="B2797" s="72" t="s">
        <v>144</v>
      </c>
      <c r="C2797" s="425" t="str">
        <f ca="1">IF(C2787="Número",TEXT(OFFSET('Bateria indicadores proceso'!$W$3,(RIGHT(A2782,3)),1),"######"),TEXT(OFFSET('Bateria indicadores proceso'!$W$3,(RIGHT(A2782,3)),1),"0.0%"))</f>
        <v>100.0%</v>
      </c>
      <c r="D2797" s="425"/>
      <c r="E2797" s="425"/>
      <c r="F2797" s="425"/>
      <c r="G2797" s="425"/>
      <c r="H2797" s="425"/>
      <c r="I2797" s="425"/>
      <c r="J2797" s="425"/>
      <c r="K2797" s="425"/>
      <c r="L2797" s="426"/>
    </row>
    <row r="2798" spans="1:12">
      <c r="A2798" s="101"/>
      <c r="B2798" s="441" t="s">
        <v>145</v>
      </c>
      <c r="C2798" s="70" t="s">
        <v>146</v>
      </c>
      <c r="D2798" s="70" t="s">
        <v>147</v>
      </c>
      <c r="E2798" s="70" t="s">
        <v>148</v>
      </c>
      <c r="F2798" s="70" t="s">
        <v>149</v>
      </c>
      <c r="J2798" s="75"/>
      <c r="K2798" s="75"/>
      <c r="L2798" s="76"/>
    </row>
    <row r="2799" spans="1:12">
      <c r="A2799" s="101"/>
      <c r="B2799" s="441"/>
      <c r="C2799" s="70" t="str">
        <f ca="1">IF(C2787="Número",TEXT(OFFSET('Bateria indicadores proceso'!$S$3,(RIGHT(A2782,3)),1),"######"),TEXT(OFFSET('Bateria indicadores proceso'!$S$3,(RIGHT(A2782,3)),1),"0.0%"))</f>
        <v>100.0%</v>
      </c>
      <c r="D2799" s="70" t="str">
        <f ca="1">IF(C2787="Número",TEXT(OFFSET('Bateria indicadores proceso'!$T$3,(RIGHT(A2782,3)),1),"######"),TEXT(OFFSET('Bateria indicadores proceso'!$T$3,(RIGHT(A2782,3)),1),"0.0%"))</f>
        <v>100.0%</v>
      </c>
      <c r="E2799" s="70" t="str">
        <f ca="1">IF(C2787="Número",TEXT(OFFSET('Bateria indicadores proceso'!$U$3,(RIGHT(A2782,3)),1),"######"),TEXT(OFFSET('Bateria indicadores proceso'!$U$3,(RIGHT(A2782,3)),1),"0.0%"))</f>
        <v>100.0%</v>
      </c>
      <c r="F2799" s="70" t="str">
        <f ca="1">IF(C2787="Número",TEXT(OFFSET('Bateria indicadores proceso'!$V$3,(RIGHT(A2782,3)),1),"######"),TEXT(OFFSET('Bateria indicadores proceso'!$V$3,(RIGHT(A2782,3)),1),"0.0%"))</f>
        <v>100.0%</v>
      </c>
      <c r="J2799" s="77"/>
      <c r="K2799" s="77"/>
      <c r="L2799" s="78"/>
    </row>
    <row r="2800" spans="1:12">
      <c r="A2800" s="101"/>
      <c r="B2800" s="466" t="s">
        <v>150</v>
      </c>
      <c r="C2800" s="446" t="s">
        <v>99</v>
      </c>
      <c r="D2800" s="447"/>
      <c r="E2800" s="446" t="s">
        <v>103</v>
      </c>
      <c r="F2800" s="447"/>
      <c r="G2800" s="446" t="s">
        <v>107</v>
      </c>
      <c r="H2800" s="447"/>
      <c r="I2800" s="446" t="s">
        <v>111</v>
      </c>
      <c r="J2800" s="447"/>
      <c r="K2800" s="446" t="s">
        <v>114</v>
      </c>
      <c r="L2800" s="449"/>
    </row>
    <row r="2801" spans="1:12">
      <c r="A2801" s="101"/>
      <c r="B2801" s="467"/>
      <c r="C2801" s="452" t="s">
        <v>97</v>
      </c>
      <c r="D2801" s="453"/>
      <c r="E2801" s="454" t="s">
        <v>101</v>
      </c>
      <c r="F2801" s="455"/>
      <c r="G2801" s="456" t="s">
        <v>105</v>
      </c>
      <c r="H2801" s="457"/>
      <c r="I2801" s="458" t="s">
        <v>109</v>
      </c>
      <c r="J2801" s="459"/>
      <c r="K2801" s="460" t="s">
        <v>112</v>
      </c>
      <c r="L2801" s="461"/>
    </row>
    <row r="2802" spans="1:12">
      <c r="A2802" s="101"/>
      <c r="B2802" s="468"/>
      <c r="C2802" s="446" t="s">
        <v>98</v>
      </c>
      <c r="D2802" s="447"/>
      <c r="E2802" s="446" t="s">
        <v>151</v>
      </c>
      <c r="F2802" s="447"/>
      <c r="G2802" s="448" t="s">
        <v>152</v>
      </c>
      <c r="H2802" s="447"/>
      <c r="I2802" s="446" t="s">
        <v>153</v>
      </c>
      <c r="J2802" s="447"/>
      <c r="K2802" s="446" t="s">
        <v>113</v>
      </c>
      <c r="L2802" s="449"/>
    </row>
    <row r="2803" spans="1:12">
      <c r="A2803" s="101"/>
      <c r="B2803" s="72" t="s">
        <v>154</v>
      </c>
      <c r="C2803" s="427" t="str">
        <f ca="1">OFFSET('Bateria indicadores proceso'!$Y$3,(RIGHT(A2782,3)),1)</f>
        <v>Cuadro de Procesos en formato excel - Nota Aclaratoria: Por la reserva consagrada en la Ley 2952-2019 no se remite</v>
      </c>
      <c r="D2803" s="427"/>
      <c r="E2803" s="427"/>
      <c r="F2803" s="427"/>
      <c r="G2803" s="427"/>
      <c r="H2803" s="427"/>
      <c r="I2803" s="427"/>
      <c r="J2803" s="427"/>
      <c r="K2803" s="427"/>
      <c r="L2803" s="428"/>
    </row>
    <row r="2804" spans="1:12">
      <c r="A2804" s="101"/>
      <c r="B2804" s="442" t="s">
        <v>155</v>
      </c>
      <c r="C2804" s="425" t="s">
        <v>156</v>
      </c>
      <c r="D2804" s="425"/>
      <c r="E2804" s="425"/>
      <c r="F2804" s="462" t="str">
        <f ca="1">OFFSET('Bateria indicadores proceso'!$B$3,(RIGHT(A2782,3)),1)</f>
        <v>GESTIÓN DE ASUNTOS DISCIPLINARIOS</v>
      </c>
      <c r="G2804" s="462"/>
      <c r="H2804" s="462"/>
      <c r="I2804" s="462"/>
      <c r="J2804" s="462"/>
      <c r="K2804" s="462"/>
      <c r="L2804" s="463"/>
    </row>
    <row r="2805" spans="1:12">
      <c r="A2805" s="101"/>
      <c r="B2805" s="443"/>
      <c r="C2805" s="425" t="s">
        <v>157</v>
      </c>
      <c r="D2805" s="425"/>
      <c r="E2805" s="425"/>
      <c r="F2805" s="464">
        <f ca="1">OFFSET('Bateria indicadores proceso'!$C$3,(RIGHT(A2782,3)),1)</f>
        <v>1</v>
      </c>
      <c r="G2805" s="464"/>
      <c r="H2805" s="464"/>
      <c r="I2805" s="464"/>
      <c r="J2805" s="464"/>
      <c r="K2805" s="464"/>
      <c r="L2805" s="465"/>
    </row>
    <row r="2806" spans="1:12" ht="15" thickBot="1">
      <c r="A2806" s="101"/>
      <c r="B2806" s="443"/>
      <c r="C2806" s="425" t="s">
        <v>158</v>
      </c>
      <c r="D2806" s="425"/>
      <c r="E2806" s="425"/>
      <c r="F2806" s="464">
        <f ca="1">OFFSET('Bateria indicadores proceso'!$E$3,(RIGHT(A2782,3)),1)</f>
        <v>0.6</v>
      </c>
      <c r="G2806" s="464"/>
      <c r="H2806" s="464"/>
      <c r="I2806" s="464"/>
      <c r="J2806" s="464"/>
      <c r="K2806" s="464"/>
      <c r="L2806" s="465"/>
    </row>
    <row r="2807" spans="1:12" ht="16" thickBot="1">
      <c r="A2807" s="101"/>
      <c r="B2807" s="438" t="s">
        <v>159</v>
      </c>
      <c r="C2807" s="439"/>
      <c r="D2807" s="439"/>
      <c r="E2807" s="439"/>
      <c r="F2807" s="439"/>
      <c r="G2807" s="439"/>
      <c r="H2807" s="439"/>
      <c r="I2807" s="439"/>
      <c r="J2807" s="439"/>
      <c r="K2807" s="439"/>
      <c r="L2807" s="440"/>
    </row>
    <row r="2808" spans="1:12">
      <c r="A2808" s="101"/>
      <c r="B2808" s="72" t="s">
        <v>161</v>
      </c>
      <c r="C2808" s="425" t="str">
        <f ca="1">OFFSET('Bateria indicadores proceso'!$G$3,(RIGHT(A2782,3)),1)</f>
        <v xml:space="preserve">Jefe de Oficina </v>
      </c>
      <c r="D2808" s="425"/>
      <c r="E2808" s="425"/>
      <c r="F2808" s="425"/>
      <c r="G2808" s="425"/>
      <c r="H2808" s="425"/>
      <c r="I2808" s="425"/>
      <c r="J2808" s="425"/>
      <c r="K2808" s="425"/>
      <c r="L2808" s="426"/>
    </row>
    <row r="2809" spans="1:12">
      <c r="A2809" s="101"/>
      <c r="B2809" s="72" t="s">
        <v>162</v>
      </c>
      <c r="C2809" s="425" t="str">
        <f ca="1">OFFSET('Bateria indicadores proceso'!$F$3,(RIGHT(A2782,3)),1)</f>
        <v>Oficina de Control Disciplinario Interno</v>
      </c>
      <c r="D2809" s="425"/>
      <c r="E2809" s="425"/>
      <c r="F2809" s="425"/>
      <c r="G2809" s="425"/>
      <c r="H2809" s="425"/>
      <c r="I2809" s="425"/>
      <c r="J2809" s="425"/>
      <c r="K2809" s="425"/>
      <c r="L2809" s="426"/>
    </row>
    <row r="2810" spans="1:12">
      <c r="A2810" s="101"/>
      <c r="B2810" s="72" t="s">
        <v>163</v>
      </c>
      <c r="C2810" s="450" t="str">
        <f ca="1">OFFSET('Bateria indicadores proceso'!$H$3,(RIGHT(A2782,3)),1)</f>
        <v>jaime.garcian@mininterior.gov.co</v>
      </c>
      <c r="D2810" s="450"/>
      <c r="E2810" s="450"/>
      <c r="F2810" s="450"/>
      <c r="G2810" s="450"/>
      <c r="H2810" s="450"/>
      <c r="I2810" s="450"/>
      <c r="J2810" s="450"/>
      <c r="K2810" s="450"/>
      <c r="L2810" s="451"/>
    </row>
    <row r="2811" spans="1:12" ht="15" thickBot="1">
      <c r="A2811" s="104"/>
      <c r="B2811" s="74" t="s">
        <v>164</v>
      </c>
      <c r="C2811" s="429" t="s">
        <v>165</v>
      </c>
      <c r="D2811" s="429"/>
      <c r="E2811" s="429"/>
      <c r="F2811" s="429"/>
      <c r="G2811" s="429"/>
      <c r="H2811" s="429"/>
      <c r="I2811" s="429"/>
      <c r="J2811" s="429"/>
      <c r="K2811" s="429"/>
      <c r="L2811" s="430"/>
    </row>
    <row r="2812" spans="1:12" ht="15" thickBot="1"/>
    <row r="2813" spans="1:12" ht="21.5" thickBot="1">
      <c r="A2813" s="431" t="s">
        <v>120</v>
      </c>
      <c r="B2813" s="432"/>
      <c r="C2813" s="432"/>
      <c r="D2813" s="432"/>
      <c r="E2813" s="432"/>
      <c r="F2813" s="432"/>
      <c r="G2813" s="432"/>
      <c r="H2813" s="432"/>
      <c r="I2813" s="432"/>
      <c r="J2813" s="432"/>
      <c r="K2813" s="432"/>
      <c r="L2813" s="433"/>
    </row>
    <row r="2814" spans="1:12" ht="31.5" thickBot="1">
      <c r="A2814" s="69" t="s">
        <v>121</v>
      </c>
      <c r="B2814" s="436" t="s">
        <v>122</v>
      </c>
      <c r="C2814" s="436"/>
      <c r="D2814" s="436"/>
      <c r="E2814" s="436"/>
      <c r="F2814" s="436"/>
      <c r="G2814" s="436"/>
      <c r="H2814" s="436"/>
      <c r="I2814" s="436"/>
      <c r="J2814" s="436"/>
      <c r="K2814" s="436"/>
      <c r="L2814" s="436"/>
    </row>
    <row r="2815" spans="1:12" ht="16" thickBot="1">
      <c r="A2815" s="100"/>
      <c r="B2815" s="71" t="s">
        <v>123</v>
      </c>
      <c r="C2815" s="434" t="s">
        <v>124</v>
      </c>
      <c r="D2815" s="434"/>
      <c r="E2815" s="434"/>
      <c r="F2815" s="434"/>
      <c r="G2815" s="434"/>
      <c r="H2815" s="434"/>
      <c r="I2815" s="434"/>
      <c r="J2815" s="434"/>
      <c r="K2815" s="434"/>
      <c r="L2815" s="435"/>
    </row>
    <row r="2816" spans="1:12" ht="16" thickBot="1">
      <c r="A2816" s="101"/>
      <c r="B2816" s="436" t="s">
        <v>125</v>
      </c>
      <c r="C2816" s="437"/>
      <c r="D2816" s="437"/>
      <c r="E2816" s="437"/>
      <c r="F2816" s="437"/>
      <c r="G2816" s="437"/>
      <c r="H2816" s="437"/>
      <c r="I2816" s="437"/>
      <c r="J2816" s="437"/>
      <c r="K2816" s="437"/>
      <c r="L2816" s="437"/>
    </row>
    <row r="2817" spans="1:12">
      <c r="A2817" s="101"/>
      <c r="B2817" s="71" t="s">
        <v>126</v>
      </c>
      <c r="C2817" s="427" t="s">
        <v>127</v>
      </c>
      <c r="D2817" s="427"/>
      <c r="E2817" s="427"/>
      <c r="F2817" s="427"/>
      <c r="G2817" s="427"/>
      <c r="H2817" s="427"/>
      <c r="I2817" s="427"/>
      <c r="J2817" s="427"/>
      <c r="K2817" s="427"/>
      <c r="L2817" s="428"/>
    </row>
    <row r="2818" spans="1:12">
      <c r="A2818" s="102" t="s">
        <v>243</v>
      </c>
      <c r="B2818" s="72" t="s">
        <v>129</v>
      </c>
      <c r="C2818" s="427" t="str">
        <f ca="1">OFFSET('Bateria indicadores proceso'!$F$3,(RIGHT(A2818,3)),1)</f>
        <v>Oficina de Control Disciplinario Interno</v>
      </c>
      <c r="D2818" s="427"/>
      <c r="E2818" s="427"/>
      <c r="F2818" s="427"/>
      <c r="G2818" s="427"/>
      <c r="H2818" s="427"/>
      <c r="I2818" s="427"/>
      <c r="J2818" s="427"/>
      <c r="K2818" s="427"/>
      <c r="L2818" s="428"/>
    </row>
    <row r="2819" spans="1:12">
      <c r="A2819" s="101"/>
      <c r="B2819" s="72" t="s">
        <v>130</v>
      </c>
      <c r="C2819" s="427" t="str">
        <f ca="1">OFFSET('Bateria indicadores proceso'!$K$3,(RIGHT(A2818,3)),1)</f>
        <v>Capacitaciones presenciales o virtuales realizadas</v>
      </c>
      <c r="D2819" s="427"/>
      <c r="E2819" s="427"/>
      <c r="F2819" s="427"/>
      <c r="G2819" s="427"/>
      <c r="H2819" s="427"/>
      <c r="I2819" s="427"/>
      <c r="J2819" s="427"/>
      <c r="K2819" s="427"/>
      <c r="L2819" s="428"/>
    </row>
    <row r="2820" spans="1:12">
      <c r="A2820" s="101"/>
      <c r="B2820" s="72" t="s">
        <v>131</v>
      </c>
      <c r="C2820" s="427" t="str">
        <f ca="1">OFFSET('Bateria indicadores proceso'!$I$3,(RIGHT(A2818,3)),1)</f>
        <v>Eficacia</v>
      </c>
      <c r="D2820" s="427"/>
      <c r="E2820" s="427"/>
      <c r="F2820" s="427"/>
      <c r="G2820" s="427"/>
      <c r="H2820" s="427"/>
      <c r="I2820" s="427"/>
      <c r="J2820" s="427"/>
      <c r="K2820" s="427"/>
      <c r="L2820" s="428"/>
    </row>
    <row r="2821" spans="1:12" ht="51" customHeight="1" thickBot="1">
      <c r="A2821" s="103"/>
      <c r="B2821" s="73" t="s">
        <v>132</v>
      </c>
      <c r="C2821" s="427" t="str">
        <f ca="1">OFFSET('Bateria indicadores proceso'!$J$3,(RIGHT(A2818,3)),1)</f>
        <v>Realizar capacitaciones en asuntos disciplinarios a los funcionarios y contratisas del Ministerio del Interior, de manera presencial y/o virtual,  con el propósito de promover el cumplimiento del marco normativo, la transparencia institucional y la prevención de faltas disciplinarias en el ejercicio de sus funciones; este indicador se proyecta para incrementar.</v>
      </c>
      <c r="D2821" s="427"/>
      <c r="E2821" s="427"/>
      <c r="F2821" s="427"/>
      <c r="G2821" s="427"/>
      <c r="H2821" s="427"/>
      <c r="I2821" s="427"/>
      <c r="J2821" s="427"/>
      <c r="K2821" s="427"/>
      <c r="L2821" s="428"/>
    </row>
    <row r="2822" spans="1:12" ht="16" thickBot="1">
      <c r="A2822" s="103"/>
      <c r="B2822" s="438" t="s">
        <v>133</v>
      </c>
      <c r="C2822" s="439"/>
      <c r="D2822" s="439"/>
      <c r="E2822" s="439"/>
      <c r="F2822" s="439"/>
      <c r="G2822" s="439"/>
      <c r="H2822" s="439"/>
      <c r="I2822" s="439"/>
      <c r="J2822" s="439"/>
      <c r="K2822" s="439"/>
      <c r="L2822" s="440"/>
    </row>
    <row r="2823" spans="1:12">
      <c r="A2823" s="101"/>
      <c r="B2823" s="71" t="s">
        <v>134</v>
      </c>
      <c r="C2823" s="427" t="str">
        <f ca="1">OFFSET('Bateria indicadores proceso'!$O$3,(RIGHT(A2818,3)),1)</f>
        <v>Número</v>
      </c>
      <c r="D2823" s="427"/>
      <c r="E2823" s="427"/>
      <c r="F2823" s="427"/>
      <c r="G2823" s="427"/>
      <c r="H2823" s="427"/>
      <c r="I2823" s="427"/>
      <c r="J2823" s="427"/>
      <c r="K2823" s="427"/>
      <c r="L2823" s="428"/>
    </row>
    <row r="2824" spans="1:12" ht="24">
      <c r="A2824" s="101"/>
      <c r="B2824" s="72" t="s">
        <v>135</v>
      </c>
      <c r="C2824" s="427"/>
      <c r="D2824" s="427"/>
      <c r="E2824" s="427"/>
      <c r="F2824" s="427"/>
      <c r="G2824" s="427"/>
      <c r="H2824" s="427"/>
      <c r="I2824" s="427"/>
      <c r="J2824" s="427"/>
      <c r="K2824" s="427"/>
      <c r="L2824" s="428"/>
    </row>
    <row r="2825" spans="1:12" ht="48.75" customHeight="1">
      <c r="A2825" s="101"/>
      <c r="B2825" s="72" t="s">
        <v>136</v>
      </c>
      <c r="C2825" s="427" t="str">
        <f ca="1">OFFSET('Bateria indicadores proceso'!$L$3,(RIGHT(A2818,3)),1)</f>
        <v>Sumatoria de capacitaciones de sensibilización realizadas</v>
      </c>
      <c r="D2825" s="427"/>
      <c r="E2825" s="427"/>
      <c r="F2825" s="427"/>
      <c r="G2825" s="427"/>
      <c r="H2825" s="427"/>
      <c r="I2825" s="427"/>
      <c r="J2825" s="427"/>
      <c r="K2825" s="427"/>
      <c r="L2825" s="428"/>
    </row>
    <row r="2826" spans="1:12">
      <c r="A2826" s="101"/>
      <c r="B2826" s="72" t="s">
        <v>137</v>
      </c>
      <c r="C2826" s="427" t="str">
        <f ca="1">OFFSET('Bateria indicadores proceso'!$Z$3,(RIGHT(A2818,3)),1)</f>
        <v>Trimestral</v>
      </c>
      <c r="D2826" s="427"/>
      <c r="E2826" s="427"/>
      <c r="F2826" s="427"/>
      <c r="G2826" s="427"/>
      <c r="H2826" s="427"/>
      <c r="I2826" s="427"/>
      <c r="J2826" s="427"/>
      <c r="K2826" s="427"/>
      <c r="L2826" s="428"/>
    </row>
    <row r="2827" spans="1:12">
      <c r="A2827" s="101"/>
      <c r="B2827" s="72" t="s">
        <v>138</v>
      </c>
      <c r="C2827" s="427" t="str">
        <f ca="1">OFFSET('Bateria indicadores proceso'!$X$3,(RIGHT(A2818,3)),1)</f>
        <v>Capacitaciones en Asuntos Disciplinarios realizadas</v>
      </c>
      <c r="D2827" s="427"/>
      <c r="E2827" s="427"/>
      <c r="F2827" s="427"/>
      <c r="G2827" s="427"/>
      <c r="H2827" s="427"/>
      <c r="I2827" s="427"/>
      <c r="J2827" s="427"/>
      <c r="K2827" s="427"/>
      <c r="L2827" s="428"/>
    </row>
    <row r="2828" spans="1:12">
      <c r="A2828" s="101"/>
      <c r="B2828" s="72" t="s">
        <v>139</v>
      </c>
      <c r="C2828" s="425">
        <f ca="1">OFFSET('Bateria indicadores proceso'!$P$3,(RIGHT(A2818,3)),1)</f>
        <v>2023</v>
      </c>
      <c r="D2828" s="425"/>
      <c r="E2828" s="425"/>
      <c r="F2828" s="425"/>
      <c r="G2828" s="425"/>
      <c r="H2828" s="425"/>
      <c r="I2828" s="425"/>
      <c r="J2828" s="425"/>
      <c r="K2828" s="425"/>
      <c r="L2828" s="426"/>
    </row>
    <row r="2829" spans="1:12">
      <c r="A2829" s="101"/>
      <c r="B2829" s="72" t="s">
        <v>140</v>
      </c>
      <c r="C2829" s="425" t="str">
        <f ca="1">IF(C2823="Número",TEXT(OFFSET('Bateria indicadores proceso'!$Q$3,(RIGHT(A2818,3)),1),"######"),TEXT(OFFSET('Bateria indicadores proceso'!$Q$3,(RIGHT(A2818,3)),1),"0.0%"))</f>
        <v>100</v>
      </c>
      <c r="D2829" s="425"/>
      <c r="E2829" s="425"/>
      <c r="F2829" s="425"/>
      <c r="G2829" s="425"/>
      <c r="H2829" s="425"/>
      <c r="I2829" s="425"/>
      <c r="J2829" s="425"/>
      <c r="K2829" s="425"/>
      <c r="L2829" s="426"/>
    </row>
    <row r="2830" spans="1:12">
      <c r="A2830" s="101"/>
      <c r="B2830" s="72" t="s">
        <v>141</v>
      </c>
      <c r="C2830" s="444">
        <f ca="1">+OFFSET('Bateria indicadores proceso'!$R$3,(RIGHT(A2818,3)),1)</f>
        <v>46022</v>
      </c>
      <c r="D2830" s="444"/>
      <c r="E2830" s="444"/>
      <c r="F2830" s="444"/>
      <c r="G2830" s="444"/>
      <c r="H2830" s="444"/>
      <c r="I2830" s="444"/>
      <c r="J2830" s="444"/>
      <c r="K2830" s="444"/>
      <c r="L2830" s="445"/>
    </row>
    <row r="2831" spans="1:12">
      <c r="A2831" s="101"/>
      <c r="B2831" s="72" t="s">
        <v>142</v>
      </c>
      <c r="C2831" s="425" t="str">
        <f ca="1">OFFSET('Bateria indicadores proceso'!$M$3,(RIGHT(A2818,3)),1)</f>
        <v>Incrementar</v>
      </c>
      <c r="D2831" s="425"/>
      <c r="E2831" s="425"/>
      <c r="F2831" s="425"/>
      <c r="G2831" s="425"/>
      <c r="H2831" s="425"/>
      <c r="I2831" s="425"/>
      <c r="J2831" s="425"/>
      <c r="K2831" s="425"/>
      <c r="L2831" s="426"/>
    </row>
    <row r="2832" spans="1:12">
      <c r="A2832" s="101"/>
      <c r="B2832" s="72" t="s">
        <v>143</v>
      </c>
      <c r="C2832" s="425" t="str">
        <f ca="1">OFFSET('Bateria indicadores proceso'!$N$3,(RIGHT(A2818,3)),1)</f>
        <v>Acumulado</v>
      </c>
      <c r="D2832" s="425"/>
      <c r="E2832" s="425"/>
      <c r="F2832" s="425"/>
      <c r="G2832" s="425"/>
      <c r="H2832" s="425"/>
      <c r="I2832" s="425"/>
      <c r="J2832" s="425"/>
      <c r="K2832" s="425"/>
      <c r="L2832" s="426"/>
    </row>
    <row r="2833" spans="1:12">
      <c r="A2833" s="101"/>
      <c r="B2833" s="72" t="s">
        <v>144</v>
      </c>
      <c r="C2833" s="425" t="str">
        <f ca="1">IF(C2823="Número",TEXT(OFFSET('Bateria indicadores proceso'!$W$3,(RIGHT(A2818,3)),1),"######"),TEXT(OFFSET('Bateria indicadores proceso'!$W$3,(RIGHT(A2818,3)),1),"0.0%"))</f>
        <v>4</v>
      </c>
      <c r="D2833" s="425"/>
      <c r="E2833" s="425"/>
      <c r="F2833" s="425"/>
      <c r="G2833" s="425"/>
      <c r="H2833" s="425"/>
      <c r="I2833" s="425"/>
      <c r="J2833" s="425"/>
      <c r="K2833" s="425"/>
      <c r="L2833" s="426"/>
    </row>
    <row r="2834" spans="1:12">
      <c r="A2834" s="101"/>
      <c r="B2834" s="441" t="s">
        <v>145</v>
      </c>
      <c r="C2834" s="70" t="s">
        <v>146</v>
      </c>
      <c r="D2834" s="70" t="s">
        <v>147</v>
      </c>
      <c r="E2834" s="70" t="s">
        <v>148</v>
      </c>
      <c r="F2834" s="70" t="s">
        <v>149</v>
      </c>
      <c r="J2834" s="75"/>
      <c r="K2834" s="75"/>
      <c r="L2834" s="76"/>
    </row>
    <row r="2835" spans="1:12">
      <c r="A2835" s="101"/>
      <c r="B2835" s="441"/>
      <c r="C2835" s="70" t="str">
        <f ca="1">IF(C2823="Número",TEXT(OFFSET('Bateria indicadores proceso'!$S$3,(RIGHT(A2818,3)),1),"######"),TEXT(OFFSET('Bateria indicadores proceso'!$S$3,(RIGHT(A2818,3)),1),"0.0%"))</f>
        <v>1</v>
      </c>
      <c r="D2835" s="70" t="str">
        <f ca="1">IF(C2823="Número",TEXT(OFFSET('Bateria indicadores proceso'!$T$3,(RIGHT(A2818,3)),1),"######"),TEXT(OFFSET('Bateria indicadores proceso'!$T$3,(RIGHT(A2818,3)),1),"0.0%"))</f>
        <v>1</v>
      </c>
      <c r="E2835" s="70" t="str">
        <f ca="1">IF(C2823="Número",TEXT(OFFSET('Bateria indicadores proceso'!$U$3,(RIGHT(A2818,3)),1),"######"),TEXT(OFFSET('Bateria indicadores proceso'!$U$3,(RIGHT(A2818,3)),1),"0.0%"))</f>
        <v>1</v>
      </c>
      <c r="F2835" s="70" t="str">
        <f ca="1">IF(C2823="Número",TEXT(OFFSET('Bateria indicadores proceso'!$V$3,(RIGHT(A2818,3)),1),"######"),TEXT(OFFSET('Bateria indicadores proceso'!$V$3,(RIGHT(A2818,3)),1),"0.0%"))</f>
        <v>1</v>
      </c>
      <c r="J2835" s="77"/>
      <c r="K2835" s="77"/>
      <c r="L2835" s="78"/>
    </row>
    <row r="2836" spans="1:12">
      <c r="A2836" s="101"/>
      <c r="B2836" s="466" t="s">
        <v>150</v>
      </c>
      <c r="C2836" s="446" t="s">
        <v>99</v>
      </c>
      <c r="D2836" s="447"/>
      <c r="E2836" s="446" t="s">
        <v>103</v>
      </c>
      <c r="F2836" s="447"/>
      <c r="G2836" s="446" t="s">
        <v>107</v>
      </c>
      <c r="H2836" s="447"/>
      <c r="I2836" s="446" t="s">
        <v>111</v>
      </c>
      <c r="J2836" s="447"/>
      <c r="K2836" s="446" t="s">
        <v>114</v>
      </c>
      <c r="L2836" s="449"/>
    </row>
    <row r="2837" spans="1:12">
      <c r="A2837" s="101"/>
      <c r="B2837" s="467"/>
      <c r="C2837" s="452" t="s">
        <v>97</v>
      </c>
      <c r="D2837" s="453"/>
      <c r="E2837" s="454" t="s">
        <v>101</v>
      </c>
      <c r="F2837" s="455"/>
      <c r="G2837" s="456" t="s">
        <v>105</v>
      </c>
      <c r="H2837" s="457"/>
      <c r="I2837" s="458" t="s">
        <v>109</v>
      </c>
      <c r="J2837" s="459"/>
      <c r="K2837" s="460" t="s">
        <v>112</v>
      </c>
      <c r="L2837" s="461"/>
    </row>
    <row r="2838" spans="1:12">
      <c r="A2838" s="101"/>
      <c r="B2838" s="468"/>
      <c r="C2838" s="446" t="s">
        <v>98</v>
      </c>
      <c r="D2838" s="447"/>
      <c r="E2838" s="446" t="s">
        <v>151</v>
      </c>
      <c r="F2838" s="447"/>
      <c r="G2838" s="448" t="s">
        <v>152</v>
      </c>
      <c r="H2838" s="447"/>
      <c r="I2838" s="446" t="s">
        <v>153</v>
      </c>
      <c r="J2838" s="447"/>
      <c r="K2838" s="446" t="s">
        <v>113</v>
      </c>
      <c r="L2838" s="449"/>
    </row>
    <row r="2839" spans="1:12">
      <c r="A2839" s="101"/>
      <c r="B2839" s="72" t="s">
        <v>154</v>
      </c>
      <c r="C2839" s="427" t="str">
        <f ca="1">OFFSET('Bateria indicadores proceso'!$Y$3,(RIGHT(A2818,3)),1)</f>
        <v>Formato Lista de Asistentes</v>
      </c>
      <c r="D2839" s="427"/>
      <c r="E2839" s="427"/>
      <c r="F2839" s="427"/>
      <c r="G2839" s="427"/>
      <c r="H2839" s="427"/>
      <c r="I2839" s="427"/>
      <c r="J2839" s="427"/>
      <c r="K2839" s="427"/>
      <c r="L2839" s="428"/>
    </row>
    <row r="2840" spans="1:12">
      <c r="A2840" s="101"/>
      <c r="B2840" s="442" t="s">
        <v>155</v>
      </c>
      <c r="C2840" s="425" t="s">
        <v>156</v>
      </c>
      <c r="D2840" s="425"/>
      <c r="E2840" s="425"/>
      <c r="F2840" s="462" t="str">
        <f ca="1">OFFSET('Bateria indicadores proceso'!$B$3,(RIGHT(A2818,3)),1)</f>
        <v>GESTIÓN DE ASUNTOS DISCIPLINARIOS</v>
      </c>
      <c r="G2840" s="462"/>
      <c r="H2840" s="462"/>
      <c r="I2840" s="462"/>
      <c r="J2840" s="462"/>
      <c r="K2840" s="462"/>
      <c r="L2840" s="463"/>
    </row>
    <row r="2841" spans="1:12">
      <c r="A2841" s="101"/>
      <c r="B2841" s="443"/>
      <c r="C2841" s="425" t="s">
        <v>157</v>
      </c>
      <c r="D2841" s="425"/>
      <c r="E2841" s="425"/>
      <c r="F2841" s="464">
        <f ca="1">OFFSET('Bateria indicadores proceso'!$C$3,(RIGHT(A2818,3)),1)</f>
        <v>1</v>
      </c>
      <c r="G2841" s="464"/>
      <c r="H2841" s="464"/>
      <c r="I2841" s="464"/>
      <c r="J2841" s="464"/>
      <c r="K2841" s="464"/>
      <c r="L2841" s="465"/>
    </row>
    <row r="2842" spans="1:12" ht="15" thickBot="1">
      <c r="A2842" s="101"/>
      <c r="B2842" s="443"/>
      <c r="C2842" s="425" t="s">
        <v>158</v>
      </c>
      <c r="D2842" s="425"/>
      <c r="E2842" s="425"/>
      <c r="F2842" s="464">
        <f ca="1">OFFSET('Bateria indicadores proceso'!$E$3,(RIGHT(A2818,3)),1)</f>
        <v>0.3</v>
      </c>
      <c r="G2842" s="464"/>
      <c r="H2842" s="464"/>
      <c r="I2842" s="464"/>
      <c r="J2842" s="464"/>
      <c r="K2842" s="464"/>
      <c r="L2842" s="465"/>
    </row>
    <row r="2843" spans="1:12" ht="16" thickBot="1">
      <c r="A2843" s="101"/>
      <c r="B2843" s="438" t="s">
        <v>159</v>
      </c>
      <c r="C2843" s="439"/>
      <c r="D2843" s="439"/>
      <c r="E2843" s="439"/>
      <c r="F2843" s="439"/>
      <c r="G2843" s="439"/>
      <c r="H2843" s="439"/>
      <c r="I2843" s="439"/>
      <c r="J2843" s="439"/>
      <c r="K2843" s="439"/>
      <c r="L2843" s="440"/>
    </row>
    <row r="2844" spans="1:12">
      <c r="A2844" s="101"/>
      <c r="B2844" s="72" t="s">
        <v>161</v>
      </c>
      <c r="C2844" s="425" t="str">
        <f ca="1">OFFSET('Bateria indicadores proceso'!$G$3,(RIGHT(A2818,3)),1)</f>
        <v xml:space="preserve">Jefe de Oficina </v>
      </c>
      <c r="D2844" s="425"/>
      <c r="E2844" s="425"/>
      <c r="F2844" s="425"/>
      <c r="G2844" s="425"/>
      <c r="H2844" s="425"/>
      <c r="I2844" s="425"/>
      <c r="J2844" s="425"/>
      <c r="K2844" s="425"/>
      <c r="L2844" s="426"/>
    </row>
    <row r="2845" spans="1:12">
      <c r="A2845" s="101"/>
      <c r="B2845" s="72" t="s">
        <v>162</v>
      </c>
      <c r="C2845" s="425" t="str">
        <f ca="1">OFFSET('Bateria indicadores proceso'!$F$3,(RIGHT(A2818,3)),1)</f>
        <v>Oficina de Control Disciplinario Interno</v>
      </c>
      <c r="D2845" s="425"/>
      <c r="E2845" s="425"/>
      <c r="F2845" s="425"/>
      <c r="G2845" s="425"/>
      <c r="H2845" s="425"/>
      <c r="I2845" s="425"/>
      <c r="J2845" s="425"/>
      <c r="K2845" s="425"/>
      <c r="L2845" s="426"/>
    </row>
    <row r="2846" spans="1:12">
      <c r="A2846" s="101"/>
      <c r="B2846" s="72" t="s">
        <v>163</v>
      </c>
      <c r="C2846" s="450" t="str">
        <f ca="1">OFFSET('Bateria indicadores proceso'!$H$3,(RIGHT(A2782,3)),1)</f>
        <v>jaime.garcian@mininterior.gov.co</v>
      </c>
      <c r="D2846" s="450"/>
      <c r="E2846" s="450"/>
      <c r="F2846" s="450"/>
      <c r="G2846" s="450"/>
      <c r="H2846" s="450"/>
      <c r="I2846" s="450"/>
      <c r="J2846" s="450"/>
      <c r="K2846" s="450"/>
      <c r="L2846" s="451"/>
    </row>
    <row r="2847" spans="1:12" ht="15" thickBot="1">
      <c r="A2847" s="104"/>
      <c r="B2847" s="74" t="s">
        <v>164</v>
      </c>
      <c r="C2847" s="429" t="s">
        <v>165</v>
      </c>
      <c r="D2847" s="429"/>
      <c r="E2847" s="429"/>
      <c r="F2847" s="429"/>
      <c r="G2847" s="429"/>
      <c r="H2847" s="429"/>
      <c r="I2847" s="429"/>
      <c r="J2847" s="429"/>
      <c r="K2847" s="429"/>
      <c r="L2847" s="430"/>
    </row>
  </sheetData>
  <mergeCells count="4030">
    <mergeCell ref="C2532:L2532"/>
    <mergeCell ref="C2516:E2516"/>
    <mergeCell ref="F2516:L2516"/>
    <mergeCell ref="C2517:E2517"/>
    <mergeCell ref="F2517:L2517"/>
    <mergeCell ref="C2518:E2518"/>
    <mergeCell ref="C1247:L1247"/>
    <mergeCell ref="C1249:L1249"/>
    <mergeCell ref="C1255:L1255"/>
    <mergeCell ref="I1252:J1252"/>
    <mergeCell ref="K1252:L1252"/>
    <mergeCell ref="C1253:D1253"/>
    <mergeCell ref="B2534:L2534"/>
    <mergeCell ref="C2535:L2535"/>
    <mergeCell ref="C2536:L2536"/>
    <mergeCell ref="C2538:L2538"/>
    <mergeCell ref="C2527:L2527"/>
    <mergeCell ref="C2533:L2533"/>
    <mergeCell ref="F1330:L1330"/>
    <mergeCell ref="C1364:E1364"/>
    <mergeCell ref="F1364:L1364"/>
    <mergeCell ref="C1365:E1365"/>
    <mergeCell ref="F1365:L1365"/>
    <mergeCell ref="C1366:E1366"/>
    <mergeCell ref="F1366:L1366"/>
    <mergeCell ref="C1400:E1400"/>
    <mergeCell ref="F1400:L1400"/>
    <mergeCell ref="C1401:E1401"/>
    <mergeCell ref="F1401:L1401"/>
    <mergeCell ref="C1402:E1402"/>
    <mergeCell ref="F1402:L1402"/>
    <mergeCell ref="C1436:E1436"/>
    <mergeCell ref="F1436:L1436"/>
    <mergeCell ref="C1437:E1437"/>
    <mergeCell ref="F1437:L1437"/>
    <mergeCell ref="C2529:L2529"/>
    <mergeCell ref="C2530:L2530"/>
    <mergeCell ref="C2531:L2531"/>
    <mergeCell ref="C1257:E1257"/>
    <mergeCell ref="F1257:L1257"/>
    <mergeCell ref="C1258:E1258"/>
    <mergeCell ref="F1258:L1258"/>
    <mergeCell ref="C1292:E1292"/>
    <mergeCell ref="F1292:L1292"/>
    <mergeCell ref="C1293:E1293"/>
    <mergeCell ref="F1293:L1293"/>
    <mergeCell ref="C1294:E1294"/>
    <mergeCell ref="F1294:L1294"/>
    <mergeCell ref="E1253:F1253"/>
    <mergeCell ref="G1253:H1253"/>
    <mergeCell ref="I1253:J1253"/>
    <mergeCell ref="K1253:L1253"/>
    <mergeCell ref="C1254:D1254"/>
    <mergeCell ref="E1254:F1254"/>
    <mergeCell ref="G1254:H1254"/>
    <mergeCell ref="I1254:J1254"/>
    <mergeCell ref="K1254:L1254"/>
    <mergeCell ref="I2476:J2476"/>
    <mergeCell ref="K2476:L2476"/>
    <mergeCell ref="C2477:D2477"/>
    <mergeCell ref="E2477:F2477"/>
    <mergeCell ref="G2477:H2477"/>
    <mergeCell ref="I2477:J2477"/>
    <mergeCell ref="K2477:L2477"/>
    <mergeCell ref="F968:L968"/>
    <mergeCell ref="C949:L949"/>
    <mergeCell ref="A941:L941"/>
    <mergeCell ref="B942:L942"/>
    <mergeCell ref="C943:L943"/>
    <mergeCell ref="B944:L944"/>
    <mergeCell ref="C945:L945"/>
    <mergeCell ref="C947:L947"/>
    <mergeCell ref="C931:L931"/>
    <mergeCell ref="B932:B934"/>
    <mergeCell ref="C1148:E1148"/>
    <mergeCell ref="F1148:L1148"/>
    <mergeCell ref="C1149:E1149"/>
    <mergeCell ref="F1149:L1149"/>
    <mergeCell ref="C1129:L1129"/>
    <mergeCell ref="C1131:L1131"/>
    <mergeCell ref="C1132:L1132"/>
    <mergeCell ref="C1133:L1133"/>
    <mergeCell ref="C1134:L1134"/>
    <mergeCell ref="C1135:L1135"/>
    <mergeCell ref="C1136:L1136"/>
    <mergeCell ref="C1137:L1137"/>
    <mergeCell ref="C1138:L1138"/>
    <mergeCell ref="C1139:L1139"/>
    <mergeCell ref="B1130:L1130"/>
    <mergeCell ref="C1140:L1140"/>
    <mergeCell ref="C1141:L1141"/>
    <mergeCell ref="B1142:B1143"/>
    <mergeCell ref="B1148:B1150"/>
    <mergeCell ref="C1150:E1150"/>
    <mergeCell ref="F1150:L1150"/>
    <mergeCell ref="C1063:L1063"/>
    <mergeCell ref="C2499:L2499"/>
    <mergeCell ref="C2500:L2500"/>
    <mergeCell ref="C2493:L2493"/>
    <mergeCell ref="C2495:L2495"/>
    <mergeCell ref="B2498:L2498"/>
    <mergeCell ref="F2518:L2518"/>
    <mergeCell ref="A2525:L2525"/>
    <mergeCell ref="B2528:L2528"/>
    <mergeCell ref="B791:L791"/>
    <mergeCell ref="A797:L797"/>
    <mergeCell ref="B798:L798"/>
    <mergeCell ref="C799:L799"/>
    <mergeCell ref="B800:L800"/>
    <mergeCell ref="C801:L801"/>
    <mergeCell ref="C803:L803"/>
    <mergeCell ref="C804:L804"/>
    <mergeCell ref="C805:L805"/>
    <mergeCell ref="C814:L814"/>
    <mergeCell ref="K822:L822"/>
    <mergeCell ref="B824:B826"/>
    <mergeCell ref="C824:E824"/>
    <mergeCell ref="F824:L824"/>
    <mergeCell ref="C934:E934"/>
    <mergeCell ref="F934:L934"/>
    <mergeCell ref="C968:E968"/>
    <mergeCell ref="B2454:L2454"/>
    <mergeCell ref="B2456:L2456"/>
    <mergeCell ref="C2459:L2459"/>
    <mergeCell ref="B2462:L2462"/>
    <mergeCell ref="B2492:L2492"/>
    <mergeCell ref="C2407:L2407"/>
    <mergeCell ref="B2411:L2411"/>
    <mergeCell ref="C2844:L2844"/>
    <mergeCell ref="C2824:L2824"/>
    <mergeCell ref="C2825:L2825"/>
    <mergeCell ref="C2826:L2826"/>
    <mergeCell ref="C2827:L2827"/>
    <mergeCell ref="C2839:L2839"/>
    <mergeCell ref="B2840:B2842"/>
    <mergeCell ref="C2840:E2840"/>
    <mergeCell ref="F2840:L2840"/>
    <mergeCell ref="C2845:L2845"/>
    <mergeCell ref="C2847:L2847"/>
    <mergeCell ref="C2828:L2828"/>
    <mergeCell ref="C2829:L2829"/>
    <mergeCell ref="C2830:L2830"/>
    <mergeCell ref="C2831:L2831"/>
    <mergeCell ref="C2832:L2832"/>
    <mergeCell ref="C2833:L2833"/>
    <mergeCell ref="C2841:E2841"/>
    <mergeCell ref="F2841:L2841"/>
    <mergeCell ref="C2842:E2842"/>
    <mergeCell ref="F2842:L2842"/>
    <mergeCell ref="B2843:L2843"/>
    <mergeCell ref="C2846:L2846"/>
    <mergeCell ref="C2772:L2772"/>
    <mergeCell ref="C2773:L2773"/>
    <mergeCell ref="C2779:L2779"/>
    <mergeCell ref="C2789:L2789"/>
    <mergeCell ref="C2790:L2790"/>
    <mergeCell ref="C2791:L2791"/>
    <mergeCell ref="B2771:L2771"/>
    <mergeCell ref="C2774:L2774"/>
    <mergeCell ref="C2775:L2775"/>
    <mergeCell ref="A2777:L2777"/>
    <mergeCell ref="B2778:L2778"/>
    <mergeCell ref="B2780:L2780"/>
    <mergeCell ref="C2781:L2781"/>
    <mergeCell ref="C2782:L2782"/>
    <mergeCell ref="C2783:L2783"/>
    <mergeCell ref="C2784:L2784"/>
    <mergeCell ref="B2786:L2786"/>
    <mergeCell ref="C2787:L2787"/>
    <mergeCell ref="C2788:L2788"/>
    <mergeCell ref="K2801:L2801"/>
    <mergeCell ref="C2718:L2718"/>
    <mergeCell ref="C2719:L2719"/>
    <mergeCell ref="C2720:L2720"/>
    <mergeCell ref="C2721:L2721"/>
    <mergeCell ref="C2722:L2722"/>
    <mergeCell ref="C2723:L2723"/>
    <mergeCell ref="C2724:L2724"/>
    <mergeCell ref="C2725:L2725"/>
    <mergeCell ref="C2737:L2737"/>
    <mergeCell ref="C2731:L2731"/>
    <mergeCell ref="C2757:L2757"/>
    <mergeCell ref="C2758:L2758"/>
    <mergeCell ref="C2759:L2759"/>
    <mergeCell ref="C2761:L2761"/>
    <mergeCell ref="B2726:B2727"/>
    <mergeCell ref="B2728:B2730"/>
    <mergeCell ref="C2728:D2728"/>
    <mergeCell ref="E2728:F2728"/>
    <mergeCell ref="G2728:H2728"/>
    <mergeCell ref="C2752:L2752"/>
    <mergeCell ref="C2754:L2754"/>
    <mergeCell ref="C2755:L2755"/>
    <mergeCell ref="C2756:L2756"/>
    <mergeCell ref="C2751:L2751"/>
    <mergeCell ref="C2753:L2753"/>
    <mergeCell ref="F2732:L2732"/>
    <mergeCell ref="E2730:F2730"/>
    <mergeCell ref="G2730:H2730"/>
    <mergeCell ref="I2730:J2730"/>
    <mergeCell ref="K2730:L2730"/>
    <mergeCell ref="C2734:E2734"/>
    <mergeCell ref="C2715:L2715"/>
    <mergeCell ref="B2699:L2699"/>
    <mergeCell ref="A2705:L2705"/>
    <mergeCell ref="B2706:L2706"/>
    <mergeCell ref="C2707:L2707"/>
    <mergeCell ref="C2710:L2710"/>
    <mergeCell ref="B2714:L2714"/>
    <mergeCell ref="B2768:B2770"/>
    <mergeCell ref="C2768:E2768"/>
    <mergeCell ref="F2768:L2768"/>
    <mergeCell ref="C2769:E2769"/>
    <mergeCell ref="F2769:L2769"/>
    <mergeCell ref="C2770:E2770"/>
    <mergeCell ref="F2770:L2770"/>
    <mergeCell ref="C2733:E2733"/>
    <mergeCell ref="F2733:L2733"/>
    <mergeCell ref="C2739:L2739"/>
    <mergeCell ref="A2741:L2741"/>
    <mergeCell ref="I2728:J2728"/>
    <mergeCell ref="K2728:L2728"/>
    <mergeCell ref="C2729:D2729"/>
    <mergeCell ref="E2729:F2729"/>
    <mergeCell ref="G2729:H2729"/>
    <mergeCell ref="I2729:J2729"/>
    <mergeCell ref="K2729:L2729"/>
    <mergeCell ref="C2730:D2730"/>
    <mergeCell ref="C2716:L2716"/>
    <mergeCell ref="E2765:F2765"/>
    <mergeCell ref="G2765:H2765"/>
    <mergeCell ref="I2765:J2765"/>
    <mergeCell ref="K2765:L2765"/>
    <mergeCell ref="C2767:L2767"/>
    <mergeCell ref="C2703:L2703"/>
    <mergeCell ref="B2708:L2708"/>
    <mergeCell ref="C2709:L2709"/>
    <mergeCell ref="C2686:L2686"/>
    <mergeCell ref="C2687:L2687"/>
    <mergeCell ref="C2692:D2692"/>
    <mergeCell ref="E2692:F2692"/>
    <mergeCell ref="G2692:H2692"/>
    <mergeCell ref="I2692:J2692"/>
    <mergeCell ref="K2692:L2692"/>
    <mergeCell ref="B2692:B2694"/>
    <mergeCell ref="C2694:D2694"/>
    <mergeCell ref="E2694:F2694"/>
    <mergeCell ref="G2694:H2694"/>
    <mergeCell ref="C2711:L2711"/>
    <mergeCell ref="C2712:L2712"/>
    <mergeCell ref="C2713:L2713"/>
    <mergeCell ref="C2644:L2644"/>
    <mergeCell ref="B2690:B2691"/>
    <mergeCell ref="B2642:L2642"/>
    <mergeCell ref="C2637:L2637"/>
    <mergeCell ref="B2660:B2662"/>
    <mergeCell ref="C2660:E2660"/>
    <mergeCell ref="F2660:L2660"/>
    <mergeCell ref="C2661:E2661"/>
    <mergeCell ref="F2661:L2661"/>
    <mergeCell ref="C2662:E2662"/>
    <mergeCell ref="F2662:L2662"/>
    <mergeCell ref="C2645:L2645"/>
    <mergeCell ref="C2646:L2646"/>
    <mergeCell ref="C2648:L2648"/>
    <mergeCell ref="C2649:L2649"/>
    <mergeCell ref="C2647:L2647"/>
    <mergeCell ref="B2696:B2698"/>
    <mergeCell ref="C2698:E2698"/>
    <mergeCell ref="F2698:L2698"/>
    <mergeCell ref="C2696:E2696"/>
    <mergeCell ref="F2696:L2696"/>
    <mergeCell ref="C2697:E2697"/>
    <mergeCell ref="F2697:L2697"/>
    <mergeCell ref="C2679:L2679"/>
    <mergeCell ref="C2680:L2680"/>
    <mergeCell ref="C2681:L2681"/>
    <mergeCell ref="C2682:L2682"/>
    <mergeCell ref="C2683:L2683"/>
    <mergeCell ref="C2684:L2684"/>
    <mergeCell ref="C2693:D2693"/>
    <mergeCell ref="B2636:L2636"/>
    <mergeCell ref="C2685:L2685"/>
    <mergeCell ref="C2623:L2623"/>
    <mergeCell ref="C2628:L2628"/>
    <mergeCell ref="C2638:L2638"/>
    <mergeCell ref="C2639:L2639"/>
    <mergeCell ref="C2640:L2640"/>
    <mergeCell ref="C2641:L2641"/>
    <mergeCell ref="G2658:H2658"/>
    <mergeCell ref="I2658:J2658"/>
    <mergeCell ref="K2658:L2658"/>
    <mergeCell ref="I2656:J2656"/>
    <mergeCell ref="K2656:L2656"/>
    <mergeCell ref="C2657:D2657"/>
    <mergeCell ref="E2657:F2657"/>
    <mergeCell ref="G2657:H2657"/>
    <mergeCell ref="I2657:J2657"/>
    <mergeCell ref="C2629:L2629"/>
    <mergeCell ref="C2630:L2630"/>
    <mergeCell ref="C2635:L2635"/>
    <mergeCell ref="C2651:L2651"/>
    <mergeCell ref="C2650:L2650"/>
    <mergeCell ref="C2652:L2652"/>
    <mergeCell ref="C2653:L2653"/>
    <mergeCell ref="B2654:B2655"/>
    <mergeCell ref="B2656:B2658"/>
    <mergeCell ref="C2656:D2656"/>
    <mergeCell ref="E2656:F2656"/>
    <mergeCell ref="K2657:L2657"/>
    <mergeCell ref="C2658:D2658"/>
    <mergeCell ref="E2658:F2658"/>
    <mergeCell ref="C2643:L2643"/>
    <mergeCell ref="C2599:L2599"/>
    <mergeCell ref="C2601:L2601"/>
    <mergeCell ref="C2608:L2608"/>
    <mergeCell ref="B2618:B2619"/>
    <mergeCell ref="C2631:L2631"/>
    <mergeCell ref="A2633:L2633"/>
    <mergeCell ref="B2634:L2634"/>
    <mergeCell ref="G2620:H2620"/>
    <mergeCell ref="I2620:J2620"/>
    <mergeCell ref="K2620:L2620"/>
    <mergeCell ref="C2621:D2621"/>
    <mergeCell ref="C2614:L2614"/>
    <mergeCell ref="C2615:L2615"/>
    <mergeCell ref="C2616:L2616"/>
    <mergeCell ref="C2617:L2617"/>
    <mergeCell ref="B2620:B2622"/>
    <mergeCell ref="C2620:D2620"/>
    <mergeCell ref="E2620:F2620"/>
    <mergeCell ref="C2605:L2605"/>
    <mergeCell ref="B2606:L2606"/>
    <mergeCell ref="C2607:L2607"/>
    <mergeCell ref="C2609:L2609"/>
    <mergeCell ref="C2610:L2610"/>
    <mergeCell ref="B2624:B2626"/>
    <mergeCell ref="C2624:E2624"/>
    <mergeCell ref="F2624:L2624"/>
    <mergeCell ref="C2625:E2625"/>
    <mergeCell ref="F2625:L2625"/>
    <mergeCell ref="C2626:E2626"/>
    <mergeCell ref="F2626:L2626"/>
    <mergeCell ref="B2627:L2627"/>
    <mergeCell ref="C2611:L2611"/>
    <mergeCell ref="E2621:F2621"/>
    <mergeCell ref="G2621:H2621"/>
    <mergeCell ref="I2621:J2621"/>
    <mergeCell ref="K2621:L2621"/>
    <mergeCell ref="C2622:D2622"/>
    <mergeCell ref="E2622:F2622"/>
    <mergeCell ref="G2622:H2622"/>
    <mergeCell ref="I2622:J2622"/>
    <mergeCell ref="K2622:L2622"/>
    <mergeCell ref="A2417:L2417"/>
    <mergeCell ref="B2418:L2418"/>
    <mergeCell ref="B2420:L2420"/>
    <mergeCell ref="C2443:L2443"/>
    <mergeCell ref="C2451:L2451"/>
    <mergeCell ref="C2506:L2506"/>
    <mergeCell ref="C2507:L2507"/>
    <mergeCell ref="C2508:L2508"/>
    <mergeCell ref="C2509:L2509"/>
    <mergeCell ref="C2515:L2515"/>
    <mergeCell ref="C2496:L2496"/>
    <mergeCell ref="B2526:L2526"/>
    <mergeCell ref="C2497:L2497"/>
    <mergeCell ref="C2503:L2503"/>
    <mergeCell ref="C2494:L2494"/>
    <mergeCell ref="C2478:D2478"/>
    <mergeCell ref="E2478:F2478"/>
    <mergeCell ref="C2463:L2463"/>
    <mergeCell ref="C2522:L2522"/>
    <mergeCell ref="C2501:L2501"/>
    <mergeCell ref="C2479:L2479"/>
    <mergeCell ref="B2480:B2482"/>
    <mergeCell ref="E2476:F2476"/>
    <mergeCell ref="G2476:H2476"/>
    <mergeCell ref="B2444:B2446"/>
    <mergeCell ref="B2447:L2447"/>
    <mergeCell ref="C2448:L2448"/>
    <mergeCell ref="C2449:L2449"/>
    <mergeCell ref="C2450:L2450"/>
    <mergeCell ref="A2453:L2453"/>
    <mergeCell ref="C2487:L2487"/>
    <mergeCell ref="C2461:L2461"/>
    <mergeCell ref="C2155:L2155"/>
    <mergeCell ref="C2160:L2160"/>
    <mergeCell ref="C2161:L2161"/>
    <mergeCell ref="C2162:L2162"/>
    <mergeCell ref="C2163:L2163"/>
    <mergeCell ref="C2265:E2265"/>
    <mergeCell ref="F2265:L2265"/>
    <mergeCell ref="C2266:E2266"/>
    <mergeCell ref="F2266:L2266"/>
    <mergeCell ref="C2269:L2269"/>
    <mergeCell ref="C2270:L2270"/>
    <mergeCell ref="C2271:L2271"/>
    <mergeCell ref="C2232:L2232"/>
    <mergeCell ref="C2239:L2239"/>
    <mergeCell ref="C2241:L2241"/>
    <mergeCell ref="C2242:L2242"/>
    <mergeCell ref="C2196:L2196"/>
    <mergeCell ref="C2178:L2178"/>
    <mergeCell ref="C2183:L2183"/>
    <mergeCell ref="C2264:E2264"/>
    <mergeCell ref="F2264:L2264"/>
    <mergeCell ref="B2267:L2267"/>
    <mergeCell ref="C2268:L2268"/>
    <mergeCell ref="C2227:L2227"/>
    <mergeCell ref="C2233:L2233"/>
    <mergeCell ref="C2229:E2229"/>
    <mergeCell ref="F2229:L2229"/>
    <mergeCell ref="C2230:E2230"/>
    <mergeCell ref="I2261:J2261"/>
    <mergeCell ref="K2261:L2261"/>
    <mergeCell ref="C1903:L1903"/>
    <mergeCell ref="C1930:L1930"/>
    <mergeCell ref="C1931:L1931"/>
    <mergeCell ref="C1920:L1920"/>
    <mergeCell ref="C1908:L1908"/>
    <mergeCell ref="C1909:L1909"/>
    <mergeCell ref="C1910:L1910"/>
    <mergeCell ref="C1911:L1911"/>
    <mergeCell ref="C1929:L1929"/>
    <mergeCell ref="C1939:L1939"/>
    <mergeCell ref="B1943:L1943"/>
    <mergeCell ref="C1944:L1944"/>
    <mergeCell ref="C1945:L1945"/>
    <mergeCell ref="C1946:L1946"/>
    <mergeCell ref="C1947:L1947"/>
    <mergeCell ref="C1963:L1963"/>
    <mergeCell ref="C2088:L2088"/>
    <mergeCell ref="C2031:L2031"/>
    <mergeCell ref="C2032:L2032"/>
    <mergeCell ref="C2033:L2033"/>
    <mergeCell ref="C2034:L2034"/>
    <mergeCell ref="C2035:L2035"/>
    <mergeCell ref="C2036:L2036"/>
    <mergeCell ref="C1904:E1904"/>
    <mergeCell ref="F1904:L1904"/>
    <mergeCell ref="B1850:L1850"/>
    <mergeCell ref="C1851:L1851"/>
    <mergeCell ref="C1852:L1852"/>
    <mergeCell ref="C1853:L1853"/>
    <mergeCell ref="C1854:L1854"/>
    <mergeCell ref="C1855:L1855"/>
    <mergeCell ref="C1856:L1856"/>
    <mergeCell ref="C1858:L1858"/>
    <mergeCell ref="C1859:L1859"/>
    <mergeCell ref="C1860:L1860"/>
    <mergeCell ref="C1861:L1861"/>
    <mergeCell ref="C1867:L1867"/>
    <mergeCell ref="C1873:L1873"/>
    <mergeCell ref="C1848:L1848"/>
    <mergeCell ref="C1857:L1857"/>
    <mergeCell ref="B1862:B1863"/>
    <mergeCell ref="B1864:B1866"/>
    <mergeCell ref="C1864:D1864"/>
    <mergeCell ref="E1864:F1864"/>
    <mergeCell ref="G1864:H1864"/>
    <mergeCell ref="I1864:J1864"/>
    <mergeCell ref="K1864:L1864"/>
    <mergeCell ref="C1865:D1865"/>
    <mergeCell ref="E1865:F1865"/>
    <mergeCell ref="G1865:H1865"/>
    <mergeCell ref="I1865:J1865"/>
    <mergeCell ref="K1865:L1865"/>
    <mergeCell ref="C1866:D1866"/>
    <mergeCell ref="E1866:F1866"/>
    <mergeCell ref="G1866:H1866"/>
    <mergeCell ref="I1866:J1866"/>
    <mergeCell ref="B1868:B1870"/>
    <mergeCell ref="C1716:L1716"/>
    <mergeCell ref="C1723:L1723"/>
    <mergeCell ref="C1729:L1729"/>
    <mergeCell ref="C1730:L1730"/>
    <mergeCell ref="C1765:L1765"/>
    <mergeCell ref="C1766:L1766"/>
    <mergeCell ref="C1767:L1767"/>
    <mergeCell ref="C1773:L1773"/>
    <mergeCell ref="C1774:L1774"/>
    <mergeCell ref="C1775:L1775"/>
    <mergeCell ref="C1776:L1776"/>
    <mergeCell ref="C1759:L1759"/>
    <mergeCell ref="C1753:L1753"/>
    <mergeCell ref="C1748:L1748"/>
    <mergeCell ref="C1749:L1749"/>
    <mergeCell ref="C1750:L1750"/>
    <mergeCell ref="C1731:L1731"/>
    <mergeCell ref="C1735:L1735"/>
    <mergeCell ref="C1737:L1737"/>
    <mergeCell ref="C1738:L1738"/>
    <mergeCell ref="C1739:L1739"/>
    <mergeCell ref="C1740:L1740"/>
    <mergeCell ref="C1741:L1741"/>
    <mergeCell ref="C1751:L1751"/>
    <mergeCell ref="C1752:L1752"/>
    <mergeCell ref="C1717:L1717"/>
    <mergeCell ref="C1681:L1681"/>
    <mergeCell ref="C1667:L1667"/>
    <mergeCell ref="C1668:L1668"/>
    <mergeCell ref="C1669:L1669"/>
    <mergeCell ref="C1671:L1671"/>
    <mergeCell ref="C1672:L1672"/>
    <mergeCell ref="C1673:L1673"/>
    <mergeCell ref="C1677:L1677"/>
    <mergeCell ref="C1679:L1679"/>
    <mergeCell ref="C1680:L1680"/>
    <mergeCell ref="B1670:L1670"/>
    <mergeCell ref="C1674:L1674"/>
    <mergeCell ref="C1675:L1675"/>
    <mergeCell ref="C1676:L1676"/>
    <mergeCell ref="C1678:L1678"/>
    <mergeCell ref="B1652:B1654"/>
    <mergeCell ref="C1652:E1652"/>
    <mergeCell ref="F1652:L1652"/>
    <mergeCell ref="C1653:E1653"/>
    <mergeCell ref="F1653:L1653"/>
    <mergeCell ref="C1654:E1654"/>
    <mergeCell ref="F1654:L1654"/>
    <mergeCell ref="B1655:L1655"/>
    <mergeCell ref="C1656:L1656"/>
    <mergeCell ref="C1657:L1657"/>
    <mergeCell ref="C1659:L1659"/>
    <mergeCell ref="A1661:L1661"/>
    <mergeCell ref="C1665:L1665"/>
    <mergeCell ref="C1666:L1666"/>
    <mergeCell ref="C1692:L1692"/>
    <mergeCell ref="B1662:L1662"/>
    <mergeCell ref="C1663:L1663"/>
    <mergeCell ref="B1664:L1664"/>
    <mergeCell ref="C1543:L1543"/>
    <mergeCell ref="B1547:L1547"/>
    <mergeCell ref="C1548:L1548"/>
    <mergeCell ref="C1550:L1550"/>
    <mergeCell ref="C1551:L1551"/>
    <mergeCell ref="C1555:L1555"/>
    <mergeCell ref="B1556:L1556"/>
    <mergeCell ref="C1557:L1557"/>
    <mergeCell ref="C1558:L1558"/>
    <mergeCell ref="C1559:L1559"/>
    <mergeCell ref="C1560:L1560"/>
    <mergeCell ref="C1561:L1561"/>
    <mergeCell ref="C1533:L1533"/>
    <mergeCell ref="C1643:L1643"/>
    <mergeCell ref="C1644:L1644"/>
    <mergeCell ref="C1645:L1645"/>
    <mergeCell ref="C1627:L1627"/>
    <mergeCell ref="C1629:L1629"/>
    <mergeCell ref="C1630:L1630"/>
    <mergeCell ref="C1636:L1636"/>
    <mergeCell ref="C1637:L1637"/>
    <mergeCell ref="C1638:L1638"/>
    <mergeCell ref="C1639:L1639"/>
    <mergeCell ref="C1640:L1640"/>
    <mergeCell ref="C1641:L1641"/>
    <mergeCell ref="B1634:L1634"/>
    <mergeCell ref="C1635:L1635"/>
    <mergeCell ref="C1642:L1642"/>
    <mergeCell ref="C1531:L1531"/>
    <mergeCell ref="C1532:L1532"/>
    <mergeCell ref="C1534:L1534"/>
    <mergeCell ref="C1535:L1535"/>
    <mergeCell ref="C1536:L1536"/>
    <mergeCell ref="C1537:L1537"/>
    <mergeCell ref="B1544:B1546"/>
    <mergeCell ref="C1544:E1544"/>
    <mergeCell ref="F1544:L1544"/>
    <mergeCell ref="C1545:E1545"/>
    <mergeCell ref="F1545:L1545"/>
    <mergeCell ref="C1546:E1546"/>
    <mergeCell ref="F1546:L1546"/>
    <mergeCell ref="C1549:L1549"/>
    <mergeCell ref="A1553:L1553"/>
    <mergeCell ref="B1554:L1554"/>
    <mergeCell ref="C1507:L1507"/>
    <mergeCell ref="C1512:L1512"/>
    <mergeCell ref="C1514:L1514"/>
    <mergeCell ref="C1515:L1515"/>
    <mergeCell ref="C1519:L1519"/>
    <mergeCell ref="C1523:L1523"/>
    <mergeCell ref="C1524:L1524"/>
    <mergeCell ref="C1525:L1525"/>
    <mergeCell ref="C1529:L1529"/>
    <mergeCell ref="B1526:L1526"/>
    <mergeCell ref="C1527:L1527"/>
    <mergeCell ref="C1528:L1528"/>
    <mergeCell ref="C1530:L1530"/>
    <mergeCell ref="G1506:H1506"/>
    <mergeCell ref="I1506:J1506"/>
    <mergeCell ref="K1506:L1506"/>
    <mergeCell ref="B1508:B1510"/>
    <mergeCell ref="C1508:E1508"/>
    <mergeCell ref="F1508:L1508"/>
    <mergeCell ref="C1509:E1509"/>
    <mergeCell ref="F1509:L1509"/>
    <mergeCell ref="C1510:E1510"/>
    <mergeCell ref="F1510:L1510"/>
    <mergeCell ref="B1511:L1511"/>
    <mergeCell ref="C1513:L1513"/>
    <mergeCell ref="A1517:L1517"/>
    <mergeCell ref="C1492:L1492"/>
    <mergeCell ref="C1493:L1493"/>
    <mergeCell ref="C1494:L1494"/>
    <mergeCell ref="C1495:L1495"/>
    <mergeCell ref="C1496:L1496"/>
    <mergeCell ref="C1462:L1462"/>
    <mergeCell ref="C1464:L1464"/>
    <mergeCell ref="C1465:L1465"/>
    <mergeCell ref="C1483:L1483"/>
    <mergeCell ref="C1486:L1486"/>
    <mergeCell ref="C1476:L1476"/>
    <mergeCell ref="C1477:L1477"/>
    <mergeCell ref="C1478:L1478"/>
    <mergeCell ref="C1479:L1479"/>
    <mergeCell ref="C1472:E1472"/>
    <mergeCell ref="F1472:L1472"/>
    <mergeCell ref="C1473:E1473"/>
    <mergeCell ref="F1473:L1473"/>
    <mergeCell ref="C1474:E1474"/>
    <mergeCell ref="F1474:L1474"/>
    <mergeCell ref="E1468:F1468"/>
    <mergeCell ref="G1468:H1468"/>
    <mergeCell ref="I1468:J1468"/>
    <mergeCell ref="K1468:L1468"/>
    <mergeCell ref="C1469:D1469"/>
    <mergeCell ref="E1469:F1469"/>
    <mergeCell ref="G1469:H1469"/>
    <mergeCell ref="E1470:F1470"/>
    <mergeCell ref="G1470:H1470"/>
    <mergeCell ref="I1470:J1470"/>
    <mergeCell ref="K1470:L1470"/>
    <mergeCell ref="C1441:L1441"/>
    <mergeCell ref="C1442:L1442"/>
    <mergeCell ref="A1445:L1445"/>
    <mergeCell ref="C1447:L1447"/>
    <mergeCell ref="C1440:L1440"/>
    <mergeCell ref="C1443:L1443"/>
    <mergeCell ref="B1446:L1446"/>
    <mergeCell ref="C1435:L1435"/>
    <mergeCell ref="C1471:L1471"/>
    <mergeCell ref="C1452:L1452"/>
    <mergeCell ref="C1453:L1453"/>
    <mergeCell ref="C1455:L1455"/>
    <mergeCell ref="C1456:L1456"/>
    <mergeCell ref="C1457:L1457"/>
    <mergeCell ref="C1458:L1458"/>
    <mergeCell ref="C1438:E1438"/>
    <mergeCell ref="F1438:L1438"/>
    <mergeCell ref="B1448:L1448"/>
    <mergeCell ref="C1449:L1449"/>
    <mergeCell ref="C1450:L1450"/>
    <mergeCell ref="C1451:L1451"/>
    <mergeCell ref="B1454:L1454"/>
    <mergeCell ref="C1459:L1459"/>
    <mergeCell ref="C1460:L1460"/>
    <mergeCell ref="C1461:L1461"/>
    <mergeCell ref="C1463:L1463"/>
    <mergeCell ref="B1466:B1467"/>
    <mergeCell ref="B1468:B1470"/>
    <mergeCell ref="C1468:D1468"/>
    <mergeCell ref="I1469:J1469"/>
    <mergeCell ref="K1469:L1469"/>
    <mergeCell ref="C1470:D1470"/>
    <mergeCell ref="C1064:L1064"/>
    <mergeCell ref="C1371:L1371"/>
    <mergeCell ref="C1378:L1378"/>
    <mergeCell ref="C1379:L1379"/>
    <mergeCell ref="C1363:L1363"/>
    <mergeCell ref="B1364:B1366"/>
    <mergeCell ref="B1367:L1367"/>
    <mergeCell ref="A1373:L1373"/>
    <mergeCell ref="B1374:L1374"/>
    <mergeCell ref="C1399:L1399"/>
    <mergeCell ref="B1400:B1402"/>
    <mergeCell ref="C1368:L1368"/>
    <mergeCell ref="C1369:L1369"/>
    <mergeCell ref="C1370:L1370"/>
    <mergeCell ref="C1386:L1386"/>
    <mergeCell ref="C1387:L1387"/>
    <mergeCell ref="C1388:L1388"/>
    <mergeCell ref="C1389:L1389"/>
    <mergeCell ref="C1390:L1390"/>
    <mergeCell ref="C1391:L1391"/>
    <mergeCell ref="C1375:L1375"/>
    <mergeCell ref="B1376:L1376"/>
    <mergeCell ref="C1377:L1377"/>
    <mergeCell ref="B1382:L1382"/>
    <mergeCell ref="C1384:L1384"/>
    <mergeCell ref="B1394:B1395"/>
    <mergeCell ref="B1396:B1398"/>
    <mergeCell ref="C1396:D1396"/>
    <mergeCell ref="E1396:F1396"/>
    <mergeCell ref="G1396:H1396"/>
    <mergeCell ref="I1396:J1396"/>
    <mergeCell ref="C1111:L1111"/>
    <mergeCell ref="C1118:L1118"/>
    <mergeCell ref="C1123:L1123"/>
    <mergeCell ref="C1125:L1125"/>
    <mergeCell ref="C1127:L1127"/>
    <mergeCell ref="C1128:L1128"/>
    <mergeCell ref="B1112:B1114"/>
    <mergeCell ref="C1112:E1112"/>
    <mergeCell ref="F1112:L1112"/>
    <mergeCell ref="C1113:E1113"/>
    <mergeCell ref="F1113:L1113"/>
    <mergeCell ref="C1114:E1114"/>
    <mergeCell ref="F1114:L1114"/>
    <mergeCell ref="B1115:L1115"/>
    <mergeCell ref="C1116:L1116"/>
    <mergeCell ref="C1117:L1117"/>
    <mergeCell ref="C1119:L1119"/>
    <mergeCell ref="A1121:L1121"/>
    <mergeCell ref="B1122:L1122"/>
    <mergeCell ref="B1124:L1124"/>
    <mergeCell ref="C1126:L1126"/>
    <mergeCell ref="C895:L895"/>
    <mergeCell ref="C903:L903"/>
    <mergeCell ref="B928:B930"/>
    <mergeCell ref="K930:L930"/>
    <mergeCell ref="B926:B927"/>
    <mergeCell ref="B935:L935"/>
    <mergeCell ref="C910:L910"/>
    <mergeCell ref="C912:L912"/>
    <mergeCell ref="C913:L913"/>
    <mergeCell ref="C886:L886"/>
    <mergeCell ref="C887:L887"/>
    <mergeCell ref="C936:L936"/>
    <mergeCell ref="C937:L937"/>
    <mergeCell ref="B890:B891"/>
    <mergeCell ref="B892:B894"/>
    <mergeCell ref="I893:J893"/>
    <mergeCell ref="K893:L893"/>
    <mergeCell ref="C894:D894"/>
    <mergeCell ref="E894:F894"/>
    <mergeCell ref="G894:H894"/>
    <mergeCell ref="I894:J894"/>
    <mergeCell ref="K894:L894"/>
    <mergeCell ref="B896:B898"/>
    <mergeCell ref="C896:E896"/>
    <mergeCell ref="F896:L896"/>
    <mergeCell ref="C897:E897"/>
    <mergeCell ref="F897:L897"/>
    <mergeCell ref="C898:E898"/>
    <mergeCell ref="F898:L898"/>
    <mergeCell ref="B899:L899"/>
    <mergeCell ref="C900:L900"/>
    <mergeCell ref="C901:L901"/>
    <mergeCell ref="C938:L938"/>
    <mergeCell ref="C939:L939"/>
    <mergeCell ref="C946:L946"/>
    <mergeCell ref="C948:L948"/>
    <mergeCell ref="I929:J929"/>
    <mergeCell ref="K929:L929"/>
    <mergeCell ref="C930:D930"/>
    <mergeCell ref="C888:L888"/>
    <mergeCell ref="K928:L928"/>
    <mergeCell ref="C929:D929"/>
    <mergeCell ref="E929:F929"/>
    <mergeCell ref="G929:H929"/>
    <mergeCell ref="C928:D928"/>
    <mergeCell ref="E928:F928"/>
    <mergeCell ref="G928:H928"/>
    <mergeCell ref="I928:J928"/>
    <mergeCell ref="E930:F930"/>
    <mergeCell ref="G930:H930"/>
    <mergeCell ref="I930:J930"/>
    <mergeCell ref="C932:E932"/>
    <mergeCell ref="F932:L932"/>
    <mergeCell ref="C933:E933"/>
    <mergeCell ref="F933:L933"/>
    <mergeCell ref="C889:L889"/>
    <mergeCell ref="C892:D892"/>
    <mergeCell ref="E892:F892"/>
    <mergeCell ref="G892:H892"/>
    <mergeCell ref="I892:J892"/>
    <mergeCell ref="K892:L892"/>
    <mergeCell ref="C893:D893"/>
    <mergeCell ref="E893:F893"/>
    <mergeCell ref="G893:H893"/>
    <mergeCell ref="C808:L808"/>
    <mergeCell ref="C809:L809"/>
    <mergeCell ref="C810:L810"/>
    <mergeCell ref="C811:L811"/>
    <mergeCell ref="C812:L812"/>
    <mergeCell ref="C813:L813"/>
    <mergeCell ref="C817:L817"/>
    <mergeCell ref="C802:L802"/>
    <mergeCell ref="C815:L815"/>
    <mergeCell ref="C816:L816"/>
    <mergeCell ref="C727:L727"/>
    <mergeCell ref="C731:L731"/>
    <mergeCell ref="C717:E717"/>
    <mergeCell ref="F717:L717"/>
    <mergeCell ref="C718:E718"/>
    <mergeCell ref="F718:L718"/>
    <mergeCell ref="C721:L721"/>
    <mergeCell ref="C733:L733"/>
    <mergeCell ref="C735:L735"/>
    <mergeCell ref="C736:L736"/>
    <mergeCell ref="C740:L740"/>
    <mergeCell ref="C744:L744"/>
    <mergeCell ref="C745:L745"/>
    <mergeCell ref="C741:L741"/>
    <mergeCell ref="C742:L742"/>
    <mergeCell ref="C743:L743"/>
    <mergeCell ref="C771:L771"/>
    <mergeCell ref="C786:D786"/>
    <mergeCell ref="E784:F784"/>
    <mergeCell ref="G784:H784"/>
    <mergeCell ref="I784:J784"/>
    <mergeCell ref="K784:L784"/>
    <mergeCell ref="C715:L715"/>
    <mergeCell ref="B716:B718"/>
    <mergeCell ref="C716:E716"/>
    <mergeCell ref="I714:J714"/>
    <mergeCell ref="K714:L714"/>
    <mergeCell ref="C673:L673"/>
    <mergeCell ref="C679:L679"/>
    <mergeCell ref="C684:L684"/>
    <mergeCell ref="B674:B675"/>
    <mergeCell ref="B676:B678"/>
    <mergeCell ref="C676:D676"/>
    <mergeCell ref="E676:F676"/>
    <mergeCell ref="G676:H676"/>
    <mergeCell ref="I676:J676"/>
    <mergeCell ref="K676:L676"/>
    <mergeCell ref="C677:D677"/>
    <mergeCell ref="E677:F677"/>
    <mergeCell ref="G677:H677"/>
    <mergeCell ref="I677:J677"/>
    <mergeCell ref="K677:L677"/>
    <mergeCell ref="C678:D678"/>
    <mergeCell ref="E678:F678"/>
    <mergeCell ref="G678:H678"/>
    <mergeCell ref="I678:J678"/>
    <mergeCell ref="K678:L678"/>
    <mergeCell ref="C703:L703"/>
    <mergeCell ref="C704:L704"/>
    <mergeCell ref="G714:H714"/>
    <mergeCell ref="B680:B682"/>
    <mergeCell ref="C680:E680"/>
    <mergeCell ref="F680:L680"/>
    <mergeCell ref="C681:E681"/>
    <mergeCell ref="C669:L669"/>
    <mergeCell ref="C667:L667"/>
    <mergeCell ref="C668:L668"/>
    <mergeCell ref="C670:L670"/>
    <mergeCell ref="C648:L648"/>
    <mergeCell ref="C649:L649"/>
    <mergeCell ref="C650:L650"/>
    <mergeCell ref="C651:L651"/>
    <mergeCell ref="C663:L663"/>
    <mergeCell ref="C664:L664"/>
    <mergeCell ref="C665:L665"/>
    <mergeCell ref="C655:L655"/>
    <mergeCell ref="C657:L657"/>
    <mergeCell ref="C658:L658"/>
    <mergeCell ref="C659:L659"/>
    <mergeCell ref="C660:L660"/>
    <mergeCell ref="C661:L661"/>
    <mergeCell ref="C594:L594"/>
    <mergeCell ref="C595:L595"/>
    <mergeCell ref="C596:L596"/>
    <mergeCell ref="C597:L597"/>
    <mergeCell ref="C636:L636"/>
    <mergeCell ref="C637:L637"/>
    <mergeCell ref="C635:L635"/>
    <mergeCell ref="C630:L630"/>
    <mergeCell ref="C588:L588"/>
    <mergeCell ref="C589:L589"/>
    <mergeCell ref="B590:L590"/>
    <mergeCell ref="C591:L591"/>
    <mergeCell ref="C599:L599"/>
    <mergeCell ref="C600:L600"/>
    <mergeCell ref="C601:L601"/>
    <mergeCell ref="B602:B603"/>
    <mergeCell ref="B604:B606"/>
    <mergeCell ref="C604:D604"/>
    <mergeCell ref="E604:F604"/>
    <mergeCell ref="G604:H604"/>
    <mergeCell ref="I604:J604"/>
    <mergeCell ref="K604:L604"/>
    <mergeCell ref="B611:L611"/>
    <mergeCell ref="A617:L617"/>
    <mergeCell ref="B618:L618"/>
    <mergeCell ref="B620:L620"/>
    <mergeCell ref="C624:L624"/>
    <mergeCell ref="C625:L625"/>
    <mergeCell ref="B626:L626"/>
    <mergeCell ref="C627:L627"/>
    <mergeCell ref="C628:L628"/>
    <mergeCell ref="C629:L629"/>
    <mergeCell ref="C560:L560"/>
    <mergeCell ref="B566:B567"/>
    <mergeCell ref="B568:B570"/>
    <mergeCell ref="C568:D568"/>
    <mergeCell ref="E568:F568"/>
    <mergeCell ref="G568:H568"/>
    <mergeCell ref="I568:J568"/>
    <mergeCell ref="K568:L568"/>
    <mergeCell ref="C569:D569"/>
    <mergeCell ref="E569:F569"/>
    <mergeCell ref="G569:H569"/>
    <mergeCell ref="I569:J569"/>
    <mergeCell ref="K569:L569"/>
    <mergeCell ref="C570:D570"/>
    <mergeCell ref="E570:F570"/>
    <mergeCell ref="G570:H570"/>
    <mergeCell ref="I570:J570"/>
    <mergeCell ref="K570:L570"/>
    <mergeCell ref="F357:L357"/>
    <mergeCell ref="C358:E358"/>
    <mergeCell ref="F358:L358"/>
    <mergeCell ref="C339:L339"/>
    <mergeCell ref="C340:L340"/>
    <mergeCell ref="C381:L381"/>
    <mergeCell ref="C382:L382"/>
    <mergeCell ref="C383:L383"/>
    <mergeCell ref="C384:L384"/>
    <mergeCell ref="C385:L385"/>
    <mergeCell ref="B386:B387"/>
    <mergeCell ref="B388:B390"/>
    <mergeCell ref="C388:D388"/>
    <mergeCell ref="E388:F388"/>
    <mergeCell ref="C555:L555"/>
    <mergeCell ref="C559:L559"/>
    <mergeCell ref="C561:L561"/>
    <mergeCell ref="C475:L475"/>
    <mergeCell ref="C506:L506"/>
    <mergeCell ref="B476:L476"/>
    <mergeCell ref="C481:L481"/>
    <mergeCell ref="B482:L482"/>
    <mergeCell ref="B494:B495"/>
    <mergeCell ref="B496:B498"/>
    <mergeCell ref="C496:D496"/>
    <mergeCell ref="E496:F496"/>
    <mergeCell ref="B438:L438"/>
    <mergeCell ref="C439:L439"/>
    <mergeCell ref="C441:L441"/>
    <mergeCell ref="C442:L442"/>
    <mergeCell ref="C443:L443"/>
    <mergeCell ref="C444:L444"/>
    <mergeCell ref="B215:L215"/>
    <mergeCell ref="C216:L216"/>
    <mergeCell ref="C217:L217"/>
    <mergeCell ref="C218:L218"/>
    <mergeCell ref="C219:L219"/>
    <mergeCell ref="A221:L221"/>
    <mergeCell ref="B222:L222"/>
    <mergeCell ref="C223:L223"/>
    <mergeCell ref="B224:L224"/>
    <mergeCell ref="B230:L230"/>
    <mergeCell ref="C391:L391"/>
    <mergeCell ref="C405:L405"/>
    <mergeCell ref="C406:L406"/>
    <mergeCell ref="B395:L395"/>
    <mergeCell ref="C396:L396"/>
    <mergeCell ref="C397:L397"/>
    <mergeCell ref="C407:L407"/>
    <mergeCell ref="C228:L228"/>
    <mergeCell ref="C229:L229"/>
    <mergeCell ref="C231:L231"/>
    <mergeCell ref="C232:L232"/>
    <mergeCell ref="C225:L225"/>
    <mergeCell ref="C226:L226"/>
    <mergeCell ref="C227:L227"/>
    <mergeCell ref="C297:L297"/>
    <mergeCell ref="C372:L372"/>
    <mergeCell ref="C300:L300"/>
    <mergeCell ref="C309:L309"/>
    <mergeCell ref="B314:B315"/>
    <mergeCell ref="B316:B318"/>
    <mergeCell ref="C316:D316"/>
    <mergeCell ref="E316:F316"/>
    <mergeCell ref="I172:J172"/>
    <mergeCell ref="K172:L172"/>
    <mergeCell ref="C173:D173"/>
    <mergeCell ref="B212:B214"/>
    <mergeCell ref="C212:E212"/>
    <mergeCell ref="F212:L212"/>
    <mergeCell ref="C213:E213"/>
    <mergeCell ref="F213:L213"/>
    <mergeCell ref="C214:E214"/>
    <mergeCell ref="F214:L214"/>
    <mergeCell ref="C211:L211"/>
    <mergeCell ref="B194:L194"/>
    <mergeCell ref="C195:L195"/>
    <mergeCell ref="C197:L197"/>
    <mergeCell ref="C198:L198"/>
    <mergeCell ref="C199:L199"/>
    <mergeCell ref="C196:L196"/>
    <mergeCell ref="C208:D208"/>
    <mergeCell ref="E208:F208"/>
    <mergeCell ref="G208:H208"/>
    <mergeCell ref="I208:J208"/>
    <mergeCell ref="K208:L208"/>
    <mergeCell ref="C209:D209"/>
    <mergeCell ref="E209:F209"/>
    <mergeCell ref="G209:H209"/>
    <mergeCell ref="I209:J209"/>
    <mergeCell ref="K209:L209"/>
    <mergeCell ref="C210:D210"/>
    <mergeCell ref="E210:F210"/>
    <mergeCell ref="G210:H210"/>
    <mergeCell ref="I210:J210"/>
    <mergeCell ref="K210:L210"/>
    <mergeCell ref="C119:L119"/>
    <mergeCell ref="C96:L96"/>
    <mergeCell ref="C88:L88"/>
    <mergeCell ref="C89:L89"/>
    <mergeCell ref="C91:L91"/>
    <mergeCell ref="C93:L93"/>
    <mergeCell ref="C123:L123"/>
    <mergeCell ref="C124:L124"/>
    <mergeCell ref="C125:L125"/>
    <mergeCell ref="C129:L129"/>
    <mergeCell ref="C131:L131"/>
    <mergeCell ref="C132:L132"/>
    <mergeCell ref="C133:L133"/>
    <mergeCell ref="E173:F173"/>
    <mergeCell ref="G173:H173"/>
    <mergeCell ref="I173:J173"/>
    <mergeCell ref="K173:L173"/>
    <mergeCell ref="C103:L103"/>
    <mergeCell ref="B122:L122"/>
    <mergeCell ref="C126:L126"/>
    <mergeCell ref="C127:L127"/>
    <mergeCell ref="C128:L128"/>
    <mergeCell ref="C130:L130"/>
    <mergeCell ref="B134:B135"/>
    <mergeCell ref="B136:B138"/>
    <mergeCell ref="C136:D136"/>
    <mergeCell ref="E136:F136"/>
    <mergeCell ref="G136:H136"/>
    <mergeCell ref="I136:J136"/>
    <mergeCell ref="K136:L136"/>
    <mergeCell ref="C137:D137"/>
    <mergeCell ref="E137:F137"/>
    <mergeCell ref="B3:L3"/>
    <mergeCell ref="A5:L5"/>
    <mergeCell ref="B6:L6"/>
    <mergeCell ref="C7:L7"/>
    <mergeCell ref="B32:B34"/>
    <mergeCell ref="B8:L8"/>
    <mergeCell ref="C9:L9"/>
    <mergeCell ref="C10:L10"/>
    <mergeCell ref="C11:L11"/>
    <mergeCell ref="B26:B27"/>
    <mergeCell ref="C18:L18"/>
    <mergeCell ref="C19:L19"/>
    <mergeCell ref="C20:L20"/>
    <mergeCell ref="C21:L21"/>
    <mergeCell ref="C32:E32"/>
    <mergeCell ref="F32:L32"/>
    <mergeCell ref="C33:E33"/>
    <mergeCell ref="F33:L33"/>
    <mergeCell ref="F34:L34"/>
    <mergeCell ref="C22:L22"/>
    <mergeCell ref="E30:F30"/>
    <mergeCell ref="G30:H30"/>
    <mergeCell ref="B28:B30"/>
    <mergeCell ref="G28:H28"/>
    <mergeCell ref="K28:L28"/>
    <mergeCell ref="C29:D29"/>
    <mergeCell ref="E29:F29"/>
    <mergeCell ref="G29:H29"/>
    <mergeCell ref="I30:J30"/>
    <mergeCell ref="C31:L31"/>
    <mergeCell ref="C12:L12"/>
    <mergeCell ref="C13:L13"/>
    <mergeCell ref="B950:L950"/>
    <mergeCell ref="C954:L954"/>
    <mergeCell ref="B962:B963"/>
    <mergeCell ref="B964:B966"/>
    <mergeCell ref="C995:L995"/>
    <mergeCell ref="C996:L996"/>
    <mergeCell ref="B978:L978"/>
    <mergeCell ref="C979:L979"/>
    <mergeCell ref="C981:L981"/>
    <mergeCell ref="C982:L982"/>
    <mergeCell ref="C983:L983"/>
    <mergeCell ref="C984:L984"/>
    <mergeCell ref="C985:L985"/>
    <mergeCell ref="C989:L989"/>
    <mergeCell ref="C751:L751"/>
    <mergeCell ref="C850:L850"/>
    <mergeCell ref="C851:L851"/>
    <mergeCell ref="C852:L852"/>
    <mergeCell ref="C772:L772"/>
    <mergeCell ref="C773:L773"/>
    <mergeCell ref="C775:L775"/>
    <mergeCell ref="C787:L787"/>
    <mergeCell ref="C792:L792"/>
    <mergeCell ref="C793:L793"/>
    <mergeCell ref="C794:L794"/>
    <mergeCell ref="C795:L795"/>
    <mergeCell ref="B806:L806"/>
    <mergeCell ref="C807:L807"/>
    <mergeCell ref="C951:L951"/>
    <mergeCell ref="C952:L952"/>
    <mergeCell ref="C953:L953"/>
    <mergeCell ref="C955:L955"/>
    <mergeCell ref="C706:L706"/>
    <mergeCell ref="C707:L707"/>
    <mergeCell ref="C708:L708"/>
    <mergeCell ref="C709:L709"/>
    <mergeCell ref="C713:D713"/>
    <mergeCell ref="E713:F713"/>
    <mergeCell ref="G713:H713"/>
    <mergeCell ref="C643:L643"/>
    <mergeCell ref="C499:L499"/>
    <mergeCell ref="B500:B502"/>
    <mergeCell ref="C500:E500"/>
    <mergeCell ref="F500:L500"/>
    <mergeCell ref="C501:E501"/>
    <mergeCell ref="F501:L501"/>
    <mergeCell ref="C524:L524"/>
    <mergeCell ref="B530:B531"/>
    <mergeCell ref="B532:B534"/>
    <mergeCell ref="C532:D532"/>
    <mergeCell ref="E532:F532"/>
    <mergeCell ref="G532:H532"/>
    <mergeCell ref="I532:J532"/>
    <mergeCell ref="K532:L532"/>
    <mergeCell ref="C533:D533"/>
    <mergeCell ref="E533:F533"/>
    <mergeCell ref="G533:H533"/>
    <mergeCell ref="C562:L562"/>
    <mergeCell ref="C563:L563"/>
    <mergeCell ref="C564:L564"/>
    <mergeCell ref="C565:L565"/>
    <mergeCell ref="B572:B574"/>
    <mergeCell ref="C572:E572"/>
    <mergeCell ref="F572:L572"/>
    <mergeCell ref="C619:L619"/>
    <mergeCell ref="C621:L621"/>
    <mergeCell ref="C622:L622"/>
    <mergeCell ref="C623:L623"/>
    <mergeCell ref="C571:L571"/>
    <mergeCell ref="C576:L576"/>
    <mergeCell ref="C607:L607"/>
    <mergeCell ref="C612:L612"/>
    <mergeCell ref="C613:L613"/>
    <mergeCell ref="C614:L614"/>
    <mergeCell ref="C615:L615"/>
    <mergeCell ref="C598:L598"/>
    <mergeCell ref="C511:L511"/>
    <mergeCell ref="C516:L516"/>
    <mergeCell ref="C519:L519"/>
    <mergeCell ref="C520:L520"/>
    <mergeCell ref="C521:L521"/>
    <mergeCell ref="C522:L522"/>
    <mergeCell ref="C540:L540"/>
    <mergeCell ref="C528:L528"/>
    <mergeCell ref="C529:L529"/>
    <mergeCell ref="C535:L535"/>
    <mergeCell ref="C523:L523"/>
    <mergeCell ref="I533:J533"/>
    <mergeCell ref="K533:L533"/>
    <mergeCell ref="C534:D534"/>
    <mergeCell ref="E534:F534"/>
    <mergeCell ref="G534:H534"/>
    <mergeCell ref="I534:J534"/>
    <mergeCell ref="K534:L534"/>
    <mergeCell ref="C527:L527"/>
    <mergeCell ref="C526:L526"/>
    <mergeCell ref="C445:L445"/>
    <mergeCell ref="C447:L447"/>
    <mergeCell ref="C448:L448"/>
    <mergeCell ref="C463:L463"/>
    <mergeCell ref="C468:L468"/>
    <mergeCell ref="C469:L469"/>
    <mergeCell ref="B474:L474"/>
    <mergeCell ref="C427:L427"/>
    <mergeCell ref="B428:B430"/>
    <mergeCell ref="C428:E428"/>
    <mergeCell ref="F428:L428"/>
    <mergeCell ref="C429:E429"/>
    <mergeCell ref="F429:L429"/>
    <mergeCell ref="C430:E430"/>
    <mergeCell ref="C454:L454"/>
    <mergeCell ref="F430:L430"/>
    <mergeCell ref="A437:L437"/>
    <mergeCell ref="B440:L440"/>
    <mergeCell ref="B446:L446"/>
    <mergeCell ref="C452:L452"/>
    <mergeCell ref="C453:L453"/>
    <mergeCell ref="C455:L455"/>
    <mergeCell ref="C456:L456"/>
    <mergeCell ref="C457:L457"/>
    <mergeCell ref="I462:J462"/>
    <mergeCell ref="K462:L462"/>
    <mergeCell ref="C303:L303"/>
    <mergeCell ref="C304:L304"/>
    <mergeCell ref="C305:L305"/>
    <mergeCell ref="C306:L306"/>
    <mergeCell ref="C307:L307"/>
    <mergeCell ref="C308:L308"/>
    <mergeCell ref="C331:L331"/>
    <mergeCell ref="B332:L332"/>
    <mergeCell ref="C333:L333"/>
    <mergeCell ref="B338:L338"/>
    <mergeCell ref="K353:L353"/>
    <mergeCell ref="C354:D354"/>
    <mergeCell ref="E354:F354"/>
    <mergeCell ref="G354:H354"/>
    <mergeCell ref="I354:J354"/>
    <mergeCell ref="K354:L354"/>
    <mergeCell ref="B356:B358"/>
    <mergeCell ref="C356:E356"/>
    <mergeCell ref="F356:L356"/>
    <mergeCell ref="C357:E357"/>
    <mergeCell ref="B320:B322"/>
    <mergeCell ref="C320:E320"/>
    <mergeCell ref="F320:L320"/>
    <mergeCell ref="C321:E321"/>
    <mergeCell ref="F321:L321"/>
    <mergeCell ref="C322:E322"/>
    <mergeCell ref="F322:L322"/>
    <mergeCell ref="B323:L323"/>
    <mergeCell ref="C324:L324"/>
    <mergeCell ref="C326:L326"/>
    <mergeCell ref="C327:L327"/>
    <mergeCell ref="A329:L329"/>
    <mergeCell ref="C311:L311"/>
    <mergeCell ref="C312:L312"/>
    <mergeCell ref="C313:L313"/>
    <mergeCell ref="G316:H316"/>
    <mergeCell ref="I316:J316"/>
    <mergeCell ref="K316:L316"/>
    <mergeCell ref="C317:D317"/>
    <mergeCell ref="E317:F317"/>
    <mergeCell ref="G317:H317"/>
    <mergeCell ref="I317:J317"/>
    <mergeCell ref="K317:L317"/>
    <mergeCell ref="C318:D318"/>
    <mergeCell ref="E318:F318"/>
    <mergeCell ref="G318:H318"/>
    <mergeCell ref="B431:L431"/>
    <mergeCell ref="C432:L432"/>
    <mergeCell ref="C411:L411"/>
    <mergeCell ref="C325:L325"/>
    <mergeCell ref="C319:L319"/>
    <mergeCell ref="C378:L378"/>
    <mergeCell ref="C379:L379"/>
    <mergeCell ref="I389:J389"/>
    <mergeCell ref="K389:L389"/>
    <mergeCell ref="C390:D390"/>
    <mergeCell ref="C408:L408"/>
    <mergeCell ref="C398:L398"/>
    <mergeCell ref="B330:L330"/>
    <mergeCell ref="E390:F390"/>
    <mergeCell ref="G390:H390"/>
    <mergeCell ref="I390:J390"/>
    <mergeCell ref="K390:L390"/>
    <mergeCell ref="C377:L377"/>
    <mergeCell ref="E28:F28"/>
    <mergeCell ref="K65:L65"/>
    <mergeCell ref="C66:D66"/>
    <mergeCell ref="E66:F66"/>
    <mergeCell ref="G66:H66"/>
    <mergeCell ref="I66:J66"/>
    <mergeCell ref="K66:L66"/>
    <mergeCell ref="C55:L55"/>
    <mergeCell ref="C56:L56"/>
    <mergeCell ref="C67:L67"/>
    <mergeCell ref="B68:B70"/>
    <mergeCell ref="C68:E68"/>
    <mergeCell ref="F68:L68"/>
    <mergeCell ref="C69:E69"/>
    <mergeCell ref="C298:L298"/>
    <mergeCell ref="C299:L299"/>
    <mergeCell ref="C60:L60"/>
    <mergeCell ref="C61:L61"/>
    <mergeCell ref="B62:B63"/>
    <mergeCell ref="B64:B66"/>
    <mergeCell ref="C162:L162"/>
    <mergeCell ref="C163:L163"/>
    <mergeCell ref="C164:L164"/>
    <mergeCell ref="C165:L165"/>
    <mergeCell ref="C166:L166"/>
    <mergeCell ref="C167:L167"/>
    <mergeCell ref="C145:L145"/>
    <mergeCell ref="C193:L193"/>
    <mergeCell ref="C175:L175"/>
    <mergeCell ref="C181:L181"/>
    <mergeCell ref="C182:L182"/>
    <mergeCell ref="C252:L252"/>
    <mergeCell ref="B14:L14"/>
    <mergeCell ref="C15:L15"/>
    <mergeCell ref="C16:L16"/>
    <mergeCell ref="C17:L17"/>
    <mergeCell ref="C23:L23"/>
    <mergeCell ref="C24:L24"/>
    <mergeCell ref="C25:L25"/>
    <mergeCell ref="C36:L36"/>
    <mergeCell ref="C37:L37"/>
    <mergeCell ref="C38:L38"/>
    <mergeCell ref="C39:L39"/>
    <mergeCell ref="C34:E34"/>
    <mergeCell ref="K29:L29"/>
    <mergeCell ref="C30:D30"/>
    <mergeCell ref="B35:L35"/>
    <mergeCell ref="C233:L233"/>
    <mergeCell ref="C139:L139"/>
    <mergeCell ref="C146:L146"/>
    <mergeCell ref="C147:L147"/>
    <mergeCell ref="C153:L153"/>
    <mergeCell ref="C168:L168"/>
    <mergeCell ref="K30:L30"/>
    <mergeCell ref="I28:J28"/>
    <mergeCell ref="I29:J29"/>
    <mergeCell ref="C28:D28"/>
    <mergeCell ref="C57:L57"/>
    <mergeCell ref="C58:L58"/>
    <mergeCell ref="C59:L59"/>
    <mergeCell ref="B42:L42"/>
    <mergeCell ref="C45:L45"/>
    <mergeCell ref="C120:L120"/>
    <mergeCell ref="C121:L121"/>
    <mergeCell ref="C253:L253"/>
    <mergeCell ref="C254:L254"/>
    <mergeCell ref="C344:L344"/>
    <mergeCell ref="C346:L346"/>
    <mergeCell ref="C879:L879"/>
    <mergeCell ref="C880:L880"/>
    <mergeCell ref="C881:L881"/>
    <mergeCell ref="C884:L884"/>
    <mergeCell ref="C347:L347"/>
    <mergeCell ref="C348:L348"/>
    <mergeCell ref="C349:L349"/>
    <mergeCell ref="C334:L334"/>
    <mergeCell ref="C335:L335"/>
    <mergeCell ref="C336:L336"/>
    <mergeCell ref="C337:L337"/>
    <mergeCell ref="C341:L341"/>
    <mergeCell ref="C342:L342"/>
    <mergeCell ref="C343:L343"/>
    <mergeCell ref="C345:L345"/>
    <mergeCell ref="C360:L360"/>
    <mergeCell ref="C361:L361"/>
    <mergeCell ref="C362:L362"/>
    <mergeCell ref="C363:L363"/>
    <mergeCell ref="C352:D352"/>
    <mergeCell ref="E352:F352"/>
    <mergeCell ref="C262:L262"/>
    <mergeCell ref="C263:L263"/>
    <mergeCell ref="C264:L264"/>
    <mergeCell ref="C265:L265"/>
    <mergeCell ref="C275:L275"/>
    <mergeCell ref="C276:L276"/>
    <mergeCell ref="E281:F281"/>
    <mergeCell ref="C956:L956"/>
    <mergeCell ref="C957:L957"/>
    <mergeCell ref="C958:L958"/>
    <mergeCell ref="C974:L974"/>
    <mergeCell ref="C959:L959"/>
    <mergeCell ref="C960:L960"/>
    <mergeCell ref="C961:L961"/>
    <mergeCell ref="C967:L967"/>
    <mergeCell ref="C991:L991"/>
    <mergeCell ref="C992:L992"/>
    <mergeCell ref="C993:L993"/>
    <mergeCell ref="C994:L994"/>
    <mergeCell ref="C1017:L1017"/>
    <mergeCell ref="C972:L972"/>
    <mergeCell ref="C973:L973"/>
    <mergeCell ref="C975:L975"/>
    <mergeCell ref="A977:L977"/>
    <mergeCell ref="B980:L980"/>
    <mergeCell ref="B1000:B1002"/>
    <mergeCell ref="C1000:D1000"/>
    <mergeCell ref="E1000:F1000"/>
    <mergeCell ref="G1000:H1000"/>
    <mergeCell ref="I1000:J1000"/>
    <mergeCell ref="K1000:L1000"/>
    <mergeCell ref="C1001:D1001"/>
    <mergeCell ref="E1001:F1001"/>
    <mergeCell ref="G1001:H1001"/>
    <mergeCell ref="I1001:J1001"/>
    <mergeCell ref="K1001:L1001"/>
    <mergeCell ref="C1002:D1002"/>
    <mergeCell ref="E1002:F1002"/>
    <mergeCell ref="G1002:H1002"/>
    <mergeCell ref="C1091:L1091"/>
    <mergeCell ref="C1092:L1092"/>
    <mergeCell ref="C1093:L1093"/>
    <mergeCell ref="C964:D964"/>
    <mergeCell ref="E964:F964"/>
    <mergeCell ref="G964:H964"/>
    <mergeCell ref="I964:J964"/>
    <mergeCell ref="K964:L964"/>
    <mergeCell ref="C965:D965"/>
    <mergeCell ref="E965:F965"/>
    <mergeCell ref="G965:H965"/>
    <mergeCell ref="I965:J965"/>
    <mergeCell ref="K965:L965"/>
    <mergeCell ref="C966:D966"/>
    <mergeCell ref="E966:F966"/>
    <mergeCell ref="G966:H966"/>
    <mergeCell ref="I966:J966"/>
    <mergeCell ref="K966:L966"/>
    <mergeCell ref="B971:L971"/>
    <mergeCell ref="C1062:L1062"/>
    <mergeCell ref="C1003:L1003"/>
    <mergeCell ref="C1008:L1008"/>
    <mergeCell ref="C1009:L1009"/>
    <mergeCell ref="C1010:L1010"/>
    <mergeCell ref="B1004:B1006"/>
    <mergeCell ref="C1023:L1023"/>
    <mergeCell ref="C969:E969"/>
    <mergeCell ref="F969:L969"/>
    <mergeCell ref="C970:E970"/>
    <mergeCell ref="F970:L970"/>
    <mergeCell ref="C1004:E1004"/>
    <mergeCell ref="F1004:L1004"/>
    <mergeCell ref="C1189:L1189"/>
    <mergeCell ref="B1187:L1187"/>
    <mergeCell ref="C1188:L1188"/>
    <mergeCell ref="C1190:L1190"/>
    <mergeCell ref="C1191:L1191"/>
    <mergeCell ref="C1144:D1144"/>
    <mergeCell ref="E1144:F1144"/>
    <mergeCell ref="G1144:H1144"/>
    <mergeCell ref="I1144:J1144"/>
    <mergeCell ref="K1144:L1144"/>
    <mergeCell ref="C1145:D1145"/>
    <mergeCell ref="E1145:F1145"/>
    <mergeCell ref="G1145:H1145"/>
    <mergeCell ref="I1145:J1145"/>
    <mergeCell ref="K1145:L1145"/>
    <mergeCell ref="B1144:B1146"/>
    <mergeCell ref="C1146:D1146"/>
    <mergeCell ref="E1146:F1146"/>
    <mergeCell ref="G1146:H1146"/>
    <mergeCell ref="I1146:J1146"/>
    <mergeCell ref="K1146:L1146"/>
    <mergeCell ref="C1147:L1147"/>
    <mergeCell ref="B1151:L1151"/>
    <mergeCell ref="C1152:L1152"/>
    <mergeCell ref="C1153:L1153"/>
    <mergeCell ref="C1154:L1154"/>
    <mergeCell ref="C1155:L1155"/>
    <mergeCell ref="B1160:L1160"/>
    <mergeCell ref="C1183:L1183"/>
    <mergeCell ref="B1184:B1186"/>
    <mergeCell ref="C1165:L1165"/>
    <mergeCell ref="C1167:L1167"/>
    <mergeCell ref="C1168:L1168"/>
    <mergeCell ref="C1170:L1170"/>
    <mergeCell ref="C1171:L1171"/>
    <mergeCell ref="C1172:L1172"/>
    <mergeCell ref="C1173:L1173"/>
    <mergeCell ref="C1174:L1174"/>
    <mergeCell ref="C1175:L1175"/>
    <mergeCell ref="C1176:L1176"/>
    <mergeCell ref="C1177:L1177"/>
    <mergeCell ref="A1157:L1157"/>
    <mergeCell ref="B1158:L1158"/>
    <mergeCell ref="C1159:L1159"/>
    <mergeCell ref="C1162:L1162"/>
    <mergeCell ref="B1166:L1166"/>
    <mergeCell ref="C1169:L1169"/>
    <mergeCell ref="B1178:B1179"/>
    <mergeCell ref="C1184:E1184"/>
    <mergeCell ref="F1184:L1184"/>
    <mergeCell ref="B1180:B1182"/>
    <mergeCell ref="C1180:D1180"/>
    <mergeCell ref="E1180:F1180"/>
    <mergeCell ref="G1180:H1180"/>
    <mergeCell ref="I1180:J1180"/>
    <mergeCell ref="K1180:L1180"/>
    <mergeCell ref="C1181:D1181"/>
    <mergeCell ref="E1181:F1181"/>
    <mergeCell ref="G1181:H1181"/>
    <mergeCell ref="I1181:J1181"/>
    <mergeCell ref="K1181:L1181"/>
    <mergeCell ref="C1182:D1182"/>
    <mergeCell ref="E1182:F1182"/>
    <mergeCell ref="G1182:H1182"/>
    <mergeCell ref="C1185:E1185"/>
    <mergeCell ref="F1185:L1185"/>
    <mergeCell ref="C1186:E1186"/>
    <mergeCell ref="F1186:L1186"/>
    <mergeCell ref="C1208:L1208"/>
    <mergeCell ref="C1209:L1209"/>
    <mergeCell ref="C1210:L1210"/>
    <mergeCell ref="C1211:L1211"/>
    <mergeCell ref="C1237:L1237"/>
    <mergeCell ref="C1213:L1213"/>
    <mergeCell ref="C1219:L1219"/>
    <mergeCell ref="C1224:L1224"/>
    <mergeCell ref="C1225:L1225"/>
    <mergeCell ref="C1261:L1261"/>
    <mergeCell ref="C1262:L1262"/>
    <mergeCell ref="C1263:L1263"/>
    <mergeCell ref="C1239:L1239"/>
    <mergeCell ref="C1240:L1240"/>
    <mergeCell ref="C1241:L1241"/>
    <mergeCell ref="C1242:L1242"/>
    <mergeCell ref="C1243:L1243"/>
    <mergeCell ref="C1236:L1236"/>
    <mergeCell ref="B1238:L1238"/>
    <mergeCell ref="C1244:L1244"/>
    <mergeCell ref="C1245:L1245"/>
    <mergeCell ref="C1246:L1246"/>
    <mergeCell ref="C1248:L1248"/>
    <mergeCell ref="B1250:B1251"/>
    <mergeCell ref="B1252:B1254"/>
    <mergeCell ref="C1252:D1252"/>
    <mergeCell ref="E1252:F1252"/>
    <mergeCell ref="G1252:H1252"/>
    <mergeCell ref="B1286:B1287"/>
    <mergeCell ref="B1288:B1290"/>
    <mergeCell ref="C1288:D1288"/>
    <mergeCell ref="E1288:F1288"/>
    <mergeCell ref="G1288:H1288"/>
    <mergeCell ref="I1288:J1288"/>
    <mergeCell ref="K1288:L1288"/>
    <mergeCell ref="C1276:L1276"/>
    <mergeCell ref="C1277:L1277"/>
    <mergeCell ref="C1278:L1278"/>
    <mergeCell ref="F1220:L1220"/>
    <mergeCell ref="C1221:E1221"/>
    <mergeCell ref="F1221:L1221"/>
    <mergeCell ref="C1222:E1222"/>
    <mergeCell ref="F1222:L1222"/>
    <mergeCell ref="C1256:E1256"/>
    <mergeCell ref="F1256:L1256"/>
    <mergeCell ref="C1328:E1328"/>
    <mergeCell ref="F1328:L1328"/>
    <mergeCell ref="C1329:E1329"/>
    <mergeCell ref="F1329:L1329"/>
    <mergeCell ref="C1330:E1330"/>
    <mergeCell ref="C1220:E1220"/>
    <mergeCell ref="C1296:L1296"/>
    <mergeCell ref="C1297:L1297"/>
    <mergeCell ref="C1299:L1299"/>
    <mergeCell ref="C1303:L1303"/>
    <mergeCell ref="C1305:L1305"/>
    <mergeCell ref="C1306:L1306"/>
    <mergeCell ref="C1307:L1307"/>
    <mergeCell ref="C1280:L1280"/>
    <mergeCell ref="C1281:L1281"/>
    <mergeCell ref="C1282:L1282"/>
    <mergeCell ref="C1283:L1283"/>
    <mergeCell ref="C1284:L1284"/>
    <mergeCell ref="C1285:L1285"/>
    <mergeCell ref="C1279:L1279"/>
    <mergeCell ref="C1309:L1309"/>
    <mergeCell ref="C1311:L1311"/>
    <mergeCell ref="K1325:L1325"/>
    <mergeCell ref="C1326:D1326"/>
    <mergeCell ref="E1326:F1326"/>
    <mergeCell ref="G1326:H1326"/>
    <mergeCell ref="I1326:J1326"/>
    <mergeCell ref="K1326:L1326"/>
    <mergeCell ref="C1318:L1318"/>
    <mergeCell ref="C1317:L1317"/>
    <mergeCell ref="C1319:L1319"/>
    <mergeCell ref="C1320:L1320"/>
    <mergeCell ref="C1425:L1425"/>
    <mergeCell ref="C1406:L1406"/>
    <mergeCell ref="C1429:L1429"/>
    <mergeCell ref="B1436:B1438"/>
    <mergeCell ref="B1439:L1439"/>
    <mergeCell ref="C1339:L1339"/>
    <mergeCell ref="C1342:L1342"/>
    <mergeCell ref="C1343:L1343"/>
    <mergeCell ref="C1344:L1344"/>
    <mergeCell ref="C1345:L1345"/>
    <mergeCell ref="C1360:D1360"/>
    <mergeCell ref="E1360:F1360"/>
    <mergeCell ref="G1360:H1360"/>
    <mergeCell ref="I1360:J1360"/>
    <mergeCell ref="K1360:L1360"/>
    <mergeCell ref="C1327:L1327"/>
    <mergeCell ref="B1328:B1330"/>
    <mergeCell ref="B1331:L1331"/>
    <mergeCell ref="C1332:L1332"/>
    <mergeCell ref="C1334:L1334"/>
    <mergeCell ref="C1333:L1333"/>
    <mergeCell ref="C1335:L1335"/>
    <mergeCell ref="B1338:L1338"/>
    <mergeCell ref="B1340:L1340"/>
    <mergeCell ref="C1341:L1341"/>
    <mergeCell ref="B1346:L1346"/>
    <mergeCell ref="C1355:L1355"/>
    <mergeCell ref="C1356:L1356"/>
    <mergeCell ref="B1358:B1359"/>
    <mergeCell ref="B1360:B1362"/>
    <mergeCell ref="C1361:D1361"/>
    <mergeCell ref="A1337:L1337"/>
    <mergeCell ref="C1599:L1599"/>
    <mergeCell ref="B1610:B1611"/>
    <mergeCell ref="B1612:B1614"/>
    <mergeCell ref="C1612:D1612"/>
    <mergeCell ref="E1612:F1612"/>
    <mergeCell ref="G1612:H1612"/>
    <mergeCell ref="I1612:J1612"/>
    <mergeCell ref="K1612:L1612"/>
    <mergeCell ref="C1613:D1613"/>
    <mergeCell ref="E1613:F1613"/>
    <mergeCell ref="G1613:H1613"/>
    <mergeCell ref="I1613:J1613"/>
    <mergeCell ref="K1613:L1613"/>
    <mergeCell ref="C1614:D1614"/>
    <mergeCell ref="E1614:F1614"/>
    <mergeCell ref="C1414:L1414"/>
    <mergeCell ref="C1415:L1415"/>
    <mergeCell ref="B1418:L1418"/>
    <mergeCell ref="C1584:L1584"/>
    <mergeCell ref="C1585:L1585"/>
    <mergeCell ref="C1586:L1586"/>
    <mergeCell ref="C1587:L1587"/>
    <mergeCell ref="A1589:L1589"/>
    <mergeCell ref="C1579:L1579"/>
    <mergeCell ref="B1580:B1582"/>
    <mergeCell ref="C1580:E1580"/>
    <mergeCell ref="F1580:L1580"/>
    <mergeCell ref="C1581:E1581"/>
    <mergeCell ref="F1581:L1581"/>
    <mergeCell ref="C1582:E1582"/>
    <mergeCell ref="F1582:L1582"/>
    <mergeCell ref="B1583:L1583"/>
    <mergeCell ref="C1695:L1695"/>
    <mergeCell ref="C1710:L1710"/>
    <mergeCell ref="C1711:L1711"/>
    <mergeCell ref="C1712:L1712"/>
    <mergeCell ref="C1713:L1713"/>
    <mergeCell ref="C1714:L1714"/>
    <mergeCell ref="C1705:L1705"/>
    <mergeCell ref="C1915:L1915"/>
    <mergeCell ref="B1916:L1916"/>
    <mergeCell ref="C1811:L1811"/>
    <mergeCell ref="C1812:L1812"/>
    <mergeCell ref="C1813:L1813"/>
    <mergeCell ref="B1814:L1814"/>
    <mergeCell ref="C1815:L1815"/>
    <mergeCell ref="C1839:L1839"/>
    <mergeCell ref="C1843:L1843"/>
    <mergeCell ref="C1845:L1845"/>
    <mergeCell ref="C1849:L1849"/>
    <mergeCell ref="B1792:B1794"/>
    <mergeCell ref="C1783:L1783"/>
    <mergeCell ref="C1784:L1784"/>
    <mergeCell ref="C1787:L1787"/>
    <mergeCell ref="C1789:L1789"/>
    <mergeCell ref="B1790:B1791"/>
    <mergeCell ref="C1792:D1792"/>
    <mergeCell ref="E1792:F1792"/>
    <mergeCell ref="G1792:H1792"/>
    <mergeCell ref="I1792:J1792"/>
    <mergeCell ref="K1792:L1792"/>
    <mergeCell ref="C1793:D1793"/>
    <mergeCell ref="C1701:L1701"/>
    <mergeCell ref="C1715:L1715"/>
    <mergeCell ref="C1800:L1800"/>
    <mergeCell ref="C1801:L1801"/>
    <mergeCell ref="C1802:L1802"/>
    <mergeCell ref="C1809:L1809"/>
    <mergeCell ref="C1810:L1810"/>
    <mergeCell ref="C1816:L1816"/>
    <mergeCell ref="C1817:L1817"/>
    <mergeCell ref="C1818:L1818"/>
    <mergeCell ref="C1997:L1997"/>
    <mergeCell ref="C1998:L1998"/>
    <mergeCell ref="B1979:L1979"/>
    <mergeCell ref="C1951:L1951"/>
    <mergeCell ref="C1953:L1953"/>
    <mergeCell ref="C1954:L1954"/>
    <mergeCell ref="C1955:L1955"/>
    <mergeCell ref="C1956:L1956"/>
    <mergeCell ref="C1959:L1959"/>
    <mergeCell ref="C1966:L1966"/>
    <mergeCell ref="C1885:L1885"/>
    <mergeCell ref="C1887:L1887"/>
    <mergeCell ref="C1888:L1888"/>
    <mergeCell ref="C1892:L1892"/>
    <mergeCell ref="C1925:L1925"/>
    <mergeCell ref="C1926:L1926"/>
    <mergeCell ref="C1927:L1927"/>
    <mergeCell ref="C1928:L1928"/>
    <mergeCell ref="C1894:L1894"/>
    <mergeCell ref="C1895:L1895"/>
    <mergeCell ref="C1896:L1896"/>
    <mergeCell ref="C1897:L1897"/>
    <mergeCell ref="B1904:B1906"/>
    <mergeCell ref="K1866:L1866"/>
    <mergeCell ref="C1905:E1905"/>
    <mergeCell ref="F1905:L1905"/>
    <mergeCell ref="C1906:E1906"/>
    <mergeCell ref="F1906:L1906"/>
    <mergeCell ref="B1907:L1907"/>
    <mergeCell ref="A1913:L1913"/>
    <mergeCell ref="B1914:L1914"/>
    <mergeCell ref="B2078:B2079"/>
    <mergeCell ref="B2080:B2082"/>
    <mergeCell ref="C2080:D2080"/>
    <mergeCell ref="E2080:F2080"/>
    <mergeCell ref="G2080:H2080"/>
    <mergeCell ref="I2080:J2080"/>
    <mergeCell ref="K2080:L2080"/>
    <mergeCell ref="C2081:D2081"/>
    <mergeCell ref="E2081:F2081"/>
    <mergeCell ref="G2081:H2081"/>
    <mergeCell ref="I2081:J2081"/>
    <mergeCell ref="K2081:L2081"/>
    <mergeCell ref="C2082:D2082"/>
    <mergeCell ref="C2016:L2016"/>
    <mergeCell ref="C2017:L2017"/>
    <mergeCell ref="B2022:L2022"/>
    <mergeCell ref="C2023:L2023"/>
    <mergeCell ref="C2025:L2025"/>
    <mergeCell ref="G2046:H2046"/>
    <mergeCell ref="I2046:J2046"/>
    <mergeCell ref="C2026:L2026"/>
    <mergeCell ref="C1917:L1917"/>
    <mergeCell ref="C1918:L1918"/>
    <mergeCell ref="C1919:L1919"/>
    <mergeCell ref="C1921:L1921"/>
    <mergeCell ref="C2135:L2135"/>
    <mergeCell ref="C2067:L2067"/>
    <mergeCell ref="C2068:L2068"/>
    <mergeCell ref="C2069:L2069"/>
    <mergeCell ref="C2070:L2070"/>
    <mergeCell ref="C2071:L2071"/>
    <mergeCell ref="C2073:L2073"/>
    <mergeCell ref="C2074:L2074"/>
    <mergeCell ref="C2075:L2075"/>
    <mergeCell ref="C2076:L2076"/>
    <mergeCell ref="C2077:L2077"/>
    <mergeCell ref="C2083:L2083"/>
    <mergeCell ref="C2072:L2072"/>
    <mergeCell ref="C2098:L2098"/>
    <mergeCell ref="C2101:L2101"/>
    <mergeCell ref="B2096:L2096"/>
    <mergeCell ref="C2097:L2097"/>
    <mergeCell ref="C2103:L2103"/>
    <mergeCell ref="C2095:L2095"/>
    <mergeCell ref="B2102:L2102"/>
    <mergeCell ref="C2104:L2104"/>
    <mergeCell ref="C2105:L2105"/>
    <mergeCell ref="C2106:L2106"/>
    <mergeCell ref="C2108:L2108"/>
    <mergeCell ref="B2114:B2115"/>
    <mergeCell ref="B2116:B2118"/>
    <mergeCell ref="C2116:D2116"/>
    <mergeCell ref="E2082:F2082"/>
    <mergeCell ref="G2082:H2082"/>
    <mergeCell ref="C2107:L2107"/>
    <mergeCell ref="I2082:J2082"/>
    <mergeCell ref="K2082:L2082"/>
    <mergeCell ref="B2264:B2266"/>
    <mergeCell ref="F2230:L2230"/>
    <mergeCell ref="B2231:L2231"/>
    <mergeCell ref="C2234:L2234"/>
    <mergeCell ref="C2235:L2235"/>
    <mergeCell ref="A2237:L2237"/>
    <mergeCell ref="B2238:L2238"/>
    <mergeCell ref="B2240:L2240"/>
    <mergeCell ref="C2244:L2244"/>
    <mergeCell ref="B2246:L2246"/>
    <mergeCell ref="B2260:B2262"/>
    <mergeCell ref="C2260:D2260"/>
    <mergeCell ref="E2260:F2260"/>
    <mergeCell ref="G2260:H2260"/>
    <mergeCell ref="I2260:J2260"/>
    <mergeCell ref="K2260:L2260"/>
    <mergeCell ref="C2243:L2243"/>
    <mergeCell ref="C2245:L2245"/>
    <mergeCell ref="C2249:L2249"/>
    <mergeCell ref="C2250:L2250"/>
    <mergeCell ref="C2251:L2251"/>
    <mergeCell ref="C2252:L2252"/>
    <mergeCell ref="C2253:L2253"/>
    <mergeCell ref="C2254:L2254"/>
    <mergeCell ref="C2255:L2255"/>
    <mergeCell ref="C2256:L2256"/>
    <mergeCell ref="C2257:L2257"/>
    <mergeCell ref="B2258:B2259"/>
    <mergeCell ref="C2261:D2261"/>
    <mergeCell ref="E2261:F2261"/>
    <mergeCell ref="G2261:H2261"/>
    <mergeCell ref="C2468:L2468"/>
    <mergeCell ref="C2469:L2469"/>
    <mergeCell ref="C2470:L2470"/>
    <mergeCell ref="C2471:L2471"/>
    <mergeCell ref="C2472:L2472"/>
    <mergeCell ref="B2476:B2478"/>
    <mergeCell ref="C2385:L2385"/>
    <mergeCell ref="C2386:L2386"/>
    <mergeCell ref="C2371:L2371"/>
    <mergeCell ref="C2376:L2376"/>
    <mergeCell ref="C2377:L2377"/>
    <mergeCell ref="C2378:L2378"/>
    <mergeCell ref="C2383:L2383"/>
    <mergeCell ref="C2335:L2335"/>
    <mergeCell ref="C2340:L2340"/>
    <mergeCell ref="C2341:L2341"/>
    <mergeCell ref="C2342:L2342"/>
    <mergeCell ref="C2476:D2476"/>
    <mergeCell ref="K2404:L2404"/>
    <mergeCell ref="C2405:D2405"/>
    <mergeCell ref="E2405:F2405"/>
    <mergeCell ref="G2405:H2405"/>
    <mergeCell ref="I2405:J2405"/>
    <mergeCell ref="K2405:L2405"/>
    <mergeCell ref="C2406:D2406"/>
    <mergeCell ref="C2401:L2401"/>
    <mergeCell ref="E2406:F2406"/>
    <mergeCell ref="G2406:H2406"/>
    <mergeCell ref="I2406:J2406"/>
    <mergeCell ref="K2406:L2406"/>
    <mergeCell ref="C2365:L2365"/>
    <mergeCell ref="B2372:B2374"/>
    <mergeCell ref="C2221:L2221"/>
    <mergeCell ref="C2220:L2220"/>
    <mergeCell ref="B2222:B2223"/>
    <mergeCell ref="B2224:B2226"/>
    <mergeCell ref="C2224:D2224"/>
    <mergeCell ref="E2224:F2224"/>
    <mergeCell ref="G2224:H2224"/>
    <mergeCell ref="I2224:J2224"/>
    <mergeCell ref="K2224:L2224"/>
    <mergeCell ref="C2225:D2225"/>
    <mergeCell ref="C2313:L2313"/>
    <mergeCell ref="C2314:L2314"/>
    <mergeCell ref="E2225:F2225"/>
    <mergeCell ref="G2225:H2225"/>
    <mergeCell ref="I2225:J2225"/>
    <mergeCell ref="K2225:L2225"/>
    <mergeCell ref="C2226:D2226"/>
    <mergeCell ref="E2226:F2226"/>
    <mergeCell ref="G2226:H2226"/>
    <mergeCell ref="I2226:J2226"/>
    <mergeCell ref="K2226:L2226"/>
    <mergeCell ref="B2228:B2230"/>
    <mergeCell ref="C2228:E2228"/>
    <mergeCell ref="F2228:L2228"/>
    <mergeCell ref="C2262:D2262"/>
    <mergeCell ref="E2262:F2262"/>
    <mergeCell ref="G2262:H2262"/>
    <mergeCell ref="I2262:J2262"/>
    <mergeCell ref="K2262:L2262"/>
    <mergeCell ref="C2247:L2247"/>
    <mergeCell ref="C2248:L2248"/>
    <mergeCell ref="C2263:L2263"/>
    <mergeCell ref="G2368:H2368"/>
    <mergeCell ref="I2368:J2368"/>
    <mergeCell ref="K2368:L2368"/>
    <mergeCell ref="C2369:D2369"/>
    <mergeCell ref="E2369:F2369"/>
    <mergeCell ref="G2369:H2369"/>
    <mergeCell ref="I2369:J2369"/>
    <mergeCell ref="C2399:L2399"/>
    <mergeCell ref="C2400:L2400"/>
    <mergeCell ref="C2395:L2395"/>
    <mergeCell ref="C2396:L2396"/>
    <mergeCell ref="C2397:L2397"/>
    <mergeCell ref="K2369:L2369"/>
    <mergeCell ref="C2370:D2370"/>
    <mergeCell ref="E2370:F2370"/>
    <mergeCell ref="G2370:H2370"/>
    <mergeCell ref="I2370:J2370"/>
    <mergeCell ref="K2370:L2370"/>
    <mergeCell ref="C2372:E2372"/>
    <mergeCell ref="F2372:L2372"/>
    <mergeCell ref="C2373:E2373"/>
    <mergeCell ref="F2373:L2373"/>
    <mergeCell ref="C2374:E2374"/>
    <mergeCell ref="F2374:L2374"/>
    <mergeCell ref="C2368:D2368"/>
    <mergeCell ref="E2368:F2368"/>
    <mergeCell ref="C64:D64"/>
    <mergeCell ref="E64:F64"/>
    <mergeCell ref="G64:H64"/>
    <mergeCell ref="I64:J64"/>
    <mergeCell ref="K64:L64"/>
    <mergeCell ref="C65:D65"/>
    <mergeCell ref="E65:F65"/>
    <mergeCell ref="G65:H65"/>
    <mergeCell ref="I65:J65"/>
    <mergeCell ref="C73:L73"/>
    <mergeCell ref="C74:L74"/>
    <mergeCell ref="C75:L75"/>
    <mergeCell ref="A77:L77"/>
    <mergeCell ref="B78:L78"/>
    <mergeCell ref="B80:L80"/>
    <mergeCell ref="C81:L81"/>
    <mergeCell ref="C82:L82"/>
    <mergeCell ref="C79:L79"/>
    <mergeCell ref="F69:L69"/>
    <mergeCell ref="C70:E70"/>
    <mergeCell ref="F70:L70"/>
    <mergeCell ref="B71:L71"/>
    <mergeCell ref="C72:L72"/>
    <mergeCell ref="C83:L83"/>
    <mergeCell ref="C84:L84"/>
    <mergeCell ref="C85:L85"/>
    <mergeCell ref="B86:L86"/>
    <mergeCell ref="C87:L87"/>
    <mergeCell ref="C90:L90"/>
    <mergeCell ref="C92:L92"/>
    <mergeCell ref="C94:L94"/>
    <mergeCell ref="C97:L97"/>
    <mergeCell ref="B98:B99"/>
    <mergeCell ref="B100:B102"/>
    <mergeCell ref="C100:D100"/>
    <mergeCell ref="E100:F100"/>
    <mergeCell ref="G100:H100"/>
    <mergeCell ref="I100:J100"/>
    <mergeCell ref="K100:L100"/>
    <mergeCell ref="C101:D101"/>
    <mergeCell ref="E101:F101"/>
    <mergeCell ref="G101:H101"/>
    <mergeCell ref="I101:J101"/>
    <mergeCell ref="K101:L101"/>
    <mergeCell ref="C102:D102"/>
    <mergeCell ref="E102:F102"/>
    <mergeCell ref="G102:H102"/>
    <mergeCell ref="I102:J102"/>
    <mergeCell ref="K102:L102"/>
    <mergeCell ref="C95:L95"/>
    <mergeCell ref="B104:B106"/>
    <mergeCell ref="C104:E104"/>
    <mergeCell ref="F104:L104"/>
    <mergeCell ref="C105:E105"/>
    <mergeCell ref="F105:L105"/>
    <mergeCell ref="C106:E106"/>
    <mergeCell ref="F106:L106"/>
    <mergeCell ref="B107:L107"/>
    <mergeCell ref="C108:L108"/>
    <mergeCell ref="C109:L109"/>
    <mergeCell ref="C111:L111"/>
    <mergeCell ref="A113:L113"/>
    <mergeCell ref="B114:L114"/>
    <mergeCell ref="C115:L115"/>
    <mergeCell ref="B116:L116"/>
    <mergeCell ref="C117:L117"/>
    <mergeCell ref="C118:L118"/>
    <mergeCell ref="C110:L110"/>
    <mergeCell ref="G137:H137"/>
    <mergeCell ref="I137:J137"/>
    <mergeCell ref="K137:L137"/>
    <mergeCell ref="C138:D138"/>
    <mergeCell ref="E138:F138"/>
    <mergeCell ref="G138:H138"/>
    <mergeCell ref="I138:J138"/>
    <mergeCell ref="K138:L138"/>
    <mergeCell ref="B140:B142"/>
    <mergeCell ref="C140:E140"/>
    <mergeCell ref="F140:L140"/>
    <mergeCell ref="C141:E141"/>
    <mergeCell ref="F141:L141"/>
    <mergeCell ref="C142:E142"/>
    <mergeCell ref="F142:L142"/>
    <mergeCell ref="B143:L143"/>
    <mergeCell ref="A149:L149"/>
    <mergeCell ref="B150:L150"/>
    <mergeCell ref="C151:L151"/>
    <mergeCell ref="B152:L152"/>
    <mergeCell ref="C154:L154"/>
    <mergeCell ref="C155:L155"/>
    <mergeCell ref="C156:L156"/>
    <mergeCell ref="B158:L158"/>
    <mergeCell ref="C159:L159"/>
    <mergeCell ref="C144:L144"/>
    <mergeCell ref="C157:L157"/>
    <mergeCell ref="B176:B178"/>
    <mergeCell ref="B179:L179"/>
    <mergeCell ref="C180:L180"/>
    <mergeCell ref="A185:L185"/>
    <mergeCell ref="B186:L186"/>
    <mergeCell ref="B188:L188"/>
    <mergeCell ref="C187:L187"/>
    <mergeCell ref="C176:E176"/>
    <mergeCell ref="F176:L176"/>
    <mergeCell ref="C177:E177"/>
    <mergeCell ref="F177:L177"/>
    <mergeCell ref="C178:E178"/>
    <mergeCell ref="F178:L178"/>
    <mergeCell ref="C183:L183"/>
    <mergeCell ref="C160:L160"/>
    <mergeCell ref="C161:L161"/>
    <mergeCell ref="C169:L169"/>
    <mergeCell ref="B170:B171"/>
    <mergeCell ref="B172:B174"/>
    <mergeCell ref="C172:D172"/>
    <mergeCell ref="E172:F172"/>
    <mergeCell ref="G172:H172"/>
    <mergeCell ref="C205:L205"/>
    <mergeCell ref="C174:D174"/>
    <mergeCell ref="E174:F174"/>
    <mergeCell ref="G174:H174"/>
    <mergeCell ref="I174:J174"/>
    <mergeCell ref="K174:L174"/>
    <mergeCell ref="C200:L200"/>
    <mergeCell ref="C201:L201"/>
    <mergeCell ref="C202:L202"/>
    <mergeCell ref="C203:L203"/>
    <mergeCell ref="C204:L204"/>
    <mergeCell ref="C189:L189"/>
    <mergeCell ref="C190:L190"/>
    <mergeCell ref="C191:L191"/>
    <mergeCell ref="C192:L192"/>
    <mergeCell ref="B242:B243"/>
    <mergeCell ref="C244:D244"/>
    <mergeCell ref="E244:F244"/>
    <mergeCell ref="G244:H244"/>
    <mergeCell ref="I244:J244"/>
    <mergeCell ref="K244:L244"/>
    <mergeCell ref="C234:L234"/>
    <mergeCell ref="C235:L235"/>
    <mergeCell ref="C236:L236"/>
    <mergeCell ref="B244:B246"/>
    <mergeCell ref="C239:L239"/>
    <mergeCell ref="C245:D245"/>
    <mergeCell ref="E245:F245"/>
    <mergeCell ref="G245:H245"/>
    <mergeCell ref="I245:J245"/>
    <mergeCell ref="K245:L245"/>
    <mergeCell ref="C246:D246"/>
    <mergeCell ref="E246:F246"/>
    <mergeCell ref="G246:H246"/>
    <mergeCell ref="I246:J246"/>
    <mergeCell ref="K246:L246"/>
    <mergeCell ref="G281:H281"/>
    <mergeCell ref="I281:J281"/>
    <mergeCell ref="K281:L281"/>
    <mergeCell ref="C282:D282"/>
    <mergeCell ref="E282:F282"/>
    <mergeCell ref="G282:H282"/>
    <mergeCell ref="I282:J282"/>
    <mergeCell ref="K282:L282"/>
    <mergeCell ref="C261:L261"/>
    <mergeCell ref="C277:L277"/>
    <mergeCell ref="B266:L266"/>
    <mergeCell ref="B206:B207"/>
    <mergeCell ref="B208:B210"/>
    <mergeCell ref="C247:L247"/>
    <mergeCell ref="B248:B250"/>
    <mergeCell ref="C248:E248"/>
    <mergeCell ref="F248:L248"/>
    <mergeCell ref="C249:E249"/>
    <mergeCell ref="F249:L249"/>
    <mergeCell ref="C250:E250"/>
    <mergeCell ref="F250:L250"/>
    <mergeCell ref="B251:L251"/>
    <mergeCell ref="C255:L255"/>
    <mergeCell ref="A257:L257"/>
    <mergeCell ref="B258:L258"/>
    <mergeCell ref="C259:L259"/>
    <mergeCell ref="B260:L260"/>
    <mergeCell ref="B278:B279"/>
    <mergeCell ref="C237:L237"/>
    <mergeCell ref="C238:L238"/>
    <mergeCell ref="C240:L240"/>
    <mergeCell ref="C241:L241"/>
    <mergeCell ref="C286:E286"/>
    <mergeCell ref="F286:L286"/>
    <mergeCell ref="B287:L287"/>
    <mergeCell ref="C288:L288"/>
    <mergeCell ref="C289:L289"/>
    <mergeCell ref="C290:L290"/>
    <mergeCell ref="A293:L293"/>
    <mergeCell ref="B294:L294"/>
    <mergeCell ref="B296:L296"/>
    <mergeCell ref="C291:L291"/>
    <mergeCell ref="C295:L295"/>
    <mergeCell ref="C267:L267"/>
    <mergeCell ref="C268:L268"/>
    <mergeCell ref="C269:L269"/>
    <mergeCell ref="C270:L270"/>
    <mergeCell ref="C271:L271"/>
    <mergeCell ref="C272:L272"/>
    <mergeCell ref="C273:L273"/>
    <mergeCell ref="C274:L274"/>
    <mergeCell ref="C283:L283"/>
    <mergeCell ref="B284:B286"/>
    <mergeCell ref="C284:E284"/>
    <mergeCell ref="F284:L284"/>
    <mergeCell ref="C285:E285"/>
    <mergeCell ref="F285:L285"/>
    <mergeCell ref="B280:B282"/>
    <mergeCell ref="C280:D280"/>
    <mergeCell ref="E280:F280"/>
    <mergeCell ref="G280:H280"/>
    <mergeCell ref="I280:J280"/>
    <mergeCell ref="K280:L280"/>
    <mergeCell ref="C281:D281"/>
    <mergeCell ref="B359:L359"/>
    <mergeCell ref="A365:L365"/>
    <mergeCell ref="B350:B351"/>
    <mergeCell ref="B352:B354"/>
    <mergeCell ref="G352:H352"/>
    <mergeCell ref="I352:J352"/>
    <mergeCell ref="K352:L352"/>
    <mergeCell ref="C353:D353"/>
    <mergeCell ref="E353:F353"/>
    <mergeCell ref="G353:H353"/>
    <mergeCell ref="I353:J353"/>
    <mergeCell ref="C355:L355"/>
    <mergeCell ref="C380:L380"/>
    <mergeCell ref="B366:L366"/>
    <mergeCell ref="C367:L367"/>
    <mergeCell ref="C373:L373"/>
    <mergeCell ref="B374:L374"/>
    <mergeCell ref="C375:L375"/>
    <mergeCell ref="B368:L368"/>
    <mergeCell ref="C369:L369"/>
    <mergeCell ref="C370:L370"/>
    <mergeCell ref="C371:L371"/>
    <mergeCell ref="C376:L376"/>
    <mergeCell ref="I318:J318"/>
    <mergeCell ref="K318:L318"/>
    <mergeCell ref="C301:L301"/>
    <mergeCell ref="B302:L302"/>
    <mergeCell ref="C310:L310"/>
    <mergeCell ref="E425:F425"/>
    <mergeCell ref="G425:H425"/>
    <mergeCell ref="I425:J425"/>
    <mergeCell ref="K425:L425"/>
    <mergeCell ref="C420:L420"/>
    <mergeCell ref="C421:L421"/>
    <mergeCell ref="C399:L399"/>
    <mergeCell ref="C403:L403"/>
    <mergeCell ref="B392:B394"/>
    <mergeCell ref="C392:E392"/>
    <mergeCell ref="F392:L392"/>
    <mergeCell ref="C393:E393"/>
    <mergeCell ref="F393:L393"/>
    <mergeCell ref="C426:D426"/>
    <mergeCell ref="E426:F426"/>
    <mergeCell ref="G426:H426"/>
    <mergeCell ref="I426:J426"/>
    <mergeCell ref="K426:L426"/>
    <mergeCell ref="C415:L415"/>
    <mergeCell ref="C424:D424"/>
    <mergeCell ref="E424:F424"/>
    <mergeCell ref="G424:H424"/>
    <mergeCell ref="I424:J424"/>
    <mergeCell ref="K424:L424"/>
    <mergeCell ref="C425:D425"/>
    <mergeCell ref="G388:H388"/>
    <mergeCell ref="I388:J388"/>
    <mergeCell ref="K388:L388"/>
    <mergeCell ref="C389:D389"/>
    <mergeCell ref="E389:F389"/>
    <mergeCell ref="G389:H389"/>
    <mergeCell ref="I460:J460"/>
    <mergeCell ref="K460:L460"/>
    <mergeCell ref="C461:D461"/>
    <mergeCell ref="E461:F461"/>
    <mergeCell ref="G461:H461"/>
    <mergeCell ref="I461:J461"/>
    <mergeCell ref="K461:L461"/>
    <mergeCell ref="C462:D462"/>
    <mergeCell ref="E462:F462"/>
    <mergeCell ref="G462:H462"/>
    <mergeCell ref="C394:E394"/>
    <mergeCell ref="F394:L394"/>
    <mergeCell ref="A401:L401"/>
    <mergeCell ref="B402:L402"/>
    <mergeCell ref="B404:L404"/>
    <mergeCell ref="C409:L409"/>
    <mergeCell ref="B410:L410"/>
    <mergeCell ref="C412:L412"/>
    <mergeCell ref="C413:L413"/>
    <mergeCell ref="C414:L414"/>
    <mergeCell ref="C416:L416"/>
    <mergeCell ref="C417:L417"/>
    <mergeCell ref="C418:L418"/>
    <mergeCell ref="C419:L419"/>
    <mergeCell ref="B422:B423"/>
    <mergeCell ref="B424:B426"/>
    <mergeCell ref="C483:L483"/>
    <mergeCell ref="E498:F498"/>
    <mergeCell ref="G498:H498"/>
    <mergeCell ref="I498:J498"/>
    <mergeCell ref="K498:L498"/>
    <mergeCell ref="C484:L484"/>
    <mergeCell ref="C485:L485"/>
    <mergeCell ref="C486:L486"/>
    <mergeCell ref="C487:L487"/>
    <mergeCell ref="C488:L488"/>
    <mergeCell ref="C433:L433"/>
    <mergeCell ref="C434:L434"/>
    <mergeCell ref="C435:L435"/>
    <mergeCell ref="C449:L449"/>
    <mergeCell ref="C450:L450"/>
    <mergeCell ref="C451:L451"/>
    <mergeCell ref="B464:B466"/>
    <mergeCell ref="C464:E464"/>
    <mergeCell ref="F464:L464"/>
    <mergeCell ref="C465:E465"/>
    <mergeCell ref="F465:L465"/>
    <mergeCell ref="C466:E466"/>
    <mergeCell ref="F466:L466"/>
    <mergeCell ref="B467:L467"/>
    <mergeCell ref="C470:L470"/>
    <mergeCell ref="C471:L471"/>
    <mergeCell ref="A473:L473"/>
    <mergeCell ref="B458:B459"/>
    <mergeCell ref="B460:B462"/>
    <mergeCell ref="C460:D460"/>
    <mergeCell ref="E460:F460"/>
    <mergeCell ref="G460:H460"/>
    <mergeCell ref="C477:L477"/>
    <mergeCell ref="C478:L478"/>
    <mergeCell ref="B503:L503"/>
    <mergeCell ref="C504:L504"/>
    <mergeCell ref="C505:L505"/>
    <mergeCell ref="A509:L509"/>
    <mergeCell ref="B510:L510"/>
    <mergeCell ref="B512:L512"/>
    <mergeCell ref="C513:L513"/>
    <mergeCell ref="C514:L514"/>
    <mergeCell ref="C515:L515"/>
    <mergeCell ref="C517:L517"/>
    <mergeCell ref="B518:L518"/>
    <mergeCell ref="C507:L507"/>
    <mergeCell ref="C489:L489"/>
    <mergeCell ref="C490:L490"/>
    <mergeCell ref="C491:L491"/>
    <mergeCell ref="C492:L492"/>
    <mergeCell ref="C493:L493"/>
    <mergeCell ref="C498:D498"/>
    <mergeCell ref="C502:E502"/>
    <mergeCell ref="F502:L502"/>
    <mergeCell ref="G496:H496"/>
    <mergeCell ref="I496:J496"/>
    <mergeCell ref="K496:L496"/>
    <mergeCell ref="C497:D497"/>
    <mergeCell ref="E497:F497"/>
    <mergeCell ref="G497:H497"/>
    <mergeCell ref="I497:J497"/>
    <mergeCell ref="K497:L497"/>
    <mergeCell ref="C479:L479"/>
    <mergeCell ref="C480:L480"/>
    <mergeCell ref="C610:E610"/>
    <mergeCell ref="F610:L610"/>
    <mergeCell ref="C525:L525"/>
    <mergeCell ref="C542:L542"/>
    <mergeCell ref="C543:L543"/>
    <mergeCell ref="A545:L545"/>
    <mergeCell ref="B546:L546"/>
    <mergeCell ref="C547:L547"/>
    <mergeCell ref="B554:L554"/>
    <mergeCell ref="C556:L556"/>
    <mergeCell ref="B536:B538"/>
    <mergeCell ref="C536:E536"/>
    <mergeCell ref="F536:L536"/>
    <mergeCell ref="C537:E537"/>
    <mergeCell ref="F537:L537"/>
    <mergeCell ref="C538:E538"/>
    <mergeCell ref="F538:L538"/>
    <mergeCell ref="B539:L539"/>
    <mergeCell ref="C541:L541"/>
    <mergeCell ref="B548:L548"/>
    <mergeCell ref="C549:L549"/>
    <mergeCell ref="C550:L550"/>
    <mergeCell ref="C551:L551"/>
    <mergeCell ref="C552:L552"/>
    <mergeCell ref="C553:L553"/>
    <mergeCell ref="C573:E573"/>
    <mergeCell ref="F573:L573"/>
    <mergeCell ref="C574:E574"/>
    <mergeCell ref="F574:L574"/>
    <mergeCell ref="B575:L575"/>
    <mergeCell ref="C557:L557"/>
    <mergeCell ref="C558:L558"/>
    <mergeCell ref="C577:L577"/>
    <mergeCell ref="C578:L578"/>
    <mergeCell ref="C579:L579"/>
    <mergeCell ref="C583:L583"/>
    <mergeCell ref="A581:L581"/>
    <mergeCell ref="B582:L582"/>
    <mergeCell ref="B584:L584"/>
    <mergeCell ref="C585:L585"/>
    <mergeCell ref="C586:L586"/>
    <mergeCell ref="C587:L587"/>
    <mergeCell ref="C592:L592"/>
    <mergeCell ref="C593:L593"/>
    <mergeCell ref="C631:L631"/>
    <mergeCell ref="C632:L632"/>
    <mergeCell ref="C633:L633"/>
    <mergeCell ref="C634:L634"/>
    <mergeCell ref="B638:B639"/>
    <mergeCell ref="C605:D605"/>
    <mergeCell ref="E605:F605"/>
    <mergeCell ref="G605:H605"/>
    <mergeCell ref="I605:J605"/>
    <mergeCell ref="K605:L605"/>
    <mergeCell ref="C606:D606"/>
    <mergeCell ref="E606:F606"/>
    <mergeCell ref="G606:H606"/>
    <mergeCell ref="I606:J606"/>
    <mergeCell ref="K606:L606"/>
    <mergeCell ref="B608:B610"/>
    <mergeCell ref="C608:E608"/>
    <mergeCell ref="F608:L608"/>
    <mergeCell ref="C609:E609"/>
    <mergeCell ref="F609:L609"/>
    <mergeCell ref="B640:B642"/>
    <mergeCell ref="C640:D640"/>
    <mergeCell ref="E640:F640"/>
    <mergeCell ref="G640:H640"/>
    <mergeCell ref="I640:J640"/>
    <mergeCell ref="K640:L640"/>
    <mergeCell ref="C641:D641"/>
    <mergeCell ref="E641:F641"/>
    <mergeCell ref="G641:H641"/>
    <mergeCell ref="I641:J641"/>
    <mergeCell ref="K641:L641"/>
    <mergeCell ref="C642:D642"/>
    <mergeCell ref="E642:F642"/>
    <mergeCell ref="G642:H642"/>
    <mergeCell ref="I642:J642"/>
    <mergeCell ref="K642:L642"/>
    <mergeCell ref="F681:L681"/>
    <mergeCell ref="C671:L671"/>
    <mergeCell ref="C672:L672"/>
    <mergeCell ref="B644:B646"/>
    <mergeCell ref="C644:E644"/>
    <mergeCell ref="F644:L644"/>
    <mergeCell ref="C645:E645"/>
    <mergeCell ref="F645:L645"/>
    <mergeCell ref="C646:E646"/>
    <mergeCell ref="F646:L646"/>
    <mergeCell ref="B647:L647"/>
    <mergeCell ref="A653:L653"/>
    <mergeCell ref="B654:L654"/>
    <mergeCell ref="B656:L656"/>
    <mergeCell ref="B662:L662"/>
    <mergeCell ref="C666:L666"/>
    <mergeCell ref="C682:E682"/>
    <mergeCell ref="F682:L682"/>
    <mergeCell ref="B683:L683"/>
    <mergeCell ref="C685:L685"/>
    <mergeCell ref="C686:L686"/>
    <mergeCell ref="C687:L687"/>
    <mergeCell ref="A689:L689"/>
    <mergeCell ref="B690:L690"/>
    <mergeCell ref="B692:L692"/>
    <mergeCell ref="C696:L696"/>
    <mergeCell ref="B698:L698"/>
    <mergeCell ref="B712:B714"/>
    <mergeCell ref="C712:D712"/>
    <mergeCell ref="E712:F712"/>
    <mergeCell ref="G712:H712"/>
    <mergeCell ref="I712:J712"/>
    <mergeCell ref="K712:L712"/>
    <mergeCell ref="B710:B711"/>
    <mergeCell ref="I713:J713"/>
    <mergeCell ref="K713:L713"/>
    <mergeCell ref="C714:D714"/>
    <mergeCell ref="E714:F714"/>
    <mergeCell ref="C697:L697"/>
    <mergeCell ref="C699:L699"/>
    <mergeCell ref="C700:L700"/>
    <mergeCell ref="C701:L701"/>
    <mergeCell ref="C702:L702"/>
    <mergeCell ref="C691:L691"/>
    <mergeCell ref="C693:L693"/>
    <mergeCell ref="C694:L694"/>
    <mergeCell ref="C695:L695"/>
    <mergeCell ref="C705:L705"/>
    <mergeCell ref="F716:L716"/>
    <mergeCell ref="B719:L719"/>
    <mergeCell ref="C720:L720"/>
    <mergeCell ref="A725:L725"/>
    <mergeCell ref="B726:L726"/>
    <mergeCell ref="C722:L722"/>
    <mergeCell ref="C723:L723"/>
    <mergeCell ref="B728:L728"/>
    <mergeCell ref="C729:L729"/>
    <mergeCell ref="C730:L730"/>
    <mergeCell ref="C732:L732"/>
    <mergeCell ref="B734:L734"/>
    <mergeCell ref="C739:L739"/>
    <mergeCell ref="B746:B747"/>
    <mergeCell ref="B748:B750"/>
    <mergeCell ref="C748:D748"/>
    <mergeCell ref="E748:F748"/>
    <mergeCell ref="G748:H748"/>
    <mergeCell ref="I748:J748"/>
    <mergeCell ref="K748:L748"/>
    <mergeCell ref="C749:D749"/>
    <mergeCell ref="E749:F749"/>
    <mergeCell ref="G749:H749"/>
    <mergeCell ref="I749:J749"/>
    <mergeCell ref="K749:L749"/>
    <mergeCell ref="C750:D750"/>
    <mergeCell ref="E750:F750"/>
    <mergeCell ref="G750:H750"/>
    <mergeCell ref="I750:J750"/>
    <mergeCell ref="K750:L750"/>
    <mergeCell ref="C737:L737"/>
    <mergeCell ref="C738:L738"/>
    <mergeCell ref="B752:B754"/>
    <mergeCell ref="C752:E752"/>
    <mergeCell ref="F752:L752"/>
    <mergeCell ref="C753:E753"/>
    <mergeCell ref="F753:L753"/>
    <mergeCell ref="C754:E754"/>
    <mergeCell ref="F754:L754"/>
    <mergeCell ref="B755:L755"/>
    <mergeCell ref="C756:L756"/>
    <mergeCell ref="C757:L757"/>
    <mergeCell ref="C758:L758"/>
    <mergeCell ref="A761:L761"/>
    <mergeCell ref="C759:L759"/>
    <mergeCell ref="B762:L762"/>
    <mergeCell ref="C763:L763"/>
    <mergeCell ref="B764:L764"/>
    <mergeCell ref="B770:L770"/>
    <mergeCell ref="C765:L765"/>
    <mergeCell ref="C766:L766"/>
    <mergeCell ref="C768:L768"/>
    <mergeCell ref="C767:L767"/>
    <mergeCell ref="E786:F786"/>
    <mergeCell ref="G786:H786"/>
    <mergeCell ref="I786:J786"/>
    <mergeCell ref="K786:L786"/>
    <mergeCell ref="B788:B790"/>
    <mergeCell ref="C788:E788"/>
    <mergeCell ref="F788:L788"/>
    <mergeCell ref="C789:E789"/>
    <mergeCell ref="F789:L789"/>
    <mergeCell ref="C790:E790"/>
    <mergeCell ref="F790:L790"/>
    <mergeCell ref="C781:L781"/>
    <mergeCell ref="C769:L769"/>
    <mergeCell ref="C774:L774"/>
    <mergeCell ref="C776:L776"/>
    <mergeCell ref="C777:L777"/>
    <mergeCell ref="C778:L778"/>
    <mergeCell ref="C779:L779"/>
    <mergeCell ref="C780:L780"/>
    <mergeCell ref="B782:B783"/>
    <mergeCell ref="B784:B786"/>
    <mergeCell ref="C784:D784"/>
    <mergeCell ref="C785:D785"/>
    <mergeCell ref="E785:F785"/>
    <mergeCell ref="G785:H785"/>
    <mergeCell ref="I785:J785"/>
    <mergeCell ref="K785:L785"/>
    <mergeCell ref="B827:L827"/>
    <mergeCell ref="A833:L833"/>
    <mergeCell ref="B834:L834"/>
    <mergeCell ref="B836:L836"/>
    <mergeCell ref="B818:B819"/>
    <mergeCell ref="C823:L823"/>
    <mergeCell ref="C828:L828"/>
    <mergeCell ref="C829:L829"/>
    <mergeCell ref="C830:L830"/>
    <mergeCell ref="C831:L831"/>
    <mergeCell ref="C835:L835"/>
    <mergeCell ref="B820:B822"/>
    <mergeCell ref="C820:D820"/>
    <mergeCell ref="E820:F820"/>
    <mergeCell ref="G820:H820"/>
    <mergeCell ref="I820:J820"/>
    <mergeCell ref="K820:L820"/>
    <mergeCell ref="C821:D821"/>
    <mergeCell ref="E821:F821"/>
    <mergeCell ref="E822:F822"/>
    <mergeCell ref="G822:H822"/>
    <mergeCell ref="I822:J822"/>
    <mergeCell ref="C825:E825"/>
    <mergeCell ref="F825:L825"/>
    <mergeCell ref="C826:E826"/>
    <mergeCell ref="F826:L826"/>
    <mergeCell ref="G821:H821"/>
    <mergeCell ref="I821:J821"/>
    <mergeCell ref="K821:L821"/>
    <mergeCell ref="C822:D822"/>
    <mergeCell ref="C839:L839"/>
    <mergeCell ref="C840:L840"/>
    <mergeCell ref="B842:L842"/>
    <mergeCell ref="C843:L843"/>
    <mergeCell ref="C844:L844"/>
    <mergeCell ref="C837:L837"/>
    <mergeCell ref="C838:L838"/>
    <mergeCell ref="C841:L841"/>
    <mergeCell ref="C849:L849"/>
    <mergeCell ref="B854:B855"/>
    <mergeCell ref="B856:B858"/>
    <mergeCell ref="C856:D856"/>
    <mergeCell ref="E856:F856"/>
    <mergeCell ref="G856:H856"/>
    <mergeCell ref="I856:J856"/>
    <mergeCell ref="K856:L856"/>
    <mergeCell ref="C857:D857"/>
    <mergeCell ref="E857:F857"/>
    <mergeCell ref="G857:H857"/>
    <mergeCell ref="I857:J857"/>
    <mergeCell ref="K857:L857"/>
    <mergeCell ref="C858:D858"/>
    <mergeCell ref="E858:F858"/>
    <mergeCell ref="G858:H858"/>
    <mergeCell ref="I858:J858"/>
    <mergeCell ref="K858:L858"/>
    <mergeCell ref="C853:L853"/>
    <mergeCell ref="C846:L846"/>
    <mergeCell ref="C847:L847"/>
    <mergeCell ref="C848:L848"/>
    <mergeCell ref="C845:L845"/>
    <mergeCell ref="C859:L859"/>
    <mergeCell ref="B860:B862"/>
    <mergeCell ref="C860:E860"/>
    <mergeCell ref="F860:L860"/>
    <mergeCell ref="C861:E861"/>
    <mergeCell ref="F861:L861"/>
    <mergeCell ref="C862:E862"/>
    <mergeCell ref="F862:L862"/>
    <mergeCell ref="B863:L863"/>
    <mergeCell ref="A869:L869"/>
    <mergeCell ref="B870:L870"/>
    <mergeCell ref="B872:L872"/>
    <mergeCell ref="C877:L877"/>
    <mergeCell ref="B878:L878"/>
    <mergeCell ref="C882:L882"/>
    <mergeCell ref="C883:L883"/>
    <mergeCell ref="C885:L885"/>
    <mergeCell ref="C873:L873"/>
    <mergeCell ref="C874:L874"/>
    <mergeCell ref="C875:L875"/>
    <mergeCell ref="C876:L876"/>
    <mergeCell ref="C864:L864"/>
    <mergeCell ref="C865:L865"/>
    <mergeCell ref="C866:L866"/>
    <mergeCell ref="C867:L867"/>
    <mergeCell ref="C871:L871"/>
    <mergeCell ref="C902:L902"/>
    <mergeCell ref="A905:L905"/>
    <mergeCell ref="B906:L906"/>
    <mergeCell ref="B908:L908"/>
    <mergeCell ref="C911:L911"/>
    <mergeCell ref="B914:L914"/>
    <mergeCell ref="C925:L925"/>
    <mergeCell ref="C915:L915"/>
    <mergeCell ref="C916:L916"/>
    <mergeCell ref="C917:L917"/>
    <mergeCell ref="C918:L918"/>
    <mergeCell ref="C919:L919"/>
    <mergeCell ref="C920:L920"/>
    <mergeCell ref="C921:L921"/>
    <mergeCell ref="C922:L922"/>
    <mergeCell ref="C923:L923"/>
    <mergeCell ref="C924:L924"/>
    <mergeCell ref="C907:L907"/>
    <mergeCell ref="C909:L909"/>
    <mergeCell ref="I1002:J1002"/>
    <mergeCell ref="K1002:L1002"/>
    <mergeCell ref="B1007:L1007"/>
    <mergeCell ref="C1011:L1011"/>
    <mergeCell ref="A1013:L1013"/>
    <mergeCell ref="B1014:L1014"/>
    <mergeCell ref="C1015:L1015"/>
    <mergeCell ref="B1016:L1016"/>
    <mergeCell ref="C1018:L1018"/>
    <mergeCell ref="C1019:L1019"/>
    <mergeCell ref="C1020:L1020"/>
    <mergeCell ref="C1021:L1021"/>
    <mergeCell ref="B1022:L1022"/>
    <mergeCell ref="C1029:L1029"/>
    <mergeCell ref="C1030:L1030"/>
    <mergeCell ref="C1024:L1024"/>
    <mergeCell ref="C1025:L1025"/>
    <mergeCell ref="C1026:L1026"/>
    <mergeCell ref="C1027:L1027"/>
    <mergeCell ref="C1028:L1028"/>
    <mergeCell ref="C1006:E1006"/>
    <mergeCell ref="F1006:L1006"/>
    <mergeCell ref="C1005:E1005"/>
    <mergeCell ref="F1005:L1005"/>
    <mergeCell ref="B1070:B1071"/>
    <mergeCell ref="B1072:B1074"/>
    <mergeCell ref="C1072:D1072"/>
    <mergeCell ref="E1072:F1072"/>
    <mergeCell ref="C1065:L1065"/>
    <mergeCell ref="C1066:L1066"/>
    <mergeCell ref="C1067:L1067"/>
    <mergeCell ref="C1068:L1068"/>
    <mergeCell ref="C1031:L1031"/>
    <mergeCell ref="C1033:L1033"/>
    <mergeCell ref="B1034:B1035"/>
    <mergeCell ref="B1036:B1038"/>
    <mergeCell ref="C1036:D1036"/>
    <mergeCell ref="E1036:F1036"/>
    <mergeCell ref="G1036:H1036"/>
    <mergeCell ref="I1036:J1036"/>
    <mergeCell ref="K1036:L1036"/>
    <mergeCell ref="C1037:D1037"/>
    <mergeCell ref="E1037:F1037"/>
    <mergeCell ref="G1037:H1037"/>
    <mergeCell ref="I1037:J1037"/>
    <mergeCell ref="K1037:L1037"/>
    <mergeCell ref="C1038:D1038"/>
    <mergeCell ref="E1038:F1038"/>
    <mergeCell ref="G1038:H1038"/>
    <mergeCell ref="I1038:J1038"/>
    <mergeCell ref="K1038:L1038"/>
    <mergeCell ref="C1032:L1032"/>
    <mergeCell ref="C1069:L1069"/>
    <mergeCell ref="C1039:L1039"/>
    <mergeCell ref="C1044:L1044"/>
    <mergeCell ref="C1045:L1045"/>
    <mergeCell ref="B1040:B1042"/>
    <mergeCell ref="C1040:E1040"/>
    <mergeCell ref="F1040:L1040"/>
    <mergeCell ref="C1041:E1041"/>
    <mergeCell ref="F1041:L1041"/>
    <mergeCell ref="C1042:E1042"/>
    <mergeCell ref="F1042:L1042"/>
    <mergeCell ref="B1043:L1043"/>
    <mergeCell ref="A1049:L1049"/>
    <mergeCell ref="B1050:L1050"/>
    <mergeCell ref="B1052:L1052"/>
    <mergeCell ref="C1054:L1054"/>
    <mergeCell ref="C1055:L1055"/>
    <mergeCell ref="C1057:L1057"/>
    <mergeCell ref="B1058:L1058"/>
    <mergeCell ref="C1059:L1059"/>
    <mergeCell ref="C1061:L1061"/>
    <mergeCell ref="C1060:L1060"/>
    <mergeCell ref="C1046:L1046"/>
    <mergeCell ref="C1047:L1047"/>
    <mergeCell ref="C1051:L1051"/>
    <mergeCell ref="C1053:L1053"/>
    <mergeCell ref="C1056:L1056"/>
    <mergeCell ref="B1108:B1110"/>
    <mergeCell ref="C1108:D1108"/>
    <mergeCell ref="E1108:F1108"/>
    <mergeCell ref="G1108:H1108"/>
    <mergeCell ref="I1108:J1108"/>
    <mergeCell ref="K1108:L1108"/>
    <mergeCell ref="C1109:D1109"/>
    <mergeCell ref="E1109:F1109"/>
    <mergeCell ref="G1109:H1109"/>
    <mergeCell ref="I1109:J1109"/>
    <mergeCell ref="K1109:L1109"/>
    <mergeCell ref="C1110:D1110"/>
    <mergeCell ref="E1110:F1110"/>
    <mergeCell ref="G1110:H1110"/>
    <mergeCell ref="I1110:J1110"/>
    <mergeCell ref="K1110:L1110"/>
    <mergeCell ref="C1095:L1095"/>
    <mergeCell ref="C1096:L1096"/>
    <mergeCell ref="C1102:L1102"/>
    <mergeCell ref="C1104:L1104"/>
    <mergeCell ref="C1105:L1105"/>
    <mergeCell ref="B1106:B1107"/>
    <mergeCell ref="C1099:L1099"/>
    <mergeCell ref="C1103:L1103"/>
    <mergeCell ref="I1182:J1182"/>
    <mergeCell ref="K1182:L1182"/>
    <mergeCell ref="C1161:L1161"/>
    <mergeCell ref="C1163:L1163"/>
    <mergeCell ref="C1164:L1164"/>
    <mergeCell ref="B1220:B1222"/>
    <mergeCell ref="B1223:L1223"/>
    <mergeCell ref="C1226:L1226"/>
    <mergeCell ref="C1227:L1227"/>
    <mergeCell ref="A1229:L1229"/>
    <mergeCell ref="B1230:L1230"/>
    <mergeCell ref="C1231:L1231"/>
    <mergeCell ref="B1232:L1232"/>
    <mergeCell ref="C1233:L1233"/>
    <mergeCell ref="C1234:L1234"/>
    <mergeCell ref="C1235:L1235"/>
    <mergeCell ref="A1193:L1193"/>
    <mergeCell ref="B1194:L1194"/>
    <mergeCell ref="B1196:L1196"/>
    <mergeCell ref="C1201:L1201"/>
    <mergeCell ref="B1202:L1202"/>
    <mergeCell ref="C1203:L1203"/>
    <mergeCell ref="C1205:L1205"/>
    <mergeCell ref="C1212:L1212"/>
    <mergeCell ref="B1214:B1215"/>
    <mergeCell ref="B1216:B1218"/>
    <mergeCell ref="C1216:D1216"/>
    <mergeCell ref="E1216:F1216"/>
    <mergeCell ref="G1216:H1216"/>
    <mergeCell ref="I1216:J1216"/>
    <mergeCell ref="K1216:L1216"/>
    <mergeCell ref="C1217:D1217"/>
    <mergeCell ref="E1217:F1217"/>
    <mergeCell ref="G1217:H1217"/>
    <mergeCell ref="I1217:J1217"/>
    <mergeCell ref="K1217:L1217"/>
    <mergeCell ref="C1218:D1218"/>
    <mergeCell ref="B1256:B1258"/>
    <mergeCell ref="B1259:L1259"/>
    <mergeCell ref="A1265:L1265"/>
    <mergeCell ref="B1266:L1266"/>
    <mergeCell ref="B1268:L1268"/>
    <mergeCell ref="C1269:L1269"/>
    <mergeCell ref="C1270:L1270"/>
    <mergeCell ref="C1272:L1272"/>
    <mergeCell ref="C1273:L1273"/>
    <mergeCell ref="B1274:L1274"/>
    <mergeCell ref="B1292:B1294"/>
    <mergeCell ref="B1295:L1295"/>
    <mergeCell ref="C1289:D1289"/>
    <mergeCell ref="E1289:F1289"/>
    <mergeCell ref="G1289:H1289"/>
    <mergeCell ref="I1289:J1289"/>
    <mergeCell ref="K1289:L1289"/>
    <mergeCell ref="C1290:D1290"/>
    <mergeCell ref="E1290:F1290"/>
    <mergeCell ref="G1290:H1290"/>
    <mergeCell ref="I1290:J1290"/>
    <mergeCell ref="K1290:L1290"/>
    <mergeCell ref="C1291:L1291"/>
    <mergeCell ref="C1260:L1260"/>
    <mergeCell ref="C1275:L1275"/>
    <mergeCell ref="C1267:L1267"/>
    <mergeCell ref="C1271:L1271"/>
    <mergeCell ref="C1321:L1321"/>
    <mergeCell ref="B1322:B1323"/>
    <mergeCell ref="B1324:B1326"/>
    <mergeCell ref="C1324:D1324"/>
    <mergeCell ref="E1324:F1324"/>
    <mergeCell ref="G1324:H1324"/>
    <mergeCell ref="I1324:J1324"/>
    <mergeCell ref="K1324:L1324"/>
    <mergeCell ref="C1325:D1325"/>
    <mergeCell ref="E1325:F1325"/>
    <mergeCell ref="G1325:H1325"/>
    <mergeCell ref="I1325:J1325"/>
    <mergeCell ref="C1312:L1312"/>
    <mergeCell ref="C1313:L1313"/>
    <mergeCell ref="C1315:L1315"/>
    <mergeCell ref="C1316:L1316"/>
    <mergeCell ref="C1314:L1314"/>
    <mergeCell ref="E1361:F1361"/>
    <mergeCell ref="G1361:H1361"/>
    <mergeCell ref="I1361:J1361"/>
    <mergeCell ref="K1361:L1361"/>
    <mergeCell ref="C1362:D1362"/>
    <mergeCell ref="E1362:F1362"/>
    <mergeCell ref="G1362:H1362"/>
    <mergeCell ref="I1362:J1362"/>
    <mergeCell ref="K1362:L1362"/>
    <mergeCell ref="C1347:L1347"/>
    <mergeCell ref="C1348:L1348"/>
    <mergeCell ref="C1349:L1349"/>
    <mergeCell ref="C1350:L1350"/>
    <mergeCell ref="C1351:L1351"/>
    <mergeCell ref="C1352:L1352"/>
    <mergeCell ref="C1353:L1353"/>
    <mergeCell ref="C1354:L1354"/>
    <mergeCell ref="C1357:L1357"/>
    <mergeCell ref="E1397:F1397"/>
    <mergeCell ref="G1397:H1397"/>
    <mergeCell ref="I1397:J1397"/>
    <mergeCell ref="K1397:L1397"/>
    <mergeCell ref="C1398:D1398"/>
    <mergeCell ref="E1398:F1398"/>
    <mergeCell ref="G1398:H1398"/>
    <mergeCell ref="I1398:J1398"/>
    <mergeCell ref="K1398:L1398"/>
    <mergeCell ref="C1380:L1380"/>
    <mergeCell ref="C1381:L1381"/>
    <mergeCell ref="C1383:L1383"/>
    <mergeCell ref="C1385:L1385"/>
    <mergeCell ref="C1393:L1393"/>
    <mergeCell ref="C1392:L1392"/>
    <mergeCell ref="C1407:L1407"/>
    <mergeCell ref="A1409:L1409"/>
    <mergeCell ref="C1404:L1404"/>
    <mergeCell ref="K1396:L1396"/>
    <mergeCell ref="C1397:D1397"/>
    <mergeCell ref="B1403:L1403"/>
    <mergeCell ref="C1405:L1405"/>
    <mergeCell ref="B1410:L1410"/>
    <mergeCell ref="B1412:L1412"/>
    <mergeCell ref="C1416:L1416"/>
    <mergeCell ref="C1417:L1417"/>
    <mergeCell ref="C1420:L1420"/>
    <mergeCell ref="C1427:L1427"/>
    <mergeCell ref="B1430:B1431"/>
    <mergeCell ref="B1432:B1434"/>
    <mergeCell ref="C1432:D1432"/>
    <mergeCell ref="E1432:F1432"/>
    <mergeCell ref="G1432:H1432"/>
    <mergeCell ref="I1432:J1432"/>
    <mergeCell ref="K1432:L1432"/>
    <mergeCell ref="C1433:D1433"/>
    <mergeCell ref="E1433:F1433"/>
    <mergeCell ref="G1433:H1433"/>
    <mergeCell ref="I1433:J1433"/>
    <mergeCell ref="K1433:L1433"/>
    <mergeCell ref="C1434:D1434"/>
    <mergeCell ref="E1434:F1434"/>
    <mergeCell ref="G1434:H1434"/>
    <mergeCell ref="I1434:J1434"/>
    <mergeCell ref="K1434:L1434"/>
    <mergeCell ref="C1419:L1419"/>
    <mergeCell ref="C1421:L1421"/>
    <mergeCell ref="C1422:L1422"/>
    <mergeCell ref="C1423:L1423"/>
    <mergeCell ref="C1424:L1424"/>
    <mergeCell ref="C1426:L1426"/>
    <mergeCell ref="C1428:L1428"/>
    <mergeCell ref="C1411:L1411"/>
    <mergeCell ref="C1413:L1413"/>
    <mergeCell ref="B1472:B1474"/>
    <mergeCell ref="B1475:L1475"/>
    <mergeCell ref="A1481:L1481"/>
    <mergeCell ref="B1482:L1482"/>
    <mergeCell ref="B1484:L1484"/>
    <mergeCell ref="C1485:L1485"/>
    <mergeCell ref="C1487:L1487"/>
    <mergeCell ref="C1488:L1488"/>
    <mergeCell ref="C1489:L1489"/>
    <mergeCell ref="B1490:L1490"/>
    <mergeCell ref="C1491:L1491"/>
    <mergeCell ref="B1518:L1518"/>
    <mergeCell ref="B1520:L1520"/>
    <mergeCell ref="B1538:B1539"/>
    <mergeCell ref="B1540:B1542"/>
    <mergeCell ref="C1540:D1540"/>
    <mergeCell ref="E1540:F1540"/>
    <mergeCell ref="G1540:H1540"/>
    <mergeCell ref="I1540:J1540"/>
    <mergeCell ref="K1540:L1540"/>
    <mergeCell ref="C1541:D1541"/>
    <mergeCell ref="E1541:F1541"/>
    <mergeCell ref="G1541:H1541"/>
    <mergeCell ref="I1541:J1541"/>
    <mergeCell ref="K1541:L1541"/>
    <mergeCell ref="C1542:D1542"/>
    <mergeCell ref="E1542:F1542"/>
    <mergeCell ref="G1542:H1542"/>
    <mergeCell ref="I1542:J1542"/>
    <mergeCell ref="K1542:L1542"/>
    <mergeCell ref="C1521:L1521"/>
    <mergeCell ref="C1522:L1522"/>
    <mergeCell ref="B1562:L1562"/>
    <mergeCell ref="C1570:L1570"/>
    <mergeCell ref="C1571:L1571"/>
    <mergeCell ref="C1573:L1573"/>
    <mergeCell ref="B1574:B1575"/>
    <mergeCell ref="C1497:L1497"/>
    <mergeCell ref="C1498:L1498"/>
    <mergeCell ref="C1499:L1499"/>
    <mergeCell ref="C1500:L1500"/>
    <mergeCell ref="C1501:L1501"/>
    <mergeCell ref="B1502:B1503"/>
    <mergeCell ref="B1504:B1506"/>
    <mergeCell ref="C1504:D1504"/>
    <mergeCell ref="E1504:F1504"/>
    <mergeCell ref="G1504:H1504"/>
    <mergeCell ref="I1504:J1504"/>
    <mergeCell ref="K1504:L1504"/>
    <mergeCell ref="C1505:D1505"/>
    <mergeCell ref="E1505:F1505"/>
    <mergeCell ref="G1505:H1505"/>
    <mergeCell ref="I1505:J1505"/>
    <mergeCell ref="K1505:L1505"/>
    <mergeCell ref="C1563:L1563"/>
    <mergeCell ref="C1564:L1564"/>
    <mergeCell ref="C1565:L1565"/>
    <mergeCell ref="C1566:L1566"/>
    <mergeCell ref="C1567:L1567"/>
    <mergeCell ref="C1568:L1568"/>
    <mergeCell ref="C1569:L1569"/>
    <mergeCell ref="C1572:L1572"/>
    <mergeCell ref="C1506:D1506"/>
    <mergeCell ref="E1506:F1506"/>
    <mergeCell ref="B1576:B1578"/>
    <mergeCell ref="C1576:D1576"/>
    <mergeCell ref="E1576:F1576"/>
    <mergeCell ref="G1576:H1576"/>
    <mergeCell ref="I1576:J1576"/>
    <mergeCell ref="K1576:L1576"/>
    <mergeCell ref="C1577:D1577"/>
    <mergeCell ref="E1577:F1577"/>
    <mergeCell ref="G1577:H1577"/>
    <mergeCell ref="I1577:J1577"/>
    <mergeCell ref="K1577:L1577"/>
    <mergeCell ref="C1578:D1578"/>
    <mergeCell ref="E1578:F1578"/>
    <mergeCell ref="G1578:H1578"/>
    <mergeCell ref="I1578:J1578"/>
    <mergeCell ref="K1578:L1578"/>
    <mergeCell ref="B1598:L1598"/>
    <mergeCell ref="B1590:L1590"/>
    <mergeCell ref="C1591:L1591"/>
    <mergeCell ref="B1592:L1592"/>
    <mergeCell ref="C1593:L1593"/>
    <mergeCell ref="C1594:L1594"/>
    <mergeCell ref="C1595:L1595"/>
    <mergeCell ref="C1596:L1596"/>
    <mergeCell ref="C1597:L1597"/>
    <mergeCell ref="G1614:H1614"/>
    <mergeCell ref="I1614:J1614"/>
    <mergeCell ref="K1614:L1614"/>
    <mergeCell ref="C1600:L1600"/>
    <mergeCell ref="C1601:L1601"/>
    <mergeCell ref="C1602:L1602"/>
    <mergeCell ref="C1616:E1616"/>
    <mergeCell ref="F1616:L1616"/>
    <mergeCell ref="C1617:E1617"/>
    <mergeCell ref="F1617:L1617"/>
    <mergeCell ref="C1618:E1618"/>
    <mergeCell ref="F1618:L1618"/>
    <mergeCell ref="B1619:L1619"/>
    <mergeCell ref="C1620:L1620"/>
    <mergeCell ref="C1621:L1621"/>
    <mergeCell ref="C1622:L1622"/>
    <mergeCell ref="C1623:L1623"/>
    <mergeCell ref="C1603:L1603"/>
    <mergeCell ref="C1604:L1604"/>
    <mergeCell ref="C1605:L1605"/>
    <mergeCell ref="C1606:L1606"/>
    <mergeCell ref="C1607:L1607"/>
    <mergeCell ref="C1608:L1608"/>
    <mergeCell ref="C1609:L1609"/>
    <mergeCell ref="C1615:L1615"/>
    <mergeCell ref="B1616:B1618"/>
    <mergeCell ref="B1688:B1690"/>
    <mergeCell ref="C1688:E1688"/>
    <mergeCell ref="F1688:L1688"/>
    <mergeCell ref="C1689:E1689"/>
    <mergeCell ref="F1689:L1689"/>
    <mergeCell ref="C1690:E1690"/>
    <mergeCell ref="F1690:L1690"/>
    <mergeCell ref="A1625:L1625"/>
    <mergeCell ref="B1626:L1626"/>
    <mergeCell ref="B1628:L1628"/>
    <mergeCell ref="C1631:L1631"/>
    <mergeCell ref="C1632:L1632"/>
    <mergeCell ref="C1633:L1633"/>
    <mergeCell ref="B1646:B1647"/>
    <mergeCell ref="B1648:B1650"/>
    <mergeCell ref="C1648:D1648"/>
    <mergeCell ref="E1648:F1648"/>
    <mergeCell ref="G1648:H1648"/>
    <mergeCell ref="I1648:J1648"/>
    <mergeCell ref="K1648:L1648"/>
    <mergeCell ref="C1649:D1649"/>
    <mergeCell ref="E1649:F1649"/>
    <mergeCell ref="G1649:H1649"/>
    <mergeCell ref="I1649:J1649"/>
    <mergeCell ref="K1649:L1649"/>
    <mergeCell ref="C1650:D1650"/>
    <mergeCell ref="E1650:F1650"/>
    <mergeCell ref="G1650:H1650"/>
    <mergeCell ref="I1650:J1650"/>
    <mergeCell ref="K1650:L1650"/>
    <mergeCell ref="C1651:L1651"/>
    <mergeCell ref="C1658:L1658"/>
    <mergeCell ref="B1682:B1683"/>
    <mergeCell ref="B1684:B1686"/>
    <mergeCell ref="C1684:D1684"/>
    <mergeCell ref="E1684:F1684"/>
    <mergeCell ref="C1687:L1687"/>
    <mergeCell ref="B1691:L1691"/>
    <mergeCell ref="A1697:L1697"/>
    <mergeCell ref="B1698:L1698"/>
    <mergeCell ref="C1699:L1699"/>
    <mergeCell ref="B1700:L1700"/>
    <mergeCell ref="C1702:L1702"/>
    <mergeCell ref="C1703:L1703"/>
    <mergeCell ref="C1704:L1704"/>
    <mergeCell ref="B1706:L1706"/>
    <mergeCell ref="C1707:L1707"/>
    <mergeCell ref="C1708:L1708"/>
    <mergeCell ref="C1709:L1709"/>
    <mergeCell ref="C1693:L1693"/>
    <mergeCell ref="C1694:L1694"/>
    <mergeCell ref="G1684:H1684"/>
    <mergeCell ref="I1684:J1684"/>
    <mergeCell ref="K1684:L1684"/>
    <mergeCell ref="C1685:D1685"/>
    <mergeCell ref="E1685:F1685"/>
    <mergeCell ref="G1685:H1685"/>
    <mergeCell ref="I1685:J1685"/>
    <mergeCell ref="K1685:L1685"/>
    <mergeCell ref="C1686:D1686"/>
    <mergeCell ref="E1686:F1686"/>
    <mergeCell ref="G1686:H1686"/>
    <mergeCell ref="I1686:J1686"/>
    <mergeCell ref="K1686:L1686"/>
    <mergeCell ref="B1718:B1719"/>
    <mergeCell ref="B1720:B1722"/>
    <mergeCell ref="C1720:D1720"/>
    <mergeCell ref="E1720:F1720"/>
    <mergeCell ref="G1720:H1720"/>
    <mergeCell ref="I1720:J1720"/>
    <mergeCell ref="K1720:L1720"/>
    <mergeCell ref="C1721:D1721"/>
    <mergeCell ref="E1721:F1721"/>
    <mergeCell ref="G1721:H1721"/>
    <mergeCell ref="I1721:J1721"/>
    <mergeCell ref="K1721:L1721"/>
    <mergeCell ref="C1722:D1722"/>
    <mergeCell ref="E1722:F1722"/>
    <mergeCell ref="G1722:H1722"/>
    <mergeCell ref="I1722:J1722"/>
    <mergeCell ref="K1722:L1722"/>
    <mergeCell ref="B1724:B1726"/>
    <mergeCell ref="C1724:E1724"/>
    <mergeCell ref="F1724:L1724"/>
    <mergeCell ref="C1725:E1725"/>
    <mergeCell ref="F1725:L1725"/>
    <mergeCell ref="C1726:E1726"/>
    <mergeCell ref="F1726:L1726"/>
    <mergeCell ref="B1727:L1727"/>
    <mergeCell ref="C1728:L1728"/>
    <mergeCell ref="A1733:L1733"/>
    <mergeCell ref="B1734:L1734"/>
    <mergeCell ref="B1736:L1736"/>
    <mergeCell ref="B1742:L1742"/>
    <mergeCell ref="C1743:L1743"/>
    <mergeCell ref="C1745:L1745"/>
    <mergeCell ref="C1746:L1746"/>
    <mergeCell ref="C1747:L1747"/>
    <mergeCell ref="C1744:L1744"/>
    <mergeCell ref="B1754:B1755"/>
    <mergeCell ref="B1756:B1758"/>
    <mergeCell ref="C1756:D1756"/>
    <mergeCell ref="E1756:F1756"/>
    <mergeCell ref="G1756:H1756"/>
    <mergeCell ref="I1756:J1756"/>
    <mergeCell ref="K1756:L1756"/>
    <mergeCell ref="C1757:D1757"/>
    <mergeCell ref="E1757:F1757"/>
    <mergeCell ref="G1757:H1757"/>
    <mergeCell ref="I1757:J1757"/>
    <mergeCell ref="K1757:L1757"/>
    <mergeCell ref="C1758:D1758"/>
    <mergeCell ref="E1758:F1758"/>
    <mergeCell ref="G1758:H1758"/>
    <mergeCell ref="I1758:J1758"/>
    <mergeCell ref="K1758:L1758"/>
    <mergeCell ref="B1760:B1762"/>
    <mergeCell ref="C1760:E1760"/>
    <mergeCell ref="F1760:L1760"/>
    <mergeCell ref="C1761:E1761"/>
    <mergeCell ref="F1761:L1761"/>
    <mergeCell ref="C1762:E1762"/>
    <mergeCell ref="F1762:L1762"/>
    <mergeCell ref="B1763:L1763"/>
    <mergeCell ref="C1764:L1764"/>
    <mergeCell ref="A1769:L1769"/>
    <mergeCell ref="B1770:L1770"/>
    <mergeCell ref="C1771:L1771"/>
    <mergeCell ref="B1772:L1772"/>
    <mergeCell ref="B1778:L1778"/>
    <mergeCell ref="C1785:L1785"/>
    <mergeCell ref="C1786:L1786"/>
    <mergeCell ref="C1788:L1788"/>
    <mergeCell ref="C1777:L1777"/>
    <mergeCell ref="C1779:L1779"/>
    <mergeCell ref="C1780:L1780"/>
    <mergeCell ref="C1781:L1781"/>
    <mergeCell ref="C1782:L1782"/>
    <mergeCell ref="G1793:H1793"/>
    <mergeCell ref="I1793:J1793"/>
    <mergeCell ref="K1793:L1793"/>
    <mergeCell ref="C1794:D1794"/>
    <mergeCell ref="E1794:F1794"/>
    <mergeCell ref="G1794:H1794"/>
    <mergeCell ref="I1794:J1794"/>
    <mergeCell ref="K1794:L1794"/>
    <mergeCell ref="C1795:L1795"/>
    <mergeCell ref="B1796:B1798"/>
    <mergeCell ref="C1796:E1796"/>
    <mergeCell ref="F1796:L1796"/>
    <mergeCell ref="C1797:E1797"/>
    <mergeCell ref="F1797:L1797"/>
    <mergeCell ref="C1798:E1798"/>
    <mergeCell ref="F1798:L1798"/>
    <mergeCell ref="B1799:L1799"/>
    <mergeCell ref="E1793:F1793"/>
    <mergeCell ref="C1803:L1803"/>
    <mergeCell ref="A1805:L1805"/>
    <mergeCell ref="B1806:L1806"/>
    <mergeCell ref="C1807:L1807"/>
    <mergeCell ref="B1808:L1808"/>
    <mergeCell ref="B1826:B1827"/>
    <mergeCell ref="B1828:B1830"/>
    <mergeCell ref="C1828:D1828"/>
    <mergeCell ref="E1828:F1828"/>
    <mergeCell ref="G1828:H1828"/>
    <mergeCell ref="I1828:J1828"/>
    <mergeCell ref="K1828:L1828"/>
    <mergeCell ref="C1829:D1829"/>
    <mergeCell ref="E1829:F1829"/>
    <mergeCell ref="G1829:H1829"/>
    <mergeCell ref="I1829:J1829"/>
    <mergeCell ref="K1829:L1829"/>
    <mergeCell ref="C1830:D1830"/>
    <mergeCell ref="E1830:F1830"/>
    <mergeCell ref="G1830:H1830"/>
    <mergeCell ref="I1830:J1830"/>
    <mergeCell ref="K1830:L1830"/>
    <mergeCell ref="C1819:L1819"/>
    <mergeCell ref="C1820:L1820"/>
    <mergeCell ref="C1821:L1821"/>
    <mergeCell ref="C1822:L1822"/>
    <mergeCell ref="C1823:L1823"/>
    <mergeCell ref="C1824:L1824"/>
    <mergeCell ref="C1825:L1825"/>
    <mergeCell ref="C1831:L1831"/>
    <mergeCell ref="B1832:B1834"/>
    <mergeCell ref="C1832:E1832"/>
    <mergeCell ref="F1832:L1832"/>
    <mergeCell ref="C1833:E1833"/>
    <mergeCell ref="F1833:L1833"/>
    <mergeCell ref="C1834:E1834"/>
    <mergeCell ref="F1834:L1834"/>
    <mergeCell ref="B1835:L1835"/>
    <mergeCell ref="C1836:L1836"/>
    <mergeCell ref="C1837:L1837"/>
    <mergeCell ref="C1838:L1838"/>
    <mergeCell ref="A1841:L1841"/>
    <mergeCell ref="B1842:L1842"/>
    <mergeCell ref="B1844:L1844"/>
    <mergeCell ref="C1846:L1846"/>
    <mergeCell ref="C1847:L1847"/>
    <mergeCell ref="C1868:E1868"/>
    <mergeCell ref="F1868:L1868"/>
    <mergeCell ref="C1869:E1869"/>
    <mergeCell ref="F1869:L1869"/>
    <mergeCell ref="C1870:E1870"/>
    <mergeCell ref="F1870:L1870"/>
    <mergeCell ref="B1871:L1871"/>
    <mergeCell ref="C1872:L1872"/>
    <mergeCell ref="C1874:L1874"/>
    <mergeCell ref="C1875:L1875"/>
    <mergeCell ref="A1877:L1877"/>
    <mergeCell ref="B1878:L1878"/>
    <mergeCell ref="C1879:L1879"/>
    <mergeCell ref="B1880:L1880"/>
    <mergeCell ref="C1881:L1881"/>
    <mergeCell ref="B1886:L1886"/>
    <mergeCell ref="C1882:L1882"/>
    <mergeCell ref="C1883:L1883"/>
    <mergeCell ref="C1884:L1884"/>
    <mergeCell ref="C1889:L1889"/>
    <mergeCell ref="C1890:L1890"/>
    <mergeCell ref="C1891:L1891"/>
    <mergeCell ref="C1893:L1893"/>
    <mergeCell ref="B1898:B1899"/>
    <mergeCell ref="B1900:B1902"/>
    <mergeCell ref="C1900:D1900"/>
    <mergeCell ref="E1900:F1900"/>
    <mergeCell ref="G1900:H1900"/>
    <mergeCell ref="I1900:J1900"/>
    <mergeCell ref="K1900:L1900"/>
    <mergeCell ref="C1901:D1901"/>
    <mergeCell ref="E1901:F1901"/>
    <mergeCell ref="G1901:H1901"/>
    <mergeCell ref="I1901:J1901"/>
    <mergeCell ref="K1901:L1901"/>
    <mergeCell ref="C1902:D1902"/>
    <mergeCell ref="E1902:F1902"/>
    <mergeCell ref="G1902:H1902"/>
    <mergeCell ref="I1902:J1902"/>
    <mergeCell ref="K1902:L1902"/>
    <mergeCell ref="B1922:L1922"/>
    <mergeCell ref="C1923:L1923"/>
    <mergeCell ref="C1924:L1924"/>
    <mergeCell ref="C1932:L1932"/>
    <mergeCell ref="C1933:L1933"/>
    <mergeCell ref="B1934:B1935"/>
    <mergeCell ref="B1936:B1938"/>
    <mergeCell ref="C1936:D1936"/>
    <mergeCell ref="E1936:F1936"/>
    <mergeCell ref="G1936:H1936"/>
    <mergeCell ref="I1936:J1936"/>
    <mergeCell ref="K1936:L1936"/>
    <mergeCell ref="C1937:D1937"/>
    <mergeCell ref="E1937:F1937"/>
    <mergeCell ref="G1937:H1937"/>
    <mergeCell ref="I1937:J1937"/>
    <mergeCell ref="K1937:L1937"/>
    <mergeCell ref="C1938:D1938"/>
    <mergeCell ref="E1938:F1938"/>
    <mergeCell ref="G1938:H1938"/>
    <mergeCell ref="I1938:J1938"/>
    <mergeCell ref="K1938:L1938"/>
    <mergeCell ref="B1940:B1942"/>
    <mergeCell ref="C1940:E1940"/>
    <mergeCell ref="F1940:L1940"/>
    <mergeCell ref="C1941:E1941"/>
    <mergeCell ref="F1941:L1941"/>
    <mergeCell ref="C1942:E1942"/>
    <mergeCell ref="F1942:L1942"/>
    <mergeCell ref="A1949:L1949"/>
    <mergeCell ref="B1950:L1950"/>
    <mergeCell ref="B1952:L1952"/>
    <mergeCell ref="C1957:L1957"/>
    <mergeCell ref="B1958:L1958"/>
    <mergeCell ref="C1960:L1960"/>
    <mergeCell ref="C1961:L1961"/>
    <mergeCell ref="C1962:L1962"/>
    <mergeCell ref="C1964:L1964"/>
    <mergeCell ref="C1965:L1965"/>
    <mergeCell ref="C1967:L1967"/>
    <mergeCell ref="B1970:B1971"/>
    <mergeCell ref="B1972:B1974"/>
    <mergeCell ref="C1972:D1972"/>
    <mergeCell ref="E1972:F1972"/>
    <mergeCell ref="G1972:H1972"/>
    <mergeCell ref="I1972:J1972"/>
    <mergeCell ref="K1972:L1972"/>
    <mergeCell ref="C1973:D1973"/>
    <mergeCell ref="E1973:F1973"/>
    <mergeCell ref="G1973:H1973"/>
    <mergeCell ref="I1973:J1973"/>
    <mergeCell ref="K1973:L1973"/>
    <mergeCell ref="C1974:D1974"/>
    <mergeCell ref="E1974:F1974"/>
    <mergeCell ref="G1974:H1974"/>
    <mergeCell ref="I1974:J1974"/>
    <mergeCell ref="K1974:L1974"/>
    <mergeCell ref="C1968:L1968"/>
    <mergeCell ref="C1969:L1969"/>
    <mergeCell ref="C1975:L1975"/>
    <mergeCell ref="B1976:B1978"/>
    <mergeCell ref="C1976:E1976"/>
    <mergeCell ref="F1976:L1976"/>
    <mergeCell ref="C1977:E1977"/>
    <mergeCell ref="F1977:L1977"/>
    <mergeCell ref="C1978:E1978"/>
    <mergeCell ref="F1978:L1978"/>
    <mergeCell ref="A1985:L1985"/>
    <mergeCell ref="B1988:L1988"/>
    <mergeCell ref="B1994:L1994"/>
    <mergeCell ref="C2000:L2000"/>
    <mergeCell ref="C2001:L2001"/>
    <mergeCell ref="C2003:L2003"/>
    <mergeCell ref="C2004:L2004"/>
    <mergeCell ref="C2005:L2005"/>
    <mergeCell ref="B2006:B2007"/>
    <mergeCell ref="B1986:L1986"/>
    <mergeCell ref="C1987:L1987"/>
    <mergeCell ref="C1989:L1989"/>
    <mergeCell ref="C1999:L1999"/>
    <mergeCell ref="C2002:L2002"/>
    <mergeCell ref="C1980:L1980"/>
    <mergeCell ref="C1981:L1981"/>
    <mergeCell ref="C1982:L1982"/>
    <mergeCell ref="C1983:L1983"/>
    <mergeCell ref="C1990:L1990"/>
    <mergeCell ref="C1991:L1991"/>
    <mergeCell ref="C1992:L1992"/>
    <mergeCell ref="C1993:L1993"/>
    <mergeCell ref="C1995:L1995"/>
    <mergeCell ref="C1996:L1996"/>
    <mergeCell ref="B2008:B2010"/>
    <mergeCell ref="C2008:D2008"/>
    <mergeCell ref="E2008:F2008"/>
    <mergeCell ref="G2008:H2008"/>
    <mergeCell ref="I2008:J2008"/>
    <mergeCell ref="K2008:L2008"/>
    <mergeCell ref="C2009:D2009"/>
    <mergeCell ref="E2009:F2009"/>
    <mergeCell ref="G2009:H2009"/>
    <mergeCell ref="I2009:J2009"/>
    <mergeCell ref="K2009:L2009"/>
    <mergeCell ref="C2010:D2010"/>
    <mergeCell ref="E2010:F2010"/>
    <mergeCell ref="G2010:H2010"/>
    <mergeCell ref="I2010:J2010"/>
    <mergeCell ref="K2010:L2010"/>
    <mergeCell ref="B2012:B2014"/>
    <mergeCell ref="C2012:E2012"/>
    <mergeCell ref="F2012:L2012"/>
    <mergeCell ref="C2013:E2013"/>
    <mergeCell ref="F2013:L2013"/>
    <mergeCell ref="C2014:E2014"/>
    <mergeCell ref="F2014:L2014"/>
    <mergeCell ref="C2011:L2011"/>
    <mergeCell ref="B2015:L2015"/>
    <mergeCell ref="C2018:L2018"/>
    <mergeCell ref="C2019:L2019"/>
    <mergeCell ref="A2021:L2021"/>
    <mergeCell ref="B2024:L2024"/>
    <mergeCell ref="C2029:L2029"/>
    <mergeCell ref="B2030:L2030"/>
    <mergeCell ref="B2042:B2043"/>
    <mergeCell ref="B2044:B2046"/>
    <mergeCell ref="C2044:D2044"/>
    <mergeCell ref="E2044:F2044"/>
    <mergeCell ref="G2044:H2044"/>
    <mergeCell ref="I2044:J2044"/>
    <mergeCell ref="K2044:L2044"/>
    <mergeCell ref="C2045:D2045"/>
    <mergeCell ref="E2045:F2045"/>
    <mergeCell ref="G2045:H2045"/>
    <mergeCell ref="I2045:J2045"/>
    <mergeCell ref="K2045:L2045"/>
    <mergeCell ref="K2046:L2046"/>
    <mergeCell ref="C2039:L2039"/>
    <mergeCell ref="C2040:L2040"/>
    <mergeCell ref="C2041:L2041"/>
    <mergeCell ref="C2027:L2027"/>
    <mergeCell ref="C2028:L2028"/>
    <mergeCell ref="C2037:L2037"/>
    <mergeCell ref="C2038:L2038"/>
    <mergeCell ref="C2046:D2046"/>
    <mergeCell ref="E2046:F2046"/>
    <mergeCell ref="C2047:L2047"/>
    <mergeCell ref="B2048:B2050"/>
    <mergeCell ref="C2048:E2048"/>
    <mergeCell ref="F2048:L2048"/>
    <mergeCell ref="C2049:E2049"/>
    <mergeCell ref="F2049:L2049"/>
    <mergeCell ref="B2051:L2051"/>
    <mergeCell ref="C2052:L2052"/>
    <mergeCell ref="C2053:L2053"/>
    <mergeCell ref="A2057:L2057"/>
    <mergeCell ref="B2058:L2058"/>
    <mergeCell ref="B2060:L2060"/>
    <mergeCell ref="C2061:L2061"/>
    <mergeCell ref="C2062:L2062"/>
    <mergeCell ref="C2063:L2063"/>
    <mergeCell ref="C2065:L2065"/>
    <mergeCell ref="B2066:L2066"/>
    <mergeCell ref="C2064:L2064"/>
    <mergeCell ref="C2050:E2050"/>
    <mergeCell ref="F2050:L2050"/>
    <mergeCell ref="C2054:L2054"/>
    <mergeCell ref="C2055:L2055"/>
    <mergeCell ref="C2059:L2059"/>
    <mergeCell ref="B2084:B2086"/>
    <mergeCell ref="C2084:E2084"/>
    <mergeCell ref="F2084:L2084"/>
    <mergeCell ref="C2085:E2085"/>
    <mergeCell ref="F2085:L2085"/>
    <mergeCell ref="C2086:E2086"/>
    <mergeCell ref="F2086:L2086"/>
    <mergeCell ref="B2087:L2087"/>
    <mergeCell ref="C2089:L2089"/>
    <mergeCell ref="C2090:L2090"/>
    <mergeCell ref="C2091:L2091"/>
    <mergeCell ref="A2093:L2093"/>
    <mergeCell ref="B2094:L2094"/>
    <mergeCell ref="G2118:H2118"/>
    <mergeCell ref="I2118:J2118"/>
    <mergeCell ref="K2118:L2118"/>
    <mergeCell ref="C2111:L2111"/>
    <mergeCell ref="C2112:L2112"/>
    <mergeCell ref="C2113:L2113"/>
    <mergeCell ref="C2099:L2099"/>
    <mergeCell ref="C2100:L2100"/>
    <mergeCell ref="E2116:F2116"/>
    <mergeCell ref="G2116:H2116"/>
    <mergeCell ref="I2116:J2116"/>
    <mergeCell ref="K2116:L2116"/>
    <mergeCell ref="C2117:D2117"/>
    <mergeCell ref="E2117:F2117"/>
    <mergeCell ref="G2117:H2117"/>
    <mergeCell ref="I2117:J2117"/>
    <mergeCell ref="K2117:L2117"/>
    <mergeCell ref="C2109:L2109"/>
    <mergeCell ref="C2110:L2110"/>
    <mergeCell ref="B2120:B2122"/>
    <mergeCell ref="C2120:E2120"/>
    <mergeCell ref="F2120:L2120"/>
    <mergeCell ref="C2121:E2121"/>
    <mergeCell ref="F2121:L2121"/>
    <mergeCell ref="C2122:E2122"/>
    <mergeCell ref="F2122:L2122"/>
    <mergeCell ref="C2119:L2119"/>
    <mergeCell ref="B2123:L2123"/>
    <mergeCell ref="A2129:L2129"/>
    <mergeCell ref="B2130:L2130"/>
    <mergeCell ref="B2132:L2132"/>
    <mergeCell ref="C2133:L2133"/>
    <mergeCell ref="C2134:L2134"/>
    <mergeCell ref="C2118:D2118"/>
    <mergeCell ref="E2118:F2118"/>
    <mergeCell ref="C2124:L2124"/>
    <mergeCell ref="C2125:L2125"/>
    <mergeCell ref="C2126:L2126"/>
    <mergeCell ref="C2127:L2127"/>
    <mergeCell ref="C2131:L2131"/>
    <mergeCell ref="C2136:L2136"/>
    <mergeCell ref="C2137:L2137"/>
    <mergeCell ref="B2138:L2138"/>
    <mergeCell ref="C2139:L2139"/>
    <mergeCell ref="C2147:L2147"/>
    <mergeCell ref="C2148:L2148"/>
    <mergeCell ref="C2149:L2149"/>
    <mergeCell ref="B2150:B2151"/>
    <mergeCell ref="B2152:B2154"/>
    <mergeCell ref="C2152:D2152"/>
    <mergeCell ref="E2152:F2152"/>
    <mergeCell ref="G2152:H2152"/>
    <mergeCell ref="I2152:J2152"/>
    <mergeCell ref="K2152:L2152"/>
    <mergeCell ref="C2153:D2153"/>
    <mergeCell ref="E2153:F2153"/>
    <mergeCell ref="G2153:H2153"/>
    <mergeCell ref="I2153:J2153"/>
    <mergeCell ref="K2153:L2153"/>
    <mergeCell ref="C2154:D2154"/>
    <mergeCell ref="E2154:F2154"/>
    <mergeCell ref="G2154:H2154"/>
    <mergeCell ref="I2154:J2154"/>
    <mergeCell ref="K2154:L2154"/>
    <mergeCell ref="C2142:L2142"/>
    <mergeCell ref="C2143:L2143"/>
    <mergeCell ref="C2144:L2144"/>
    <mergeCell ref="C2145:L2145"/>
    <mergeCell ref="C2146:L2146"/>
    <mergeCell ref="C2140:L2140"/>
    <mergeCell ref="C2141:L2141"/>
    <mergeCell ref="C2191:L2191"/>
    <mergeCell ref="B2192:B2194"/>
    <mergeCell ref="C2192:E2192"/>
    <mergeCell ref="F2192:L2192"/>
    <mergeCell ref="C2193:E2193"/>
    <mergeCell ref="B2156:B2158"/>
    <mergeCell ref="C2156:E2156"/>
    <mergeCell ref="F2156:L2156"/>
    <mergeCell ref="C2157:E2157"/>
    <mergeCell ref="F2157:L2157"/>
    <mergeCell ref="C2158:E2158"/>
    <mergeCell ref="F2158:L2158"/>
    <mergeCell ref="B2159:L2159"/>
    <mergeCell ref="A2165:L2165"/>
    <mergeCell ref="B2166:L2166"/>
    <mergeCell ref="B2168:L2168"/>
    <mergeCell ref="C2172:L2172"/>
    <mergeCell ref="C2173:L2173"/>
    <mergeCell ref="B2174:L2174"/>
    <mergeCell ref="C2175:L2175"/>
    <mergeCell ref="C2176:L2176"/>
    <mergeCell ref="C2177:L2177"/>
    <mergeCell ref="C2167:L2167"/>
    <mergeCell ref="C2169:L2169"/>
    <mergeCell ref="C2170:L2170"/>
    <mergeCell ref="C2171:L2171"/>
    <mergeCell ref="C2179:L2179"/>
    <mergeCell ref="C2180:L2180"/>
    <mergeCell ref="C2181:L2181"/>
    <mergeCell ref="C2182:L2182"/>
    <mergeCell ref="B2186:B2187"/>
    <mergeCell ref="B2188:B2190"/>
    <mergeCell ref="C2188:D2188"/>
    <mergeCell ref="E2188:F2188"/>
    <mergeCell ref="G2188:H2188"/>
    <mergeCell ref="I2188:J2188"/>
    <mergeCell ref="K2188:L2188"/>
    <mergeCell ref="C2189:D2189"/>
    <mergeCell ref="E2189:F2189"/>
    <mergeCell ref="G2189:H2189"/>
    <mergeCell ref="I2189:J2189"/>
    <mergeCell ref="K2189:L2189"/>
    <mergeCell ref="C2190:D2190"/>
    <mergeCell ref="E2190:F2190"/>
    <mergeCell ref="G2190:H2190"/>
    <mergeCell ref="I2190:J2190"/>
    <mergeCell ref="K2190:L2190"/>
    <mergeCell ref="C2184:L2184"/>
    <mergeCell ref="C2185:L2185"/>
    <mergeCell ref="F2193:L2193"/>
    <mergeCell ref="C2194:E2194"/>
    <mergeCell ref="F2194:L2194"/>
    <mergeCell ref="B2195:L2195"/>
    <mergeCell ref="A2201:L2201"/>
    <mergeCell ref="B2202:L2202"/>
    <mergeCell ref="B2204:L2204"/>
    <mergeCell ref="B2210:L2210"/>
    <mergeCell ref="C2215:L2215"/>
    <mergeCell ref="C2216:L2216"/>
    <mergeCell ref="C2218:L2218"/>
    <mergeCell ref="C2219:L2219"/>
    <mergeCell ref="C2205:L2205"/>
    <mergeCell ref="C2206:L2206"/>
    <mergeCell ref="C2207:L2207"/>
    <mergeCell ref="C2208:L2208"/>
    <mergeCell ref="C2209:L2209"/>
    <mergeCell ref="C2211:L2211"/>
    <mergeCell ref="C2212:L2212"/>
    <mergeCell ref="C2213:L2213"/>
    <mergeCell ref="C2214:L2214"/>
    <mergeCell ref="C2217:L2217"/>
    <mergeCell ref="C2199:L2199"/>
    <mergeCell ref="C2203:L2203"/>
    <mergeCell ref="C2197:L2197"/>
    <mergeCell ref="C2198:L2198"/>
    <mergeCell ref="C2277:L2277"/>
    <mergeCell ref="C2278:L2278"/>
    <mergeCell ref="C2280:L2280"/>
    <mergeCell ref="B2282:L2282"/>
    <mergeCell ref="C2287:L2287"/>
    <mergeCell ref="B2294:B2295"/>
    <mergeCell ref="B2296:B2298"/>
    <mergeCell ref="C2296:D2296"/>
    <mergeCell ref="E2296:F2296"/>
    <mergeCell ref="G2296:H2296"/>
    <mergeCell ref="I2296:J2296"/>
    <mergeCell ref="K2296:L2296"/>
    <mergeCell ref="C2297:D2297"/>
    <mergeCell ref="E2297:F2297"/>
    <mergeCell ref="G2297:H2297"/>
    <mergeCell ref="I2297:J2297"/>
    <mergeCell ref="K2297:L2297"/>
    <mergeCell ref="C2298:D2298"/>
    <mergeCell ref="E2298:F2298"/>
    <mergeCell ref="G2298:H2298"/>
    <mergeCell ref="I2298:J2298"/>
    <mergeCell ref="K2298:L2298"/>
    <mergeCell ref="C2290:L2290"/>
    <mergeCell ref="C2291:L2291"/>
    <mergeCell ref="C2292:L2292"/>
    <mergeCell ref="C2293:L2293"/>
    <mergeCell ref="C2283:L2283"/>
    <mergeCell ref="C2284:L2284"/>
    <mergeCell ref="C2281:L2281"/>
    <mergeCell ref="C2285:L2285"/>
    <mergeCell ref="C2286:L2286"/>
    <mergeCell ref="C2288:L2288"/>
    <mergeCell ref="B2300:B2302"/>
    <mergeCell ref="C2300:E2300"/>
    <mergeCell ref="F2300:L2300"/>
    <mergeCell ref="C2301:E2301"/>
    <mergeCell ref="F2301:L2301"/>
    <mergeCell ref="C2302:E2302"/>
    <mergeCell ref="F2302:L2302"/>
    <mergeCell ref="B2303:L2303"/>
    <mergeCell ref="C2304:L2304"/>
    <mergeCell ref="C2305:L2305"/>
    <mergeCell ref="C2306:L2306"/>
    <mergeCell ref="A2309:L2309"/>
    <mergeCell ref="B2310:L2310"/>
    <mergeCell ref="C2311:L2311"/>
    <mergeCell ref="B2312:L2312"/>
    <mergeCell ref="B2318:L2318"/>
    <mergeCell ref="C2319:L2319"/>
    <mergeCell ref="C2317:L2317"/>
    <mergeCell ref="C2315:L2315"/>
    <mergeCell ref="C2316:L2316"/>
    <mergeCell ref="C2320:L2320"/>
    <mergeCell ref="C2321:L2321"/>
    <mergeCell ref="C2323:L2323"/>
    <mergeCell ref="B2330:B2331"/>
    <mergeCell ref="B2332:B2334"/>
    <mergeCell ref="C2332:D2332"/>
    <mergeCell ref="E2332:F2332"/>
    <mergeCell ref="G2332:H2332"/>
    <mergeCell ref="I2332:J2332"/>
    <mergeCell ref="K2332:L2332"/>
    <mergeCell ref="C2333:D2333"/>
    <mergeCell ref="E2333:F2333"/>
    <mergeCell ref="G2333:H2333"/>
    <mergeCell ref="I2333:J2333"/>
    <mergeCell ref="K2333:L2333"/>
    <mergeCell ref="C2334:D2334"/>
    <mergeCell ref="E2334:F2334"/>
    <mergeCell ref="G2334:H2334"/>
    <mergeCell ref="I2334:J2334"/>
    <mergeCell ref="K2334:L2334"/>
    <mergeCell ref="C2322:L2322"/>
    <mergeCell ref="C2324:L2324"/>
    <mergeCell ref="C2325:L2325"/>
    <mergeCell ref="C2326:L2326"/>
    <mergeCell ref="C2327:L2327"/>
    <mergeCell ref="C2328:L2328"/>
    <mergeCell ref="C2329:L2329"/>
    <mergeCell ref="C2410:E2410"/>
    <mergeCell ref="B2336:B2338"/>
    <mergeCell ref="C2336:E2336"/>
    <mergeCell ref="F2336:L2336"/>
    <mergeCell ref="C2337:E2337"/>
    <mergeCell ref="F2337:L2337"/>
    <mergeCell ref="C2338:E2338"/>
    <mergeCell ref="F2338:L2338"/>
    <mergeCell ref="B2339:L2339"/>
    <mergeCell ref="A2345:L2345"/>
    <mergeCell ref="B2346:L2346"/>
    <mergeCell ref="C2347:L2347"/>
    <mergeCell ref="B2348:L2348"/>
    <mergeCell ref="C2349:L2349"/>
    <mergeCell ref="C2351:L2351"/>
    <mergeCell ref="C2352:L2352"/>
    <mergeCell ref="C2353:L2353"/>
    <mergeCell ref="C2362:L2362"/>
    <mergeCell ref="C2350:L2350"/>
    <mergeCell ref="C2343:L2343"/>
    <mergeCell ref="B2354:L2354"/>
    <mergeCell ref="C2355:L2355"/>
    <mergeCell ref="C2356:L2356"/>
    <mergeCell ref="C2357:L2357"/>
    <mergeCell ref="C2358:L2358"/>
    <mergeCell ref="C2359:L2359"/>
    <mergeCell ref="C2360:L2360"/>
    <mergeCell ref="C2361:L2361"/>
    <mergeCell ref="C2363:L2363"/>
    <mergeCell ref="C2364:L2364"/>
    <mergeCell ref="B2366:B2367"/>
    <mergeCell ref="B2368:B2370"/>
    <mergeCell ref="F2408:L2408"/>
    <mergeCell ref="F2409:L2409"/>
    <mergeCell ref="F2410:L2410"/>
    <mergeCell ref="C2398:L2398"/>
    <mergeCell ref="C2412:L2412"/>
    <mergeCell ref="C2413:L2413"/>
    <mergeCell ref="C2414:L2414"/>
    <mergeCell ref="C2415:L2415"/>
    <mergeCell ref="C2421:L2421"/>
    <mergeCell ref="C2419:L2419"/>
    <mergeCell ref="B2402:B2403"/>
    <mergeCell ref="B2404:B2406"/>
    <mergeCell ref="C2404:D2404"/>
    <mergeCell ref="E2404:F2404"/>
    <mergeCell ref="G2404:H2404"/>
    <mergeCell ref="I2404:J2404"/>
    <mergeCell ref="B2375:L2375"/>
    <mergeCell ref="A2381:L2381"/>
    <mergeCell ref="B2382:L2382"/>
    <mergeCell ref="B2384:L2384"/>
    <mergeCell ref="C2387:L2387"/>
    <mergeCell ref="C2388:L2388"/>
    <mergeCell ref="B2390:L2390"/>
    <mergeCell ref="C2391:L2391"/>
    <mergeCell ref="C2392:L2392"/>
    <mergeCell ref="C2394:L2394"/>
    <mergeCell ref="C2379:L2379"/>
    <mergeCell ref="C2393:L2393"/>
    <mergeCell ref="C2389:L2389"/>
    <mergeCell ref="B2408:B2410"/>
    <mergeCell ref="C2408:E2408"/>
    <mergeCell ref="C2409:E2409"/>
    <mergeCell ref="B2438:B2439"/>
    <mergeCell ref="C2432:L2432"/>
    <mergeCell ref="B2440:B2442"/>
    <mergeCell ref="C2440:D2440"/>
    <mergeCell ref="E2440:F2440"/>
    <mergeCell ref="G2440:H2440"/>
    <mergeCell ref="I2440:J2440"/>
    <mergeCell ref="K2440:L2440"/>
    <mergeCell ref="C2441:D2441"/>
    <mergeCell ref="E2441:F2441"/>
    <mergeCell ref="G2441:H2441"/>
    <mergeCell ref="I2441:J2441"/>
    <mergeCell ref="K2441:L2441"/>
    <mergeCell ref="C2442:D2442"/>
    <mergeCell ref="E2442:F2442"/>
    <mergeCell ref="G2442:H2442"/>
    <mergeCell ref="I2442:J2442"/>
    <mergeCell ref="K2442:L2442"/>
    <mergeCell ref="C2436:L2436"/>
    <mergeCell ref="B2474:B2475"/>
    <mergeCell ref="A2489:L2489"/>
    <mergeCell ref="B2490:L2490"/>
    <mergeCell ref="C2491:L2491"/>
    <mergeCell ref="C2486:L2486"/>
    <mergeCell ref="B2483:L2483"/>
    <mergeCell ref="C2484:L2484"/>
    <mergeCell ref="C2485:L2485"/>
    <mergeCell ref="C2444:E2444"/>
    <mergeCell ref="F2444:L2444"/>
    <mergeCell ref="C2445:E2445"/>
    <mergeCell ref="F2445:L2445"/>
    <mergeCell ref="C2446:E2446"/>
    <mergeCell ref="F2446:L2446"/>
    <mergeCell ref="C2480:E2480"/>
    <mergeCell ref="F2480:L2480"/>
    <mergeCell ref="C2481:E2481"/>
    <mergeCell ref="F2481:L2481"/>
    <mergeCell ref="C2482:E2482"/>
    <mergeCell ref="G2478:H2478"/>
    <mergeCell ref="I2478:J2478"/>
    <mergeCell ref="K2478:L2478"/>
    <mergeCell ref="C2464:L2464"/>
    <mergeCell ref="C2465:L2465"/>
    <mergeCell ref="C2466:L2466"/>
    <mergeCell ref="C2467:L2467"/>
    <mergeCell ref="F2482:L2482"/>
    <mergeCell ref="C2473:L2473"/>
    <mergeCell ref="C2455:L2455"/>
    <mergeCell ref="C2457:L2457"/>
    <mergeCell ref="C2458:L2458"/>
    <mergeCell ref="C2460:L2460"/>
    <mergeCell ref="C2539:L2539"/>
    <mergeCell ref="C2540:L2540"/>
    <mergeCell ref="C2541:L2541"/>
    <mergeCell ref="C2542:L2542"/>
    <mergeCell ref="C2543:L2543"/>
    <mergeCell ref="C2544:L2544"/>
    <mergeCell ref="B2516:B2518"/>
    <mergeCell ref="B2519:L2519"/>
    <mergeCell ref="C2520:L2520"/>
    <mergeCell ref="C2521:L2521"/>
    <mergeCell ref="C2523:L2523"/>
    <mergeCell ref="C2502:L2502"/>
    <mergeCell ref="B2510:B2511"/>
    <mergeCell ref="B2512:B2514"/>
    <mergeCell ref="C2512:D2512"/>
    <mergeCell ref="E2512:F2512"/>
    <mergeCell ref="G2512:H2512"/>
    <mergeCell ref="I2512:J2512"/>
    <mergeCell ref="K2512:L2512"/>
    <mergeCell ref="C2513:D2513"/>
    <mergeCell ref="E2513:F2513"/>
    <mergeCell ref="G2513:H2513"/>
    <mergeCell ref="I2513:J2513"/>
    <mergeCell ref="K2513:L2513"/>
    <mergeCell ref="C2514:D2514"/>
    <mergeCell ref="E2514:F2514"/>
    <mergeCell ref="G2514:H2514"/>
    <mergeCell ref="I2514:J2514"/>
    <mergeCell ref="K2514:L2514"/>
    <mergeCell ref="C2504:L2504"/>
    <mergeCell ref="C2505:L2505"/>
    <mergeCell ref="C2537:L2537"/>
    <mergeCell ref="C2551:L2551"/>
    <mergeCell ref="C2545:L2545"/>
    <mergeCell ref="B2546:B2547"/>
    <mergeCell ref="B2548:B2550"/>
    <mergeCell ref="C2548:D2548"/>
    <mergeCell ref="E2548:F2548"/>
    <mergeCell ref="G2548:H2548"/>
    <mergeCell ref="I2548:J2548"/>
    <mergeCell ref="K2548:L2548"/>
    <mergeCell ref="B2555:L2555"/>
    <mergeCell ref="C2549:D2549"/>
    <mergeCell ref="E2549:F2549"/>
    <mergeCell ref="G2549:H2549"/>
    <mergeCell ref="I2549:J2549"/>
    <mergeCell ref="K2549:L2549"/>
    <mergeCell ref="C2550:D2550"/>
    <mergeCell ref="E2550:F2550"/>
    <mergeCell ref="G2550:H2550"/>
    <mergeCell ref="I2550:J2550"/>
    <mergeCell ref="K2550:L2550"/>
    <mergeCell ref="C2552:E2552"/>
    <mergeCell ref="F2552:L2552"/>
    <mergeCell ref="C2553:E2553"/>
    <mergeCell ref="F2553:L2553"/>
    <mergeCell ref="C2554:E2554"/>
    <mergeCell ref="F2554:L2554"/>
    <mergeCell ref="C2556:L2556"/>
    <mergeCell ref="C2557:L2557"/>
    <mergeCell ref="C2558:L2558"/>
    <mergeCell ref="C2584:D2584"/>
    <mergeCell ref="E2584:F2584"/>
    <mergeCell ref="G2584:H2584"/>
    <mergeCell ref="I2584:J2584"/>
    <mergeCell ref="K2584:L2584"/>
    <mergeCell ref="C2585:D2585"/>
    <mergeCell ref="E2585:F2585"/>
    <mergeCell ref="G2585:H2585"/>
    <mergeCell ref="I2585:J2585"/>
    <mergeCell ref="K2585:L2585"/>
    <mergeCell ref="C2586:D2586"/>
    <mergeCell ref="E2586:F2586"/>
    <mergeCell ref="C2593:L2593"/>
    <mergeCell ref="B2552:B2554"/>
    <mergeCell ref="C2565:L2565"/>
    <mergeCell ref="B2570:L2570"/>
    <mergeCell ref="C2577:L2577"/>
    <mergeCell ref="C2578:L2578"/>
    <mergeCell ref="C2579:L2579"/>
    <mergeCell ref="C2581:L2581"/>
    <mergeCell ref="B2582:B2583"/>
    <mergeCell ref="B2584:B2586"/>
    <mergeCell ref="C2571:L2571"/>
    <mergeCell ref="C2572:L2572"/>
    <mergeCell ref="C2573:L2573"/>
    <mergeCell ref="C2574:L2574"/>
    <mergeCell ref="C2575:L2575"/>
    <mergeCell ref="C2576:L2576"/>
    <mergeCell ref="C2580:L2580"/>
    <mergeCell ref="C2559:L2559"/>
    <mergeCell ref="A2561:L2561"/>
    <mergeCell ref="B2562:L2562"/>
    <mergeCell ref="C2563:L2563"/>
    <mergeCell ref="B2564:L2564"/>
    <mergeCell ref="C2566:L2566"/>
    <mergeCell ref="C2567:L2567"/>
    <mergeCell ref="C2568:L2568"/>
    <mergeCell ref="C2569:L2569"/>
    <mergeCell ref="F2588:L2588"/>
    <mergeCell ref="C2589:E2589"/>
    <mergeCell ref="F2589:L2589"/>
    <mergeCell ref="C2590:E2590"/>
    <mergeCell ref="F2590:L2590"/>
    <mergeCell ref="B2591:L2591"/>
    <mergeCell ref="A2597:L2597"/>
    <mergeCell ref="C2613:L2613"/>
    <mergeCell ref="C2604:L2604"/>
    <mergeCell ref="C2587:L2587"/>
    <mergeCell ref="C2592:L2592"/>
    <mergeCell ref="G2586:H2586"/>
    <mergeCell ref="I2586:J2586"/>
    <mergeCell ref="K2586:L2586"/>
    <mergeCell ref="C2594:L2594"/>
    <mergeCell ref="C2595:L2595"/>
    <mergeCell ref="B2588:B2590"/>
    <mergeCell ref="C2588:E2588"/>
    <mergeCell ref="C2612:L2612"/>
    <mergeCell ref="B2598:L2598"/>
    <mergeCell ref="B2600:L2600"/>
    <mergeCell ref="C2602:L2602"/>
    <mergeCell ref="C2603:L2603"/>
    <mergeCell ref="K2764:L2764"/>
    <mergeCell ref="C2765:D2765"/>
    <mergeCell ref="B2663:L2663"/>
    <mergeCell ref="G2656:H2656"/>
    <mergeCell ref="C2664:L2664"/>
    <mergeCell ref="C2665:L2665"/>
    <mergeCell ref="C2667:L2667"/>
    <mergeCell ref="C2659:L2659"/>
    <mergeCell ref="C2666:L2666"/>
    <mergeCell ref="B2670:L2670"/>
    <mergeCell ref="B2672:L2672"/>
    <mergeCell ref="C2674:L2674"/>
    <mergeCell ref="B2678:L2678"/>
    <mergeCell ref="C2671:L2671"/>
    <mergeCell ref="C2673:L2673"/>
    <mergeCell ref="C2675:L2675"/>
    <mergeCell ref="C2676:L2676"/>
    <mergeCell ref="C2677:L2677"/>
    <mergeCell ref="C2717:L2717"/>
    <mergeCell ref="E2693:F2693"/>
    <mergeCell ref="G2693:H2693"/>
    <mergeCell ref="I2693:J2693"/>
    <mergeCell ref="K2693:L2693"/>
    <mergeCell ref="A2669:L2669"/>
    <mergeCell ref="C2700:L2700"/>
    <mergeCell ref="C2701:L2701"/>
    <mergeCell ref="C2702:L2702"/>
    <mergeCell ref="C2688:L2688"/>
    <mergeCell ref="C2689:L2689"/>
    <mergeCell ref="I2694:J2694"/>
    <mergeCell ref="K2694:L2694"/>
    <mergeCell ref="C2695:L2695"/>
    <mergeCell ref="I2802:J2802"/>
    <mergeCell ref="K2802:L2802"/>
    <mergeCell ref="C2797:L2797"/>
    <mergeCell ref="C2795:L2795"/>
    <mergeCell ref="F2734:L2734"/>
    <mergeCell ref="B2735:L2735"/>
    <mergeCell ref="C2736:L2736"/>
    <mergeCell ref="C2738:L2738"/>
    <mergeCell ref="B2732:B2734"/>
    <mergeCell ref="C2732:E2732"/>
    <mergeCell ref="B2742:L2742"/>
    <mergeCell ref="B2744:L2744"/>
    <mergeCell ref="C2749:L2749"/>
    <mergeCell ref="B2750:L2750"/>
    <mergeCell ref="C2766:D2766"/>
    <mergeCell ref="E2766:F2766"/>
    <mergeCell ref="G2766:H2766"/>
    <mergeCell ref="I2766:J2766"/>
    <mergeCell ref="K2766:L2766"/>
    <mergeCell ref="C2743:L2743"/>
    <mergeCell ref="C2745:L2745"/>
    <mergeCell ref="C2746:L2746"/>
    <mergeCell ref="C2747:L2747"/>
    <mergeCell ref="C2748:L2748"/>
    <mergeCell ref="C2760:L2760"/>
    <mergeCell ref="B2762:B2763"/>
    <mergeCell ref="B2764:B2766"/>
    <mergeCell ref="C2764:D2764"/>
    <mergeCell ref="C2785:L2785"/>
    <mergeCell ref="E2764:F2764"/>
    <mergeCell ref="G2764:H2764"/>
    <mergeCell ref="I2764:J2764"/>
    <mergeCell ref="C2803:L2803"/>
    <mergeCell ref="B2804:B2806"/>
    <mergeCell ref="C2804:E2804"/>
    <mergeCell ref="F2804:L2804"/>
    <mergeCell ref="C2805:E2805"/>
    <mergeCell ref="F2805:L2805"/>
    <mergeCell ref="C2806:E2806"/>
    <mergeCell ref="F2806:L2806"/>
    <mergeCell ref="B2807:L2807"/>
    <mergeCell ref="A2813:L2813"/>
    <mergeCell ref="B2814:L2814"/>
    <mergeCell ref="B2816:L2816"/>
    <mergeCell ref="C2817:L2817"/>
    <mergeCell ref="C2818:L2818"/>
    <mergeCell ref="C2792:L2792"/>
    <mergeCell ref="C2793:L2793"/>
    <mergeCell ref="C2794:L2794"/>
    <mergeCell ref="C2796:L2796"/>
    <mergeCell ref="B2798:B2799"/>
    <mergeCell ref="B2800:B2802"/>
    <mergeCell ref="C2800:D2800"/>
    <mergeCell ref="E2800:F2800"/>
    <mergeCell ref="G2800:H2800"/>
    <mergeCell ref="I2800:J2800"/>
    <mergeCell ref="K2800:L2800"/>
    <mergeCell ref="C2801:D2801"/>
    <mergeCell ref="E2801:F2801"/>
    <mergeCell ref="G2801:H2801"/>
    <mergeCell ref="I2801:J2801"/>
    <mergeCell ref="C2802:D2802"/>
    <mergeCell ref="E2802:F2802"/>
    <mergeCell ref="G2802:H2802"/>
    <mergeCell ref="C2820:L2820"/>
    <mergeCell ref="C2821:L2821"/>
    <mergeCell ref="B2822:L2822"/>
    <mergeCell ref="C2808:L2808"/>
    <mergeCell ref="C2809:L2809"/>
    <mergeCell ref="C2810:L2810"/>
    <mergeCell ref="C2811:L2811"/>
    <mergeCell ref="C2815:L2815"/>
    <mergeCell ref="C2819:L2819"/>
    <mergeCell ref="B2834:B2835"/>
    <mergeCell ref="B2836:B2838"/>
    <mergeCell ref="C2836:D2836"/>
    <mergeCell ref="E2836:F2836"/>
    <mergeCell ref="G2836:H2836"/>
    <mergeCell ref="I2836:J2836"/>
    <mergeCell ref="K2836:L2836"/>
    <mergeCell ref="C2837:D2837"/>
    <mergeCell ref="E2837:F2837"/>
    <mergeCell ref="G2837:H2837"/>
    <mergeCell ref="I2837:J2837"/>
    <mergeCell ref="K2837:L2837"/>
    <mergeCell ref="C2838:D2838"/>
    <mergeCell ref="E2838:F2838"/>
    <mergeCell ref="G2838:H2838"/>
    <mergeCell ref="I2838:J2838"/>
    <mergeCell ref="K2838:L2838"/>
    <mergeCell ref="C2823:L2823"/>
    <mergeCell ref="B1094:L1094"/>
    <mergeCell ref="C1097:L1097"/>
    <mergeCell ref="C1098:L1098"/>
    <mergeCell ref="C1100:L1100"/>
    <mergeCell ref="C1101:L1101"/>
    <mergeCell ref="G1072:H1072"/>
    <mergeCell ref="I1072:J1072"/>
    <mergeCell ref="K1072:L1072"/>
    <mergeCell ref="C1073:D1073"/>
    <mergeCell ref="E1073:F1073"/>
    <mergeCell ref="G1073:H1073"/>
    <mergeCell ref="I1073:J1073"/>
    <mergeCell ref="K1073:L1073"/>
    <mergeCell ref="C1074:D1074"/>
    <mergeCell ref="E1074:F1074"/>
    <mergeCell ref="G1074:H1074"/>
    <mergeCell ref="I1074:J1074"/>
    <mergeCell ref="K1074:L1074"/>
    <mergeCell ref="B1076:B1078"/>
    <mergeCell ref="C1076:E1076"/>
    <mergeCell ref="F1076:L1076"/>
    <mergeCell ref="C1077:E1077"/>
    <mergeCell ref="F1077:L1077"/>
    <mergeCell ref="C1078:E1078"/>
    <mergeCell ref="F1078:L1078"/>
    <mergeCell ref="C1075:L1075"/>
    <mergeCell ref="C1080:L1080"/>
    <mergeCell ref="C1081:L1081"/>
    <mergeCell ref="C1082:L1082"/>
    <mergeCell ref="C1087:L1087"/>
    <mergeCell ref="C1089:L1089"/>
    <mergeCell ref="C1090:L1090"/>
    <mergeCell ref="C2430:L2430"/>
    <mergeCell ref="C2427:L2427"/>
    <mergeCell ref="C2428:L2428"/>
    <mergeCell ref="C2429:L2429"/>
    <mergeCell ref="C2431:L2431"/>
    <mergeCell ref="C2433:L2433"/>
    <mergeCell ref="C2434:L2434"/>
    <mergeCell ref="C2435:L2435"/>
    <mergeCell ref="C2437:L2437"/>
    <mergeCell ref="E1218:F1218"/>
    <mergeCell ref="G1218:H1218"/>
    <mergeCell ref="I1218:J1218"/>
    <mergeCell ref="K1218:L1218"/>
    <mergeCell ref="C1195:L1195"/>
    <mergeCell ref="C1197:L1197"/>
    <mergeCell ref="C1198:L1198"/>
    <mergeCell ref="C1199:L1199"/>
    <mergeCell ref="C1200:L1200"/>
    <mergeCell ref="C1204:L1204"/>
    <mergeCell ref="C1206:L1206"/>
    <mergeCell ref="C1207:L1207"/>
    <mergeCell ref="C1298:L1298"/>
    <mergeCell ref="A1301:L1301"/>
    <mergeCell ref="B1302:L1302"/>
    <mergeCell ref="B1304:L1304"/>
    <mergeCell ref="B1310:L1310"/>
    <mergeCell ref="C1308:L1308"/>
    <mergeCell ref="B2426:L2426"/>
    <mergeCell ref="C2422:L2422"/>
    <mergeCell ref="C2423:L2423"/>
    <mergeCell ref="C2424:L2424"/>
    <mergeCell ref="C2425:L2425"/>
    <mergeCell ref="C2289:L2289"/>
    <mergeCell ref="C2299:L2299"/>
    <mergeCell ref="C2307:L2307"/>
    <mergeCell ref="A41:L41"/>
    <mergeCell ref="C43:L43"/>
    <mergeCell ref="B44:L44"/>
    <mergeCell ref="C46:L46"/>
    <mergeCell ref="C47:L47"/>
    <mergeCell ref="C48:L48"/>
    <mergeCell ref="C49:L49"/>
    <mergeCell ref="B50:L50"/>
    <mergeCell ref="C51:L51"/>
    <mergeCell ref="C52:L52"/>
    <mergeCell ref="C53:L53"/>
    <mergeCell ref="C54:L54"/>
    <mergeCell ref="A2273:L2273"/>
    <mergeCell ref="B2274:L2274"/>
    <mergeCell ref="C2275:L2275"/>
    <mergeCell ref="B2276:L2276"/>
    <mergeCell ref="C2279:L2279"/>
    <mergeCell ref="B986:L986"/>
    <mergeCell ref="C987:L987"/>
    <mergeCell ref="C988:L988"/>
    <mergeCell ref="C990:L990"/>
    <mergeCell ref="C997:L997"/>
    <mergeCell ref="B998:B999"/>
    <mergeCell ref="B968:B970"/>
    <mergeCell ref="B1079:L1079"/>
    <mergeCell ref="C1083:L1083"/>
    <mergeCell ref="A1085:L1085"/>
    <mergeCell ref="B1086:L1086"/>
    <mergeCell ref="B1088:L1088"/>
  </mergeCells>
  <dataValidations count="1">
    <dataValidation type="list" allowBlank="1" showInputMessage="1" showErrorMessage="1" sqref="C11 C47 C83 C119 C155 C191 C227 C263 C299 C335 C371 C407 C443 C479 C515 C551 C587 C623 C659 C695 C731 C767 C803 C839 C875 C911 C947 C983 C1019 C1055 C1091 C1127 C1163 C1199 C1235 C1271 C1307 C1343 C1379 C1415 C1451 C1487 C1523 C1559 C1595 C1631 C1667 C1703 C1739 C1775 C1811 C1847 C1883 C1919 C1955 C1991 C2027 C2063 C2099 C2135 C2171 C2207 C2243 C2279 C2315 C2351 C2387 C2423 C2459 C2495 C2531 C2567 C2603 C2639 C2675 C2711 C2747 C2783 C2819" xr:uid="{959A3D41-8C85-4DC0-B55A-DA07641A3A67}">
      <formula1>INDIRECT(#REF!)</formula1>
    </dataValidation>
  </dataValidations>
  <hyperlinks>
    <hyperlink ref="C38:L38" r:id="rId1" display="juliana.guerrero@mininterior.gov.co" xr:uid="{C98024F8-D35B-47E1-AC7D-87942CB17773}"/>
    <hyperlink ref="C74:L74" r:id="rId2" display="juliana.guerrero@mininterior.gov.co" xr:uid="{4803D76E-A3D9-4646-8FC4-1700341259BA}"/>
    <hyperlink ref="C110:L110" r:id="rId3" display="juliana.guerrero@mininterior.gov.co" xr:uid="{BDAFDCD4-9C6D-4C19-9292-D0D8E10BADA6}"/>
    <hyperlink ref="C146:L146" r:id="rId4" display="juliana.guerrero@mininterior.gov.co" xr:uid="{CDDC5D89-BE37-4DA5-B472-71E41AF99A51}"/>
    <hyperlink ref="C182:L182" r:id="rId5" display="juliana.guerrero@mininterior.gov.co" xr:uid="{6CCEBD08-1553-4AF2-A6E3-1F4190DD55BB}"/>
    <hyperlink ref="C218:L218" r:id="rId6" display="juliana.guerrero@mininterior.gov.co" xr:uid="{14F18FA7-F43E-4989-9610-8F7CFB2516CA}"/>
    <hyperlink ref="C254:L254" r:id="rId7" display="juliana.guerrero@mininterior.gov.co" xr:uid="{90E17374-6FDF-4196-845B-28952526B8C6}"/>
    <hyperlink ref="C290:L290" r:id="rId8" display="juliana.guerrero@mininterior.gov.co" xr:uid="{BA527E59-0D8C-4D62-BF60-5C1119BD9EFA}"/>
    <hyperlink ref="C326:L326" r:id="rId9" display="juliana.guerrero@mininterior.gov.co" xr:uid="{53FFCD3A-5CBB-49E8-9198-0B4F2A29CCC2}"/>
    <hyperlink ref="C362:L362" r:id="rId10" display="juliana.guerrero@mininterior.gov.co" xr:uid="{C0FAEAC8-A688-41FD-8670-C1280E13D530}"/>
    <hyperlink ref="C398:L398" r:id="rId11" display="juliana.guerrero@mininterior.gov.co" xr:uid="{D9BCE641-9BDD-4771-ABEF-5A10B28BA490}"/>
    <hyperlink ref="C434:L434" r:id="rId12" display="juliana.guerrero@mininterior.gov.co" xr:uid="{48B432E9-BB9A-4E0C-B36F-1A7F2F42C027}"/>
    <hyperlink ref="C470:L470" r:id="rId13" display="juliana.guerrero@mininterior.gov.co" xr:uid="{66700C69-D91A-4E51-B082-51F89A430C6A}"/>
    <hyperlink ref="C506:L506" r:id="rId14" display="juliana.guerrero@mininterior.gov.co" xr:uid="{84588965-C603-44DF-94A4-02C65D0180F5}"/>
    <hyperlink ref="C542:L542" r:id="rId15" display="juliana.guerrero@mininterior.gov.co" xr:uid="{54F121AB-C179-4FF8-BC34-2C74B3449F30}"/>
    <hyperlink ref="C578:L578" r:id="rId16" display="juliana.guerrero@mininterior.gov.co" xr:uid="{DF4ECAEC-5F0D-442A-99FA-33E2445B5272}"/>
    <hyperlink ref="C614:L614" r:id="rId17" display="juliana.guerrero@mininterior.gov.co" xr:uid="{C281FD92-8FBA-4D3D-9CB0-C3C2293BFDE5}"/>
    <hyperlink ref="C650:L650" r:id="rId18" display="juliana.guerrero@mininterior.gov.co" xr:uid="{22E57FFC-BB75-4BE9-A2D5-7E46B0D6BF74}"/>
    <hyperlink ref="C686:L686" r:id="rId19" display="juliana.guerrero@mininterior.gov.co" xr:uid="{5823C521-EF09-4D2D-9D88-F8797EBF5C41}"/>
    <hyperlink ref="C722:L722" r:id="rId20" display="juliana.guerrero@mininterior.gov.co" xr:uid="{5DF54A87-FAD0-4D02-9167-241D4EBC0B80}"/>
    <hyperlink ref="C758:L758" r:id="rId21" display="juliana.guerrero@mininterior.gov.co" xr:uid="{16A6E8D1-E5A9-4DA3-BBE4-57734415CFA8}"/>
    <hyperlink ref="C794:L794" r:id="rId22" display="juliana.guerrero@mininterior.gov.co" xr:uid="{9C7CA19C-FD27-4EA0-AF5F-415924BDE4D4}"/>
    <hyperlink ref="C830:L830" r:id="rId23" display="juliana.guerrero@mininterior.gov.co" xr:uid="{493273E6-5CDA-4035-94C6-DD8282478126}"/>
    <hyperlink ref="C866:L866" r:id="rId24" display="juliana.guerrero@mininterior.gov.co" xr:uid="{112BF180-7188-4301-BA34-54FEE4AD2CD6}"/>
    <hyperlink ref="C902:L902" r:id="rId25" display="juliana.guerrero@mininterior.gov.co" xr:uid="{0D044AA1-4A7E-48AA-8C2D-CC21D76BC9B7}"/>
    <hyperlink ref="C938:L938" r:id="rId26" display="juliana.guerrero@mininterior.gov.co" xr:uid="{FC0256E2-46B3-475B-9C94-2CB66AF13B2C}"/>
    <hyperlink ref="C974:L974" r:id="rId27" display="juliana.guerrero@mininterior.gov.co" xr:uid="{FC6A89B8-B7DD-4555-9BB2-EEF6C0137989}"/>
    <hyperlink ref="C1010:L1010" r:id="rId28" display="juliana.guerrero@mininterior.gov.co" xr:uid="{2EC081A5-7C46-4920-B287-9DB6CB43E49A}"/>
    <hyperlink ref="C1046:L1046" r:id="rId29" display="juliana.guerrero@mininterior.gov.co" xr:uid="{69F64591-4B79-411F-AEBE-7FDCD60B4257}"/>
    <hyperlink ref="C1082:L1082" r:id="rId30" display="juliana.guerrero@mininterior.gov.co" xr:uid="{9D9BCE2E-7215-494D-A62F-4BA7C2C03063}"/>
    <hyperlink ref="C1118:L1118" r:id="rId31" display="juliana.guerrero@mininterior.gov.co" xr:uid="{C92C8EF9-387E-475D-A445-49E148A2DA0C}"/>
    <hyperlink ref="C1154:L1154" r:id="rId32" display="juliana.guerrero@mininterior.gov.co" xr:uid="{8328EFF8-63AE-42EF-80DE-A1DC49E2B5EF}"/>
    <hyperlink ref="C1190:L1190" r:id="rId33" display="juliana.guerrero@mininterior.gov.co" xr:uid="{337EF787-1897-48E9-9D90-C877FD5A1C4B}"/>
    <hyperlink ref="C1226:L1226" r:id="rId34" display="juliana.guerrero@mininterior.gov.co" xr:uid="{2E37F03C-C3D3-48A6-B343-818B8753850C}"/>
    <hyperlink ref="C1262:L1262" r:id="rId35" display="juliana.guerrero@mininterior.gov.co" xr:uid="{AB19AB95-AE10-4957-B6F8-D4E246B29F9F}"/>
    <hyperlink ref="C1298:L1298" r:id="rId36" display="juliana.guerrero@mininterior.gov.co" xr:uid="{F51B480D-6746-4D59-8627-663E5F6A8411}"/>
    <hyperlink ref="C1334:L1334" r:id="rId37" display="juliana.guerrero@mininterior.gov.co" xr:uid="{E1E1BF2E-19D4-4361-B98B-3B44421C8E1D}"/>
    <hyperlink ref="C1370:L1370" r:id="rId38" display="juliana.guerrero@mininterior.gov.co" xr:uid="{4FB7C53E-BB6A-4D06-825E-8AC11A6A895E}"/>
    <hyperlink ref="C1406:L1406" r:id="rId39" display="juliana.guerrero@mininterior.gov.co" xr:uid="{C30BC31E-B0AF-4D3E-B751-48EC7C36FCB3}"/>
    <hyperlink ref="C1442:L1442" r:id="rId40" display="juliana.guerrero@mininterior.gov.co" xr:uid="{5F23BE35-01DA-487C-A5CB-267C50C920FC}"/>
    <hyperlink ref="C1478:L1478" r:id="rId41" display="juliana.guerrero@mininterior.gov.co" xr:uid="{8C3D08CF-CA27-4C6C-8B79-882A1E69CB23}"/>
    <hyperlink ref="C1514:L1514" r:id="rId42" display="juliana.guerrero@mininterior.gov.co" xr:uid="{EDA2A92B-65F6-4218-9791-2E078CF20CA8}"/>
    <hyperlink ref="C1550:L1550" r:id="rId43" display="juliana.guerrero@mininterior.gov.co" xr:uid="{12AF1C6D-A471-447D-AF78-69949D00C443}"/>
    <hyperlink ref="C1586:L1586" r:id="rId44" display="juliana.guerrero@mininterior.gov.co" xr:uid="{4BC4C88E-AD9D-4065-B6F5-AA8640CDA818}"/>
    <hyperlink ref="C1622:L1622" r:id="rId45" display="juliana.guerrero@mininterior.gov.co" xr:uid="{B542B3BA-9113-4C62-B149-15486F98D388}"/>
    <hyperlink ref="C1658:L1658" r:id="rId46" display="juliana.guerrero@mininterior.gov.co" xr:uid="{27FB1621-FA7A-4AB5-9B24-8B5935009A6D}"/>
    <hyperlink ref="C1694:L1694" r:id="rId47" display="juliana.guerrero@mininterior.gov.co" xr:uid="{ED892334-78F2-4EA1-879D-5682C4D83847}"/>
    <hyperlink ref="C1730:L1730" r:id="rId48" display="juliana.guerrero@mininterior.gov.co" xr:uid="{4DBBE403-F535-4649-A67D-FE3D3520DD54}"/>
    <hyperlink ref="C1766:L1766" r:id="rId49" display="juliana.guerrero@mininterior.gov.co" xr:uid="{60D65DB4-A060-415C-AE52-C2452E9D28F0}"/>
    <hyperlink ref="C1802:L1802" r:id="rId50" display="juliana.guerrero@mininterior.gov.co" xr:uid="{A5EDC584-5951-44B0-B014-BE25838E5E80}"/>
    <hyperlink ref="C1838:L1838" r:id="rId51" display="juliana.guerrero@mininterior.gov.co" xr:uid="{E0E2B540-5B59-40E7-816D-2F3C4DB3D9E8}"/>
    <hyperlink ref="C1874:L1874" r:id="rId52" display="juliana.guerrero@mininterior.gov.co" xr:uid="{17A16C57-1572-44A1-945B-7E2320F58BE7}"/>
    <hyperlink ref="C1910:L1910" r:id="rId53" display="juliana.guerrero@mininterior.gov.co" xr:uid="{110862E1-95BD-4191-A750-4B5C8DF1A452}"/>
    <hyperlink ref="C1946:L1946" r:id="rId54" display="juliana.guerrero@mininterior.gov.co" xr:uid="{76B2FC75-8A13-4CE2-838D-DAECC89B892C}"/>
    <hyperlink ref="C1982:L1982" r:id="rId55" display="juliana.guerrero@mininterior.gov.co" xr:uid="{FC084F9F-408C-43A6-8E26-E0BDD299DB7A}"/>
    <hyperlink ref="C2018:L2018" r:id="rId56" display="juliana.guerrero@mininterior.gov.co" xr:uid="{64C59B13-0AEF-49FA-B60E-5BA6677CD8B7}"/>
    <hyperlink ref="C2054:L2054" r:id="rId57" display="juliana.guerrero@mininterior.gov.co" xr:uid="{812E31B0-16A8-4A27-AF3E-32345F89DFDB}"/>
    <hyperlink ref="C2090:L2090" r:id="rId58" display="juliana.guerrero@mininterior.gov.co" xr:uid="{587C7A25-5A3F-43C4-899A-FB4CC82B9014}"/>
    <hyperlink ref="C2126:L2126" r:id="rId59" display="juliana.guerrero@mininterior.gov.co" xr:uid="{1892D29A-D6B6-407C-904F-C68F7E3F19DE}"/>
    <hyperlink ref="C2162:L2162" r:id="rId60" display="juliana.guerrero@mininterior.gov.co" xr:uid="{5123E958-EFF0-4907-9C2B-D944B3EA1D0F}"/>
    <hyperlink ref="C2198:L2198" r:id="rId61" display="juliana.guerrero@mininterior.gov.co" xr:uid="{68D324FB-6D0D-4C17-9568-09A9B85F7CC1}"/>
    <hyperlink ref="C2234:L2234" r:id="rId62" display="juliana.guerrero@mininterior.gov.co" xr:uid="{BC88B711-E20D-4365-831B-58C01B8EB486}"/>
    <hyperlink ref="C2270:L2270" r:id="rId63" display="juliana.guerrero@mininterior.gov.co" xr:uid="{E1F880FB-C309-413F-8AA0-883122735508}"/>
    <hyperlink ref="C2306:L2306" r:id="rId64" display="juliana.guerrero@mininterior.gov.co" xr:uid="{D8AC3A95-E9F3-4EDB-B73D-0CDF61091B45}"/>
    <hyperlink ref="C2342:L2342" r:id="rId65" display="juliana.guerrero@mininterior.gov.co" xr:uid="{7B858CF0-4A45-45D6-A31D-E29D590F5E18}"/>
    <hyperlink ref="C2378:L2378" r:id="rId66" display="juliana.guerrero@mininterior.gov.co" xr:uid="{50B78395-86B2-4F66-9E79-387864118625}"/>
    <hyperlink ref="C2414:L2414" r:id="rId67" display="juliana.guerrero@mininterior.gov.co" xr:uid="{3F475A5A-E50D-45DE-B3FF-8205196BBFD3}"/>
    <hyperlink ref="C2450:L2450" r:id="rId68" display="juliana.guerrero@mininterior.gov.co" xr:uid="{A273A8DF-731E-43A4-9E38-CC6916D726B7}"/>
    <hyperlink ref="C2486:L2486" r:id="rId69" display="juliana.guerrero@mininterior.gov.co" xr:uid="{CD4AA131-2A1D-4825-A68E-C1C736174331}"/>
    <hyperlink ref="C2522:L2522" r:id="rId70" display="juliana.guerrero@mininterior.gov.co" xr:uid="{8303FF52-3ED8-4133-86F1-82F91487548F}"/>
    <hyperlink ref="C2558:L2558" r:id="rId71" display="juliana.guerrero@mininterior.gov.co" xr:uid="{2037D2E4-B988-419B-8E87-9E95C4E7BF17}"/>
    <hyperlink ref="C2594:L2594" r:id="rId72" display="juliana.guerrero@mininterior.gov.co" xr:uid="{C9B301E7-0AE6-429E-A3E8-AB174C9C6D90}"/>
    <hyperlink ref="C2630:L2630" r:id="rId73" display="juliana.guerrero@mininterior.gov.co" xr:uid="{73C8CECF-0D5D-442B-B735-5BD6FD1B54C5}"/>
    <hyperlink ref="C2666:L2666" r:id="rId74" display="juliana.guerrero@mininterior.gov.co" xr:uid="{2112847F-7CF1-4F8F-9EB1-8E1E9D3B194A}"/>
    <hyperlink ref="C2702:L2702" r:id="rId75" display="juliana.guerrero@mininterior.gov.co" xr:uid="{0C43515D-5EDA-41AC-BD47-F7F68E91BF62}"/>
    <hyperlink ref="C2738:L2738" r:id="rId76" display="juliana.guerrero@mininterior.gov.co" xr:uid="{64F5D49D-DC66-4E76-BC5C-4E803484ADEA}"/>
    <hyperlink ref="C2774:L2774" r:id="rId77" display="juliana.guerrero@mininterior.gov.co" xr:uid="{BC900404-5721-4B74-AFD9-64A2A2510FE8}"/>
    <hyperlink ref="C2810:L2810" r:id="rId78" display="juliana.guerrero@mininterior.gov.co" xr:uid="{219CE1CB-E751-460F-ACB6-2A03642763A2}"/>
    <hyperlink ref="C2846:L2846" r:id="rId79" display="juliana.guerrero@mininterior.gov.co" xr:uid="{ECE7AF2D-2E6C-4FB4-9C08-9D3BDE541784}"/>
  </hyperlinks>
  <pageMargins left="0.7" right="0.7" top="0.75" bottom="0.75" header="0.3" footer="0.3"/>
  <pageSetup orientation="portrait" r:id="rId80"/>
  <drawing r:id="rId8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2E816-5A18-4D54-A935-7CD86D19D85B}">
  <dimension ref="B1:H30"/>
  <sheetViews>
    <sheetView topLeftCell="B1" workbookViewId="0">
      <selection activeCell="F7" sqref="F7"/>
    </sheetView>
  </sheetViews>
  <sheetFormatPr baseColWidth="10" defaultColWidth="11.453125" defaultRowHeight="14.5"/>
  <cols>
    <col min="2" max="2" width="72.81640625" customWidth="1"/>
    <col min="4" max="4" width="40.453125" customWidth="1"/>
    <col min="5" max="5" width="15.7265625" customWidth="1"/>
    <col min="6" max="8" width="40.453125" customWidth="1"/>
  </cols>
  <sheetData>
    <row r="1" spans="2:8" ht="15" thickBot="1"/>
    <row r="2" spans="2:8" ht="15" thickBot="1">
      <c r="B2" s="143" t="s">
        <v>244</v>
      </c>
      <c r="D2" s="143" t="s">
        <v>245</v>
      </c>
      <c r="F2" s="143" t="s">
        <v>246</v>
      </c>
      <c r="H2" s="143" t="s">
        <v>247</v>
      </c>
    </row>
    <row r="3" spans="2:8" ht="15" thickBot="1">
      <c r="B3" s="144" t="s">
        <v>11</v>
      </c>
      <c r="D3" s="143" t="s">
        <v>248</v>
      </c>
      <c r="F3" s="143" t="s">
        <v>249</v>
      </c>
      <c r="H3" s="143" t="s">
        <v>250</v>
      </c>
    </row>
    <row r="4" spans="2:8" ht="15" thickBot="1">
      <c r="B4" s="144" t="s">
        <v>86</v>
      </c>
      <c r="D4" s="143" t="s">
        <v>251</v>
      </c>
      <c r="F4" s="143" t="s">
        <v>252</v>
      </c>
      <c r="H4" s="143" t="s">
        <v>253</v>
      </c>
    </row>
    <row r="5" spans="2:8" ht="15" thickBot="1">
      <c r="B5" s="144" t="s">
        <v>23</v>
      </c>
      <c r="D5" s="143" t="s">
        <v>254</v>
      </c>
      <c r="F5" s="143" t="s">
        <v>255</v>
      </c>
      <c r="H5" s="143" t="s">
        <v>256</v>
      </c>
    </row>
    <row r="6" spans="2:8" ht="15" thickBot="1">
      <c r="B6" s="144" t="s">
        <v>257</v>
      </c>
      <c r="F6" s="143" t="s">
        <v>258</v>
      </c>
    </row>
    <row r="7" spans="2:8" ht="15" thickBot="1">
      <c r="B7" s="144" t="s">
        <v>259</v>
      </c>
      <c r="H7" s="143" t="s">
        <v>260</v>
      </c>
    </row>
    <row r="8" spans="2:8" ht="15" thickBot="1">
      <c r="B8" s="144" t="s">
        <v>261</v>
      </c>
      <c r="H8" s="143" t="s">
        <v>262</v>
      </c>
    </row>
    <row r="9" spans="2:8" ht="28.5" thickBot="1">
      <c r="B9" s="144" t="s">
        <v>263</v>
      </c>
      <c r="D9" s="143" t="s">
        <v>264</v>
      </c>
      <c r="F9" s="143" t="s">
        <v>265</v>
      </c>
      <c r="H9" s="143" t="s">
        <v>266</v>
      </c>
    </row>
    <row r="10" spans="2:8" ht="28.5" thickBot="1">
      <c r="B10" s="144" t="s">
        <v>29</v>
      </c>
      <c r="D10" s="143" t="s">
        <v>267</v>
      </c>
      <c r="F10" s="143" t="s">
        <v>268</v>
      </c>
      <c r="H10" s="143" t="s">
        <v>269</v>
      </c>
    </row>
    <row r="11" spans="2:8" ht="15" thickBot="1">
      <c r="B11" s="144" t="s">
        <v>35</v>
      </c>
      <c r="D11" s="143" t="s">
        <v>270</v>
      </c>
      <c r="F11" s="143" t="s">
        <v>271</v>
      </c>
    </row>
    <row r="12" spans="2:8" ht="15" thickBot="1">
      <c r="B12" s="144" t="s">
        <v>32</v>
      </c>
      <c r="D12" s="143" t="s">
        <v>272</v>
      </c>
      <c r="F12" s="143" t="s">
        <v>273</v>
      </c>
    </row>
    <row r="13" spans="2:8" ht="15" thickBot="1">
      <c r="B13" s="144" t="s">
        <v>38</v>
      </c>
      <c r="D13" s="143" t="s">
        <v>40</v>
      </c>
    </row>
    <row r="14" spans="2:8" ht="15" thickBot="1">
      <c r="B14" s="144" t="s">
        <v>274</v>
      </c>
      <c r="D14" s="143" t="s">
        <v>275</v>
      </c>
    </row>
    <row r="15" spans="2:8" ht="15" thickBot="1">
      <c r="B15" s="144" t="s">
        <v>276</v>
      </c>
      <c r="D15" s="143" t="s">
        <v>70</v>
      </c>
    </row>
    <row r="16" spans="2:8" ht="15" thickBot="1">
      <c r="B16" s="144" t="s">
        <v>277</v>
      </c>
      <c r="D16" s="143" t="s">
        <v>72</v>
      </c>
    </row>
    <row r="17" spans="2:4" ht="15" thickBot="1">
      <c r="B17" s="144" t="s">
        <v>278</v>
      </c>
      <c r="D17" s="143" t="s">
        <v>279</v>
      </c>
    </row>
    <row r="18" spans="2:4" ht="15" thickBot="1">
      <c r="B18" s="144" t="s">
        <v>41</v>
      </c>
      <c r="D18" s="143" t="s">
        <v>79</v>
      </c>
    </row>
    <row r="19" spans="2:4" ht="15" thickBot="1">
      <c r="B19" s="144" t="s">
        <v>280</v>
      </c>
      <c r="D19" s="143" t="s">
        <v>81</v>
      </c>
    </row>
    <row r="20" spans="2:4" ht="15" thickBot="1">
      <c r="B20" s="144" t="s">
        <v>59</v>
      </c>
      <c r="D20" s="143" t="s">
        <v>83</v>
      </c>
    </row>
    <row r="21" spans="2:4" ht="15" thickBot="1">
      <c r="B21" s="144" t="s">
        <v>52</v>
      </c>
      <c r="D21" s="143" t="s">
        <v>87</v>
      </c>
    </row>
    <row r="22" spans="2:4" ht="15" thickBot="1">
      <c r="B22" s="144" t="s">
        <v>55</v>
      </c>
      <c r="D22" s="143" t="s">
        <v>88</v>
      </c>
    </row>
    <row r="23" spans="2:4" ht="15" thickBot="1">
      <c r="B23" s="144" t="s">
        <v>281</v>
      </c>
    </row>
    <row r="24" spans="2:4" ht="15" thickBot="1">
      <c r="B24" s="144" t="s">
        <v>282</v>
      </c>
    </row>
    <row r="25" spans="2:4" ht="15" thickBot="1">
      <c r="B25" s="144" t="s">
        <v>15</v>
      </c>
    </row>
    <row r="26" spans="2:4" ht="15" thickBot="1">
      <c r="B26" s="144" t="s">
        <v>62</v>
      </c>
    </row>
    <row r="27" spans="2:4" ht="15" thickBot="1">
      <c r="B27" s="144" t="s">
        <v>283</v>
      </c>
    </row>
    <row r="28" spans="2:4" ht="15" thickBot="1">
      <c r="B28" s="144" t="s">
        <v>18</v>
      </c>
    </row>
    <row r="29" spans="2:4" ht="15" thickBot="1">
      <c r="B29" s="144" t="s">
        <v>284</v>
      </c>
    </row>
    <row r="30" spans="2:4" ht="15" thickBot="1">
      <c r="B30" s="144" t="s">
        <v>285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B86"/>
  <sheetViews>
    <sheetView zoomScale="60" zoomScaleNormal="60" workbookViewId="0">
      <pane xSplit="1" ySplit="3" topLeftCell="C80" activePane="bottomRight" state="frozen"/>
      <selection pane="topRight" activeCell="B1" sqref="B1"/>
      <selection pane="bottomLeft" activeCell="A3" sqref="A3"/>
      <selection pane="bottomRight" activeCell="AB86" sqref="AB86"/>
    </sheetView>
  </sheetViews>
  <sheetFormatPr baseColWidth="10" defaultColWidth="12.1796875" defaultRowHeight="14.5"/>
  <cols>
    <col min="1" max="1" width="17" style="167" customWidth="1"/>
    <col min="2" max="2" width="20.7265625" style="291" hidden="1" customWidth="1"/>
    <col min="3" max="3" width="29.1796875" style="253" customWidth="1"/>
    <col min="4" max="4" width="29" style="253" hidden="1" customWidth="1"/>
    <col min="5" max="5" width="83.453125" style="292" hidden="1" customWidth="1"/>
    <col min="6" max="6" width="24.26953125" style="253" hidden="1" customWidth="1"/>
    <col min="7" max="8" width="19.26953125" style="291" customWidth="1"/>
    <col min="9" max="9" width="39.1796875" style="292" customWidth="1"/>
    <col min="10" max="10" width="18.54296875" style="253" customWidth="1"/>
    <col min="11" max="11" width="131.1796875" style="293" customWidth="1"/>
    <col min="12" max="12" width="42.54296875" style="293" customWidth="1"/>
    <col min="13" max="13" width="42" style="293" customWidth="1"/>
    <col min="14" max="14" width="20" style="294" customWidth="1"/>
    <col min="15" max="15" width="18.81640625" style="294" customWidth="1"/>
    <col min="16" max="16" width="17" style="294" bestFit="1" customWidth="1"/>
    <col min="17" max="17" width="16.453125" style="294" customWidth="1"/>
    <col min="18" max="18" width="17" style="295" customWidth="1"/>
    <col min="19" max="19" width="18.7265625" style="295" customWidth="1"/>
    <col min="20" max="20" width="8.81640625" style="295" bestFit="1" customWidth="1"/>
    <col min="21" max="21" width="8.7265625" style="295" customWidth="1"/>
    <col min="22" max="22" width="9.81640625" style="295" customWidth="1"/>
    <col min="23" max="23" width="12.26953125" style="295" customWidth="1"/>
    <col min="24" max="24" width="12.1796875" style="184" customWidth="1"/>
    <col min="25" max="25" width="61.81640625" style="184" hidden="1" customWidth="1"/>
    <col min="26" max="27" width="36.453125" style="184" hidden="1" customWidth="1"/>
    <col min="28" max="28" width="15" style="167" customWidth="1"/>
    <col min="29" max="31" width="21.54296875" style="167" hidden="1" customWidth="1"/>
    <col min="32" max="32" width="16.7265625" style="167" customWidth="1"/>
    <col min="33" max="33" width="55.54296875" style="296" hidden="1" customWidth="1"/>
    <col min="34" max="34" width="56.54296875" style="296" hidden="1" customWidth="1"/>
    <col min="35" max="35" width="38.1796875" style="296" hidden="1" customWidth="1"/>
    <col min="36" max="38" width="39" style="167" hidden="1" customWidth="1"/>
    <col min="39" max="41" width="39.54296875" style="167" hidden="1" customWidth="1"/>
    <col min="42" max="42" width="40" style="167" hidden="1" customWidth="1"/>
    <col min="43" max="43" width="36.7265625" style="167" hidden="1" customWidth="1"/>
    <col min="44" max="44" width="37" style="297" hidden="1" customWidth="1"/>
    <col min="45" max="46" width="23" style="298" customWidth="1"/>
    <col min="47" max="47" width="25.1796875" style="167" hidden="1" customWidth="1"/>
    <col min="48" max="48" width="26.54296875" style="167" hidden="1" customWidth="1"/>
    <col min="49" max="49" width="12.1796875" style="167" customWidth="1"/>
    <col min="50" max="16384" width="12.1796875" style="167"/>
  </cols>
  <sheetData>
    <row r="1" spans="1:54">
      <c r="A1" s="165">
        <v>1</v>
      </c>
      <c r="B1" s="166">
        <v>2</v>
      </c>
      <c r="C1" s="165">
        <v>3</v>
      </c>
      <c r="D1" s="165">
        <v>4</v>
      </c>
      <c r="E1" s="166">
        <v>5</v>
      </c>
      <c r="F1" s="165">
        <v>6</v>
      </c>
      <c r="G1" s="165">
        <v>7</v>
      </c>
      <c r="H1" s="166">
        <v>8</v>
      </c>
      <c r="I1" s="165">
        <v>9</v>
      </c>
      <c r="J1" s="165">
        <v>10</v>
      </c>
      <c r="K1" s="166">
        <v>11</v>
      </c>
      <c r="L1" s="165">
        <v>12</v>
      </c>
      <c r="M1" s="165">
        <v>13</v>
      </c>
      <c r="N1" s="166">
        <v>14</v>
      </c>
      <c r="O1" s="165">
        <v>15</v>
      </c>
      <c r="P1" s="165">
        <v>16</v>
      </c>
      <c r="Q1" s="166">
        <v>17</v>
      </c>
      <c r="R1" s="165">
        <v>18</v>
      </c>
      <c r="S1" s="165">
        <v>19</v>
      </c>
      <c r="T1" s="166">
        <v>20</v>
      </c>
      <c r="U1" s="165">
        <v>21</v>
      </c>
      <c r="V1" s="165">
        <v>22</v>
      </c>
      <c r="W1" s="166">
        <v>23</v>
      </c>
      <c r="X1" s="165">
        <v>24</v>
      </c>
      <c r="Y1" s="165">
        <v>25</v>
      </c>
      <c r="Z1" s="166">
        <v>26</v>
      </c>
      <c r="AA1" s="165">
        <v>27</v>
      </c>
      <c r="AB1" s="165">
        <v>28</v>
      </c>
      <c r="AC1" s="166">
        <v>29</v>
      </c>
      <c r="AD1" s="165">
        <v>30</v>
      </c>
      <c r="AE1" s="165">
        <v>31</v>
      </c>
      <c r="AF1" s="166">
        <v>32</v>
      </c>
      <c r="AG1" s="165">
        <v>33</v>
      </c>
      <c r="AH1" s="165">
        <v>34</v>
      </c>
      <c r="AI1" s="166">
        <v>35</v>
      </c>
      <c r="AJ1" s="165">
        <v>36</v>
      </c>
      <c r="AK1" s="165">
        <v>37</v>
      </c>
      <c r="AL1" s="166">
        <v>38</v>
      </c>
      <c r="AM1" s="165">
        <v>39</v>
      </c>
      <c r="AN1" s="165">
        <v>40</v>
      </c>
      <c r="AO1" s="166">
        <v>41</v>
      </c>
      <c r="AP1" s="165">
        <v>42</v>
      </c>
      <c r="AQ1" s="165">
        <v>43</v>
      </c>
      <c r="AR1" s="166">
        <v>44</v>
      </c>
      <c r="AS1" s="165">
        <v>45</v>
      </c>
      <c r="AT1" s="165">
        <v>46</v>
      </c>
    </row>
    <row r="2" spans="1:54" ht="30.65" customHeight="1">
      <c r="A2" s="168"/>
      <c r="B2" s="169"/>
      <c r="C2" s="169"/>
      <c r="D2" s="169"/>
      <c r="E2" s="169"/>
      <c r="F2" s="169"/>
      <c r="G2" s="170"/>
      <c r="H2" s="170"/>
      <c r="I2" s="171"/>
      <c r="J2" s="171"/>
      <c r="K2" s="172"/>
      <c r="L2" s="172"/>
      <c r="M2" s="172"/>
      <c r="N2" s="170"/>
      <c r="O2" s="170"/>
      <c r="P2" s="170"/>
      <c r="Q2" s="170"/>
      <c r="R2" s="173"/>
      <c r="S2" s="173"/>
      <c r="T2" s="470" t="s">
        <v>286</v>
      </c>
      <c r="U2" s="470"/>
      <c r="V2" s="470"/>
      <c r="W2" s="470"/>
      <c r="X2" s="470"/>
      <c r="Y2" s="1"/>
      <c r="Z2" s="1"/>
      <c r="AA2" s="1"/>
      <c r="AB2" s="471" t="s">
        <v>287</v>
      </c>
      <c r="AC2" s="472"/>
      <c r="AD2" s="472"/>
      <c r="AE2" s="472"/>
      <c r="AF2" s="471"/>
      <c r="AG2" s="471" t="s">
        <v>288</v>
      </c>
      <c r="AH2" s="471"/>
      <c r="AI2" s="471"/>
      <c r="AJ2" s="472"/>
      <c r="AK2" s="472"/>
      <c r="AL2" s="472"/>
      <c r="AM2" s="472"/>
      <c r="AN2" s="472"/>
      <c r="AO2" s="472"/>
      <c r="AP2" s="472"/>
      <c r="AQ2" s="472"/>
      <c r="AR2" s="471"/>
      <c r="AS2" s="174"/>
      <c r="AT2" s="175"/>
      <c r="AU2" s="473" t="s">
        <v>289</v>
      </c>
      <c r="AV2" s="473"/>
    </row>
    <row r="3" spans="1:54" s="184" customFormat="1" ht="80.25" customHeight="1">
      <c r="A3" s="176" t="s">
        <v>290</v>
      </c>
      <c r="B3" s="177" t="s">
        <v>0</v>
      </c>
      <c r="C3" s="178" t="s">
        <v>1</v>
      </c>
      <c r="D3" s="178" t="s">
        <v>291</v>
      </c>
      <c r="E3" s="178" t="s">
        <v>292</v>
      </c>
      <c r="F3" s="178" t="s">
        <v>293</v>
      </c>
      <c r="G3" s="179" t="s">
        <v>294</v>
      </c>
      <c r="H3" s="179" t="s">
        <v>295</v>
      </c>
      <c r="I3" s="179" t="s">
        <v>296</v>
      </c>
      <c r="J3" s="179" t="s">
        <v>297</v>
      </c>
      <c r="K3" s="179" t="s">
        <v>298</v>
      </c>
      <c r="L3" s="179" t="s">
        <v>299</v>
      </c>
      <c r="M3" s="179" t="s">
        <v>300</v>
      </c>
      <c r="N3" s="179" t="s">
        <v>301</v>
      </c>
      <c r="O3" s="179" t="s">
        <v>302</v>
      </c>
      <c r="P3" s="179" t="s">
        <v>303</v>
      </c>
      <c r="Q3" s="179" t="s">
        <v>304</v>
      </c>
      <c r="R3" s="178" t="s">
        <v>305</v>
      </c>
      <c r="S3" s="178" t="s">
        <v>306</v>
      </c>
      <c r="T3" s="178" t="s">
        <v>307</v>
      </c>
      <c r="U3" s="178" t="s">
        <v>308</v>
      </c>
      <c r="V3" s="178" t="s">
        <v>309</v>
      </c>
      <c r="W3" s="178" t="s">
        <v>310</v>
      </c>
      <c r="X3" s="178" t="s">
        <v>311</v>
      </c>
      <c r="Y3" s="178" t="s">
        <v>138</v>
      </c>
      <c r="Z3" s="178" t="s">
        <v>154</v>
      </c>
      <c r="AA3" s="178" t="s">
        <v>312</v>
      </c>
      <c r="AB3" s="180" t="s">
        <v>313</v>
      </c>
      <c r="AC3" s="180" t="s">
        <v>314</v>
      </c>
      <c r="AD3" s="180" t="s">
        <v>315</v>
      </c>
      <c r="AE3" s="180" t="s">
        <v>316</v>
      </c>
      <c r="AF3" s="180" t="s">
        <v>317</v>
      </c>
      <c r="AG3" s="181" t="s">
        <v>318</v>
      </c>
      <c r="AH3" s="181" t="s">
        <v>319</v>
      </c>
      <c r="AI3" s="181" t="s">
        <v>320</v>
      </c>
      <c r="AJ3" s="181" t="s">
        <v>321</v>
      </c>
      <c r="AK3" s="181" t="s">
        <v>322</v>
      </c>
      <c r="AL3" s="181" t="s">
        <v>323</v>
      </c>
      <c r="AM3" s="181" t="s">
        <v>324</v>
      </c>
      <c r="AN3" s="181" t="s">
        <v>325</v>
      </c>
      <c r="AO3" s="181" t="s">
        <v>326</v>
      </c>
      <c r="AP3" s="181" t="s">
        <v>327</v>
      </c>
      <c r="AQ3" s="181" t="s">
        <v>328</v>
      </c>
      <c r="AR3" s="181" t="s">
        <v>329</v>
      </c>
      <c r="AS3" s="182" t="s">
        <v>330</v>
      </c>
      <c r="AT3" s="183" t="s">
        <v>331</v>
      </c>
      <c r="AU3" s="369" t="s">
        <v>332</v>
      </c>
      <c r="AV3" s="369" t="s">
        <v>333</v>
      </c>
    </row>
    <row r="4" spans="1:54" s="198" customFormat="1" ht="222" customHeight="1">
      <c r="A4" s="185" t="s">
        <v>128</v>
      </c>
      <c r="B4" s="186" t="s">
        <v>9</v>
      </c>
      <c r="C4" s="159" t="s">
        <v>17</v>
      </c>
      <c r="D4" s="187">
        <v>0.6</v>
      </c>
      <c r="E4" s="131" t="s">
        <v>334</v>
      </c>
      <c r="F4" s="188">
        <v>0.2</v>
      </c>
      <c r="G4" s="160" t="s">
        <v>11</v>
      </c>
      <c r="H4" s="159" t="s">
        <v>271</v>
      </c>
      <c r="I4" s="189" t="s">
        <v>335</v>
      </c>
      <c r="J4" s="159" t="s">
        <v>245</v>
      </c>
      <c r="K4" s="131" t="s">
        <v>336</v>
      </c>
      <c r="L4" s="131" t="s">
        <v>337</v>
      </c>
      <c r="M4" s="131" t="s">
        <v>338</v>
      </c>
      <c r="N4" s="159" t="s">
        <v>339</v>
      </c>
      <c r="O4" s="159" t="s">
        <v>246</v>
      </c>
      <c r="P4" s="159" t="s">
        <v>340</v>
      </c>
      <c r="Q4" s="159">
        <v>2022</v>
      </c>
      <c r="R4" s="125">
        <v>1</v>
      </c>
      <c r="S4" s="162">
        <v>46022</v>
      </c>
      <c r="T4" s="125">
        <v>1</v>
      </c>
      <c r="U4" s="125">
        <v>1</v>
      </c>
      <c r="V4" s="126">
        <v>1</v>
      </c>
      <c r="W4" s="126">
        <v>1</v>
      </c>
      <c r="X4" s="149">
        <v>1</v>
      </c>
      <c r="Y4" s="300" t="s">
        <v>341</v>
      </c>
      <c r="Z4" s="300" t="s">
        <v>342</v>
      </c>
      <c r="AA4" s="300" t="s">
        <v>343</v>
      </c>
      <c r="AB4" s="299">
        <f>(5/5)*100%</f>
        <v>1</v>
      </c>
      <c r="AC4" s="190"/>
      <c r="AD4" s="190"/>
      <c r="AE4" s="190"/>
      <c r="AF4" s="299">
        <f>5/5*100%</f>
        <v>1</v>
      </c>
      <c r="AG4" s="191" t="s">
        <v>344</v>
      </c>
      <c r="AH4" s="191" t="s">
        <v>345</v>
      </c>
      <c r="AI4" s="194" t="s">
        <v>346</v>
      </c>
      <c r="AJ4" s="192"/>
      <c r="AK4" s="192"/>
      <c r="AL4" s="192"/>
      <c r="AM4" s="193"/>
      <c r="AN4" s="193"/>
      <c r="AO4" s="193"/>
      <c r="AP4" s="194"/>
      <c r="AQ4" s="194"/>
      <c r="AR4" s="204"/>
      <c r="AS4" s="495">
        <f>+IFERROR(IF(A4=A3,"No requiere reporte",IF(OR(T4=0,T4=""),"No aplica, no hay meta",IF(AB4="","No se reportó avance",IF(AB4="N/A","No Aplica",IF(OR(AND(O4="Capacidad",OR(R4="",R4=0,R4="N/A")),AND(O4="Reducción",OR(R4="",R4=0,R4="N/A"))),"Se requiere valor de línea base para este tipo de acumulación",IF(OR(AND(O4="Flujo",OR(R4&lt;&gt;"",R4&lt;&gt;0,R4&lt;&gt;"N/A"),AB4="N/A"),AND(O4="Stock",OR(R4&lt;&gt;"",R4&lt;&gt;0,R4&lt;&gt;"N/A"),AB4="N/A")),"No aplica",IF(O4="Flujo",IF(AB4/T4&gt;1,1.00001,AB4/T4),IF(O4="Stock",IF(AB4/T4&gt;1,1.00001,AB4/T4),IF(O4="Acumulado",IF((AB4)/T4&gt;1,1.00001,(AB4)/T4),IF(O4="Capacidad",IF(((AB4-R4)/(T4-R4))&gt;1,1.00001,((AB4-R4)/(T4-R4))),IF(O4="Reducción",IF(((R4-AB4)/(R4-T4))&gt;1,1.00001,((R4-AB4)/(R4-T4))),"Revisar acumulación"))))))))))),"Revisar fórmula")</f>
        <v>1</v>
      </c>
      <c r="AT4" s="495">
        <f>+IFERROR(IF(A4=A3,"No requiere reporte",IF(OR(X4=0,X4=""),"No aplica, no hay meta",IF(AF4="","No se reportó avance",IF(AF4="N/A","No Aplica",IF(OR(AND(O4="Capacidad",OR(R4="",R4=0,R4="N/A")),AND(O4="Reducción",OR(R4="",R4=0,R4="N/A"))),"Se requiere valor de línea base para este tipo de acumulación",IF(OR(AND(O4="Flujo",OR(R4&lt;&gt;"",R4&lt;&gt;0,R4&lt;&gt;"N/A"),AF4="N/A"),AND(O4="Stock",OR(R4&lt;&gt;"",R4&lt;&gt;0,R4&lt;&gt;"N/A"),AF4="N/A")),"No aplica",IF(O4="Flujo",IF(AF4/X4&gt;1,1.00001,AF4/X4),IF(O4="Stock",IF(AF4/X4&gt;1,1.00001,AF4/X4),IF(O4="Acumulado",IF((AF4)/X4&gt;1,1.00001,(AF4)/X4),IF(O4="Capacidad",IF(((AF4-R4)/(X4-R4))&gt;1,1.00001,((AF4-R4)/(X4-R4))),IF(O4="Reducción",IF(((R4-AF4)/(R4-X4))&gt;1,1.00001,((R4-AF4)/(R4-X4))),"Revisar acumulación"))))))))))),"Revisar fórmula")</f>
        <v>1</v>
      </c>
      <c r="AU4" s="376" t="b">
        <v>1</v>
      </c>
      <c r="AV4" s="376" t="s">
        <v>347</v>
      </c>
      <c r="AW4" s="195"/>
      <c r="AX4" s="195"/>
      <c r="AY4" s="196"/>
      <c r="AZ4" s="196"/>
      <c r="BA4" s="197"/>
      <c r="BB4" s="197"/>
    </row>
    <row r="5" spans="1:54" s="198" customFormat="1" ht="137.5">
      <c r="A5" s="185" t="s">
        <v>166</v>
      </c>
      <c r="B5" s="199" t="s">
        <v>9</v>
      </c>
      <c r="C5" s="160" t="s">
        <v>17</v>
      </c>
      <c r="D5" s="200">
        <v>0.6</v>
      </c>
      <c r="E5" s="201" t="s">
        <v>334</v>
      </c>
      <c r="F5" s="202">
        <v>7.0000000000000007E-2</v>
      </c>
      <c r="G5" s="160" t="s">
        <v>11</v>
      </c>
      <c r="H5" s="159" t="s">
        <v>271</v>
      </c>
      <c r="I5" s="189" t="s">
        <v>335</v>
      </c>
      <c r="J5" s="159" t="s">
        <v>248</v>
      </c>
      <c r="K5" s="135" t="s">
        <v>348</v>
      </c>
      <c r="L5" s="135" t="s">
        <v>349</v>
      </c>
      <c r="M5" s="135" t="s">
        <v>350</v>
      </c>
      <c r="N5" s="159" t="s">
        <v>339</v>
      </c>
      <c r="O5" s="159" t="s">
        <v>246</v>
      </c>
      <c r="P5" s="159" t="s">
        <v>340</v>
      </c>
      <c r="Q5" s="160" t="s">
        <v>351</v>
      </c>
      <c r="R5" s="160" t="s">
        <v>351</v>
      </c>
      <c r="S5" s="160" t="s">
        <v>351</v>
      </c>
      <c r="T5" s="125">
        <v>1</v>
      </c>
      <c r="U5" s="125">
        <v>1</v>
      </c>
      <c r="V5" s="126">
        <v>1</v>
      </c>
      <c r="W5" s="126">
        <v>1</v>
      </c>
      <c r="X5" s="106">
        <v>1</v>
      </c>
      <c r="Y5" s="301" t="s">
        <v>352</v>
      </c>
      <c r="Z5" s="302" t="s">
        <v>353</v>
      </c>
      <c r="AA5" s="303" t="s">
        <v>354</v>
      </c>
      <c r="AB5" s="125">
        <v>1</v>
      </c>
      <c r="AC5" s="360"/>
      <c r="AD5" s="360"/>
      <c r="AE5" s="360"/>
      <c r="AF5" s="359">
        <v>1</v>
      </c>
      <c r="AG5" s="361" t="s">
        <v>355</v>
      </c>
      <c r="AH5" s="361" t="s">
        <v>356</v>
      </c>
      <c r="AI5" s="361" t="s">
        <v>357</v>
      </c>
      <c r="AJ5" s="203"/>
      <c r="AK5" s="203"/>
      <c r="AL5" s="203"/>
      <c r="AM5" s="203"/>
      <c r="AN5" s="203"/>
      <c r="AO5" s="203"/>
      <c r="AP5" s="203"/>
      <c r="AQ5" s="203"/>
      <c r="AR5" s="567"/>
      <c r="AS5" s="495">
        <f t="shared" ref="AS5:AS68" si="0">+IFERROR(IF(A5=A4,"No requiere reporte",IF(OR(T5=0,T5=""),"No aplica, no hay meta",IF(AB5="","No se reportó avance",IF(AB5="N/A","No Aplica",IF(OR(AND(O5="Capacidad",OR(R5="",R5=0,R5="N/A")),AND(O5="Reducción",OR(R5="",R5=0,R5="N/A"))),"Se requiere valor de línea base para este tipo de acumulación",IF(OR(AND(O5="Flujo",OR(R5&lt;&gt;"",R5&lt;&gt;0,R5&lt;&gt;"N/A"),AB5="N/A"),AND(O5="Stock",OR(R5&lt;&gt;"",R5&lt;&gt;0,R5&lt;&gt;"N/A"),AB5="N/A")),"No aplica",IF(O5="Flujo",IF(AB5/T5&gt;1,1.00001,AB5/T5),IF(O5="Stock",IF(AB5/T5&gt;1,1.00001,AB5/T5),IF(O5="Acumulado",IF((AB5)/T5&gt;1,1.00001,(AB5)/T5),IF(O5="Capacidad",IF(((AB5-R5)/(T5-R5))&gt;1,1.00001,((AB5-R5)/(T5-R5))),IF(O5="Reducción",IF(((R5-AB5)/(R5-T5))&gt;1,1.00001,((R5-AB5)/(R5-T5))),"Revisar acumulación"))))))))))),"Revisar fórmula")</f>
        <v>1</v>
      </c>
      <c r="AT5" s="495">
        <f t="shared" ref="AT5:AT68" si="1">+IFERROR(IF(A5=A4,"No requiere reporte",IF(OR(X5=0,X5=""),"No aplica, no hay meta",IF(AF5="","No se reportó avance",IF(AF5="N/A","No Aplica",IF(OR(AND(O5="Capacidad",OR(R5="",R5=0,R5="N/A")),AND(O5="Reducción",OR(R5="",R5=0,R5="N/A"))),"Se requiere valor de línea base para este tipo de acumulación",IF(OR(AND(O5="Flujo",OR(R5&lt;&gt;"",R5&lt;&gt;0,R5&lt;&gt;"N/A"),AF5="N/A"),AND(O5="Stock",OR(R5&lt;&gt;"",R5&lt;&gt;0,R5&lt;&gt;"N/A"),AF5="N/A")),"No aplica",IF(O5="Flujo",IF(AF5/X5&gt;1,1.00001,AF5/X5),IF(O5="Stock",IF(AF5/X5&gt;1,1.00001,AF5/X5),IF(O5="Acumulado",IF((AF5)/X5&gt;1,1.00001,(AF5)/X5),IF(O5="Capacidad",IF(((AF5-R5)/(X5-R5))&gt;1,1.00001,((AF5-R5)/(X5-R5))),IF(O5="Reducción",IF(((R5-AF5)/(R5-X5))&gt;1,1.00001,((R5-AF5)/(R5-X5))),"Revisar acumulación"))))))))))),"Revisar fórmula")</f>
        <v>1</v>
      </c>
      <c r="AU5" s="376" t="b">
        <f>+T5=AB5</f>
        <v>1</v>
      </c>
      <c r="AV5" s="376" t="s">
        <v>347</v>
      </c>
    </row>
    <row r="6" spans="1:54" s="198" customFormat="1" ht="125">
      <c r="A6" s="185" t="s">
        <v>167</v>
      </c>
      <c r="B6" s="205" t="s">
        <v>9</v>
      </c>
      <c r="C6" s="160" t="s">
        <v>17</v>
      </c>
      <c r="D6" s="200">
        <v>0.6</v>
      </c>
      <c r="E6" s="201" t="s">
        <v>334</v>
      </c>
      <c r="F6" s="202">
        <v>7.0000000000000007E-2</v>
      </c>
      <c r="G6" s="160" t="s">
        <v>11</v>
      </c>
      <c r="H6" s="159" t="s">
        <v>271</v>
      </c>
      <c r="I6" s="189" t="s">
        <v>335</v>
      </c>
      <c r="J6" s="159" t="s">
        <v>248</v>
      </c>
      <c r="K6" s="135" t="s">
        <v>358</v>
      </c>
      <c r="L6" s="135" t="s">
        <v>359</v>
      </c>
      <c r="M6" s="135" t="s">
        <v>360</v>
      </c>
      <c r="N6" s="159" t="s">
        <v>361</v>
      </c>
      <c r="O6" s="159" t="s">
        <v>252</v>
      </c>
      <c r="P6" s="159" t="s">
        <v>362</v>
      </c>
      <c r="Q6" s="160" t="s">
        <v>351</v>
      </c>
      <c r="R6" s="160" t="s">
        <v>351</v>
      </c>
      <c r="S6" s="160" t="s">
        <v>351</v>
      </c>
      <c r="T6" s="206">
        <v>40</v>
      </c>
      <c r="U6" s="206">
        <v>60</v>
      </c>
      <c r="V6" s="206">
        <v>60</v>
      </c>
      <c r="W6" s="206">
        <v>60</v>
      </c>
      <c r="X6" s="207">
        <v>220</v>
      </c>
      <c r="Y6" s="301" t="s">
        <v>363</v>
      </c>
      <c r="Z6" s="301" t="s">
        <v>364</v>
      </c>
      <c r="AA6" s="301" t="s">
        <v>354</v>
      </c>
      <c r="AB6" s="362">
        <v>40</v>
      </c>
      <c r="AC6" s="363"/>
      <c r="AD6" s="363"/>
      <c r="AE6" s="363"/>
      <c r="AF6" s="362">
        <v>40</v>
      </c>
      <c r="AG6" s="364" t="s">
        <v>365</v>
      </c>
      <c r="AH6" s="364" t="s">
        <v>366</v>
      </c>
      <c r="AI6" s="364" t="s">
        <v>367</v>
      </c>
      <c r="AJ6" s="210"/>
      <c r="AK6" s="210"/>
      <c r="AL6" s="210"/>
      <c r="AM6" s="210"/>
      <c r="AN6" s="210"/>
      <c r="AO6" s="210"/>
      <c r="AP6" s="210"/>
      <c r="AQ6" s="211"/>
      <c r="AR6" s="568"/>
      <c r="AS6" s="495">
        <f t="shared" si="0"/>
        <v>1</v>
      </c>
      <c r="AT6" s="495">
        <f t="shared" si="1"/>
        <v>0.18181818181818182</v>
      </c>
      <c r="AU6" s="376" t="b">
        <f t="shared" ref="AU6:AU68" si="2">+T6=AB6</f>
        <v>1</v>
      </c>
      <c r="AV6" s="376" t="s">
        <v>347</v>
      </c>
    </row>
    <row r="7" spans="1:54" ht="125">
      <c r="A7" s="185" t="s">
        <v>168</v>
      </c>
      <c r="B7" s="205" t="s">
        <v>9</v>
      </c>
      <c r="C7" s="160" t="s">
        <v>17</v>
      </c>
      <c r="D7" s="200">
        <v>0.6</v>
      </c>
      <c r="E7" s="201" t="s">
        <v>334</v>
      </c>
      <c r="F7" s="202">
        <v>0.06</v>
      </c>
      <c r="G7" s="160" t="s">
        <v>11</v>
      </c>
      <c r="H7" s="159" t="s">
        <v>271</v>
      </c>
      <c r="I7" s="189" t="s">
        <v>335</v>
      </c>
      <c r="J7" s="159" t="s">
        <v>245</v>
      </c>
      <c r="K7" s="135" t="s">
        <v>368</v>
      </c>
      <c r="L7" s="135" t="s">
        <v>369</v>
      </c>
      <c r="M7" s="135" t="s">
        <v>370</v>
      </c>
      <c r="N7" s="159" t="s">
        <v>339</v>
      </c>
      <c r="O7" s="159" t="s">
        <v>246</v>
      </c>
      <c r="P7" s="159" t="s">
        <v>340</v>
      </c>
      <c r="Q7" s="160" t="s">
        <v>351</v>
      </c>
      <c r="R7" s="160" t="s">
        <v>351</v>
      </c>
      <c r="S7" s="160" t="s">
        <v>351</v>
      </c>
      <c r="T7" s="163">
        <v>1</v>
      </c>
      <c r="U7" s="163">
        <v>1</v>
      </c>
      <c r="V7" s="163">
        <v>1</v>
      </c>
      <c r="W7" s="163">
        <v>1</v>
      </c>
      <c r="X7" s="163">
        <v>1</v>
      </c>
      <c r="Y7" s="301" t="s">
        <v>371</v>
      </c>
      <c r="Z7" s="304" t="s">
        <v>372</v>
      </c>
      <c r="AA7" s="305" t="s">
        <v>343</v>
      </c>
      <c r="AB7" s="350">
        <v>1</v>
      </c>
      <c r="AC7" s="363"/>
      <c r="AD7" s="363"/>
      <c r="AE7" s="363"/>
      <c r="AF7" s="350">
        <v>1</v>
      </c>
      <c r="AG7" s="364" t="s">
        <v>373</v>
      </c>
      <c r="AH7" s="364" t="s">
        <v>374</v>
      </c>
      <c r="AI7" s="364" t="s">
        <v>357</v>
      </c>
      <c r="AJ7" s="210"/>
      <c r="AK7" s="210"/>
      <c r="AL7" s="210"/>
      <c r="AM7" s="210"/>
      <c r="AN7" s="210"/>
      <c r="AO7" s="210"/>
      <c r="AP7" s="210"/>
      <c r="AQ7" s="211"/>
      <c r="AR7" s="568"/>
      <c r="AS7" s="495">
        <f t="shared" si="0"/>
        <v>1</v>
      </c>
      <c r="AT7" s="495">
        <f t="shared" si="1"/>
        <v>1</v>
      </c>
      <c r="AU7" s="376" t="b">
        <f t="shared" si="2"/>
        <v>1</v>
      </c>
      <c r="AV7" s="376" t="s">
        <v>347</v>
      </c>
    </row>
    <row r="8" spans="1:54" ht="207.75" customHeight="1">
      <c r="A8" s="185" t="s">
        <v>169</v>
      </c>
      <c r="B8" s="205" t="s">
        <v>9</v>
      </c>
      <c r="C8" s="160" t="s">
        <v>17</v>
      </c>
      <c r="D8" s="200">
        <v>0.6</v>
      </c>
      <c r="E8" s="201" t="s">
        <v>334</v>
      </c>
      <c r="F8" s="161">
        <v>0.1</v>
      </c>
      <c r="G8" s="160" t="s">
        <v>11</v>
      </c>
      <c r="H8" s="159" t="s">
        <v>271</v>
      </c>
      <c r="I8" s="189" t="s">
        <v>335</v>
      </c>
      <c r="J8" s="159" t="s">
        <v>245</v>
      </c>
      <c r="K8" s="135" t="s">
        <v>375</v>
      </c>
      <c r="L8" s="135" t="s">
        <v>376</v>
      </c>
      <c r="M8" s="135" t="s">
        <v>377</v>
      </c>
      <c r="N8" s="159" t="s">
        <v>339</v>
      </c>
      <c r="O8" s="159" t="s">
        <v>246</v>
      </c>
      <c r="P8" s="159" t="s">
        <v>340</v>
      </c>
      <c r="Q8" s="160">
        <v>2023</v>
      </c>
      <c r="R8" s="161">
        <v>1</v>
      </c>
      <c r="S8" s="162">
        <v>46022</v>
      </c>
      <c r="T8" s="163">
        <v>1</v>
      </c>
      <c r="U8" s="163">
        <v>1</v>
      </c>
      <c r="V8" s="163">
        <v>1</v>
      </c>
      <c r="W8" s="163">
        <v>1</v>
      </c>
      <c r="X8" s="163">
        <v>1</v>
      </c>
      <c r="Y8" s="305" t="s">
        <v>378</v>
      </c>
      <c r="Z8" s="304" t="s">
        <v>379</v>
      </c>
      <c r="AA8" s="305" t="s">
        <v>343</v>
      </c>
      <c r="AB8" s="132">
        <f>112/112</f>
        <v>1</v>
      </c>
      <c r="AC8" s="132"/>
      <c r="AD8" s="132"/>
      <c r="AE8" s="132"/>
      <c r="AF8" s="132">
        <f>112/112</f>
        <v>1</v>
      </c>
      <c r="AG8" s="384" t="s">
        <v>380</v>
      </c>
      <c r="AH8" s="341" t="s">
        <v>381</v>
      </c>
      <c r="AI8" s="213"/>
      <c r="AJ8" s="210"/>
      <c r="AK8" s="210"/>
      <c r="AL8" s="210"/>
      <c r="AM8" s="210"/>
      <c r="AN8" s="210"/>
      <c r="AO8" s="210"/>
      <c r="AP8" s="210"/>
      <c r="AQ8" s="210"/>
      <c r="AR8" s="568"/>
      <c r="AS8" s="495">
        <f t="shared" si="0"/>
        <v>1</v>
      </c>
      <c r="AT8" s="495">
        <f t="shared" si="1"/>
        <v>1</v>
      </c>
      <c r="AU8" s="376" t="b">
        <f t="shared" si="2"/>
        <v>1</v>
      </c>
      <c r="AV8" s="371" t="s">
        <v>347</v>
      </c>
    </row>
    <row r="9" spans="1:54" ht="87.5">
      <c r="A9" s="185" t="s">
        <v>170</v>
      </c>
      <c r="B9" s="205" t="s">
        <v>9</v>
      </c>
      <c r="C9" s="160" t="s">
        <v>17</v>
      </c>
      <c r="D9" s="200">
        <v>0.6</v>
      </c>
      <c r="E9" s="201" t="s">
        <v>334</v>
      </c>
      <c r="F9" s="161">
        <v>0.1</v>
      </c>
      <c r="G9" s="160" t="s">
        <v>11</v>
      </c>
      <c r="H9" s="159" t="s">
        <v>271</v>
      </c>
      <c r="I9" s="189" t="s">
        <v>335</v>
      </c>
      <c r="J9" s="159" t="s">
        <v>245</v>
      </c>
      <c r="K9" s="135" t="s">
        <v>382</v>
      </c>
      <c r="L9" s="135" t="s">
        <v>383</v>
      </c>
      <c r="M9" s="135" t="s">
        <v>384</v>
      </c>
      <c r="N9" s="159" t="s">
        <v>361</v>
      </c>
      <c r="O9" s="159" t="s">
        <v>249</v>
      </c>
      <c r="P9" s="159" t="s">
        <v>340</v>
      </c>
      <c r="Q9" s="160">
        <v>2025</v>
      </c>
      <c r="R9" s="161">
        <v>0.8</v>
      </c>
      <c r="S9" s="162">
        <v>46022</v>
      </c>
      <c r="T9" s="161">
        <v>0.8</v>
      </c>
      <c r="U9" s="161">
        <v>0.8</v>
      </c>
      <c r="V9" s="161">
        <v>0.8</v>
      </c>
      <c r="W9" s="161">
        <v>0.8</v>
      </c>
      <c r="X9" s="161">
        <v>0.8</v>
      </c>
      <c r="Y9" s="306" t="s">
        <v>385</v>
      </c>
      <c r="Z9" s="307" t="s">
        <v>386</v>
      </c>
      <c r="AA9" s="305" t="s">
        <v>343</v>
      </c>
      <c r="AB9" s="331">
        <f>75/83</f>
        <v>0.90361445783132532</v>
      </c>
      <c r="AC9" s="132"/>
      <c r="AD9" s="132"/>
      <c r="AE9" s="132"/>
      <c r="AF9" s="132">
        <f>+AB9</f>
        <v>0.90361445783132532</v>
      </c>
      <c r="AG9" s="210" t="s">
        <v>387</v>
      </c>
      <c r="AH9" s="383" t="s">
        <v>388</v>
      </c>
      <c r="AI9" s="213"/>
      <c r="AJ9" s="210"/>
      <c r="AK9" s="210"/>
      <c r="AL9" s="210"/>
      <c r="AM9" s="210"/>
      <c r="AN9" s="210"/>
      <c r="AO9" s="210"/>
      <c r="AP9" s="210"/>
      <c r="AQ9" s="210"/>
      <c r="AR9" s="569"/>
      <c r="AS9" s="495">
        <f t="shared" si="0"/>
        <v>1.0000100000000001</v>
      </c>
      <c r="AT9" s="495">
        <f t="shared" si="1"/>
        <v>1.0000100000000001</v>
      </c>
      <c r="AU9" s="376" t="b">
        <f t="shared" si="2"/>
        <v>0</v>
      </c>
      <c r="AV9" s="371" t="s">
        <v>389</v>
      </c>
    </row>
    <row r="10" spans="1:54" ht="238">
      <c r="A10" s="185" t="s">
        <v>171</v>
      </c>
      <c r="B10" s="205" t="s">
        <v>9</v>
      </c>
      <c r="C10" s="160" t="s">
        <v>17</v>
      </c>
      <c r="D10" s="200">
        <v>0.2</v>
      </c>
      <c r="E10" s="201" t="s">
        <v>334</v>
      </c>
      <c r="F10" s="161">
        <v>0.2</v>
      </c>
      <c r="G10" s="160" t="s">
        <v>18</v>
      </c>
      <c r="H10" s="159" t="s">
        <v>273</v>
      </c>
      <c r="I10" s="215" t="s">
        <v>390</v>
      </c>
      <c r="J10" s="159" t="s">
        <v>245</v>
      </c>
      <c r="K10" s="135" t="s">
        <v>391</v>
      </c>
      <c r="L10" s="135" t="s">
        <v>392</v>
      </c>
      <c r="M10" s="135" t="s">
        <v>393</v>
      </c>
      <c r="N10" s="159" t="s">
        <v>339</v>
      </c>
      <c r="O10" s="159" t="s">
        <v>246</v>
      </c>
      <c r="P10" s="159" t="s">
        <v>340</v>
      </c>
      <c r="Q10" s="160">
        <v>2026</v>
      </c>
      <c r="R10" s="160" t="s">
        <v>351</v>
      </c>
      <c r="S10" s="160" t="s">
        <v>351</v>
      </c>
      <c r="T10" s="163">
        <v>1</v>
      </c>
      <c r="U10" s="163">
        <v>1</v>
      </c>
      <c r="V10" s="163">
        <v>1</v>
      </c>
      <c r="W10" s="163">
        <v>1</v>
      </c>
      <c r="X10" s="163">
        <v>1</v>
      </c>
      <c r="Y10" s="304" t="s">
        <v>394</v>
      </c>
      <c r="Z10" s="304" t="s">
        <v>395</v>
      </c>
      <c r="AA10" s="305" t="s">
        <v>343</v>
      </c>
      <c r="AB10" s="331">
        <v>1</v>
      </c>
      <c r="AC10" s="132"/>
      <c r="AD10" s="132"/>
      <c r="AE10" s="132"/>
      <c r="AF10" s="331">
        <v>1</v>
      </c>
      <c r="AG10" s="356" t="s">
        <v>396</v>
      </c>
      <c r="AH10" s="342" t="s">
        <v>397</v>
      </c>
      <c r="AI10" s="213" t="s">
        <v>351</v>
      </c>
      <c r="AJ10" s="216"/>
      <c r="AK10" s="216"/>
      <c r="AL10" s="216"/>
      <c r="AM10" s="217"/>
      <c r="AN10" s="217"/>
      <c r="AO10" s="217"/>
      <c r="AP10" s="210"/>
      <c r="AQ10" s="210"/>
      <c r="AR10" s="568"/>
      <c r="AS10" s="495">
        <f t="shared" si="0"/>
        <v>1</v>
      </c>
      <c r="AT10" s="495">
        <f t="shared" si="1"/>
        <v>1</v>
      </c>
      <c r="AU10" s="376" t="b">
        <f t="shared" si="2"/>
        <v>1</v>
      </c>
      <c r="AV10" s="368" t="s">
        <v>347</v>
      </c>
    </row>
    <row r="11" spans="1:54" ht="154.5">
      <c r="A11" s="185" t="s">
        <v>172</v>
      </c>
      <c r="B11" s="205" t="s">
        <v>9</v>
      </c>
      <c r="C11" s="160" t="s">
        <v>17</v>
      </c>
      <c r="D11" s="200">
        <v>0.2</v>
      </c>
      <c r="E11" s="201" t="s">
        <v>334</v>
      </c>
      <c r="F11" s="161">
        <v>0.1</v>
      </c>
      <c r="G11" s="160" t="s">
        <v>23</v>
      </c>
      <c r="H11" s="159" t="s">
        <v>271</v>
      </c>
      <c r="I11" s="214" t="s">
        <v>398</v>
      </c>
      <c r="J11" s="159" t="s">
        <v>245</v>
      </c>
      <c r="K11" s="135" t="s">
        <v>399</v>
      </c>
      <c r="L11" s="135" t="s">
        <v>400</v>
      </c>
      <c r="M11" s="135" t="s">
        <v>401</v>
      </c>
      <c r="N11" s="159" t="s">
        <v>339</v>
      </c>
      <c r="O11" s="159" t="s">
        <v>246</v>
      </c>
      <c r="P11" s="159" t="s">
        <v>340</v>
      </c>
      <c r="Q11" s="160">
        <v>2024</v>
      </c>
      <c r="R11" s="161">
        <v>1</v>
      </c>
      <c r="S11" s="218">
        <v>46022</v>
      </c>
      <c r="T11" s="163">
        <v>1</v>
      </c>
      <c r="U11" s="163">
        <v>1</v>
      </c>
      <c r="V11" s="163">
        <v>1</v>
      </c>
      <c r="W11" s="163">
        <v>1</v>
      </c>
      <c r="X11" s="163">
        <v>1</v>
      </c>
      <c r="Y11" s="304" t="s">
        <v>402</v>
      </c>
      <c r="Z11" s="304" t="s">
        <v>403</v>
      </c>
      <c r="AA11" s="305" t="s">
        <v>343</v>
      </c>
      <c r="AB11" s="132">
        <f>400/400*100%</f>
        <v>1</v>
      </c>
      <c r="AC11" s="132"/>
      <c r="AD11" s="132"/>
      <c r="AE11" s="132"/>
      <c r="AF11" s="132">
        <v>1</v>
      </c>
      <c r="AG11" s="338" t="s">
        <v>404</v>
      </c>
      <c r="AH11" s="345" t="s">
        <v>405</v>
      </c>
      <c r="AI11" s="213" t="s">
        <v>12</v>
      </c>
      <c r="AJ11" s="216"/>
      <c r="AK11" s="216"/>
      <c r="AL11" s="216"/>
      <c r="AM11" s="217"/>
      <c r="AN11" s="217"/>
      <c r="AO11" s="217"/>
      <c r="AP11" s="210"/>
      <c r="AQ11" s="210"/>
      <c r="AR11" s="568"/>
      <c r="AS11" s="495">
        <f t="shared" si="0"/>
        <v>1</v>
      </c>
      <c r="AT11" s="495">
        <f t="shared" si="1"/>
        <v>1</v>
      </c>
      <c r="AU11" s="376" t="b">
        <f t="shared" si="2"/>
        <v>1</v>
      </c>
      <c r="AV11" s="368" t="s">
        <v>347</v>
      </c>
    </row>
    <row r="12" spans="1:54" ht="182.5">
      <c r="A12" s="185" t="s">
        <v>173</v>
      </c>
      <c r="B12" s="205" t="s">
        <v>9</v>
      </c>
      <c r="C12" s="160" t="s">
        <v>17</v>
      </c>
      <c r="D12" s="200">
        <v>0.2</v>
      </c>
      <c r="E12" s="201" t="s">
        <v>334</v>
      </c>
      <c r="F12" s="161">
        <v>0.05</v>
      </c>
      <c r="G12" s="160" t="s">
        <v>23</v>
      </c>
      <c r="H12" s="159" t="s">
        <v>271</v>
      </c>
      <c r="I12" s="214" t="s">
        <v>398</v>
      </c>
      <c r="J12" s="159" t="s">
        <v>245</v>
      </c>
      <c r="K12" s="135" t="s">
        <v>406</v>
      </c>
      <c r="L12" s="135" t="s">
        <v>407</v>
      </c>
      <c r="M12" s="135" t="s">
        <v>408</v>
      </c>
      <c r="N12" s="159" t="s">
        <v>339</v>
      </c>
      <c r="O12" s="159" t="s">
        <v>246</v>
      </c>
      <c r="P12" s="159" t="s">
        <v>340</v>
      </c>
      <c r="Q12" s="160">
        <v>2024</v>
      </c>
      <c r="R12" s="161">
        <v>1</v>
      </c>
      <c r="S12" s="218">
        <v>46022</v>
      </c>
      <c r="T12" s="163">
        <v>1</v>
      </c>
      <c r="U12" s="163">
        <v>1</v>
      </c>
      <c r="V12" s="163">
        <v>1</v>
      </c>
      <c r="W12" s="163">
        <v>1</v>
      </c>
      <c r="X12" s="163">
        <v>1</v>
      </c>
      <c r="Y12" s="304" t="s">
        <v>402</v>
      </c>
      <c r="Z12" s="304" t="s">
        <v>409</v>
      </c>
      <c r="AA12" s="305" t="s">
        <v>343</v>
      </c>
      <c r="AB12" s="132">
        <f>1683/1683</f>
        <v>1</v>
      </c>
      <c r="AC12" s="132"/>
      <c r="AD12" s="132"/>
      <c r="AE12" s="132"/>
      <c r="AF12" s="132">
        <v>1</v>
      </c>
      <c r="AG12" s="338" t="s">
        <v>410</v>
      </c>
      <c r="AH12" s="345" t="s">
        <v>411</v>
      </c>
      <c r="AI12" s="213" t="s">
        <v>12</v>
      </c>
      <c r="AJ12" s="216"/>
      <c r="AK12" s="216"/>
      <c r="AL12" s="216"/>
      <c r="AM12" s="217"/>
      <c r="AN12" s="217"/>
      <c r="AO12" s="217"/>
      <c r="AP12" s="210"/>
      <c r="AQ12" s="210"/>
      <c r="AR12" s="568"/>
      <c r="AS12" s="495">
        <f t="shared" si="0"/>
        <v>1</v>
      </c>
      <c r="AT12" s="495">
        <f t="shared" si="1"/>
        <v>1</v>
      </c>
      <c r="AU12" s="376" t="b">
        <f t="shared" si="2"/>
        <v>1</v>
      </c>
      <c r="AV12" s="368" t="s">
        <v>347</v>
      </c>
    </row>
    <row r="13" spans="1:54" ht="182.5">
      <c r="A13" s="185" t="s">
        <v>174</v>
      </c>
      <c r="B13" s="205" t="s">
        <v>9</v>
      </c>
      <c r="C13" s="160" t="s">
        <v>17</v>
      </c>
      <c r="D13" s="200">
        <v>0.2</v>
      </c>
      <c r="E13" s="201" t="s">
        <v>334</v>
      </c>
      <c r="F13" s="161">
        <v>0.05</v>
      </c>
      <c r="G13" s="160" t="s">
        <v>23</v>
      </c>
      <c r="H13" s="159" t="s">
        <v>271</v>
      </c>
      <c r="I13" s="214" t="s">
        <v>398</v>
      </c>
      <c r="J13" s="159" t="s">
        <v>245</v>
      </c>
      <c r="K13" s="135" t="s">
        <v>412</v>
      </c>
      <c r="L13" s="135" t="s">
        <v>413</v>
      </c>
      <c r="M13" s="135" t="s">
        <v>414</v>
      </c>
      <c r="N13" s="159" t="s">
        <v>339</v>
      </c>
      <c r="O13" s="159" t="s">
        <v>246</v>
      </c>
      <c r="P13" s="159" t="s">
        <v>340</v>
      </c>
      <c r="Q13" s="160">
        <v>2024</v>
      </c>
      <c r="R13" s="161">
        <v>1</v>
      </c>
      <c r="S13" s="218">
        <v>46022</v>
      </c>
      <c r="T13" s="163">
        <v>1</v>
      </c>
      <c r="U13" s="163">
        <v>1</v>
      </c>
      <c r="V13" s="163">
        <v>1</v>
      </c>
      <c r="W13" s="163">
        <v>1</v>
      </c>
      <c r="X13" s="163">
        <v>1</v>
      </c>
      <c r="Y13" s="304" t="s">
        <v>402</v>
      </c>
      <c r="Z13" s="304" t="s">
        <v>415</v>
      </c>
      <c r="AA13" s="305" t="s">
        <v>343</v>
      </c>
      <c r="AB13" s="132">
        <v>1</v>
      </c>
      <c r="AC13" s="132"/>
      <c r="AD13" s="132"/>
      <c r="AE13" s="132"/>
      <c r="AF13" s="132">
        <v>1</v>
      </c>
      <c r="AG13" s="338" t="s">
        <v>416</v>
      </c>
      <c r="AH13" s="341" t="s">
        <v>417</v>
      </c>
      <c r="AI13" s="213" t="s">
        <v>12</v>
      </c>
      <c r="AJ13" s="216"/>
      <c r="AK13" s="216"/>
      <c r="AL13" s="216"/>
      <c r="AM13" s="217"/>
      <c r="AN13" s="217"/>
      <c r="AO13" s="217"/>
      <c r="AP13" s="210"/>
      <c r="AQ13" s="210"/>
      <c r="AR13" s="568"/>
      <c r="AS13" s="495">
        <f t="shared" si="0"/>
        <v>1</v>
      </c>
      <c r="AT13" s="495">
        <f t="shared" si="1"/>
        <v>1</v>
      </c>
      <c r="AU13" s="376" t="b">
        <f t="shared" si="2"/>
        <v>1</v>
      </c>
      <c r="AV13" s="368" t="s">
        <v>347</v>
      </c>
    </row>
    <row r="14" spans="1:54" ht="171.65" customHeight="1">
      <c r="A14" s="185" t="s">
        <v>175</v>
      </c>
      <c r="B14" s="186" t="s">
        <v>9</v>
      </c>
      <c r="C14" s="160" t="s">
        <v>10</v>
      </c>
      <c r="D14" s="187">
        <v>1</v>
      </c>
      <c r="E14" s="201" t="s">
        <v>418</v>
      </c>
      <c r="F14" s="188">
        <v>1</v>
      </c>
      <c r="G14" s="160" t="s">
        <v>11</v>
      </c>
      <c r="H14" s="159" t="s">
        <v>271</v>
      </c>
      <c r="I14" s="189" t="s">
        <v>335</v>
      </c>
      <c r="J14" s="159" t="s">
        <v>251</v>
      </c>
      <c r="K14" s="131" t="s">
        <v>419</v>
      </c>
      <c r="L14" s="131" t="s">
        <v>420</v>
      </c>
      <c r="M14" s="131" t="s">
        <v>421</v>
      </c>
      <c r="N14" s="159" t="s">
        <v>361</v>
      </c>
      <c r="O14" s="159" t="s">
        <v>252</v>
      </c>
      <c r="P14" s="159" t="s">
        <v>362</v>
      </c>
      <c r="Q14" s="160" t="s">
        <v>351</v>
      </c>
      <c r="R14" s="160" t="s">
        <v>351</v>
      </c>
      <c r="S14" s="160" t="s">
        <v>351</v>
      </c>
      <c r="T14" s="127">
        <v>100</v>
      </c>
      <c r="U14" s="127">
        <v>100</v>
      </c>
      <c r="V14" s="127">
        <v>100</v>
      </c>
      <c r="W14" s="127">
        <v>100</v>
      </c>
      <c r="X14" s="107">
        <v>400</v>
      </c>
      <c r="Y14" s="308" t="s">
        <v>422</v>
      </c>
      <c r="Z14" s="308" t="s">
        <v>423</v>
      </c>
      <c r="AA14" s="308" t="s">
        <v>343</v>
      </c>
      <c r="AB14" s="127">
        <v>100</v>
      </c>
      <c r="AC14" s="219"/>
      <c r="AD14" s="219"/>
      <c r="AE14" s="219"/>
      <c r="AF14" s="127">
        <v>100</v>
      </c>
      <c r="AG14" s="344" t="s">
        <v>424</v>
      </c>
      <c r="AH14" s="344" t="s">
        <v>425</v>
      </c>
      <c r="AI14" s="213"/>
      <c r="AJ14" s="210"/>
      <c r="AK14" s="210"/>
      <c r="AL14" s="210"/>
      <c r="AM14" s="210"/>
      <c r="AN14" s="210"/>
      <c r="AO14" s="210"/>
      <c r="AP14" s="210"/>
      <c r="AQ14" s="210"/>
      <c r="AR14" s="570"/>
      <c r="AS14" s="495">
        <f t="shared" si="0"/>
        <v>1</v>
      </c>
      <c r="AT14" s="495">
        <f t="shared" si="1"/>
        <v>0.25</v>
      </c>
      <c r="AU14" s="376" t="b">
        <f t="shared" si="2"/>
        <v>1</v>
      </c>
      <c r="AV14" s="368" t="s">
        <v>347</v>
      </c>
    </row>
    <row r="15" spans="1:54" ht="87.5">
      <c r="A15" s="185" t="s">
        <v>176</v>
      </c>
      <c r="B15" s="205" t="s">
        <v>9</v>
      </c>
      <c r="C15" s="160" t="s">
        <v>14</v>
      </c>
      <c r="D15" s="202">
        <v>1</v>
      </c>
      <c r="E15" s="201" t="s">
        <v>426</v>
      </c>
      <c r="F15" s="161">
        <v>0.14000000000000001</v>
      </c>
      <c r="G15" s="160" t="s">
        <v>15</v>
      </c>
      <c r="H15" s="159" t="s">
        <v>268</v>
      </c>
      <c r="I15" s="215" t="s">
        <v>427</v>
      </c>
      <c r="J15" s="159" t="s">
        <v>245</v>
      </c>
      <c r="K15" s="135" t="s">
        <v>428</v>
      </c>
      <c r="L15" s="135" t="s">
        <v>429</v>
      </c>
      <c r="M15" s="135" t="s">
        <v>430</v>
      </c>
      <c r="N15" s="159" t="s">
        <v>361</v>
      </c>
      <c r="O15" s="159" t="s">
        <v>252</v>
      </c>
      <c r="P15" s="159" t="s">
        <v>362</v>
      </c>
      <c r="Q15" s="160">
        <v>2024</v>
      </c>
      <c r="R15" s="220">
        <v>28</v>
      </c>
      <c r="S15" s="221">
        <v>46022</v>
      </c>
      <c r="T15" s="220">
        <v>7</v>
      </c>
      <c r="U15" s="220">
        <v>11</v>
      </c>
      <c r="V15" s="220">
        <v>8</v>
      </c>
      <c r="W15" s="220">
        <v>5</v>
      </c>
      <c r="X15" s="222">
        <v>31</v>
      </c>
      <c r="Y15" s="308" t="s">
        <v>431</v>
      </c>
      <c r="Z15" s="308" t="s">
        <v>432</v>
      </c>
      <c r="AA15" s="308" t="s">
        <v>343</v>
      </c>
      <c r="AB15" s="223">
        <v>7</v>
      </c>
      <c r="AC15" s="224"/>
      <c r="AD15" s="224"/>
      <c r="AE15" s="224"/>
      <c r="AF15" s="370">
        <v>7</v>
      </c>
      <c r="AG15" s="225" t="s">
        <v>433</v>
      </c>
      <c r="AH15" s="226" t="s">
        <v>434</v>
      </c>
      <c r="AI15" s="213" t="s">
        <v>346</v>
      </c>
      <c r="AJ15" s="225"/>
      <c r="AK15" s="225"/>
      <c r="AL15" s="225"/>
      <c r="AM15" s="210"/>
      <c r="AN15" s="210"/>
      <c r="AO15" s="210"/>
      <c r="AP15" s="210"/>
      <c r="AQ15" s="210"/>
      <c r="AR15" s="571"/>
      <c r="AS15" s="495">
        <f t="shared" si="0"/>
        <v>1</v>
      </c>
      <c r="AT15" s="495">
        <f t="shared" si="1"/>
        <v>0.22580645161290322</v>
      </c>
      <c r="AU15" s="376" t="b">
        <f t="shared" si="2"/>
        <v>1</v>
      </c>
      <c r="AV15" s="368" t="s">
        <v>347</v>
      </c>
    </row>
    <row r="16" spans="1:54" ht="75">
      <c r="A16" s="185" t="s">
        <v>177</v>
      </c>
      <c r="B16" s="205" t="s">
        <v>9</v>
      </c>
      <c r="C16" s="160" t="s">
        <v>14</v>
      </c>
      <c r="D16" s="202">
        <v>1</v>
      </c>
      <c r="E16" s="201" t="s">
        <v>426</v>
      </c>
      <c r="F16" s="161">
        <v>0.14000000000000001</v>
      </c>
      <c r="G16" s="160" t="s">
        <v>15</v>
      </c>
      <c r="H16" s="159" t="s">
        <v>268</v>
      </c>
      <c r="I16" s="212" t="s">
        <v>427</v>
      </c>
      <c r="J16" s="159" t="s">
        <v>245</v>
      </c>
      <c r="K16" s="135" t="s">
        <v>435</v>
      </c>
      <c r="L16" s="135" t="s">
        <v>436</v>
      </c>
      <c r="M16" s="135" t="s">
        <v>437</v>
      </c>
      <c r="N16" s="159" t="s">
        <v>361</v>
      </c>
      <c r="O16" s="159" t="s">
        <v>252</v>
      </c>
      <c r="P16" s="159" t="s">
        <v>362</v>
      </c>
      <c r="Q16" s="160">
        <v>2024</v>
      </c>
      <c r="R16" s="220">
        <v>16</v>
      </c>
      <c r="S16" s="221">
        <v>46022</v>
      </c>
      <c r="T16" s="220">
        <v>4</v>
      </c>
      <c r="U16" s="220">
        <v>8</v>
      </c>
      <c r="V16" s="220">
        <v>4</v>
      </c>
      <c r="W16" s="220">
        <v>5</v>
      </c>
      <c r="X16" s="222">
        <v>21</v>
      </c>
      <c r="Y16" s="239" t="s">
        <v>438</v>
      </c>
      <c r="Z16" s="308" t="s">
        <v>439</v>
      </c>
      <c r="AA16" s="239" t="s">
        <v>343</v>
      </c>
      <c r="AB16" s="223">
        <v>4</v>
      </c>
      <c r="AC16" s="224"/>
      <c r="AD16" s="224"/>
      <c r="AE16" s="224"/>
      <c r="AF16" s="370">
        <v>4</v>
      </c>
      <c r="AG16" s="225" t="s">
        <v>440</v>
      </c>
      <c r="AH16" s="226" t="s">
        <v>441</v>
      </c>
      <c r="AI16" s="213" t="s">
        <v>346</v>
      </c>
      <c r="AJ16" s="225"/>
      <c r="AK16" s="225"/>
      <c r="AL16" s="225"/>
      <c r="AM16" s="210"/>
      <c r="AN16" s="210"/>
      <c r="AO16" s="210"/>
      <c r="AP16" s="210"/>
      <c r="AQ16" s="210"/>
      <c r="AR16" s="571"/>
      <c r="AS16" s="495">
        <f t="shared" si="0"/>
        <v>1</v>
      </c>
      <c r="AT16" s="495">
        <f t="shared" si="1"/>
        <v>0.19047619047619047</v>
      </c>
      <c r="AU16" s="376" t="b">
        <f t="shared" si="2"/>
        <v>1</v>
      </c>
      <c r="AV16" s="368" t="s">
        <v>347</v>
      </c>
    </row>
    <row r="17" spans="1:48" ht="62.5">
      <c r="A17" s="185" t="s">
        <v>178</v>
      </c>
      <c r="B17" s="205" t="s">
        <v>9</v>
      </c>
      <c r="C17" s="160" t="s">
        <v>14</v>
      </c>
      <c r="D17" s="202">
        <v>1</v>
      </c>
      <c r="E17" s="201" t="s">
        <v>426</v>
      </c>
      <c r="F17" s="161">
        <v>0.14000000000000001</v>
      </c>
      <c r="G17" s="160" t="s">
        <v>15</v>
      </c>
      <c r="H17" s="159" t="s">
        <v>268</v>
      </c>
      <c r="I17" s="212" t="s">
        <v>427</v>
      </c>
      <c r="J17" s="159" t="s">
        <v>245</v>
      </c>
      <c r="K17" s="135" t="s">
        <v>442</v>
      </c>
      <c r="L17" s="135" t="s">
        <v>443</v>
      </c>
      <c r="M17" s="135" t="s">
        <v>444</v>
      </c>
      <c r="N17" s="159" t="s">
        <v>361</v>
      </c>
      <c r="O17" s="159" t="s">
        <v>252</v>
      </c>
      <c r="P17" s="159" t="s">
        <v>362</v>
      </c>
      <c r="Q17" s="160">
        <v>2024</v>
      </c>
      <c r="R17" s="220">
        <v>5</v>
      </c>
      <c r="S17" s="221">
        <v>46022</v>
      </c>
      <c r="T17" s="220">
        <v>3</v>
      </c>
      <c r="U17" s="220">
        <v>1</v>
      </c>
      <c r="V17" s="220">
        <v>1</v>
      </c>
      <c r="W17" s="220">
        <v>0</v>
      </c>
      <c r="X17" s="222">
        <v>5</v>
      </c>
      <c r="Y17" s="239" t="s">
        <v>445</v>
      </c>
      <c r="Z17" s="239" t="s">
        <v>446</v>
      </c>
      <c r="AA17" s="239" t="s">
        <v>343</v>
      </c>
      <c r="AB17" s="223">
        <v>3</v>
      </c>
      <c r="AC17" s="224"/>
      <c r="AD17" s="224"/>
      <c r="AE17" s="224"/>
      <c r="AF17" s="370">
        <v>3</v>
      </c>
      <c r="AG17" s="225" t="s">
        <v>447</v>
      </c>
      <c r="AH17" s="226" t="s">
        <v>448</v>
      </c>
      <c r="AI17" s="213" t="s">
        <v>346</v>
      </c>
      <c r="AJ17" s="225"/>
      <c r="AK17" s="225"/>
      <c r="AL17" s="225"/>
      <c r="AM17" s="210"/>
      <c r="AN17" s="210"/>
      <c r="AO17" s="210"/>
      <c r="AP17" s="210"/>
      <c r="AQ17" s="210"/>
      <c r="AR17" s="571"/>
      <c r="AS17" s="495">
        <f t="shared" si="0"/>
        <v>1</v>
      </c>
      <c r="AT17" s="495">
        <f t="shared" si="1"/>
        <v>0.6</v>
      </c>
      <c r="AU17" s="376" t="b">
        <f t="shared" si="2"/>
        <v>1</v>
      </c>
      <c r="AV17" s="368" t="s">
        <v>347</v>
      </c>
    </row>
    <row r="18" spans="1:48" ht="125">
      <c r="A18" s="185" t="s">
        <v>179</v>
      </c>
      <c r="B18" s="205" t="s">
        <v>9</v>
      </c>
      <c r="C18" s="160" t="s">
        <v>14</v>
      </c>
      <c r="D18" s="202">
        <v>1</v>
      </c>
      <c r="E18" s="201" t="s">
        <v>426</v>
      </c>
      <c r="F18" s="161">
        <v>0.14000000000000001</v>
      </c>
      <c r="G18" s="160" t="s">
        <v>15</v>
      </c>
      <c r="H18" s="159" t="s">
        <v>268</v>
      </c>
      <c r="I18" s="212" t="s">
        <v>427</v>
      </c>
      <c r="J18" s="159" t="s">
        <v>245</v>
      </c>
      <c r="K18" s="135" t="s">
        <v>449</v>
      </c>
      <c r="L18" s="135" t="s">
        <v>450</v>
      </c>
      <c r="M18" s="135" t="s">
        <v>451</v>
      </c>
      <c r="N18" s="159" t="s">
        <v>361</v>
      </c>
      <c r="O18" s="159" t="s">
        <v>252</v>
      </c>
      <c r="P18" s="159" t="s">
        <v>362</v>
      </c>
      <c r="Q18" s="160">
        <v>2024</v>
      </c>
      <c r="R18" s="220">
        <v>24</v>
      </c>
      <c r="S18" s="221">
        <v>46022</v>
      </c>
      <c r="T18" s="220">
        <v>4</v>
      </c>
      <c r="U18" s="220">
        <v>7</v>
      </c>
      <c r="V18" s="220">
        <v>7</v>
      </c>
      <c r="W18" s="220">
        <v>6</v>
      </c>
      <c r="X18" s="222">
        <v>24</v>
      </c>
      <c r="Y18" s="239" t="s">
        <v>452</v>
      </c>
      <c r="Z18" s="239" t="s">
        <v>453</v>
      </c>
      <c r="AA18" s="239" t="s">
        <v>343</v>
      </c>
      <c r="AB18" s="223">
        <v>5</v>
      </c>
      <c r="AC18" s="224"/>
      <c r="AD18" s="224"/>
      <c r="AE18" s="224"/>
      <c r="AF18" s="370">
        <v>5</v>
      </c>
      <c r="AG18" s="225" t="s">
        <v>454</v>
      </c>
      <c r="AH18" s="226" t="s">
        <v>455</v>
      </c>
      <c r="AI18" s="213" t="s">
        <v>346</v>
      </c>
      <c r="AJ18" s="225"/>
      <c r="AK18" s="225"/>
      <c r="AL18" s="225"/>
      <c r="AM18" s="210"/>
      <c r="AN18" s="210"/>
      <c r="AO18" s="210"/>
      <c r="AP18" s="210"/>
      <c r="AQ18" s="210"/>
      <c r="AR18" s="571"/>
      <c r="AS18" s="495">
        <f t="shared" si="0"/>
        <v>1.0000100000000001</v>
      </c>
      <c r="AT18" s="495">
        <f t="shared" si="1"/>
        <v>0.20833333333333334</v>
      </c>
      <c r="AU18" s="376" t="b">
        <f t="shared" si="2"/>
        <v>0</v>
      </c>
      <c r="AV18" s="368" t="s">
        <v>389</v>
      </c>
    </row>
    <row r="19" spans="1:48" ht="58">
      <c r="A19" s="185" t="s">
        <v>180</v>
      </c>
      <c r="B19" s="205" t="s">
        <v>9</v>
      </c>
      <c r="C19" s="160" t="s">
        <v>14</v>
      </c>
      <c r="D19" s="202">
        <v>1</v>
      </c>
      <c r="E19" s="201" t="s">
        <v>426</v>
      </c>
      <c r="F19" s="161">
        <v>0.14000000000000001</v>
      </c>
      <c r="G19" s="160" t="s">
        <v>15</v>
      </c>
      <c r="H19" s="159" t="s">
        <v>268</v>
      </c>
      <c r="I19" s="212" t="s">
        <v>427</v>
      </c>
      <c r="J19" s="159" t="s">
        <v>245</v>
      </c>
      <c r="K19" s="135" t="s">
        <v>456</v>
      </c>
      <c r="L19" s="135" t="s">
        <v>457</v>
      </c>
      <c r="M19" s="135" t="s">
        <v>458</v>
      </c>
      <c r="N19" s="159" t="s">
        <v>361</v>
      </c>
      <c r="O19" s="159" t="s">
        <v>252</v>
      </c>
      <c r="P19" s="159" t="s">
        <v>362</v>
      </c>
      <c r="Q19" s="160">
        <v>2024</v>
      </c>
      <c r="R19" s="220">
        <v>3</v>
      </c>
      <c r="S19" s="221">
        <v>46022</v>
      </c>
      <c r="T19" s="220">
        <v>1</v>
      </c>
      <c r="U19" s="220">
        <v>1</v>
      </c>
      <c r="V19" s="220">
        <v>1</v>
      </c>
      <c r="W19" s="220">
        <v>1</v>
      </c>
      <c r="X19" s="222">
        <v>4</v>
      </c>
      <c r="Y19" s="239" t="s">
        <v>459</v>
      </c>
      <c r="Z19" s="239" t="s">
        <v>460</v>
      </c>
      <c r="AA19" s="239" t="s">
        <v>343</v>
      </c>
      <c r="AB19" s="223">
        <v>1</v>
      </c>
      <c r="AC19" s="224"/>
      <c r="AD19" s="224"/>
      <c r="AE19" s="224"/>
      <c r="AF19" s="370">
        <v>1</v>
      </c>
      <c r="AG19" s="225" t="s">
        <v>461</v>
      </c>
      <c r="AH19" s="226" t="s">
        <v>462</v>
      </c>
      <c r="AI19" s="213" t="s">
        <v>346</v>
      </c>
      <c r="AJ19" s="225"/>
      <c r="AK19" s="225"/>
      <c r="AL19" s="225"/>
      <c r="AM19" s="210"/>
      <c r="AN19" s="210"/>
      <c r="AO19" s="210"/>
      <c r="AP19" s="210"/>
      <c r="AQ19" s="210"/>
      <c r="AR19" s="571"/>
      <c r="AS19" s="495">
        <f t="shared" si="0"/>
        <v>1</v>
      </c>
      <c r="AT19" s="495">
        <f t="shared" si="1"/>
        <v>0.25</v>
      </c>
      <c r="AU19" s="376" t="b">
        <f t="shared" si="2"/>
        <v>1</v>
      </c>
      <c r="AV19" s="368" t="s">
        <v>347</v>
      </c>
    </row>
    <row r="20" spans="1:48" ht="62.5">
      <c r="A20" s="185" t="s">
        <v>181</v>
      </c>
      <c r="B20" s="205" t="s">
        <v>9</v>
      </c>
      <c r="C20" s="160" t="s">
        <v>14</v>
      </c>
      <c r="D20" s="202">
        <v>1</v>
      </c>
      <c r="E20" s="201" t="s">
        <v>426</v>
      </c>
      <c r="F20" s="161">
        <v>0.14000000000000001</v>
      </c>
      <c r="G20" s="160" t="s">
        <v>15</v>
      </c>
      <c r="H20" s="159" t="s">
        <v>268</v>
      </c>
      <c r="I20" s="212" t="s">
        <v>427</v>
      </c>
      <c r="J20" s="159" t="s">
        <v>248</v>
      </c>
      <c r="K20" s="135" t="s">
        <v>463</v>
      </c>
      <c r="L20" s="135" t="s">
        <v>464</v>
      </c>
      <c r="M20" s="135" t="s">
        <v>465</v>
      </c>
      <c r="N20" s="159" t="s">
        <v>361</v>
      </c>
      <c r="O20" s="159" t="s">
        <v>252</v>
      </c>
      <c r="P20" s="159" t="s">
        <v>362</v>
      </c>
      <c r="Q20" s="160">
        <v>2024</v>
      </c>
      <c r="R20" s="220">
        <v>22</v>
      </c>
      <c r="S20" s="221">
        <v>46022</v>
      </c>
      <c r="T20" s="220">
        <v>3</v>
      </c>
      <c r="U20" s="220">
        <v>4</v>
      </c>
      <c r="V20" s="220">
        <v>14</v>
      </c>
      <c r="W20" s="220">
        <v>3</v>
      </c>
      <c r="X20" s="222">
        <v>24</v>
      </c>
      <c r="Y20" s="239" t="s">
        <v>466</v>
      </c>
      <c r="Z20" s="239" t="s">
        <v>460</v>
      </c>
      <c r="AA20" s="239" t="s">
        <v>343</v>
      </c>
      <c r="AB20" s="223">
        <v>4</v>
      </c>
      <c r="AC20" s="224"/>
      <c r="AD20" s="224"/>
      <c r="AE20" s="224"/>
      <c r="AF20" s="572">
        <v>4</v>
      </c>
      <c r="AG20" s="573" t="s">
        <v>467</v>
      </c>
      <c r="AH20" s="574" t="s">
        <v>468</v>
      </c>
      <c r="AI20" s="575" t="s">
        <v>346</v>
      </c>
      <c r="AJ20" s="573"/>
      <c r="AK20" s="573"/>
      <c r="AL20" s="573"/>
      <c r="AM20" s="488"/>
      <c r="AN20" s="488"/>
      <c r="AO20" s="488"/>
      <c r="AP20" s="488"/>
      <c r="AQ20" s="488"/>
      <c r="AR20" s="576"/>
      <c r="AS20" s="577">
        <f t="shared" si="0"/>
        <v>1.0000100000000001</v>
      </c>
      <c r="AT20" s="577">
        <f t="shared" si="1"/>
        <v>0.16666666666666666</v>
      </c>
      <c r="AU20" s="376" t="b">
        <f t="shared" si="2"/>
        <v>0</v>
      </c>
      <c r="AV20" s="368" t="s">
        <v>389</v>
      </c>
    </row>
    <row r="21" spans="1:48" ht="153.75" customHeight="1">
      <c r="A21" s="185" t="s">
        <v>182</v>
      </c>
      <c r="B21" s="205" t="s">
        <v>9</v>
      </c>
      <c r="C21" s="160" t="s">
        <v>14</v>
      </c>
      <c r="D21" s="202">
        <v>1</v>
      </c>
      <c r="E21" s="201" t="s">
        <v>426</v>
      </c>
      <c r="F21" s="161">
        <v>0.14000000000000001</v>
      </c>
      <c r="G21" s="160" t="s">
        <v>15</v>
      </c>
      <c r="H21" s="159" t="s">
        <v>268</v>
      </c>
      <c r="I21" s="212" t="s">
        <v>427</v>
      </c>
      <c r="J21" s="159" t="s">
        <v>254</v>
      </c>
      <c r="K21" s="135" t="s">
        <v>469</v>
      </c>
      <c r="L21" s="135" t="s">
        <v>470</v>
      </c>
      <c r="M21" s="135" t="s">
        <v>471</v>
      </c>
      <c r="N21" s="159" t="s">
        <v>361</v>
      </c>
      <c r="O21" s="159" t="s">
        <v>249</v>
      </c>
      <c r="P21" s="159" t="s">
        <v>362</v>
      </c>
      <c r="Q21" s="160">
        <v>2025</v>
      </c>
      <c r="R21" s="220">
        <v>1</v>
      </c>
      <c r="S21" s="221">
        <v>46022</v>
      </c>
      <c r="T21" s="220">
        <v>0</v>
      </c>
      <c r="U21" s="220">
        <v>0</v>
      </c>
      <c r="V21" s="220">
        <v>0</v>
      </c>
      <c r="W21" s="220">
        <v>1</v>
      </c>
      <c r="X21" s="222">
        <v>1</v>
      </c>
      <c r="Y21" s="239" t="s">
        <v>472</v>
      </c>
      <c r="Z21" s="309" t="s">
        <v>471</v>
      </c>
      <c r="AA21" s="239" t="s">
        <v>473</v>
      </c>
      <c r="AB21" s="223">
        <v>0</v>
      </c>
      <c r="AC21" s="227"/>
      <c r="AD21" s="227"/>
      <c r="AE21" s="228"/>
      <c r="AF21" s="578">
        <v>0</v>
      </c>
      <c r="AG21" s="579" t="s">
        <v>474</v>
      </c>
      <c r="AH21" s="558"/>
      <c r="AI21" s="492" t="s">
        <v>346</v>
      </c>
      <c r="AJ21" s="227"/>
      <c r="AK21" s="227"/>
      <c r="AL21" s="227"/>
      <c r="AM21" s="493"/>
      <c r="AN21" s="493"/>
      <c r="AO21" s="493"/>
      <c r="AP21" s="493"/>
      <c r="AQ21" s="493"/>
      <c r="AR21" s="558"/>
      <c r="AS21" s="495" t="str">
        <f t="shared" si="0"/>
        <v>No aplica, no hay meta</v>
      </c>
      <c r="AT21" s="495">
        <f t="shared" si="1"/>
        <v>0</v>
      </c>
      <c r="AU21" s="376" t="b">
        <f t="shared" si="2"/>
        <v>1</v>
      </c>
      <c r="AV21" s="368" t="s">
        <v>347</v>
      </c>
    </row>
    <row r="22" spans="1:48" ht="96" customHeight="1">
      <c r="A22" s="185" t="s">
        <v>183</v>
      </c>
      <c r="B22" s="205" t="s">
        <v>27</v>
      </c>
      <c r="C22" s="160" t="s">
        <v>51</v>
      </c>
      <c r="D22" s="161">
        <v>0.33</v>
      </c>
      <c r="E22" s="201" t="s">
        <v>475</v>
      </c>
      <c r="F22" s="161">
        <v>0.11</v>
      </c>
      <c r="G22" s="160" t="s">
        <v>52</v>
      </c>
      <c r="H22" s="159" t="s">
        <v>265</v>
      </c>
      <c r="I22" s="189" t="s">
        <v>476</v>
      </c>
      <c r="J22" s="159" t="s">
        <v>245</v>
      </c>
      <c r="K22" s="131" t="s">
        <v>477</v>
      </c>
      <c r="L22" s="131" t="s">
        <v>478</v>
      </c>
      <c r="M22" s="131" t="s">
        <v>479</v>
      </c>
      <c r="N22" s="159" t="s">
        <v>361</v>
      </c>
      <c r="O22" s="159" t="s">
        <v>252</v>
      </c>
      <c r="P22" s="159" t="s">
        <v>362</v>
      </c>
      <c r="Q22" s="160">
        <v>2024</v>
      </c>
      <c r="R22" s="220">
        <v>70</v>
      </c>
      <c r="S22" s="162">
        <v>46022</v>
      </c>
      <c r="T22" s="229">
        <v>10</v>
      </c>
      <c r="U22" s="229">
        <v>15</v>
      </c>
      <c r="V22" s="229">
        <v>15</v>
      </c>
      <c r="W22" s="229">
        <v>13</v>
      </c>
      <c r="X22" s="230">
        <f>+T22+U22+V22+W22</f>
        <v>53</v>
      </c>
      <c r="Y22" s="310" t="s">
        <v>479</v>
      </c>
      <c r="Z22" s="311" t="s">
        <v>480</v>
      </c>
      <c r="AA22" s="311" t="s">
        <v>343</v>
      </c>
      <c r="AB22" s="209">
        <v>10</v>
      </c>
      <c r="AC22" s="209"/>
      <c r="AD22" s="209"/>
      <c r="AE22" s="343"/>
      <c r="AF22" s="500">
        <f>AB22</f>
        <v>10</v>
      </c>
      <c r="AG22" s="354" t="s">
        <v>481</v>
      </c>
      <c r="AH22" s="580" t="s">
        <v>482</v>
      </c>
      <c r="AI22" s="492" t="s">
        <v>351</v>
      </c>
      <c r="AJ22" s="493"/>
      <c r="AK22" s="493"/>
      <c r="AL22" s="493"/>
      <c r="AM22" s="493"/>
      <c r="AN22" s="493"/>
      <c r="AO22" s="493"/>
      <c r="AP22" s="493"/>
      <c r="AQ22" s="493"/>
      <c r="AR22" s="494"/>
      <c r="AS22" s="495">
        <f t="shared" si="0"/>
        <v>1</v>
      </c>
      <c r="AT22" s="495">
        <f t="shared" si="1"/>
        <v>0.18867924528301888</v>
      </c>
      <c r="AU22" s="376" t="b">
        <f t="shared" si="2"/>
        <v>1</v>
      </c>
      <c r="AV22" s="368" t="s">
        <v>347</v>
      </c>
    </row>
    <row r="23" spans="1:48" ht="108.75" customHeight="1">
      <c r="A23" s="185" t="s">
        <v>184</v>
      </c>
      <c r="B23" s="205" t="s">
        <v>27</v>
      </c>
      <c r="C23" s="160" t="s">
        <v>51</v>
      </c>
      <c r="D23" s="161">
        <v>0.33</v>
      </c>
      <c r="E23" s="201" t="s">
        <v>475</v>
      </c>
      <c r="F23" s="161">
        <v>0.11</v>
      </c>
      <c r="G23" s="160" t="s">
        <v>52</v>
      </c>
      <c r="H23" s="159" t="s">
        <v>265</v>
      </c>
      <c r="I23" s="189" t="s">
        <v>476</v>
      </c>
      <c r="J23" s="159" t="s">
        <v>248</v>
      </c>
      <c r="K23" s="131" t="s">
        <v>483</v>
      </c>
      <c r="L23" s="131" t="s">
        <v>484</v>
      </c>
      <c r="M23" s="131" t="s">
        <v>485</v>
      </c>
      <c r="N23" s="159" t="s">
        <v>339</v>
      </c>
      <c r="O23" s="159" t="s">
        <v>246</v>
      </c>
      <c r="P23" s="159" t="s">
        <v>340</v>
      </c>
      <c r="Q23" s="160">
        <v>2024</v>
      </c>
      <c r="R23" s="163">
        <v>1</v>
      </c>
      <c r="S23" s="162">
        <v>46022</v>
      </c>
      <c r="T23" s="233">
        <v>1</v>
      </c>
      <c r="U23" s="233">
        <v>1</v>
      </c>
      <c r="V23" s="233">
        <v>1</v>
      </c>
      <c r="W23" s="233">
        <v>1</v>
      </c>
      <c r="X23" s="234">
        <v>1</v>
      </c>
      <c r="Y23" s="310" t="s">
        <v>486</v>
      </c>
      <c r="Z23" s="311" t="s">
        <v>486</v>
      </c>
      <c r="AA23" s="311" t="s">
        <v>343</v>
      </c>
      <c r="AB23" s="208">
        <v>1</v>
      </c>
      <c r="AC23" s="208"/>
      <c r="AD23" s="208"/>
      <c r="AE23" s="474"/>
      <c r="AF23" s="511">
        <f>AB23</f>
        <v>1</v>
      </c>
      <c r="AG23" s="355" t="s">
        <v>487</v>
      </c>
      <c r="AH23" s="494"/>
      <c r="AI23" s="492" t="s">
        <v>351</v>
      </c>
      <c r="AJ23" s="493"/>
      <c r="AK23" s="493"/>
      <c r="AL23" s="493"/>
      <c r="AM23" s="493"/>
      <c r="AN23" s="493"/>
      <c r="AO23" s="493"/>
      <c r="AP23" s="493"/>
      <c r="AQ23" s="493"/>
      <c r="AR23" s="494"/>
      <c r="AS23" s="495">
        <f t="shared" si="0"/>
        <v>1</v>
      </c>
      <c r="AT23" s="495">
        <f t="shared" si="1"/>
        <v>1</v>
      </c>
      <c r="AU23" s="376" t="b">
        <f t="shared" si="2"/>
        <v>1</v>
      </c>
      <c r="AV23" s="368" t="s">
        <v>347</v>
      </c>
    </row>
    <row r="24" spans="1:48" ht="72.5">
      <c r="A24" s="185" t="s">
        <v>185</v>
      </c>
      <c r="B24" s="205" t="s">
        <v>27</v>
      </c>
      <c r="C24" s="160" t="s">
        <v>51</v>
      </c>
      <c r="D24" s="161">
        <v>0.33</v>
      </c>
      <c r="E24" s="201" t="s">
        <v>475</v>
      </c>
      <c r="F24" s="161">
        <v>0.11</v>
      </c>
      <c r="G24" s="160" t="s">
        <v>52</v>
      </c>
      <c r="H24" s="159" t="s">
        <v>265</v>
      </c>
      <c r="I24" s="189" t="s">
        <v>476</v>
      </c>
      <c r="J24" s="159" t="s">
        <v>245</v>
      </c>
      <c r="K24" s="131" t="s">
        <v>488</v>
      </c>
      <c r="L24" s="131" t="s">
        <v>489</v>
      </c>
      <c r="M24" s="131" t="s">
        <v>490</v>
      </c>
      <c r="N24" s="159" t="s">
        <v>361</v>
      </c>
      <c r="O24" s="159" t="s">
        <v>252</v>
      </c>
      <c r="P24" s="159" t="s">
        <v>362</v>
      </c>
      <c r="Q24" s="160">
        <v>2024</v>
      </c>
      <c r="R24" s="220">
        <v>23</v>
      </c>
      <c r="S24" s="162">
        <v>46022</v>
      </c>
      <c r="T24" s="229">
        <v>6</v>
      </c>
      <c r="U24" s="220">
        <v>5</v>
      </c>
      <c r="V24" s="220">
        <v>7</v>
      </c>
      <c r="W24" s="220">
        <v>5</v>
      </c>
      <c r="X24" s="222">
        <f>+T24+U24+V24+W24</f>
        <v>23</v>
      </c>
      <c r="Y24" s="310" t="s">
        <v>491</v>
      </c>
      <c r="Z24" s="310" t="s">
        <v>492</v>
      </c>
      <c r="AA24" s="311" t="s">
        <v>343</v>
      </c>
      <c r="AB24" s="209">
        <v>6</v>
      </c>
      <c r="AC24" s="209"/>
      <c r="AD24" s="209"/>
      <c r="AE24" s="343"/>
      <c r="AF24" s="500">
        <f>AB24</f>
        <v>6</v>
      </c>
      <c r="AG24" s="354" t="s">
        <v>493</v>
      </c>
      <c r="AH24" s="581" t="s">
        <v>494</v>
      </c>
      <c r="AI24" s="492"/>
      <c r="AJ24" s="493"/>
      <c r="AK24" s="493"/>
      <c r="AL24" s="493"/>
      <c r="AM24" s="493"/>
      <c r="AN24" s="493"/>
      <c r="AO24" s="493"/>
      <c r="AP24" s="493"/>
      <c r="AQ24" s="493"/>
      <c r="AR24" s="494"/>
      <c r="AS24" s="495">
        <f t="shared" si="0"/>
        <v>1</v>
      </c>
      <c r="AT24" s="495">
        <f t="shared" si="1"/>
        <v>0.2608695652173913</v>
      </c>
      <c r="AU24" s="376" t="b">
        <f t="shared" si="2"/>
        <v>1</v>
      </c>
      <c r="AV24" s="368" t="s">
        <v>347</v>
      </c>
    </row>
    <row r="25" spans="1:48" ht="108" customHeight="1">
      <c r="A25" s="185" t="s">
        <v>186</v>
      </c>
      <c r="B25" s="205" t="s">
        <v>27</v>
      </c>
      <c r="C25" s="160" t="s">
        <v>51</v>
      </c>
      <c r="D25" s="161">
        <v>0.33</v>
      </c>
      <c r="E25" s="201" t="s">
        <v>495</v>
      </c>
      <c r="F25" s="161">
        <v>0.11</v>
      </c>
      <c r="G25" s="160" t="s">
        <v>280</v>
      </c>
      <c r="H25" s="159" t="s">
        <v>268</v>
      </c>
      <c r="I25" s="189" t="s">
        <v>496</v>
      </c>
      <c r="J25" s="159" t="s">
        <v>245</v>
      </c>
      <c r="K25" s="135" t="s">
        <v>497</v>
      </c>
      <c r="L25" s="135" t="s">
        <v>498</v>
      </c>
      <c r="M25" s="235" t="s">
        <v>499</v>
      </c>
      <c r="N25" s="159" t="s">
        <v>361</v>
      </c>
      <c r="O25" s="159" t="s">
        <v>252</v>
      </c>
      <c r="P25" s="159" t="s">
        <v>362</v>
      </c>
      <c r="Q25" s="159">
        <v>2024</v>
      </c>
      <c r="R25" s="159">
        <v>400</v>
      </c>
      <c r="S25" s="236">
        <v>46022</v>
      </c>
      <c r="T25" s="237">
        <v>30</v>
      </c>
      <c r="U25" s="148">
        <v>150</v>
      </c>
      <c r="V25" s="148">
        <v>150</v>
      </c>
      <c r="W25" s="148">
        <v>80</v>
      </c>
      <c r="X25" s="222">
        <f>+T25+U25+V25+W25</f>
        <v>410</v>
      </c>
      <c r="Y25" s="310" t="s">
        <v>500</v>
      </c>
      <c r="Z25" s="310" t="s">
        <v>500</v>
      </c>
      <c r="AA25" s="311" t="s">
        <v>343</v>
      </c>
      <c r="AB25" s="335">
        <f>0+30+0</f>
        <v>30</v>
      </c>
      <c r="AC25" s="238"/>
      <c r="AD25" s="209"/>
      <c r="AE25" s="343"/>
      <c r="AF25" s="582">
        <v>30</v>
      </c>
      <c r="AG25" s="502" t="s">
        <v>501</v>
      </c>
      <c r="AH25" s="583" t="s">
        <v>502</v>
      </c>
      <c r="AI25" s="510" t="s">
        <v>12</v>
      </c>
      <c r="AJ25" s="534"/>
      <c r="AK25" s="534"/>
      <c r="AL25" s="534"/>
      <c r="AM25" s="493"/>
      <c r="AN25" s="493"/>
      <c r="AO25" s="493"/>
      <c r="AP25" s="493"/>
      <c r="AQ25" s="493"/>
      <c r="AR25" s="522"/>
      <c r="AS25" s="495">
        <f t="shared" si="0"/>
        <v>1</v>
      </c>
      <c r="AT25" s="495">
        <f t="shared" si="1"/>
        <v>7.3170731707317069E-2</v>
      </c>
      <c r="AU25" s="376" t="b">
        <f t="shared" si="2"/>
        <v>1</v>
      </c>
      <c r="AV25" s="368" t="s">
        <v>347</v>
      </c>
    </row>
    <row r="26" spans="1:48" ht="80.5">
      <c r="A26" s="185" t="s">
        <v>187</v>
      </c>
      <c r="B26" s="205" t="s">
        <v>27</v>
      </c>
      <c r="C26" s="160" t="s">
        <v>51</v>
      </c>
      <c r="D26" s="161">
        <v>0.33</v>
      </c>
      <c r="E26" s="201" t="s">
        <v>495</v>
      </c>
      <c r="F26" s="161">
        <v>0.11</v>
      </c>
      <c r="G26" s="160" t="s">
        <v>280</v>
      </c>
      <c r="H26" s="159" t="s">
        <v>268</v>
      </c>
      <c r="I26" s="189" t="s">
        <v>496</v>
      </c>
      <c r="J26" s="159" t="s">
        <v>248</v>
      </c>
      <c r="K26" s="135" t="s">
        <v>503</v>
      </c>
      <c r="L26" s="235" t="s">
        <v>504</v>
      </c>
      <c r="M26" s="235" t="s">
        <v>505</v>
      </c>
      <c r="N26" s="159" t="s">
        <v>361</v>
      </c>
      <c r="O26" s="159" t="s">
        <v>252</v>
      </c>
      <c r="P26" s="159" t="s">
        <v>362</v>
      </c>
      <c r="Q26" s="160">
        <v>2024</v>
      </c>
      <c r="R26" s="231">
        <v>250</v>
      </c>
      <c r="S26" s="218">
        <v>46022</v>
      </c>
      <c r="T26" s="229">
        <v>0</v>
      </c>
      <c r="U26" s="220">
        <v>20</v>
      </c>
      <c r="V26" s="220">
        <v>20</v>
      </c>
      <c r="W26" s="220">
        <v>10</v>
      </c>
      <c r="X26" s="222">
        <f>+U26+V26+W26</f>
        <v>50</v>
      </c>
      <c r="Y26" s="310" t="s">
        <v>506</v>
      </c>
      <c r="Z26" s="310" t="s">
        <v>506</v>
      </c>
      <c r="AA26" s="310" t="s">
        <v>473</v>
      </c>
      <c r="AB26" s="336">
        <v>0</v>
      </c>
      <c r="AC26" s="209"/>
      <c r="AD26" s="209"/>
      <c r="AE26" s="343"/>
      <c r="AF26" s="500" t="s">
        <v>12</v>
      </c>
      <c r="AG26" s="584" t="s">
        <v>507</v>
      </c>
      <c r="AH26" s="492" t="s">
        <v>12</v>
      </c>
      <c r="AI26" s="563" t="s">
        <v>12</v>
      </c>
      <c r="AJ26" s="510"/>
      <c r="AK26" s="510"/>
      <c r="AL26" s="510"/>
      <c r="AM26" s="493"/>
      <c r="AN26" s="493"/>
      <c r="AO26" s="493"/>
      <c r="AP26" s="493"/>
      <c r="AQ26" s="493"/>
      <c r="AR26" s="492"/>
      <c r="AS26" s="495" t="str">
        <f t="shared" si="0"/>
        <v>No aplica, no hay meta</v>
      </c>
      <c r="AT26" s="495" t="str">
        <f t="shared" si="1"/>
        <v>No Aplica</v>
      </c>
      <c r="AU26" s="376" t="b">
        <f t="shared" si="2"/>
        <v>1</v>
      </c>
      <c r="AV26" s="368" t="s">
        <v>347</v>
      </c>
    </row>
    <row r="27" spans="1:48" ht="171" customHeight="1">
      <c r="A27" s="185" t="s">
        <v>188</v>
      </c>
      <c r="B27" s="205" t="s">
        <v>27</v>
      </c>
      <c r="C27" s="160" t="s">
        <v>51</v>
      </c>
      <c r="D27" s="161">
        <v>0.33</v>
      </c>
      <c r="E27" s="201" t="s">
        <v>495</v>
      </c>
      <c r="F27" s="161">
        <v>0.11</v>
      </c>
      <c r="G27" s="160" t="s">
        <v>280</v>
      </c>
      <c r="H27" s="159" t="s">
        <v>268</v>
      </c>
      <c r="I27" s="189" t="s">
        <v>496</v>
      </c>
      <c r="J27" s="159" t="s">
        <v>251</v>
      </c>
      <c r="K27" s="135" t="s">
        <v>508</v>
      </c>
      <c r="L27" s="135" t="s">
        <v>509</v>
      </c>
      <c r="M27" s="135" t="s">
        <v>510</v>
      </c>
      <c r="N27" s="159" t="s">
        <v>339</v>
      </c>
      <c r="O27" s="159" t="s">
        <v>246</v>
      </c>
      <c r="P27" s="159" t="s">
        <v>340</v>
      </c>
      <c r="Q27" s="159">
        <v>2024</v>
      </c>
      <c r="R27" s="188">
        <v>1</v>
      </c>
      <c r="S27" s="236">
        <v>46022</v>
      </c>
      <c r="T27" s="164">
        <v>1</v>
      </c>
      <c r="U27" s="164">
        <v>1</v>
      </c>
      <c r="V27" s="164">
        <v>1</v>
      </c>
      <c r="W27" s="164">
        <v>1</v>
      </c>
      <c r="X27" s="240">
        <v>1</v>
      </c>
      <c r="Y27" s="306" t="s">
        <v>511</v>
      </c>
      <c r="Z27" s="306" t="s">
        <v>511</v>
      </c>
      <c r="AA27" s="306" t="s">
        <v>343</v>
      </c>
      <c r="AB27" s="132">
        <f>5/5</f>
        <v>1</v>
      </c>
      <c r="AC27" s="209"/>
      <c r="AD27" s="209"/>
      <c r="AE27" s="343"/>
      <c r="AF27" s="500" t="s">
        <v>12</v>
      </c>
      <c r="AG27" s="502" t="s">
        <v>512</v>
      </c>
      <c r="AH27" s="585" t="s">
        <v>513</v>
      </c>
      <c r="AI27" s="563" t="s">
        <v>12</v>
      </c>
      <c r="AJ27" s="510"/>
      <c r="AK27" s="510"/>
      <c r="AL27" s="510"/>
      <c r="AM27" s="493"/>
      <c r="AN27" s="493"/>
      <c r="AO27" s="493"/>
      <c r="AP27" s="493"/>
      <c r="AQ27" s="493"/>
      <c r="AR27" s="492"/>
      <c r="AS27" s="495">
        <f t="shared" si="0"/>
        <v>1</v>
      </c>
      <c r="AT27" s="495" t="str">
        <f t="shared" si="1"/>
        <v>No Aplica</v>
      </c>
      <c r="AU27" s="376" t="b">
        <f t="shared" si="2"/>
        <v>1</v>
      </c>
      <c r="AV27" s="368" t="s">
        <v>347</v>
      </c>
    </row>
    <row r="28" spans="1:48" ht="313.5">
      <c r="A28" s="185" t="s">
        <v>189</v>
      </c>
      <c r="B28" s="186" t="s">
        <v>27</v>
      </c>
      <c r="C28" s="160" t="s">
        <v>51</v>
      </c>
      <c r="D28" s="188">
        <v>0.33</v>
      </c>
      <c r="E28" s="201" t="s">
        <v>514</v>
      </c>
      <c r="F28" s="188">
        <v>0.11</v>
      </c>
      <c r="G28" s="160" t="s">
        <v>55</v>
      </c>
      <c r="H28" s="159" t="s">
        <v>265</v>
      </c>
      <c r="I28" s="241" t="s">
        <v>515</v>
      </c>
      <c r="J28" s="159" t="s">
        <v>245</v>
      </c>
      <c r="K28" s="128" t="s">
        <v>516</v>
      </c>
      <c r="L28" s="128" t="s">
        <v>517</v>
      </c>
      <c r="M28" s="128" t="s">
        <v>518</v>
      </c>
      <c r="N28" s="159" t="s">
        <v>339</v>
      </c>
      <c r="O28" s="159" t="s">
        <v>252</v>
      </c>
      <c r="P28" s="159" t="s">
        <v>362</v>
      </c>
      <c r="Q28" s="242">
        <v>2024</v>
      </c>
      <c r="R28" s="243">
        <v>114</v>
      </c>
      <c r="S28" s="244">
        <v>46022</v>
      </c>
      <c r="T28" s="243">
        <v>20</v>
      </c>
      <c r="U28" s="243">
        <v>40</v>
      </c>
      <c r="V28" s="243">
        <v>40</v>
      </c>
      <c r="W28" s="243">
        <v>20</v>
      </c>
      <c r="X28" s="245">
        <v>120</v>
      </c>
      <c r="Y28" s="249" t="s">
        <v>519</v>
      </c>
      <c r="Z28" s="249" t="s">
        <v>520</v>
      </c>
      <c r="AA28" s="306" t="s">
        <v>343</v>
      </c>
      <c r="AB28" s="375">
        <v>35</v>
      </c>
      <c r="AC28" s="209"/>
      <c r="AD28" s="209"/>
      <c r="AE28" s="343"/>
      <c r="AF28" s="489">
        <v>35</v>
      </c>
      <c r="AG28" s="490" t="s">
        <v>521</v>
      </c>
      <c r="AH28" s="491" t="s">
        <v>522</v>
      </c>
      <c r="AI28" s="563"/>
      <c r="AJ28" s="493"/>
      <c r="AK28" s="493"/>
      <c r="AL28" s="493"/>
      <c r="AM28" s="493"/>
      <c r="AN28" s="493"/>
      <c r="AO28" s="493"/>
      <c r="AP28" s="493"/>
      <c r="AQ28" s="493"/>
      <c r="AR28" s="494"/>
      <c r="AS28" s="495">
        <f t="shared" si="0"/>
        <v>1.0000100000000001</v>
      </c>
      <c r="AT28" s="495">
        <f t="shared" si="1"/>
        <v>0.29166666666666669</v>
      </c>
      <c r="AU28" s="376" t="b">
        <f t="shared" si="2"/>
        <v>0</v>
      </c>
      <c r="AV28" s="368" t="s">
        <v>389</v>
      </c>
    </row>
    <row r="29" spans="1:48" ht="151">
      <c r="A29" s="185" t="s">
        <v>190</v>
      </c>
      <c r="B29" s="186" t="s">
        <v>27</v>
      </c>
      <c r="C29" s="160" t="s">
        <v>51</v>
      </c>
      <c r="D29" s="188">
        <v>0.33</v>
      </c>
      <c r="E29" s="201" t="s">
        <v>514</v>
      </c>
      <c r="F29" s="188">
        <v>0.11</v>
      </c>
      <c r="G29" s="160" t="s">
        <v>55</v>
      </c>
      <c r="H29" s="159" t="s">
        <v>265</v>
      </c>
      <c r="I29" s="241" t="s">
        <v>515</v>
      </c>
      <c r="J29" s="159" t="s">
        <v>245</v>
      </c>
      <c r="K29" s="128" t="s">
        <v>523</v>
      </c>
      <c r="L29" s="128" t="s">
        <v>524</v>
      </c>
      <c r="M29" s="128" t="s">
        <v>525</v>
      </c>
      <c r="N29" s="159" t="s">
        <v>339</v>
      </c>
      <c r="O29" s="159" t="s">
        <v>252</v>
      </c>
      <c r="P29" s="159" t="s">
        <v>362</v>
      </c>
      <c r="Q29" s="242">
        <v>2024</v>
      </c>
      <c r="R29" s="243">
        <v>43</v>
      </c>
      <c r="S29" s="244">
        <v>46022</v>
      </c>
      <c r="T29" s="243">
        <v>10</v>
      </c>
      <c r="U29" s="243">
        <v>20</v>
      </c>
      <c r="V29" s="243">
        <v>10</v>
      </c>
      <c r="W29" s="243">
        <v>3</v>
      </c>
      <c r="X29" s="245">
        <v>43</v>
      </c>
      <c r="Y29" s="249" t="s">
        <v>526</v>
      </c>
      <c r="Z29" s="249" t="s">
        <v>520</v>
      </c>
      <c r="AA29" s="306" t="s">
        <v>343</v>
      </c>
      <c r="AB29" s="375">
        <v>9</v>
      </c>
      <c r="AC29" s="209"/>
      <c r="AD29" s="209"/>
      <c r="AE29" s="343"/>
      <c r="AF29" s="489">
        <v>9</v>
      </c>
      <c r="AG29" s="490" t="s">
        <v>527</v>
      </c>
      <c r="AH29" s="491" t="s">
        <v>528</v>
      </c>
      <c r="AI29" s="492"/>
      <c r="AJ29" s="493"/>
      <c r="AK29" s="493"/>
      <c r="AL29" s="493"/>
      <c r="AM29" s="493"/>
      <c r="AN29" s="493"/>
      <c r="AO29" s="493"/>
      <c r="AP29" s="493"/>
      <c r="AQ29" s="493"/>
      <c r="AR29" s="494"/>
      <c r="AS29" s="495">
        <f t="shared" si="0"/>
        <v>0.9</v>
      </c>
      <c r="AT29" s="495">
        <f t="shared" si="1"/>
        <v>0.20930232558139536</v>
      </c>
      <c r="AU29" s="376" t="b">
        <f t="shared" si="2"/>
        <v>0</v>
      </c>
      <c r="AV29" s="372" t="s">
        <v>529</v>
      </c>
    </row>
    <row r="30" spans="1:48" ht="76">
      <c r="A30" s="185" t="s">
        <v>191</v>
      </c>
      <c r="B30" s="186" t="s">
        <v>27</v>
      </c>
      <c r="C30" s="160" t="s">
        <v>51</v>
      </c>
      <c r="D30" s="188">
        <v>0.33</v>
      </c>
      <c r="E30" s="201" t="s">
        <v>514</v>
      </c>
      <c r="F30" s="188">
        <v>0.11</v>
      </c>
      <c r="G30" s="160" t="s">
        <v>55</v>
      </c>
      <c r="H30" s="159" t="s">
        <v>265</v>
      </c>
      <c r="I30" s="241" t="s">
        <v>515</v>
      </c>
      <c r="J30" s="159" t="s">
        <v>245</v>
      </c>
      <c r="K30" s="128" t="s">
        <v>530</v>
      </c>
      <c r="L30" s="128" t="s">
        <v>531</v>
      </c>
      <c r="M30" s="128" t="s">
        <v>532</v>
      </c>
      <c r="N30" s="159" t="s">
        <v>339</v>
      </c>
      <c r="O30" s="159" t="s">
        <v>252</v>
      </c>
      <c r="P30" s="159" t="s">
        <v>362</v>
      </c>
      <c r="Q30" s="242" t="s">
        <v>351</v>
      </c>
      <c r="R30" s="246" t="s">
        <v>351</v>
      </c>
      <c r="S30" s="244" t="s">
        <v>351</v>
      </c>
      <c r="T30" s="243">
        <v>4</v>
      </c>
      <c r="U30" s="243">
        <v>12</v>
      </c>
      <c r="V30" s="243">
        <v>12</v>
      </c>
      <c r="W30" s="243">
        <v>4</v>
      </c>
      <c r="X30" s="245">
        <v>32</v>
      </c>
      <c r="Y30" s="249" t="s">
        <v>533</v>
      </c>
      <c r="Z30" s="249" t="s">
        <v>520</v>
      </c>
      <c r="AA30" s="306" t="s">
        <v>343</v>
      </c>
      <c r="AB30" s="375">
        <v>13</v>
      </c>
      <c r="AC30" s="208"/>
      <c r="AD30" s="208"/>
      <c r="AE30" s="474"/>
      <c r="AF30" s="489">
        <v>13</v>
      </c>
      <c r="AG30" s="490" t="s">
        <v>534</v>
      </c>
      <c r="AH30" s="491" t="s">
        <v>535</v>
      </c>
      <c r="AI30" s="496"/>
      <c r="AJ30" s="493"/>
      <c r="AK30" s="493"/>
      <c r="AL30" s="493"/>
      <c r="AM30" s="493"/>
      <c r="AN30" s="493"/>
      <c r="AO30" s="493"/>
      <c r="AP30" s="493"/>
      <c r="AQ30" s="493"/>
      <c r="AR30" s="494"/>
      <c r="AS30" s="495">
        <f t="shared" si="0"/>
        <v>1.0000100000000001</v>
      </c>
      <c r="AT30" s="495">
        <f t="shared" si="1"/>
        <v>0.40625</v>
      </c>
      <c r="AU30" s="376" t="b">
        <f t="shared" si="2"/>
        <v>0</v>
      </c>
      <c r="AV30" s="368" t="s">
        <v>389</v>
      </c>
    </row>
    <row r="31" spans="1:48" ht="164.25" customHeight="1">
      <c r="A31" s="185" t="s">
        <v>536</v>
      </c>
      <c r="B31" s="205" t="s">
        <v>27</v>
      </c>
      <c r="C31" s="160" t="s">
        <v>28</v>
      </c>
      <c r="D31" s="161">
        <v>0.11</v>
      </c>
      <c r="E31" s="201" t="s">
        <v>537</v>
      </c>
      <c r="F31" s="247">
        <v>5.5E-2</v>
      </c>
      <c r="G31" s="160" t="s">
        <v>283</v>
      </c>
      <c r="H31" s="159" t="s">
        <v>273</v>
      </c>
      <c r="I31" s="248" t="s">
        <v>538</v>
      </c>
      <c r="J31" s="159" t="s">
        <v>245</v>
      </c>
      <c r="K31" s="249" t="s">
        <v>539</v>
      </c>
      <c r="L31" s="235" t="s">
        <v>540</v>
      </c>
      <c r="M31" s="249" t="s">
        <v>541</v>
      </c>
      <c r="N31" s="159" t="s">
        <v>339</v>
      </c>
      <c r="O31" s="159" t="s">
        <v>255</v>
      </c>
      <c r="P31" s="159" t="s">
        <v>340</v>
      </c>
      <c r="Q31" s="242">
        <v>2024</v>
      </c>
      <c r="R31" s="164">
        <v>1</v>
      </c>
      <c r="S31" s="244">
        <v>46022</v>
      </c>
      <c r="T31" s="246">
        <v>1</v>
      </c>
      <c r="U31" s="246">
        <v>1</v>
      </c>
      <c r="V31" s="246">
        <v>1</v>
      </c>
      <c r="W31" s="246">
        <v>1</v>
      </c>
      <c r="X31" s="250">
        <v>1</v>
      </c>
      <c r="Y31" s="312" t="s">
        <v>542</v>
      </c>
      <c r="Z31" s="312" t="s">
        <v>543</v>
      </c>
      <c r="AA31" s="306" t="s">
        <v>343</v>
      </c>
      <c r="AB31" s="252">
        <f>1/1</f>
        <v>1</v>
      </c>
      <c r="AC31" s="209"/>
      <c r="AD31" s="209"/>
      <c r="AE31" s="343"/>
      <c r="AF31" s="497">
        <v>1</v>
      </c>
      <c r="AG31" s="498" t="s">
        <v>544</v>
      </c>
      <c r="AH31" s="499" t="s">
        <v>536</v>
      </c>
      <c r="AI31" s="498" t="s">
        <v>545</v>
      </c>
      <c r="AJ31" s="493"/>
      <c r="AK31" s="493"/>
      <c r="AL31" s="493"/>
      <c r="AM31" s="493"/>
      <c r="AN31" s="493"/>
      <c r="AO31" s="493"/>
      <c r="AP31" s="493"/>
      <c r="AQ31" s="493"/>
      <c r="AR31" s="494"/>
      <c r="AS31" s="495" t="str">
        <f t="shared" si="0"/>
        <v>Revisar fórmula</v>
      </c>
      <c r="AT31" s="495" t="str">
        <f t="shared" si="1"/>
        <v>Revisar fórmula</v>
      </c>
      <c r="AU31" s="376" t="b">
        <f t="shared" si="2"/>
        <v>1</v>
      </c>
      <c r="AV31" s="368" t="s">
        <v>347</v>
      </c>
    </row>
    <row r="32" spans="1:48" ht="409.5" customHeight="1">
      <c r="A32" s="185" t="s">
        <v>192</v>
      </c>
      <c r="B32" s="205" t="s">
        <v>27</v>
      </c>
      <c r="C32" s="160" t="s">
        <v>28</v>
      </c>
      <c r="D32" s="161">
        <v>0.11</v>
      </c>
      <c r="E32" s="201" t="s">
        <v>537</v>
      </c>
      <c r="F32" s="247">
        <v>5.5E-2</v>
      </c>
      <c r="G32" s="160" t="s">
        <v>283</v>
      </c>
      <c r="H32" s="159" t="s">
        <v>273</v>
      </c>
      <c r="I32" s="248" t="s">
        <v>538</v>
      </c>
      <c r="J32" s="159" t="s">
        <v>248</v>
      </c>
      <c r="K32" s="249" t="s">
        <v>546</v>
      </c>
      <c r="L32" s="235" t="s">
        <v>547</v>
      </c>
      <c r="M32" s="249" t="s">
        <v>548</v>
      </c>
      <c r="N32" s="159" t="s">
        <v>361</v>
      </c>
      <c r="O32" s="159" t="s">
        <v>252</v>
      </c>
      <c r="P32" s="159" t="s">
        <v>362</v>
      </c>
      <c r="Q32" s="242">
        <v>2024</v>
      </c>
      <c r="R32" s="254">
        <v>1134</v>
      </c>
      <c r="S32" s="244">
        <v>46022</v>
      </c>
      <c r="T32" s="255">
        <v>99</v>
      </c>
      <c r="U32" s="255">
        <v>345</v>
      </c>
      <c r="V32" s="255">
        <v>345</v>
      </c>
      <c r="W32" s="255">
        <v>345</v>
      </c>
      <c r="X32" s="256">
        <f>+T32+U32+V32+W32</f>
        <v>1134</v>
      </c>
      <c r="Y32" s="313" t="s">
        <v>549</v>
      </c>
      <c r="Z32" s="313" t="s">
        <v>550</v>
      </c>
      <c r="AA32" s="306" t="s">
        <v>343</v>
      </c>
      <c r="AB32" s="334">
        <v>1041</v>
      </c>
      <c r="AC32" s="209"/>
      <c r="AD32" s="209"/>
      <c r="AE32" s="343"/>
      <c r="AF32" s="500">
        <v>1041</v>
      </c>
      <c r="AG32" s="490" t="s">
        <v>551</v>
      </c>
      <c r="AH32" s="501" t="s">
        <v>192</v>
      </c>
      <c r="AI32" s="502" t="s">
        <v>552</v>
      </c>
      <c r="AJ32" s="493"/>
      <c r="AK32" s="493"/>
      <c r="AL32" s="493"/>
      <c r="AM32" s="493"/>
      <c r="AN32" s="493"/>
      <c r="AO32" s="493"/>
      <c r="AP32" s="493"/>
      <c r="AQ32" s="493"/>
      <c r="AR32" s="494"/>
      <c r="AS32" s="495">
        <f t="shared" si="0"/>
        <v>1.0000100000000001</v>
      </c>
      <c r="AT32" s="495">
        <f t="shared" si="1"/>
        <v>0.91798941798941802</v>
      </c>
      <c r="AU32" s="376" t="b">
        <f t="shared" si="2"/>
        <v>0</v>
      </c>
      <c r="AV32" s="373" t="s">
        <v>389</v>
      </c>
    </row>
    <row r="33" spans="1:48" ht="123" customHeight="1">
      <c r="A33" s="185" t="s">
        <v>193</v>
      </c>
      <c r="B33" s="186" t="s">
        <v>27</v>
      </c>
      <c r="C33" s="160" t="s">
        <v>28</v>
      </c>
      <c r="D33" s="257">
        <v>0.11</v>
      </c>
      <c r="E33" s="201" t="s">
        <v>553</v>
      </c>
      <c r="F33" s="258">
        <v>0.02</v>
      </c>
      <c r="G33" s="160" t="s">
        <v>35</v>
      </c>
      <c r="H33" s="159" t="s">
        <v>265</v>
      </c>
      <c r="I33" s="241" t="s">
        <v>554</v>
      </c>
      <c r="J33" s="159" t="s">
        <v>245</v>
      </c>
      <c r="K33" s="128" t="s">
        <v>555</v>
      </c>
      <c r="L33" s="128" t="s">
        <v>556</v>
      </c>
      <c r="M33" s="128" t="s">
        <v>557</v>
      </c>
      <c r="N33" s="159" t="s">
        <v>361</v>
      </c>
      <c r="O33" s="159" t="s">
        <v>252</v>
      </c>
      <c r="P33" s="159" t="s">
        <v>362</v>
      </c>
      <c r="Q33" s="259">
        <v>2022</v>
      </c>
      <c r="R33" s="260">
        <v>170</v>
      </c>
      <c r="S33" s="261">
        <v>46022</v>
      </c>
      <c r="T33" s="260">
        <v>20</v>
      </c>
      <c r="U33" s="260">
        <v>80</v>
      </c>
      <c r="V33" s="260">
        <v>80</v>
      </c>
      <c r="W33" s="260">
        <v>40</v>
      </c>
      <c r="X33" s="262">
        <v>220</v>
      </c>
      <c r="Y33" s="128" t="s">
        <v>558</v>
      </c>
      <c r="Z33" s="128" t="s">
        <v>559</v>
      </c>
      <c r="AA33" s="314" t="s">
        <v>560</v>
      </c>
      <c r="AB33" s="263">
        <v>0</v>
      </c>
      <c r="AC33" s="264"/>
      <c r="AD33" s="265"/>
      <c r="AE33" s="475"/>
      <c r="AF33" s="503">
        <v>0</v>
      </c>
      <c r="AG33" s="504" t="s">
        <v>561</v>
      </c>
      <c r="AH33" s="505" t="s">
        <v>562</v>
      </c>
      <c r="AI33" s="496" t="s">
        <v>563</v>
      </c>
      <c r="AJ33" s="506"/>
      <c r="AK33" s="506"/>
      <c r="AL33" s="506"/>
      <c r="AM33" s="506"/>
      <c r="AN33" s="506"/>
      <c r="AO33" s="506"/>
      <c r="AP33" s="506"/>
      <c r="AQ33" s="506"/>
      <c r="AR33" s="507"/>
      <c r="AS33" s="495">
        <f t="shared" si="0"/>
        <v>0</v>
      </c>
      <c r="AT33" s="495">
        <f t="shared" si="1"/>
        <v>0</v>
      </c>
      <c r="AU33" s="376" t="b">
        <f t="shared" si="2"/>
        <v>0</v>
      </c>
      <c r="AV33" s="371" t="s">
        <v>529</v>
      </c>
    </row>
    <row r="34" spans="1:48" ht="117" customHeight="1">
      <c r="A34" s="185" t="s">
        <v>194</v>
      </c>
      <c r="B34" s="186" t="s">
        <v>27</v>
      </c>
      <c r="C34" s="160" t="s">
        <v>28</v>
      </c>
      <c r="D34" s="257">
        <v>0.11</v>
      </c>
      <c r="E34" s="201" t="s">
        <v>553</v>
      </c>
      <c r="F34" s="258">
        <v>0.02</v>
      </c>
      <c r="G34" s="160" t="s">
        <v>35</v>
      </c>
      <c r="H34" s="159" t="s">
        <v>265</v>
      </c>
      <c r="I34" s="241" t="s">
        <v>554</v>
      </c>
      <c r="J34" s="159" t="s">
        <v>245</v>
      </c>
      <c r="K34" s="128" t="s">
        <v>564</v>
      </c>
      <c r="L34" s="128" t="s">
        <v>565</v>
      </c>
      <c r="M34" s="128" t="s">
        <v>566</v>
      </c>
      <c r="N34" s="159" t="s">
        <v>339</v>
      </c>
      <c r="O34" s="159" t="s">
        <v>249</v>
      </c>
      <c r="P34" s="159" t="s">
        <v>340</v>
      </c>
      <c r="Q34" s="259">
        <v>2022</v>
      </c>
      <c r="R34" s="266">
        <v>1</v>
      </c>
      <c r="S34" s="261">
        <v>46022</v>
      </c>
      <c r="T34" s="266">
        <v>1</v>
      </c>
      <c r="U34" s="266">
        <v>1</v>
      </c>
      <c r="V34" s="266">
        <v>1</v>
      </c>
      <c r="W34" s="266">
        <v>1</v>
      </c>
      <c r="X34" s="267">
        <v>1</v>
      </c>
      <c r="Y34" s="128" t="s">
        <v>558</v>
      </c>
      <c r="Z34" s="128" t="s">
        <v>567</v>
      </c>
      <c r="AA34" s="128" t="s">
        <v>343</v>
      </c>
      <c r="AB34" s="353">
        <v>1</v>
      </c>
      <c r="AC34" s="264"/>
      <c r="AD34" s="265"/>
      <c r="AE34" s="475"/>
      <c r="AF34" s="508">
        <v>1</v>
      </c>
      <c r="AG34" s="504" t="s">
        <v>568</v>
      </c>
      <c r="AH34" s="509" t="s">
        <v>569</v>
      </c>
      <c r="AI34" s="496"/>
      <c r="AJ34" s="506"/>
      <c r="AK34" s="506"/>
      <c r="AL34" s="506"/>
      <c r="AM34" s="506"/>
      <c r="AN34" s="506"/>
      <c r="AO34" s="506"/>
      <c r="AP34" s="506"/>
      <c r="AQ34" s="506"/>
      <c r="AR34" s="507"/>
      <c r="AS34" s="495">
        <f t="shared" si="0"/>
        <v>1</v>
      </c>
      <c r="AT34" s="495">
        <f t="shared" si="1"/>
        <v>1</v>
      </c>
      <c r="AU34" s="376" t="b">
        <f t="shared" si="2"/>
        <v>1</v>
      </c>
      <c r="AV34" s="368" t="s">
        <v>347</v>
      </c>
    </row>
    <row r="35" spans="1:48" ht="119.25" customHeight="1">
      <c r="A35" s="185" t="s">
        <v>195</v>
      </c>
      <c r="B35" s="186" t="s">
        <v>27</v>
      </c>
      <c r="C35" s="159" t="s">
        <v>28</v>
      </c>
      <c r="D35" s="257">
        <v>0.11</v>
      </c>
      <c r="E35" s="201" t="s">
        <v>553</v>
      </c>
      <c r="F35" s="258">
        <v>0.02</v>
      </c>
      <c r="G35" s="160" t="s">
        <v>35</v>
      </c>
      <c r="H35" s="159" t="s">
        <v>265</v>
      </c>
      <c r="I35" s="241" t="s">
        <v>554</v>
      </c>
      <c r="J35" s="159" t="s">
        <v>245</v>
      </c>
      <c r="K35" s="128" t="s">
        <v>570</v>
      </c>
      <c r="L35" s="128" t="s">
        <v>571</v>
      </c>
      <c r="M35" s="128" t="s">
        <v>572</v>
      </c>
      <c r="N35" s="159" t="s">
        <v>339</v>
      </c>
      <c r="O35" s="159" t="s">
        <v>246</v>
      </c>
      <c r="P35" s="159" t="s">
        <v>340</v>
      </c>
      <c r="Q35" s="259">
        <v>2022</v>
      </c>
      <c r="R35" s="266">
        <v>1</v>
      </c>
      <c r="S35" s="261">
        <v>46022</v>
      </c>
      <c r="T35" s="266">
        <v>1</v>
      </c>
      <c r="U35" s="266">
        <v>1</v>
      </c>
      <c r="V35" s="266">
        <v>1</v>
      </c>
      <c r="W35" s="266">
        <v>1</v>
      </c>
      <c r="X35" s="267">
        <v>1</v>
      </c>
      <c r="Y35" s="128" t="s">
        <v>558</v>
      </c>
      <c r="Z35" s="128" t="s">
        <v>573</v>
      </c>
      <c r="AA35" s="128" t="s">
        <v>560</v>
      </c>
      <c r="AB35" s="353">
        <v>1</v>
      </c>
      <c r="AC35" s="264"/>
      <c r="AD35" s="265"/>
      <c r="AE35" s="475"/>
      <c r="AF35" s="508">
        <v>1</v>
      </c>
      <c r="AG35" s="504" t="s">
        <v>574</v>
      </c>
      <c r="AH35" s="509" t="s">
        <v>575</v>
      </c>
      <c r="AI35" s="496"/>
      <c r="AJ35" s="506"/>
      <c r="AK35" s="506"/>
      <c r="AL35" s="506"/>
      <c r="AM35" s="506"/>
      <c r="AN35" s="506"/>
      <c r="AO35" s="506"/>
      <c r="AP35" s="506"/>
      <c r="AQ35" s="506"/>
      <c r="AR35" s="507"/>
      <c r="AS35" s="495">
        <f t="shared" si="0"/>
        <v>1</v>
      </c>
      <c r="AT35" s="495">
        <f t="shared" si="1"/>
        <v>1</v>
      </c>
      <c r="AU35" s="376" t="b">
        <f t="shared" si="2"/>
        <v>1</v>
      </c>
      <c r="AV35" s="368" t="s">
        <v>347</v>
      </c>
    </row>
    <row r="36" spans="1:48" ht="121.5" customHeight="1">
      <c r="A36" s="185" t="s">
        <v>196</v>
      </c>
      <c r="B36" s="186" t="s">
        <v>27</v>
      </c>
      <c r="C36" s="159" t="s">
        <v>28</v>
      </c>
      <c r="D36" s="257">
        <v>0.11</v>
      </c>
      <c r="E36" s="201" t="s">
        <v>537</v>
      </c>
      <c r="F36" s="258">
        <v>0.02</v>
      </c>
      <c r="G36" s="160" t="s">
        <v>35</v>
      </c>
      <c r="H36" s="159" t="s">
        <v>265</v>
      </c>
      <c r="I36" s="241" t="s">
        <v>554</v>
      </c>
      <c r="J36" s="159" t="s">
        <v>245</v>
      </c>
      <c r="K36" s="128" t="s">
        <v>576</v>
      </c>
      <c r="L36" s="128" t="s">
        <v>577</v>
      </c>
      <c r="M36" s="128" t="s">
        <v>578</v>
      </c>
      <c r="N36" s="159" t="s">
        <v>361</v>
      </c>
      <c r="O36" s="159" t="s">
        <v>252</v>
      </c>
      <c r="P36" s="159" t="s">
        <v>362</v>
      </c>
      <c r="Q36" s="259">
        <v>2022</v>
      </c>
      <c r="R36" s="268">
        <v>100</v>
      </c>
      <c r="S36" s="261">
        <v>46022</v>
      </c>
      <c r="T36" s="129">
        <v>0</v>
      </c>
      <c r="U36" s="129">
        <v>30</v>
      </c>
      <c r="V36" s="129">
        <v>40</v>
      </c>
      <c r="W36" s="129">
        <v>30</v>
      </c>
      <c r="X36" s="269">
        <v>100</v>
      </c>
      <c r="Y36" s="128" t="s">
        <v>558</v>
      </c>
      <c r="Z36" s="128" t="s">
        <v>579</v>
      </c>
      <c r="AA36" s="128" t="s">
        <v>343</v>
      </c>
      <c r="AB36" s="330">
        <v>4</v>
      </c>
      <c r="AC36" s="209"/>
      <c r="AD36" s="209"/>
      <c r="AE36" s="343"/>
      <c r="AF36" s="500">
        <v>4</v>
      </c>
      <c r="AG36" s="504" t="s">
        <v>580</v>
      </c>
      <c r="AH36" s="509" t="s">
        <v>581</v>
      </c>
      <c r="AI36" s="492"/>
      <c r="AJ36" s="510"/>
      <c r="AK36" s="510"/>
      <c r="AL36" s="510"/>
      <c r="AM36" s="493"/>
      <c r="AN36" s="493"/>
      <c r="AO36" s="493"/>
      <c r="AP36" s="493"/>
      <c r="AQ36" s="493"/>
      <c r="AR36" s="492"/>
      <c r="AS36" s="495" t="str">
        <f t="shared" si="0"/>
        <v>No aplica, no hay meta</v>
      </c>
      <c r="AT36" s="495">
        <f t="shared" si="1"/>
        <v>0.04</v>
      </c>
      <c r="AU36" s="376" t="b">
        <f t="shared" si="2"/>
        <v>0</v>
      </c>
      <c r="AV36" s="373" t="s">
        <v>389</v>
      </c>
    </row>
    <row r="37" spans="1:48" ht="130.5" customHeight="1">
      <c r="A37" s="185" t="s">
        <v>197</v>
      </c>
      <c r="B37" s="186" t="s">
        <v>27</v>
      </c>
      <c r="C37" s="159" t="s">
        <v>28</v>
      </c>
      <c r="D37" s="257">
        <v>0.11</v>
      </c>
      <c r="E37" s="201" t="s">
        <v>537</v>
      </c>
      <c r="F37" s="258">
        <v>0.02</v>
      </c>
      <c r="G37" s="160" t="s">
        <v>35</v>
      </c>
      <c r="H37" s="159" t="s">
        <v>265</v>
      </c>
      <c r="I37" s="241" t="s">
        <v>554</v>
      </c>
      <c r="J37" s="159" t="s">
        <v>245</v>
      </c>
      <c r="K37" s="128" t="s">
        <v>582</v>
      </c>
      <c r="L37" s="128" t="s">
        <v>583</v>
      </c>
      <c r="M37" s="128" t="s">
        <v>584</v>
      </c>
      <c r="N37" s="159" t="s">
        <v>339</v>
      </c>
      <c r="O37" s="159" t="s">
        <v>246</v>
      </c>
      <c r="P37" s="159" t="s">
        <v>340</v>
      </c>
      <c r="Q37" s="259">
        <v>2022</v>
      </c>
      <c r="R37" s="266">
        <v>1</v>
      </c>
      <c r="S37" s="261">
        <v>46022</v>
      </c>
      <c r="T37" s="266">
        <v>1</v>
      </c>
      <c r="U37" s="266">
        <v>1</v>
      </c>
      <c r="V37" s="266">
        <v>1</v>
      </c>
      <c r="W37" s="266">
        <v>1</v>
      </c>
      <c r="X37" s="267">
        <v>1</v>
      </c>
      <c r="Y37" s="128" t="s">
        <v>558</v>
      </c>
      <c r="Z37" s="128" t="s">
        <v>585</v>
      </c>
      <c r="AA37" s="128" t="s">
        <v>343</v>
      </c>
      <c r="AB37" s="353">
        <v>1</v>
      </c>
      <c r="AC37" s="209"/>
      <c r="AD37" s="209"/>
      <c r="AE37" s="343"/>
      <c r="AF37" s="511">
        <v>1</v>
      </c>
      <c r="AG37" s="504" t="s">
        <v>586</v>
      </c>
      <c r="AH37" s="509" t="s">
        <v>587</v>
      </c>
      <c r="AI37" s="492"/>
      <c r="AJ37" s="510"/>
      <c r="AK37" s="510"/>
      <c r="AL37" s="510"/>
      <c r="AM37" s="493"/>
      <c r="AN37" s="493"/>
      <c r="AO37" s="493"/>
      <c r="AP37" s="493"/>
      <c r="AQ37" s="493"/>
      <c r="AR37" s="492"/>
      <c r="AS37" s="495">
        <f t="shared" si="0"/>
        <v>1</v>
      </c>
      <c r="AT37" s="495">
        <f t="shared" si="1"/>
        <v>1</v>
      </c>
      <c r="AU37" s="376" t="b">
        <f t="shared" si="2"/>
        <v>1</v>
      </c>
      <c r="AV37" s="368" t="s">
        <v>347</v>
      </c>
    </row>
    <row r="38" spans="1:48" ht="92">
      <c r="A38" s="185" t="s">
        <v>198</v>
      </c>
      <c r="B38" s="186" t="s">
        <v>27</v>
      </c>
      <c r="C38" s="159" t="s">
        <v>28</v>
      </c>
      <c r="D38" s="257">
        <v>0.11</v>
      </c>
      <c r="E38" s="201" t="s">
        <v>537</v>
      </c>
      <c r="F38" s="258">
        <v>0.02</v>
      </c>
      <c r="G38" s="160" t="s">
        <v>35</v>
      </c>
      <c r="H38" s="159" t="s">
        <v>265</v>
      </c>
      <c r="I38" s="241" t="s">
        <v>554</v>
      </c>
      <c r="J38" s="159" t="s">
        <v>245</v>
      </c>
      <c r="K38" s="131" t="s">
        <v>588</v>
      </c>
      <c r="L38" s="131" t="s">
        <v>589</v>
      </c>
      <c r="M38" s="131" t="s">
        <v>590</v>
      </c>
      <c r="N38" s="159" t="s">
        <v>361</v>
      </c>
      <c r="O38" s="159" t="s">
        <v>252</v>
      </c>
      <c r="P38" s="159" t="s">
        <v>362</v>
      </c>
      <c r="Q38" s="259">
        <v>2022</v>
      </c>
      <c r="R38" s="129">
        <v>32</v>
      </c>
      <c r="S38" s="261">
        <v>46022</v>
      </c>
      <c r="T38" s="129">
        <v>3</v>
      </c>
      <c r="U38" s="129">
        <v>5</v>
      </c>
      <c r="V38" s="129">
        <v>5</v>
      </c>
      <c r="W38" s="129">
        <v>3</v>
      </c>
      <c r="X38" s="111">
        <v>16</v>
      </c>
      <c r="Y38" s="128" t="s">
        <v>558</v>
      </c>
      <c r="Z38" s="128" t="s">
        <v>591</v>
      </c>
      <c r="AA38" s="128" t="s">
        <v>560</v>
      </c>
      <c r="AB38" s="330">
        <v>0</v>
      </c>
      <c r="AC38" s="209"/>
      <c r="AD38" s="209"/>
      <c r="AE38" s="343"/>
      <c r="AF38" s="500">
        <v>0</v>
      </c>
      <c r="AG38" s="504" t="s">
        <v>592</v>
      </c>
      <c r="AH38" s="509" t="s">
        <v>593</v>
      </c>
      <c r="AI38" s="512" t="s">
        <v>563</v>
      </c>
      <c r="AJ38" s="510"/>
      <c r="AK38" s="510"/>
      <c r="AL38" s="510"/>
      <c r="AM38" s="493"/>
      <c r="AN38" s="493"/>
      <c r="AO38" s="493"/>
      <c r="AP38" s="493"/>
      <c r="AQ38" s="493"/>
      <c r="AR38" s="492"/>
      <c r="AS38" s="495">
        <f t="shared" si="0"/>
        <v>0</v>
      </c>
      <c r="AT38" s="495">
        <f t="shared" si="1"/>
        <v>0</v>
      </c>
      <c r="AU38" s="376" t="b">
        <f t="shared" si="2"/>
        <v>0</v>
      </c>
      <c r="AV38" s="371" t="s">
        <v>529</v>
      </c>
    </row>
    <row r="39" spans="1:48" ht="125">
      <c r="A39" s="185" t="s">
        <v>199</v>
      </c>
      <c r="B39" s="186" t="s">
        <v>27</v>
      </c>
      <c r="C39" s="159" t="s">
        <v>28</v>
      </c>
      <c r="D39" s="257">
        <v>0.11</v>
      </c>
      <c r="E39" s="201" t="s">
        <v>537</v>
      </c>
      <c r="F39" s="258">
        <v>0.02</v>
      </c>
      <c r="G39" s="160" t="s">
        <v>35</v>
      </c>
      <c r="H39" s="159" t="s">
        <v>265</v>
      </c>
      <c r="I39" s="241" t="s">
        <v>554</v>
      </c>
      <c r="J39" s="159" t="s">
        <v>245</v>
      </c>
      <c r="K39" s="131" t="s">
        <v>594</v>
      </c>
      <c r="L39" s="131" t="s">
        <v>595</v>
      </c>
      <c r="M39" s="131" t="s">
        <v>596</v>
      </c>
      <c r="N39" s="159" t="s">
        <v>361</v>
      </c>
      <c r="O39" s="159" t="s">
        <v>252</v>
      </c>
      <c r="P39" s="159" t="s">
        <v>340</v>
      </c>
      <c r="Q39" s="259">
        <v>2022</v>
      </c>
      <c r="R39" s="266">
        <v>1</v>
      </c>
      <c r="S39" s="261">
        <v>46022</v>
      </c>
      <c r="T39" s="266">
        <v>0.05</v>
      </c>
      <c r="U39" s="266">
        <v>0.25</v>
      </c>
      <c r="V39" s="266">
        <v>0.35</v>
      </c>
      <c r="W39" s="266">
        <v>0.35</v>
      </c>
      <c r="X39" s="267">
        <v>1</v>
      </c>
      <c r="Y39" s="128" t="s">
        <v>558</v>
      </c>
      <c r="Z39" s="128" t="s">
        <v>597</v>
      </c>
      <c r="AA39" s="128" t="s">
        <v>343</v>
      </c>
      <c r="AB39" s="353">
        <v>0.05</v>
      </c>
      <c r="AC39" s="209"/>
      <c r="AD39" s="209"/>
      <c r="AE39" s="343"/>
      <c r="AF39" s="511">
        <v>0.05</v>
      </c>
      <c r="AG39" s="504" t="s">
        <v>598</v>
      </c>
      <c r="AH39" s="509" t="s">
        <v>599</v>
      </c>
      <c r="AI39" s="492"/>
      <c r="AJ39" s="510"/>
      <c r="AK39" s="510"/>
      <c r="AL39" s="510"/>
      <c r="AM39" s="493"/>
      <c r="AN39" s="493"/>
      <c r="AO39" s="493"/>
      <c r="AP39" s="493"/>
      <c r="AQ39" s="493"/>
      <c r="AR39" s="492"/>
      <c r="AS39" s="495">
        <f t="shared" si="0"/>
        <v>1</v>
      </c>
      <c r="AT39" s="495">
        <f t="shared" si="1"/>
        <v>0.05</v>
      </c>
      <c r="AU39" s="376" t="b">
        <f t="shared" si="2"/>
        <v>1</v>
      </c>
      <c r="AV39" s="368" t="s">
        <v>347</v>
      </c>
    </row>
    <row r="40" spans="1:48" ht="103.5" customHeight="1">
      <c r="A40" s="185" t="s">
        <v>200</v>
      </c>
      <c r="B40" s="186" t="s">
        <v>27</v>
      </c>
      <c r="C40" s="159" t="s">
        <v>28</v>
      </c>
      <c r="D40" s="257">
        <v>0.11</v>
      </c>
      <c r="E40" s="201" t="s">
        <v>553</v>
      </c>
      <c r="F40" s="257">
        <v>0.06</v>
      </c>
      <c r="G40" s="160" t="s">
        <v>263</v>
      </c>
      <c r="H40" s="159" t="s">
        <v>265</v>
      </c>
      <c r="I40" s="241" t="s">
        <v>600</v>
      </c>
      <c r="J40" s="159" t="s">
        <v>245</v>
      </c>
      <c r="K40" s="131" t="s">
        <v>601</v>
      </c>
      <c r="L40" s="131" t="s">
        <v>602</v>
      </c>
      <c r="M40" s="131" t="s">
        <v>603</v>
      </c>
      <c r="N40" s="159" t="s">
        <v>339</v>
      </c>
      <c r="O40" s="159" t="s">
        <v>249</v>
      </c>
      <c r="P40" s="159" t="s">
        <v>340</v>
      </c>
      <c r="Q40" s="159">
        <v>2023</v>
      </c>
      <c r="R40" s="233">
        <v>1</v>
      </c>
      <c r="S40" s="162">
        <v>45291</v>
      </c>
      <c r="T40" s="270">
        <v>1</v>
      </c>
      <c r="U40" s="125">
        <v>1</v>
      </c>
      <c r="V40" s="125">
        <v>1</v>
      </c>
      <c r="W40" s="125">
        <v>1</v>
      </c>
      <c r="X40" s="271">
        <v>1</v>
      </c>
      <c r="Y40" s="315" t="s">
        <v>604</v>
      </c>
      <c r="Z40" s="316" t="s">
        <v>605</v>
      </c>
      <c r="AA40" s="315" t="s">
        <v>343</v>
      </c>
      <c r="AB40" s="377">
        <v>0</v>
      </c>
      <c r="AC40" s="232"/>
      <c r="AD40" s="209"/>
      <c r="AE40" s="343"/>
      <c r="AF40" s="500">
        <v>0</v>
      </c>
      <c r="AG40" s="504" t="s">
        <v>606</v>
      </c>
      <c r="AH40" s="505" t="s">
        <v>607</v>
      </c>
      <c r="AI40" s="513" t="s">
        <v>608</v>
      </c>
      <c r="AJ40" s="493"/>
      <c r="AK40" s="493"/>
      <c r="AL40" s="493"/>
      <c r="AM40" s="493"/>
      <c r="AN40" s="493"/>
      <c r="AO40" s="493"/>
      <c r="AP40" s="493"/>
      <c r="AQ40" s="493"/>
      <c r="AR40" s="492"/>
      <c r="AS40" s="495">
        <f t="shared" si="0"/>
        <v>0</v>
      </c>
      <c r="AT40" s="495">
        <f t="shared" si="1"/>
        <v>0</v>
      </c>
      <c r="AU40" s="376" t="b">
        <f t="shared" si="2"/>
        <v>0</v>
      </c>
      <c r="AV40" s="371" t="s">
        <v>529</v>
      </c>
    </row>
    <row r="41" spans="1:48" ht="139.9" customHeight="1">
      <c r="A41" s="185" t="s">
        <v>201</v>
      </c>
      <c r="B41" s="186" t="s">
        <v>27</v>
      </c>
      <c r="C41" s="159" t="s">
        <v>28</v>
      </c>
      <c r="D41" s="257">
        <v>0.11</v>
      </c>
      <c r="E41" s="201" t="s">
        <v>553</v>
      </c>
      <c r="F41" s="257">
        <v>0.03</v>
      </c>
      <c r="G41" s="160" t="s">
        <v>263</v>
      </c>
      <c r="H41" s="159" t="s">
        <v>265</v>
      </c>
      <c r="I41" s="241" t="s">
        <v>600</v>
      </c>
      <c r="J41" s="159" t="s">
        <v>245</v>
      </c>
      <c r="K41" s="131" t="s">
        <v>609</v>
      </c>
      <c r="L41" s="131" t="s">
        <v>610</v>
      </c>
      <c r="M41" s="131" t="s">
        <v>611</v>
      </c>
      <c r="N41" s="159" t="s">
        <v>339</v>
      </c>
      <c r="O41" s="159" t="s">
        <v>249</v>
      </c>
      <c r="P41" s="159" t="s">
        <v>340</v>
      </c>
      <c r="Q41" s="159">
        <v>2023</v>
      </c>
      <c r="R41" s="233">
        <v>1</v>
      </c>
      <c r="S41" s="162">
        <v>45291</v>
      </c>
      <c r="T41" s="270">
        <v>1</v>
      </c>
      <c r="U41" s="125">
        <v>1</v>
      </c>
      <c r="V41" s="125">
        <v>1</v>
      </c>
      <c r="W41" s="125">
        <v>1</v>
      </c>
      <c r="X41" s="271">
        <v>1</v>
      </c>
      <c r="Y41" s="315" t="s">
        <v>612</v>
      </c>
      <c r="Z41" s="316" t="s">
        <v>613</v>
      </c>
      <c r="AA41" s="315" t="s">
        <v>343</v>
      </c>
      <c r="AB41" s="279">
        <v>1</v>
      </c>
      <c r="AC41" s="232"/>
      <c r="AD41" s="209"/>
      <c r="AE41" s="343"/>
      <c r="AF41" s="500">
        <v>100</v>
      </c>
      <c r="AG41" s="514" t="s">
        <v>614</v>
      </c>
      <c r="AH41" s="505" t="s">
        <v>615</v>
      </c>
      <c r="AI41" s="515" t="s">
        <v>616</v>
      </c>
      <c r="AJ41" s="493"/>
      <c r="AK41" s="493"/>
      <c r="AL41" s="493"/>
      <c r="AM41" s="493"/>
      <c r="AN41" s="493"/>
      <c r="AO41" s="493"/>
      <c r="AP41" s="493"/>
      <c r="AQ41" s="493"/>
      <c r="AR41" s="492"/>
      <c r="AS41" s="495">
        <f t="shared" si="0"/>
        <v>1</v>
      </c>
      <c r="AT41" s="495">
        <f t="shared" si="1"/>
        <v>1.0000100000000001</v>
      </c>
      <c r="AU41" s="376" t="b">
        <f t="shared" si="2"/>
        <v>1</v>
      </c>
      <c r="AV41" s="371" t="s">
        <v>347</v>
      </c>
    </row>
    <row r="42" spans="1:48" ht="115.15" customHeight="1">
      <c r="A42" s="185" t="s">
        <v>202</v>
      </c>
      <c r="B42" s="186" t="s">
        <v>27</v>
      </c>
      <c r="C42" s="159" t="s">
        <v>28</v>
      </c>
      <c r="D42" s="257">
        <v>0.11</v>
      </c>
      <c r="E42" s="201" t="s">
        <v>553</v>
      </c>
      <c r="F42" s="257">
        <v>0.03</v>
      </c>
      <c r="G42" s="160" t="s">
        <v>263</v>
      </c>
      <c r="H42" s="159" t="s">
        <v>265</v>
      </c>
      <c r="I42" s="241" t="s">
        <v>600</v>
      </c>
      <c r="J42" s="159" t="s">
        <v>245</v>
      </c>
      <c r="K42" s="131" t="s">
        <v>617</v>
      </c>
      <c r="L42" s="131" t="s">
        <v>618</v>
      </c>
      <c r="M42" s="131" t="s">
        <v>619</v>
      </c>
      <c r="N42" s="159" t="s">
        <v>339</v>
      </c>
      <c r="O42" s="159" t="s">
        <v>249</v>
      </c>
      <c r="P42" s="159" t="s">
        <v>340</v>
      </c>
      <c r="Q42" s="159" t="s">
        <v>351</v>
      </c>
      <c r="R42" s="233" t="s">
        <v>351</v>
      </c>
      <c r="S42" s="162" t="s">
        <v>351</v>
      </c>
      <c r="T42" s="270">
        <v>1</v>
      </c>
      <c r="U42" s="125">
        <v>1</v>
      </c>
      <c r="V42" s="125">
        <v>1</v>
      </c>
      <c r="W42" s="125">
        <v>1</v>
      </c>
      <c r="X42" s="271">
        <v>1</v>
      </c>
      <c r="Y42" s="315" t="s">
        <v>620</v>
      </c>
      <c r="Z42" s="316" t="s">
        <v>621</v>
      </c>
      <c r="AA42" s="315" t="s">
        <v>343</v>
      </c>
      <c r="AB42" s="377">
        <v>0</v>
      </c>
      <c r="AC42" s="232"/>
      <c r="AD42" s="209"/>
      <c r="AE42" s="343"/>
      <c r="AF42" s="500">
        <v>0</v>
      </c>
      <c r="AG42" s="504"/>
      <c r="AH42" s="505"/>
      <c r="AI42" s="515"/>
      <c r="AJ42" s="493"/>
      <c r="AK42" s="493"/>
      <c r="AL42" s="493"/>
      <c r="AM42" s="493"/>
      <c r="AN42" s="493"/>
      <c r="AO42" s="493"/>
      <c r="AP42" s="493"/>
      <c r="AQ42" s="493"/>
      <c r="AR42" s="492"/>
      <c r="AS42" s="495">
        <f t="shared" si="0"/>
        <v>0</v>
      </c>
      <c r="AT42" s="495">
        <f t="shared" si="1"/>
        <v>0</v>
      </c>
      <c r="AU42" s="376" t="b">
        <f t="shared" si="2"/>
        <v>0</v>
      </c>
      <c r="AV42" s="371" t="s">
        <v>529</v>
      </c>
    </row>
    <row r="43" spans="1:48" ht="187.5">
      <c r="A43" s="185" t="s">
        <v>203</v>
      </c>
      <c r="B43" s="205" t="s">
        <v>27</v>
      </c>
      <c r="C43" s="160" t="s">
        <v>28</v>
      </c>
      <c r="D43" s="251">
        <v>0.06</v>
      </c>
      <c r="E43" s="201" t="s">
        <v>537</v>
      </c>
      <c r="F43" s="257">
        <v>0.06</v>
      </c>
      <c r="G43" s="160" t="s">
        <v>285</v>
      </c>
      <c r="H43" s="159" t="s">
        <v>273</v>
      </c>
      <c r="I43" s="241" t="s">
        <v>622</v>
      </c>
      <c r="J43" s="159" t="s">
        <v>245</v>
      </c>
      <c r="K43" s="131" t="s">
        <v>623</v>
      </c>
      <c r="L43" s="135" t="s">
        <v>624</v>
      </c>
      <c r="M43" s="131" t="s">
        <v>625</v>
      </c>
      <c r="N43" s="159" t="s">
        <v>339</v>
      </c>
      <c r="O43" s="159" t="s">
        <v>246</v>
      </c>
      <c r="P43" s="159" t="s">
        <v>362</v>
      </c>
      <c r="Q43" s="160" t="s">
        <v>351</v>
      </c>
      <c r="R43" s="229" t="s">
        <v>351</v>
      </c>
      <c r="S43" s="162" t="s">
        <v>351</v>
      </c>
      <c r="T43" s="229">
        <v>2</v>
      </c>
      <c r="U43" s="220">
        <v>4</v>
      </c>
      <c r="V43" s="220">
        <v>3</v>
      </c>
      <c r="W43" s="220">
        <v>3</v>
      </c>
      <c r="X43" s="222">
        <v>12</v>
      </c>
      <c r="Y43" s="239" t="s">
        <v>626</v>
      </c>
      <c r="Z43" s="239" t="s">
        <v>627</v>
      </c>
      <c r="AA43" s="239" t="s">
        <v>343</v>
      </c>
      <c r="AB43" s="209">
        <v>2</v>
      </c>
      <c r="AC43" s="209"/>
      <c r="AD43" s="209"/>
      <c r="AE43" s="343"/>
      <c r="AF43" s="500">
        <v>2</v>
      </c>
      <c r="AG43" s="496" t="s">
        <v>628</v>
      </c>
      <c r="AH43" s="516" t="s">
        <v>629</v>
      </c>
      <c r="AI43" s="492" t="s">
        <v>12</v>
      </c>
      <c r="AJ43" s="493"/>
      <c r="AK43" s="493"/>
      <c r="AL43" s="493"/>
      <c r="AM43" s="493"/>
      <c r="AN43" s="493"/>
      <c r="AO43" s="493"/>
      <c r="AP43" s="493"/>
      <c r="AQ43" s="493"/>
      <c r="AR43" s="494"/>
      <c r="AS43" s="495">
        <f t="shared" si="0"/>
        <v>1</v>
      </c>
      <c r="AT43" s="495">
        <f t="shared" si="1"/>
        <v>0.16666666666666666</v>
      </c>
      <c r="AU43" s="376" t="b">
        <f t="shared" si="2"/>
        <v>1</v>
      </c>
      <c r="AV43" s="368" t="s">
        <v>347</v>
      </c>
    </row>
    <row r="44" spans="1:48" ht="223.5" customHeight="1">
      <c r="A44" s="185" t="s">
        <v>204</v>
      </c>
      <c r="B44" s="205" t="s">
        <v>27</v>
      </c>
      <c r="C44" s="160" t="s">
        <v>28</v>
      </c>
      <c r="D44" s="251">
        <v>0.11</v>
      </c>
      <c r="E44" s="201" t="s">
        <v>537</v>
      </c>
      <c r="F44" s="161">
        <v>0.04</v>
      </c>
      <c r="G44" s="160" t="s">
        <v>41</v>
      </c>
      <c r="H44" s="159" t="s">
        <v>265</v>
      </c>
      <c r="I44" s="241" t="s">
        <v>630</v>
      </c>
      <c r="J44" s="159" t="s">
        <v>245</v>
      </c>
      <c r="K44" s="131" t="s">
        <v>631</v>
      </c>
      <c r="L44" s="135" t="s">
        <v>632</v>
      </c>
      <c r="M44" s="131" t="s">
        <v>633</v>
      </c>
      <c r="N44" s="159" t="s">
        <v>339</v>
      </c>
      <c r="O44" s="159" t="s">
        <v>246</v>
      </c>
      <c r="P44" s="159" t="s">
        <v>340</v>
      </c>
      <c r="Q44" s="160">
        <v>2023</v>
      </c>
      <c r="R44" s="163">
        <v>1</v>
      </c>
      <c r="S44" s="162" t="s">
        <v>634</v>
      </c>
      <c r="T44" s="233">
        <v>1</v>
      </c>
      <c r="U44" s="163">
        <v>1</v>
      </c>
      <c r="V44" s="163">
        <v>1</v>
      </c>
      <c r="W44" s="163">
        <v>1</v>
      </c>
      <c r="X44" s="272">
        <v>1</v>
      </c>
      <c r="Y44" s="304" t="s">
        <v>635</v>
      </c>
      <c r="Z44" s="304" t="s">
        <v>636</v>
      </c>
      <c r="AA44" s="305" t="s">
        <v>343</v>
      </c>
      <c r="AB44" s="132">
        <v>1</v>
      </c>
      <c r="AC44" s="132"/>
      <c r="AD44" s="132"/>
      <c r="AE44" s="476"/>
      <c r="AF44" s="511">
        <v>1</v>
      </c>
      <c r="AG44" s="496" t="s">
        <v>637</v>
      </c>
      <c r="AH44" s="505" t="s">
        <v>638</v>
      </c>
      <c r="AI44" s="504" t="s">
        <v>639</v>
      </c>
      <c r="AJ44" s="493"/>
      <c r="AK44" s="493"/>
      <c r="AL44" s="493"/>
      <c r="AM44" s="493"/>
      <c r="AN44" s="493"/>
      <c r="AO44" s="493"/>
      <c r="AP44" s="493"/>
      <c r="AQ44" s="493"/>
      <c r="AR44" s="494"/>
      <c r="AS44" s="495">
        <f t="shared" si="0"/>
        <v>1</v>
      </c>
      <c r="AT44" s="495">
        <f t="shared" si="1"/>
        <v>1</v>
      </c>
      <c r="AU44" s="376" t="b">
        <f t="shared" si="2"/>
        <v>1</v>
      </c>
      <c r="AV44" s="368" t="s">
        <v>347</v>
      </c>
    </row>
    <row r="45" spans="1:48" ht="394.5" customHeight="1">
      <c r="A45" s="185" t="s">
        <v>205</v>
      </c>
      <c r="B45" s="205" t="s">
        <v>27</v>
      </c>
      <c r="C45" s="160" t="s">
        <v>28</v>
      </c>
      <c r="D45" s="251">
        <v>0.11</v>
      </c>
      <c r="E45" s="201" t="s">
        <v>537</v>
      </c>
      <c r="F45" s="161">
        <v>0.04</v>
      </c>
      <c r="G45" s="160" t="s">
        <v>41</v>
      </c>
      <c r="H45" s="159" t="s">
        <v>265</v>
      </c>
      <c r="I45" s="241" t="s">
        <v>630</v>
      </c>
      <c r="J45" s="159" t="s">
        <v>245</v>
      </c>
      <c r="K45" s="131" t="s">
        <v>640</v>
      </c>
      <c r="L45" s="135" t="s">
        <v>641</v>
      </c>
      <c r="M45" s="131" t="s">
        <v>642</v>
      </c>
      <c r="N45" s="159" t="s">
        <v>361</v>
      </c>
      <c r="O45" s="159" t="s">
        <v>252</v>
      </c>
      <c r="P45" s="159" t="s">
        <v>362</v>
      </c>
      <c r="Q45" s="160">
        <v>2025</v>
      </c>
      <c r="R45" s="259">
        <v>403</v>
      </c>
      <c r="S45" s="162">
        <v>45930</v>
      </c>
      <c r="T45" s="129">
        <v>50</v>
      </c>
      <c r="U45" s="129">
        <v>130</v>
      </c>
      <c r="V45" s="259">
        <v>94</v>
      </c>
      <c r="W45" s="259">
        <v>30</v>
      </c>
      <c r="X45" s="129">
        <v>304</v>
      </c>
      <c r="Y45" s="304" t="s">
        <v>643</v>
      </c>
      <c r="Z45" s="304" t="s">
        <v>644</v>
      </c>
      <c r="AA45" s="317" t="s">
        <v>343</v>
      </c>
      <c r="AB45" s="209">
        <v>30</v>
      </c>
      <c r="AC45" s="132"/>
      <c r="AD45" s="132"/>
      <c r="AE45" s="476"/>
      <c r="AF45" s="500">
        <v>30</v>
      </c>
      <c r="AG45" s="496" t="s">
        <v>645</v>
      </c>
      <c r="AH45" s="505" t="s">
        <v>646</v>
      </c>
      <c r="AI45" s="504" t="s">
        <v>647</v>
      </c>
      <c r="AJ45" s="493"/>
      <c r="AK45" s="493"/>
      <c r="AL45" s="493"/>
      <c r="AM45" s="493"/>
      <c r="AN45" s="493"/>
      <c r="AO45" s="493"/>
      <c r="AP45" s="493"/>
      <c r="AQ45" s="493"/>
      <c r="AR45" s="494"/>
      <c r="AS45" s="495">
        <f t="shared" si="0"/>
        <v>0.6</v>
      </c>
      <c r="AT45" s="495">
        <f t="shared" si="1"/>
        <v>9.8684210526315791E-2</v>
      </c>
      <c r="AU45" s="376" t="b">
        <f t="shared" si="2"/>
        <v>0</v>
      </c>
      <c r="AV45" s="374" t="s">
        <v>529</v>
      </c>
    </row>
    <row r="46" spans="1:48" ht="175">
      <c r="A46" s="185" t="s">
        <v>206</v>
      </c>
      <c r="B46" s="205" t="s">
        <v>27</v>
      </c>
      <c r="C46" s="160" t="s">
        <v>28</v>
      </c>
      <c r="D46" s="251">
        <v>0.11</v>
      </c>
      <c r="E46" s="201" t="s">
        <v>537</v>
      </c>
      <c r="F46" s="161">
        <v>0.03</v>
      </c>
      <c r="G46" s="160" t="s">
        <v>41</v>
      </c>
      <c r="H46" s="159" t="s">
        <v>265</v>
      </c>
      <c r="I46" s="241" t="s">
        <v>630</v>
      </c>
      <c r="J46" s="159" t="s">
        <v>245</v>
      </c>
      <c r="K46" s="131" t="s">
        <v>648</v>
      </c>
      <c r="L46" s="135" t="s">
        <v>649</v>
      </c>
      <c r="M46" s="131" t="s">
        <v>650</v>
      </c>
      <c r="N46" s="159" t="s">
        <v>361</v>
      </c>
      <c r="O46" s="159" t="s">
        <v>252</v>
      </c>
      <c r="P46" s="159" t="s">
        <v>362</v>
      </c>
      <c r="Q46" s="160" t="s">
        <v>351</v>
      </c>
      <c r="R46" s="229" t="s">
        <v>351</v>
      </c>
      <c r="S46" s="229" t="s">
        <v>351</v>
      </c>
      <c r="T46" s="229">
        <v>70</v>
      </c>
      <c r="U46" s="220">
        <v>120</v>
      </c>
      <c r="V46" s="220">
        <v>120</v>
      </c>
      <c r="W46" s="220">
        <v>34</v>
      </c>
      <c r="X46" s="222">
        <v>344</v>
      </c>
      <c r="Y46" s="304" t="s">
        <v>651</v>
      </c>
      <c r="Z46" s="304" t="s">
        <v>652</v>
      </c>
      <c r="AA46" s="317" t="s">
        <v>343</v>
      </c>
      <c r="AB46" s="209">
        <v>63</v>
      </c>
      <c r="AC46" s="209">
        <v>30</v>
      </c>
      <c r="AD46" s="209"/>
      <c r="AE46" s="343"/>
      <c r="AF46" s="500">
        <v>63</v>
      </c>
      <c r="AG46" s="496" t="s">
        <v>653</v>
      </c>
      <c r="AH46" s="505" t="s">
        <v>654</v>
      </c>
      <c r="AI46" s="504" t="s">
        <v>655</v>
      </c>
      <c r="AJ46" s="493"/>
      <c r="AK46" s="493"/>
      <c r="AL46" s="493"/>
      <c r="AM46" s="493"/>
      <c r="AN46" s="493"/>
      <c r="AO46" s="493"/>
      <c r="AP46" s="493"/>
      <c r="AQ46" s="493"/>
      <c r="AR46" s="494"/>
      <c r="AS46" s="495">
        <f t="shared" si="0"/>
        <v>0.9</v>
      </c>
      <c r="AT46" s="495">
        <f t="shared" si="1"/>
        <v>0.18313953488372092</v>
      </c>
      <c r="AU46" s="376" t="b">
        <f t="shared" si="2"/>
        <v>0</v>
      </c>
      <c r="AV46" s="373" t="s">
        <v>389</v>
      </c>
    </row>
    <row r="47" spans="1:48" ht="150" customHeight="1">
      <c r="A47" s="185" t="s">
        <v>207</v>
      </c>
      <c r="B47" s="205" t="s">
        <v>27</v>
      </c>
      <c r="C47" s="160" t="s">
        <v>28</v>
      </c>
      <c r="D47" s="161">
        <v>0.11</v>
      </c>
      <c r="E47" s="201" t="s">
        <v>656</v>
      </c>
      <c r="F47" s="161">
        <v>0.03</v>
      </c>
      <c r="G47" s="160" t="s">
        <v>29</v>
      </c>
      <c r="H47" s="159" t="s">
        <v>265</v>
      </c>
      <c r="I47" s="273" t="s">
        <v>657</v>
      </c>
      <c r="J47" s="159" t="s">
        <v>245</v>
      </c>
      <c r="K47" s="135" t="s">
        <v>658</v>
      </c>
      <c r="L47" s="135" t="s">
        <v>659</v>
      </c>
      <c r="M47" s="135" t="s">
        <v>660</v>
      </c>
      <c r="N47" s="159" t="s">
        <v>361</v>
      </c>
      <c r="O47" s="159" t="s">
        <v>252</v>
      </c>
      <c r="P47" s="159" t="s">
        <v>362</v>
      </c>
      <c r="Q47" s="259">
        <v>2024</v>
      </c>
      <c r="R47" s="259">
        <v>700</v>
      </c>
      <c r="S47" s="261">
        <v>46022</v>
      </c>
      <c r="T47" s="237">
        <v>100</v>
      </c>
      <c r="U47" s="148">
        <v>250</v>
      </c>
      <c r="V47" s="148">
        <v>250</v>
      </c>
      <c r="W47" s="148">
        <v>250</v>
      </c>
      <c r="X47" s="146">
        <f>+T47+U47+V47+W47</f>
        <v>850</v>
      </c>
      <c r="Y47" s="128" t="s">
        <v>661</v>
      </c>
      <c r="Z47" s="128" t="s">
        <v>662</v>
      </c>
      <c r="AA47" s="128" t="s">
        <v>560</v>
      </c>
      <c r="AB47" s="259" t="s">
        <v>663</v>
      </c>
      <c r="AC47" s="259"/>
      <c r="AD47" s="259"/>
      <c r="AE47" s="477"/>
      <c r="AF47" s="517" t="s">
        <v>663</v>
      </c>
      <c r="AG47" s="339" t="s">
        <v>664</v>
      </c>
      <c r="AH47" s="516" t="s">
        <v>665</v>
      </c>
      <c r="AI47" s="492"/>
      <c r="AJ47" s="517"/>
      <c r="AK47" s="517"/>
      <c r="AL47" s="517"/>
      <c r="AM47" s="493"/>
      <c r="AN47" s="493"/>
      <c r="AO47" s="493"/>
      <c r="AP47" s="493"/>
      <c r="AQ47" s="493"/>
      <c r="AR47" s="518"/>
      <c r="AS47" s="495" t="str">
        <f t="shared" si="0"/>
        <v>Revisar fórmula</v>
      </c>
      <c r="AT47" s="495" t="str">
        <f t="shared" si="1"/>
        <v>Revisar fórmula</v>
      </c>
      <c r="AU47" s="376" t="b">
        <f t="shared" si="2"/>
        <v>0</v>
      </c>
      <c r="AV47" s="373" t="s">
        <v>389</v>
      </c>
    </row>
    <row r="48" spans="1:48" ht="164.25" customHeight="1">
      <c r="A48" s="185" t="s">
        <v>208</v>
      </c>
      <c r="B48" s="205" t="s">
        <v>27</v>
      </c>
      <c r="C48" s="160" t="s">
        <v>28</v>
      </c>
      <c r="D48" s="161">
        <v>0.11</v>
      </c>
      <c r="E48" s="201" t="s">
        <v>656</v>
      </c>
      <c r="F48" s="161">
        <v>0.03</v>
      </c>
      <c r="G48" s="160" t="s">
        <v>29</v>
      </c>
      <c r="H48" s="159" t="s">
        <v>265</v>
      </c>
      <c r="I48" s="273" t="s">
        <v>657</v>
      </c>
      <c r="J48" s="159" t="s">
        <v>245</v>
      </c>
      <c r="K48" s="135" t="s">
        <v>666</v>
      </c>
      <c r="L48" s="274" t="s">
        <v>667</v>
      </c>
      <c r="M48" s="135" t="s">
        <v>668</v>
      </c>
      <c r="N48" s="159" t="s">
        <v>361</v>
      </c>
      <c r="O48" s="159" t="s">
        <v>252</v>
      </c>
      <c r="P48" s="159" t="s">
        <v>362</v>
      </c>
      <c r="Q48" s="259">
        <v>2024</v>
      </c>
      <c r="R48" s="259">
        <v>3500</v>
      </c>
      <c r="S48" s="261">
        <v>46022</v>
      </c>
      <c r="T48" s="237">
        <v>2300</v>
      </c>
      <c r="U48" s="237">
        <v>2400</v>
      </c>
      <c r="V48" s="237">
        <v>2500</v>
      </c>
      <c r="W48" s="237">
        <v>2600</v>
      </c>
      <c r="X48" s="275">
        <f>+T48+U48+V48+W48</f>
        <v>9800</v>
      </c>
      <c r="Y48" s="128" t="s">
        <v>669</v>
      </c>
      <c r="Z48" s="128" t="s">
        <v>670</v>
      </c>
      <c r="AA48" s="318" t="s">
        <v>560</v>
      </c>
      <c r="AB48" s="330">
        <v>18960</v>
      </c>
      <c r="AC48" s="132"/>
      <c r="AD48" s="132"/>
      <c r="AE48" s="476"/>
      <c r="AF48" s="519">
        <v>18960</v>
      </c>
      <c r="AG48" s="339" t="s">
        <v>671</v>
      </c>
      <c r="AH48" s="516" t="s">
        <v>672</v>
      </c>
      <c r="AI48" s="492"/>
      <c r="AJ48" s="493"/>
      <c r="AK48" s="493"/>
      <c r="AL48" s="493"/>
      <c r="AM48" s="493"/>
      <c r="AN48" s="493"/>
      <c r="AO48" s="493"/>
      <c r="AP48" s="493"/>
      <c r="AQ48" s="493"/>
      <c r="AR48" s="518"/>
      <c r="AS48" s="495">
        <f t="shared" si="0"/>
        <v>1.0000100000000001</v>
      </c>
      <c r="AT48" s="495">
        <f t="shared" si="1"/>
        <v>1.0000100000000001</v>
      </c>
      <c r="AU48" s="376" t="b">
        <f t="shared" si="2"/>
        <v>0</v>
      </c>
      <c r="AV48" s="373" t="s">
        <v>389</v>
      </c>
    </row>
    <row r="49" spans="1:48" ht="216.75" customHeight="1">
      <c r="A49" s="185" t="s">
        <v>209</v>
      </c>
      <c r="B49" s="205" t="s">
        <v>27</v>
      </c>
      <c r="C49" s="160" t="s">
        <v>28</v>
      </c>
      <c r="D49" s="161">
        <v>0.11</v>
      </c>
      <c r="E49" s="201" t="s">
        <v>656</v>
      </c>
      <c r="F49" s="161">
        <v>0.02</v>
      </c>
      <c r="G49" s="160" t="s">
        <v>29</v>
      </c>
      <c r="H49" s="159" t="s">
        <v>265</v>
      </c>
      <c r="I49" s="273" t="s">
        <v>657</v>
      </c>
      <c r="J49" s="159" t="s">
        <v>245</v>
      </c>
      <c r="K49" s="135" t="s">
        <v>673</v>
      </c>
      <c r="L49" s="135" t="s">
        <v>674</v>
      </c>
      <c r="M49" s="135" t="s">
        <v>675</v>
      </c>
      <c r="N49" s="159" t="s">
        <v>361</v>
      </c>
      <c r="O49" s="159" t="s">
        <v>252</v>
      </c>
      <c r="P49" s="159" t="s">
        <v>362</v>
      </c>
      <c r="Q49" s="259">
        <v>2024</v>
      </c>
      <c r="R49" s="259">
        <v>150</v>
      </c>
      <c r="S49" s="261">
        <v>46022</v>
      </c>
      <c r="T49" s="237">
        <v>25</v>
      </c>
      <c r="U49" s="237">
        <v>45</v>
      </c>
      <c r="V49" s="237">
        <v>55</v>
      </c>
      <c r="W49" s="237">
        <v>75</v>
      </c>
      <c r="X49" s="275">
        <f>+T49+U49+V49+W49</f>
        <v>200</v>
      </c>
      <c r="Y49" s="128" t="s">
        <v>661</v>
      </c>
      <c r="Z49" s="128" t="s">
        <v>676</v>
      </c>
      <c r="AA49" s="128" t="s">
        <v>343</v>
      </c>
      <c r="AB49" s="259">
        <v>99</v>
      </c>
      <c r="AC49" s="259"/>
      <c r="AD49" s="259"/>
      <c r="AE49" s="477"/>
      <c r="AF49" s="517">
        <v>99</v>
      </c>
      <c r="AG49" s="339" t="s">
        <v>677</v>
      </c>
      <c r="AH49" s="516" t="s">
        <v>678</v>
      </c>
      <c r="AI49" s="492"/>
      <c r="AJ49" s="517"/>
      <c r="AK49" s="517"/>
      <c r="AL49" s="517"/>
      <c r="AM49" s="517"/>
      <c r="AN49" s="517"/>
      <c r="AO49" s="517"/>
      <c r="AP49" s="493"/>
      <c r="AQ49" s="493"/>
      <c r="AR49" s="518"/>
      <c r="AS49" s="495">
        <f t="shared" si="0"/>
        <v>1.0000100000000001</v>
      </c>
      <c r="AT49" s="495">
        <f t="shared" si="1"/>
        <v>0.495</v>
      </c>
      <c r="AU49" s="376" t="b">
        <f t="shared" si="2"/>
        <v>0</v>
      </c>
      <c r="AV49" s="373" t="s">
        <v>389</v>
      </c>
    </row>
    <row r="50" spans="1:48" ht="285" customHeight="1">
      <c r="A50" s="185" t="s">
        <v>210</v>
      </c>
      <c r="B50" s="205" t="s">
        <v>27</v>
      </c>
      <c r="C50" s="160" t="s">
        <v>28</v>
      </c>
      <c r="D50" s="161">
        <v>0.11</v>
      </c>
      <c r="E50" s="201" t="s">
        <v>537</v>
      </c>
      <c r="F50" s="161">
        <v>0.03</v>
      </c>
      <c r="G50" s="160" t="s">
        <v>29</v>
      </c>
      <c r="H50" s="159" t="s">
        <v>265</v>
      </c>
      <c r="I50" s="273" t="s">
        <v>657</v>
      </c>
      <c r="J50" s="159" t="s">
        <v>245</v>
      </c>
      <c r="K50" s="135" t="s">
        <v>679</v>
      </c>
      <c r="L50" s="135" t="s">
        <v>680</v>
      </c>
      <c r="M50" s="135" t="s">
        <v>681</v>
      </c>
      <c r="N50" s="159" t="s">
        <v>361</v>
      </c>
      <c r="O50" s="159" t="s">
        <v>252</v>
      </c>
      <c r="P50" s="159" t="s">
        <v>362</v>
      </c>
      <c r="Q50" s="160">
        <v>2024</v>
      </c>
      <c r="R50" s="220">
        <v>25</v>
      </c>
      <c r="S50" s="221">
        <v>46022</v>
      </c>
      <c r="T50" s="220">
        <v>5</v>
      </c>
      <c r="U50" s="220">
        <v>6</v>
      </c>
      <c r="V50" s="220">
        <v>7</v>
      </c>
      <c r="W50" s="220">
        <v>8</v>
      </c>
      <c r="X50" s="222">
        <f>+T50+U50+V50+W50</f>
        <v>26</v>
      </c>
      <c r="Y50" s="128" t="s">
        <v>661</v>
      </c>
      <c r="Z50" s="128" t="s">
        <v>682</v>
      </c>
      <c r="AA50" s="239" t="s">
        <v>343</v>
      </c>
      <c r="AB50" s="209">
        <v>5</v>
      </c>
      <c r="AC50" s="209"/>
      <c r="AD50" s="209"/>
      <c r="AE50" s="343"/>
      <c r="AF50" s="500">
        <v>5</v>
      </c>
      <c r="AG50" s="339" t="s">
        <v>683</v>
      </c>
      <c r="AH50" s="516" t="s">
        <v>684</v>
      </c>
      <c r="AI50" s="492"/>
      <c r="AJ50" s="520"/>
      <c r="AK50" s="520"/>
      <c r="AL50" s="520"/>
      <c r="AM50" s="521"/>
      <c r="AN50" s="521"/>
      <c r="AO50" s="521"/>
      <c r="AP50" s="493"/>
      <c r="AQ50" s="493"/>
      <c r="AR50" s="522"/>
      <c r="AS50" s="495">
        <f t="shared" si="0"/>
        <v>1</v>
      </c>
      <c r="AT50" s="495">
        <f t="shared" si="1"/>
        <v>0.19230769230769232</v>
      </c>
      <c r="AU50" s="376" t="b">
        <f t="shared" si="2"/>
        <v>1</v>
      </c>
      <c r="AV50" s="368" t="s">
        <v>347</v>
      </c>
    </row>
    <row r="51" spans="1:48" ht="92">
      <c r="A51" s="185" t="s">
        <v>211</v>
      </c>
      <c r="B51" s="205" t="s">
        <v>27</v>
      </c>
      <c r="C51" s="160" t="s">
        <v>28</v>
      </c>
      <c r="D51" s="251">
        <v>0.06</v>
      </c>
      <c r="E51" s="201" t="s">
        <v>537</v>
      </c>
      <c r="F51" s="188">
        <v>0.03</v>
      </c>
      <c r="G51" s="160" t="s">
        <v>284</v>
      </c>
      <c r="H51" s="159" t="s">
        <v>273</v>
      </c>
      <c r="I51" s="276" t="s">
        <v>685</v>
      </c>
      <c r="J51" s="159" t="s">
        <v>245</v>
      </c>
      <c r="K51" s="135" t="s">
        <v>686</v>
      </c>
      <c r="L51" s="235" t="s">
        <v>687</v>
      </c>
      <c r="M51" s="235" t="s">
        <v>688</v>
      </c>
      <c r="N51" s="159" t="s">
        <v>339</v>
      </c>
      <c r="O51" s="159" t="s">
        <v>246</v>
      </c>
      <c r="P51" s="159" t="s">
        <v>362</v>
      </c>
      <c r="Q51" s="160">
        <v>2025</v>
      </c>
      <c r="R51" s="220">
        <v>12</v>
      </c>
      <c r="S51" s="221">
        <v>46022</v>
      </c>
      <c r="T51" s="220">
        <v>0</v>
      </c>
      <c r="U51" s="220">
        <v>2</v>
      </c>
      <c r="V51" s="220">
        <v>5</v>
      </c>
      <c r="W51" s="220">
        <v>5</v>
      </c>
      <c r="X51" s="222">
        <v>12</v>
      </c>
      <c r="Y51" s="310" t="s">
        <v>689</v>
      </c>
      <c r="Z51" s="310" t="s">
        <v>690</v>
      </c>
      <c r="AA51" s="310" t="s">
        <v>343</v>
      </c>
      <c r="AB51" s="148">
        <v>0</v>
      </c>
      <c r="AC51" s="208"/>
      <c r="AD51" s="208"/>
      <c r="AE51" s="474"/>
      <c r="AF51" s="523">
        <v>0</v>
      </c>
      <c r="AG51" s="524" t="s">
        <v>691</v>
      </c>
      <c r="AH51" s="524" t="s">
        <v>692</v>
      </c>
      <c r="AI51" s="492" t="s">
        <v>693</v>
      </c>
      <c r="AJ51" s="520"/>
      <c r="AK51" s="520"/>
      <c r="AL51" s="520"/>
      <c r="AM51" s="521"/>
      <c r="AN51" s="521"/>
      <c r="AO51" s="521"/>
      <c r="AP51" s="493"/>
      <c r="AQ51" s="493"/>
      <c r="AR51" s="522"/>
      <c r="AS51" s="495" t="str">
        <f t="shared" si="0"/>
        <v>No aplica, no hay meta</v>
      </c>
      <c r="AT51" s="495">
        <f t="shared" si="1"/>
        <v>0</v>
      </c>
      <c r="AU51" s="376" t="b">
        <f t="shared" si="2"/>
        <v>1</v>
      </c>
      <c r="AV51" s="368" t="s">
        <v>347</v>
      </c>
    </row>
    <row r="52" spans="1:48" ht="126.5">
      <c r="A52" s="185" t="s">
        <v>212</v>
      </c>
      <c r="B52" s="205" t="s">
        <v>27</v>
      </c>
      <c r="C52" s="160" t="s">
        <v>28</v>
      </c>
      <c r="D52" s="251">
        <v>0.06</v>
      </c>
      <c r="E52" s="201" t="s">
        <v>537</v>
      </c>
      <c r="F52" s="188">
        <v>0.03</v>
      </c>
      <c r="G52" s="160" t="s">
        <v>284</v>
      </c>
      <c r="H52" s="159" t="s">
        <v>273</v>
      </c>
      <c r="I52" s="276" t="s">
        <v>685</v>
      </c>
      <c r="J52" s="159" t="s">
        <v>245</v>
      </c>
      <c r="K52" s="135" t="s">
        <v>694</v>
      </c>
      <c r="L52" s="235" t="s">
        <v>695</v>
      </c>
      <c r="M52" s="235" t="s">
        <v>696</v>
      </c>
      <c r="N52" s="159" t="s">
        <v>361</v>
      </c>
      <c r="O52" s="159" t="s">
        <v>252</v>
      </c>
      <c r="P52" s="159" t="s">
        <v>362</v>
      </c>
      <c r="Q52" s="160">
        <v>2025</v>
      </c>
      <c r="R52" s="220">
        <v>17</v>
      </c>
      <c r="S52" s="221">
        <v>46022</v>
      </c>
      <c r="T52" s="220">
        <v>2</v>
      </c>
      <c r="U52" s="220">
        <v>5</v>
      </c>
      <c r="V52" s="220">
        <v>5</v>
      </c>
      <c r="W52" s="220">
        <v>5</v>
      </c>
      <c r="X52" s="222">
        <v>17</v>
      </c>
      <c r="Y52" s="310" t="s">
        <v>697</v>
      </c>
      <c r="Z52" s="310" t="s">
        <v>690</v>
      </c>
      <c r="AA52" s="310" t="s">
        <v>343</v>
      </c>
      <c r="AB52" s="209">
        <v>2</v>
      </c>
      <c r="AC52" s="209"/>
      <c r="AD52" s="209"/>
      <c r="AE52" s="343"/>
      <c r="AF52" s="500">
        <v>2</v>
      </c>
      <c r="AG52" s="525" t="s">
        <v>698</v>
      </c>
      <c r="AH52" s="526" t="s">
        <v>212</v>
      </c>
      <c r="AI52" s="492" t="s">
        <v>693</v>
      </c>
      <c r="AJ52" s="520"/>
      <c r="AK52" s="520"/>
      <c r="AL52" s="520"/>
      <c r="AM52" s="521"/>
      <c r="AN52" s="521"/>
      <c r="AO52" s="521"/>
      <c r="AP52" s="493"/>
      <c r="AQ52" s="493"/>
      <c r="AR52" s="522"/>
      <c r="AS52" s="495">
        <f t="shared" si="0"/>
        <v>1</v>
      </c>
      <c r="AT52" s="495">
        <f t="shared" si="1"/>
        <v>0.11764705882352941</v>
      </c>
      <c r="AU52" s="376" t="b">
        <f t="shared" si="2"/>
        <v>1</v>
      </c>
      <c r="AV52" s="368" t="s">
        <v>347</v>
      </c>
    </row>
    <row r="53" spans="1:48" ht="191.25" customHeight="1">
      <c r="A53" s="185" t="s">
        <v>213</v>
      </c>
      <c r="B53" s="186" t="s">
        <v>27</v>
      </c>
      <c r="C53" s="159" t="s">
        <v>28</v>
      </c>
      <c r="D53" s="257">
        <v>0.11</v>
      </c>
      <c r="E53" s="201" t="s">
        <v>537</v>
      </c>
      <c r="F53" s="277">
        <v>0.04</v>
      </c>
      <c r="G53" s="160" t="s">
        <v>38</v>
      </c>
      <c r="H53" s="159" t="s">
        <v>265</v>
      </c>
      <c r="I53" s="189" t="s">
        <v>699</v>
      </c>
      <c r="J53" s="159" t="s">
        <v>245</v>
      </c>
      <c r="K53" s="128" t="s">
        <v>700</v>
      </c>
      <c r="L53" s="128" t="s">
        <v>701</v>
      </c>
      <c r="M53" s="128" t="s">
        <v>702</v>
      </c>
      <c r="N53" s="159" t="s">
        <v>339</v>
      </c>
      <c r="O53" s="159" t="s">
        <v>249</v>
      </c>
      <c r="P53" s="159" t="s">
        <v>340</v>
      </c>
      <c r="Q53" s="159">
        <v>2023</v>
      </c>
      <c r="R53" s="188">
        <v>1</v>
      </c>
      <c r="S53" s="236">
        <v>45930</v>
      </c>
      <c r="T53" s="164">
        <v>0.9</v>
      </c>
      <c r="U53" s="164">
        <v>0.9</v>
      </c>
      <c r="V53" s="164">
        <v>0.9</v>
      </c>
      <c r="W53" s="164">
        <v>0.9</v>
      </c>
      <c r="X53" s="278">
        <v>0.9</v>
      </c>
      <c r="Y53" s="319" t="s">
        <v>703</v>
      </c>
      <c r="Z53" s="310" t="s">
        <v>704</v>
      </c>
      <c r="AA53" s="319" t="s">
        <v>343</v>
      </c>
      <c r="AB53" s="331">
        <f>+(290/290)*T53</f>
        <v>0.9</v>
      </c>
      <c r="AC53" s="208"/>
      <c r="AD53" s="208"/>
      <c r="AE53" s="474"/>
      <c r="AF53" s="497">
        <v>0.9</v>
      </c>
      <c r="AG53" s="525" t="s">
        <v>705</v>
      </c>
      <c r="AH53" s="526" t="s">
        <v>706</v>
      </c>
      <c r="AI53" s="496"/>
      <c r="AJ53" s="493"/>
      <c r="AK53" s="493"/>
      <c r="AL53" s="493"/>
      <c r="AM53" s="493"/>
      <c r="AN53" s="493"/>
      <c r="AO53" s="493"/>
      <c r="AP53" s="493"/>
      <c r="AQ53" s="493"/>
      <c r="AR53" s="527"/>
      <c r="AS53" s="495">
        <f t="shared" si="0"/>
        <v>1</v>
      </c>
      <c r="AT53" s="495">
        <f t="shared" si="1"/>
        <v>1</v>
      </c>
      <c r="AU53" s="376" t="b">
        <f t="shared" si="2"/>
        <v>1</v>
      </c>
      <c r="AV53" s="368" t="s">
        <v>347</v>
      </c>
    </row>
    <row r="54" spans="1:48" ht="222.75" customHeight="1">
      <c r="A54" s="185" t="s">
        <v>214</v>
      </c>
      <c r="B54" s="186" t="s">
        <v>27</v>
      </c>
      <c r="C54" s="159" t="s">
        <v>28</v>
      </c>
      <c r="D54" s="257">
        <v>0.11</v>
      </c>
      <c r="E54" s="201" t="s">
        <v>537</v>
      </c>
      <c r="F54" s="277">
        <v>0.04</v>
      </c>
      <c r="G54" s="160" t="s">
        <v>38</v>
      </c>
      <c r="H54" s="159" t="s">
        <v>265</v>
      </c>
      <c r="I54" s="189" t="s">
        <v>699</v>
      </c>
      <c r="J54" s="159" t="s">
        <v>245</v>
      </c>
      <c r="K54" s="128" t="s">
        <v>707</v>
      </c>
      <c r="L54" s="128" t="s">
        <v>708</v>
      </c>
      <c r="M54" s="128" t="s">
        <v>709</v>
      </c>
      <c r="N54" s="159" t="s">
        <v>339</v>
      </c>
      <c r="O54" s="159" t="s">
        <v>249</v>
      </c>
      <c r="P54" s="159" t="s">
        <v>340</v>
      </c>
      <c r="Q54" s="159">
        <v>2023</v>
      </c>
      <c r="R54" s="188">
        <v>1</v>
      </c>
      <c r="S54" s="236">
        <v>45930</v>
      </c>
      <c r="T54" s="279">
        <v>1</v>
      </c>
      <c r="U54" s="279">
        <v>1</v>
      </c>
      <c r="V54" s="279">
        <v>1</v>
      </c>
      <c r="W54" s="279">
        <v>1</v>
      </c>
      <c r="X54" s="279">
        <v>1</v>
      </c>
      <c r="Y54" s="319" t="s">
        <v>710</v>
      </c>
      <c r="Z54" s="319" t="s">
        <v>711</v>
      </c>
      <c r="AA54" s="320" t="s">
        <v>343</v>
      </c>
      <c r="AB54" s="132">
        <f>IF((269/284)&gt;=85%,1,(269/284)/85%)</f>
        <v>1</v>
      </c>
      <c r="AC54" s="209"/>
      <c r="AD54" s="209"/>
      <c r="AE54" s="343"/>
      <c r="AF54" s="500">
        <v>100</v>
      </c>
      <c r="AG54" s="528" t="s">
        <v>712</v>
      </c>
      <c r="AH54" s="526" t="s">
        <v>713</v>
      </c>
      <c r="AI54" s="496"/>
      <c r="AJ54" s="493"/>
      <c r="AK54" s="493"/>
      <c r="AL54" s="493"/>
      <c r="AM54" s="493"/>
      <c r="AN54" s="493"/>
      <c r="AO54" s="493"/>
      <c r="AP54" s="493"/>
      <c r="AQ54" s="493"/>
      <c r="AR54" s="527"/>
      <c r="AS54" s="495">
        <f t="shared" si="0"/>
        <v>1</v>
      </c>
      <c r="AT54" s="495">
        <f t="shared" si="1"/>
        <v>1.0000100000000001</v>
      </c>
      <c r="AU54" s="376" t="b">
        <f t="shared" si="2"/>
        <v>1</v>
      </c>
      <c r="AV54" s="368" t="s">
        <v>347</v>
      </c>
    </row>
    <row r="55" spans="1:48" ht="277">
      <c r="A55" s="185" t="s">
        <v>215</v>
      </c>
      <c r="B55" s="186" t="s">
        <v>27</v>
      </c>
      <c r="C55" s="159" t="s">
        <v>28</v>
      </c>
      <c r="D55" s="257">
        <v>0.11</v>
      </c>
      <c r="E55" s="201" t="s">
        <v>537</v>
      </c>
      <c r="F55" s="277">
        <v>0.03</v>
      </c>
      <c r="G55" s="160" t="s">
        <v>38</v>
      </c>
      <c r="H55" s="159" t="s">
        <v>265</v>
      </c>
      <c r="I55" s="189" t="s">
        <v>699</v>
      </c>
      <c r="J55" s="159" t="s">
        <v>245</v>
      </c>
      <c r="K55" s="128" t="s">
        <v>714</v>
      </c>
      <c r="L55" s="128" t="s">
        <v>715</v>
      </c>
      <c r="M55" s="128" t="s">
        <v>716</v>
      </c>
      <c r="N55" s="159" t="s">
        <v>339</v>
      </c>
      <c r="O55" s="159" t="s">
        <v>249</v>
      </c>
      <c r="P55" s="159" t="s">
        <v>340</v>
      </c>
      <c r="Q55" s="159">
        <v>2025</v>
      </c>
      <c r="R55" s="188">
        <v>1</v>
      </c>
      <c r="S55" s="236">
        <v>45930</v>
      </c>
      <c r="T55" s="279">
        <v>1</v>
      </c>
      <c r="U55" s="279">
        <v>1</v>
      </c>
      <c r="V55" s="279">
        <v>1</v>
      </c>
      <c r="W55" s="279">
        <v>1</v>
      </c>
      <c r="X55" s="279">
        <v>1</v>
      </c>
      <c r="Y55" s="319" t="s">
        <v>717</v>
      </c>
      <c r="Z55" s="319" t="s">
        <v>717</v>
      </c>
      <c r="AA55" s="320" t="s">
        <v>343</v>
      </c>
      <c r="AB55" s="331">
        <f>+(4/4)*T55</f>
        <v>1</v>
      </c>
      <c r="AC55" s="209"/>
      <c r="AD55" s="209"/>
      <c r="AE55" s="343"/>
      <c r="AF55" s="529">
        <v>100</v>
      </c>
      <c r="AG55" s="354" t="s">
        <v>718</v>
      </c>
      <c r="AH55" s="526" t="s">
        <v>719</v>
      </c>
      <c r="AI55" s="496"/>
      <c r="AJ55" s="493"/>
      <c r="AK55" s="493"/>
      <c r="AL55" s="493"/>
      <c r="AM55" s="493"/>
      <c r="AN55" s="493"/>
      <c r="AO55" s="493"/>
      <c r="AP55" s="493"/>
      <c r="AQ55" s="493"/>
      <c r="AR55" s="527"/>
      <c r="AS55" s="495">
        <f t="shared" si="0"/>
        <v>1</v>
      </c>
      <c r="AT55" s="495">
        <f t="shared" si="1"/>
        <v>1.0000100000000001</v>
      </c>
      <c r="AU55" s="376" t="b">
        <f t="shared" si="2"/>
        <v>1</v>
      </c>
      <c r="AV55" s="368" t="s">
        <v>347</v>
      </c>
    </row>
    <row r="56" spans="1:48" ht="263.5">
      <c r="A56" s="185" t="s">
        <v>216</v>
      </c>
      <c r="B56" s="205" t="s">
        <v>27</v>
      </c>
      <c r="C56" s="160" t="s">
        <v>28</v>
      </c>
      <c r="D56" s="161">
        <v>0.11</v>
      </c>
      <c r="E56" s="201" t="s">
        <v>537</v>
      </c>
      <c r="F56" s="161">
        <v>0.03</v>
      </c>
      <c r="G56" s="160" t="s">
        <v>32</v>
      </c>
      <c r="H56" s="159" t="s">
        <v>265</v>
      </c>
      <c r="I56" s="248" t="s">
        <v>720</v>
      </c>
      <c r="J56" s="159" t="s">
        <v>248</v>
      </c>
      <c r="K56" s="131" t="s">
        <v>721</v>
      </c>
      <c r="L56" s="131" t="s">
        <v>722</v>
      </c>
      <c r="M56" s="131" t="s">
        <v>723</v>
      </c>
      <c r="N56" s="159" t="s">
        <v>361</v>
      </c>
      <c r="O56" s="159" t="s">
        <v>252</v>
      </c>
      <c r="P56" s="159" t="s">
        <v>362</v>
      </c>
      <c r="Q56" s="160">
        <v>2023</v>
      </c>
      <c r="R56" s="148">
        <v>357</v>
      </c>
      <c r="S56" s="221">
        <v>46022</v>
      </c>
      <c r="T56" s="237">
        <v>5</v>
      </c>
      <c r="U56" s="237">
        <v>25</v>
      </c>
      <c r="V56" s="237">
        <v>25</v>
      </c>
      <c r="W56" s="237">
        <v>25</v>
      </c>
      <c r="X56" s="146">
        <f>+T56+U56+V56+W56</f>
        <v>80</v>
      </c>
      <c r="Y56" s="321" t="s">
        <v>724</v>
      </c>
      <c r="Z56" s="321" t="s">
        <v>725</v>
      </c>
      <c r="AA56" s="320" t="s">
        <v>343</v>
      </c>
      <c r="AB56" s="333">
        <f>2+19+19</f>
        <v>40</v>
      </c>
      <c r="AC56" s="209"/>
      <c r="AD56" s="209"/>
      <c r="AE56" s="343"/>
      <c r="AF56" s="530">
        <v>0.4</v>
      </c>
      <c r="AG56" s="490" t="s">
        <v>726</v>
      </c>
      <c r="AH56" s="498" t="s">
        <v>727</v>
      </c>
      <c r="AI56" s="492" t="s">
        <v>693</v>
      </c>
      <c r="AJ56" s="493"/>
      <c r="AK56" s="493"/>
      <c r="AL56" s="493"/>
      <c r="AM56" s="493"/>
      <c r="AN56" s="493"/>
      <c r="AO56" s="493"/>
      <c r="AP56" s="493"/>
      <c r="AQ56" s="493"/>
      <c r="AR56" s="494"/>
      <c r="AS56" s="495">
        <f t="shared" si="0"/>
        <v>1.0000100000000001</v>
      </c>
      <c r="AT56" s="495">
        <f t="shared" si="1"/>
        <v>5.0000000000000001E-3</v>
      </c>
      <c r="AU56" s="376" t="b">
        <f t="shared" si="2"/>
        <v>0</v>
      </c>
      <c r="AV56" s="368" t="s">
        <v>389</v>
      </c>
    </row>
    <row r="57" spans="1:48" ht="241.5" customHeight="1">
      <c r="A57" s="185" t="s">
        <v>217</v>
      </c>
      <c r="B57" s="205" t="s">
        <v>27</v>
      </c>
      <c r="C57" s="160" t="s">
        <v>28</v>
      </c>
      <c r="D57" s="161">
        <v>0.11</v>
      </c>
      <c r="E57" s="201" t="s">
        <v>537</v>
      </c>
      <c r="F57" s="161">
        <v>0.04</v>
      </c>
      <c r="G57" s="160" t="s">
        <v>32</v>
      </c>
      <c r="H57" s="159" t="s">
        <v>265</v>
      </c>
      <c r="I57" s="248" t="s">
        <v>720</v>
      </c>
      <c r="J57" s="159" t="s">
        <v>245</v>
      </c>
      <c r="K57" s="131" t="s">
        <v>728</v>
      </c>
      <c r="L57" s="131" t="s">
        <v>729</v>
      </c>
      <c r="M57" s="131" t="s">
        <v>730</v>
      </c>
      <c r="N57" s="159" t="s">
        <v>339</v>
      </c>
      <c r="O57" s="159" t="s">
        <v>246</v>
      </c>
      <c r="P57" s="159" t="s">
        <v>340</v>
      </c>
      <c r="Q57" s="160">
        <v>2023</v>
      </c>
      <c r="R57" s="163">
        <v>1</v>
      </c>
      <c r="S57" s="221">
        <v>46022</v>
      </c>
      <c r="T57" s="233">
        <v>1</v>
      </c>
      <c r="U57" s="233">
        <v>1</v>
      </c>
      <c r="V57" s="233">
        <v>1</v>
      </c>
      <c r="W57" s="233">
        <v>1</v>
      </c>
      <c r="X57" s="272">
        <v>1</v>
      </c>
      <c r="Y57" s="304" t="s">
        <v>731</v>
      </c>
      <c r="Z57" s="304" t="s">
        <v>732</v>
      </c>
      <c r="AA57" s="320" t="s">
        <v>343</v>
      </c>
      <c r="AB57" s="164">
        <f>(480/480)*100%</f>
        <v>1</v>
      </c>
      <c r="AC57" s="208"/>
      <c r="AD57" s="208"/>
      <c r="AE57" s="474"/>
      <c r="AF57" s="530">
        <v>1</v>
      </c>
      <c r="AG57" s="490" t="s">
        <v>733</v>
      </c>
      <c r="AH57" s="502" t="s">
        <v>734</v>
      </c>
      <c r="AI57" s="492" t="s">
        <v>693</v>
      </c>
      <c r="AJ57" s="493"/>
      <c r="AK57" s="493"/>
      <c r="AL57" s="493"/>
      <c r="AM57" s="493"/>
      <c r="AN57" s="493"/>
      <c r="AO57" s="493"/>
      <c r="AP57" s="493"/>
      <c r="AQ57" s="493"/>
      <c r="AR57" s="494"/>
      <c r="AS57" s="495">
        <f t="shared" si="0"/>
        <v>1</v>
      </c>
      <c r="AT57" s="495">
        <f t="shared" si="1"/>
        <v>1</v>
      </c>
      <c r="AU57" s="376" t="b">
        <f t="shared" si="2"/>
        <v>1</v>
      </c>
      <c r="AV57" s="368" t="s">
        <v>347</v>
      </c>
    </row>
    <row r="58" spans="1:48" ht="163.5">
      <c r="A58" s="185" t="s">
        <v>218</v>
      </c>
      <c r="B58" s="205" t="s">
        <v>27</v>
      </c>
      <c r="C58" s="160" t="s">
        <v>28</v>
      </c>
      <c r="D58" s="161">
        <v>0.11</v>
      </c>
      <c r="E58" s="201" t="s">
        <v>537</v>
      </c>
      <c r="F58" s="161">
        <v>0.04</v>
      </c>
      <c r="G58" s="160" t="s">
        <v>32</v>
      </c>
      <c r="H58" s="159" t="s">
        <v>265</v>
      </c>
      <c r="I58" s="248" t="s">
        <v>720</v>
      </c>
      <c r="J58" s="159" t="s">
        <v>251</v>
      </c>
      <c r="K58" s="131" t="s">
        <v>735</v>
      </c>
      <c r="L58" s="131" t="s">
        <v>736</v>
      </c>
      <c r="M58" s="131" t="s">
        <v>737</v>
      </c>
      <c r="N58" s="159" t="s">
        <v>339</v>
      </c>
      <c r="O58" s="159" t="s">
        <v>246</v>
      </c>
      <c r="P58" s="159" t="s">
        <v>340</v>
      </c>
      <c r="Q58" s="160">
        <v>2019</v>
      </c>
      <c r="R58" s="280">
        <v>1</v>
      </c>
      <c r="S58" s="221">
        <v>46022</v>
      </c>
      <c r="T58" s="281">
        <v>1</v>
      </c>
      <c r="U58" s="280">
        <v>1</v>
      </c>
      <c r="V58" s="280">
        <v>1</v>
      </c>
      <c r="W58" s="280">
        <v>1</v>
      </c>
      <c r="X58" s="282">
        <v>1</v>
      </c>
      <c r="Y58" s="319" t="s">
        <v>738</v>
      </c>
      <c r="Z58" s="319" t="s">
        <v>739</v>
      </c>
      <c r="AA58" s="320" t="s">
        <v>343</v>
      </c>
      <c r="AB58" s="252">
        <f>(5037/5037)*100%</f>
        <v>1</v>
      </c>
      <c r="AC58" s="208"/>
      <c r="AD58" s="208"/>
      <c r="AE58" s="474"/>
      <c r="AF58" s="531">
        <v>100</v>
      </c>
      <c r="AG58" s="490" t="s">
        <v>740</v>
      </c>
      <c r="AH58" s="502" t="s">
        <v>741</v>
      </c>
      <c r="AI58" s="492" t="s">
        <v>693</v>
      </c>
      <c r="AJ58" s="493"/>
      <c r="AK58" s="493"/>
      <c r="AL58" s="493"/>
      <c r="AM58" s="493"/>
      <c r="AN58" s="493"/>
      <c r="AO58" s="493"/>
      <c r="AP58" s="493"/>
      <c r="AQ58" s="493"/>
      <c r="AR58" s="494"/>
      <c r="AS58" s="495">
        <f t="shared" si="0"/>
        <v>1</v>
      </c>
      <c r="AT58" s="495">
        <f t="shared" si="1"/>
        <v>1.0000100000000001</v>
      </c>
      <c r="AU58" s="376" t="b">
        <f t="shared" si="2"/>
        <v>1</v>
      </c>
      <c r="AV58" s="368" t="s">
        <v>347</v>
      </c>
    </row>
    <row r="59" spans="1:48" ht="167.25" customHeight="1">
      <c r="A59" s="185" t="s">
        <v>219</v>
      </c>
      <c r="B59" s="205" t="s">
        <v>27</v>
      </c>
      <c r="C59" s="160" t="s">
        <v>28</v>
      </c>
      <c r="D59" s="161">
        <v>0.11</v>
      </c>
      <c r="E59" s="201" t="s">
        <v>537</v>
      </c>
      <c r="F59" s="161">
        <v>0.05</v>
      </c>
      <c r="G59" s="160" t="s">
        <v>59</v>
      </c>
      <c r="H59" s="159" t="s">
        <v>268</v>
      </c>
      <c r="I59" s="248" t="s">
        <v>742</v>
      </c>
      <c r="J59" s="159" t="s">
        <v>245</v>
      </c>
      <c r="K59" s="131" t="s">
        <v>743</v>
      </c>
      <c r="L59" s="131" t="s">
        <v>744</v>
      </c>
      <c r="M59" s="131" t="s">
        <v>745</v>
      </c>
      <c r="N59" s="159" t="s">
        <v>361</v>
      </c>
      <c r="O59" s="159" t="s">
        <v>252</v>
      </c>
      <c r="P59" s="159" t="s">
        <v>362</v>
      </c>
      <c r="Q59" s="160" t="s">
        <v>351</v>
      </c>
      <c r="R59" s="280" t="s">
        <v>351</v>
      </c>
      <c r="S59" s="221" t="s">
        <v>351</v>
      </c>
      <c r="T59" s="229">
        <v>0</v>
      </c>
      <c r="U59" s="220">
        <v>6</v>
      </c>
      <c r="V59" s="220">
        <v>0</v>
      </c>
      <c r="W59" s="220">
        <v>6</v>
      </c>
      <c r="X59" s="220">
        <v>12</v>
      </c>
      <c r="Y59" s="131" t="s">
        <v>746</v>
      </c>
      <c r="Z59" s="131" t="s">
        <v>747</v>
      </c>
      <c r="AA59" s="131" t="s">
        <v>748</v>
      </c>
      <c r="AB59" s="330" t="s">
        <v>12</v>
      </c>
      <c r="AC59" s="330" t="s">
        <v>12</v>
      </c>
      <c r="AD59" s="330" t="s">
        <v>12</v>
      </c>
      <c r="AE59" s="330" t="s">
        <v>12</v>
      </c>
      <c r="AF59" s="330" t="s">
        <v>12</v>
      </c>
      <c r="AG59" s="532" t="s">
        <v>749</v>
      </c>
      <c r="AH59" s="494"/>
      <c r="AI59" s="510" t="s">
        <v>12</v>
      </c>
      <c r="AJ59" s="493"/>
      <c r="AK59" s="493"/>
      <c r="AL59" s="493"/>
      <c r="AM59" s="493"/>
      <c r="AN59" s="493"/>
      <c r="AO59" s="493"/>
      <c r="AP59" s="493"/>
      <c r="AQ59" s="493"/>
      <c r="AR59" s="494"/>
      <c r="AS59" s="495" t="str">
        <f t="shared" si="0"/>
        <v>No aplica, no hay meta</v>
      </c>
      <c r="AT59" s="495" t="str">
        <f t="shared" si="1"/>
        <v>No Aplica</v>
      </c>
      <c r="AU59" s="376" t="b">
        <f t="shared" si="2"/>
        <v>0</v>
      </c>
      <c r="AV59" s="368" t="s">
        <v>12</v>
      </c>
    </row>
    <row r="60" spans="1:48" ht="92">
      <c r="A60" s="185" t="s">
        <v>220</v>
      </c>
      <c r="B60" s="205" t="s">
        <v>27</v>
      </c>
      <c r="C60" s="160" t="s">
        <v>28</v>
      </c>
      <c r="D60" s="161">
        <v>0.11</v>
      </c>
      <c r="E60" s="201" t="s">
        <v>537</v>
      </c>
      <c r="F60" s="161">
        <v>0.06</v>
      </c>
      <c r="G60" s="160" t="s">
        <v>59</v>
      </c>
      <c r="H60" s="159" t="s">
        <v>268</v>
      </c>
      <c r="I60" s="248" t="s">
        <v>742</v>
      </c>
      <c r="J60" s="159" t="s">
        <v>248</v>
      </c>
      <c r="K60" s="131" t="s">
        <v>750</v>
      </c>
      <c r="L60" s="131" t="s">
        <v>751</v>
      </c>
      <c r="M60" s="131" t="s">
        <v>752</v>
      </c>
      <c r="N60" s="159" t="s">
        <v>339</v>
      </c>
      <c r="O60" s="159" t="s">
        <v>246</v>
      </c>
      <c r="P60" s="159" t="s">
        <v>340</v>
      </c>
      <c r="Q60" s="159" t="s">
        <v>753</v>
      </c>
      <c r="R60" s="159" t="s">
        <v>351</v>
      </c>
      <c r="S60" s="159" t="s">
        <v>351</v>
      </c>
      <c r="T60" s="130">
        <v>0</v>
      </c>
      <c r="U60" s="280">
        <v>0.9</v>
      </c>
      <c r="V60" s="280">
        <v>0</v>
      </c>
      <c r="W60" s="280">
        <v>0.9</v>
      </c>
      <c r="X60" s="280">
        <v>0.9</v>
      </c>
      <c r="Y60" s="131" t="s">
        <v>754</v>
      </c>
      <c r="Z60" s="131" t="s">
        <v>755</v>
      </c>
      <c r="AA60" s="131" t="s">
        <v>748</v>
      </c>
      <c r="AB60" s="232" t="s">
        <v>12</v>
      </c>
      <c r="AC60" s="232" t="s">
        <v>12</v>
      </c>
      <c r="AD60" s="232" t="s">
        <v>12</v>
      </c>
      <c r="AE60" s="232" t="s">
        <v>12</v>
      </c>
      <c r="AF60" s="232" t="s">
        <v>12</v>
      </c>
      <c r="AG60" s="532" t="s">
        <v>756</v>
      </c>
      <c r="AH60" s="494"/>
      <c r="AI60" s="510" t="s">
        <v>12</v>
      </c>
      <c r="AJ60" s="493"/>
      <c r="AK60" s="493"/>
      <c r="AL60" s="493"/>
      <c r="AM60" s="493"/>
      <c r="AN60" s="493"/>
      <c r="AO60" s="493"/>
      <c r="AP60" s="493"/>
      <c r="AQ60" s="493"/>
      <c r="AR60" s="494"/>
      <c r="AS60" s="495" t="str">
        <f t="shared" si="0"/>
        <v>No aplica, no hay meta</v>
      </c>
      <c r="AT60" s="495" t="str">
        <f t="shared" si="1"/>
        <v>No Aplica</v>
      </c>
      <c r="AU60" s="376" t="b">
        <f t="shared" si="2"/>
        <v>0</v>
      </c>
      <c r="AV60" s="368" t="s">
        <v>12</v>
      </c>
    </row>
    <row r="61" spans="1:48" ht="90" customHeight="1">
      <c r="A61" s="185" t="s">
        <v>221</v>
      </c>
      <c r="B61" s="186" t="s">
        <v>60</v>
      </c>
      <c r="C61" s="159" t="s">
        <v>61</v>
      </c>
      <c r="D61" s="283">
        <v>1</v>
      </c>
      <c r="E61" s="201" t="s">
        <v>757</v>
      </c>
      <c r="F61" s="188">
        <v>0.5</v>
      </c>
      <c r="G61" s="160" t="s">
        <v>62</v>
      </c>
      <c r="H61" s="159" t="s">
        <v>268</v>
      </c>
      <c r="I61" s="241" t="s">
        <v>758</v>
      </c>
      <c r="J61" s="159" t="s">
        <v>248</v>
      </c>
      <c r="K61" s="131" t="s">
        <v>759</v>
      </c>
      <c r="L61" s="131" t="s">
        <v>760</v>
      </c>
      <c r="M61" s="131" t="s">
        <v>761</v>
      </c>
      <c r="N61" s="159" t="s">
        <v>361</v>
      </c>
      <c r="O61" s="159" t="s">
        <v>249</v>
      </c>
      <c r="P61" s="159" t="s">
        <v>340</v>
      </c>
      <c r="Q61" s="159">
        <v>2024</v>
      </c>
      <c r="R61" s="237">
        <v>85</v>
      </c>
      <c r="S61" s="162">
        <v>46022</v>
      </c>
      <c r="T61" s="130">
        <v>0.15</v>
      </c>
      <c r="U61" s="130">
        <v>0.35</v>
      </c>
      <c r="V61" s="130">
        <v>0.7</v>
      </c>
      <c r="W61" s="130">
        <v>0.85</v>
      </c>
      <c r="X61" s="272">
        <v>0.85</v>
      </c>
      <c r="Y61" s="305" t="s">
        <v>762</v>
      </c>
      <c r="Z61" s="305" t="s">
        <v>763</v>
      </c>
      <c r="AA61" s="305" t="s">
        <v>343</v>
      </c>
      <c r="AB61" s="331">
        <v>0.56999999999999995</v>
      </c>
      <c r="AC61" s="132"/>
      <c r="AD61" s="132"/>
      <c r="AE61" s="476"/>
      <c r="AF61" s="533">
        <v>0.56999999999999995</v>
      </c>
      <c r="AG61" s="504" t="s">
        <v>764</v>
      </c>
      <c r="AH61" s="501" t="s">
        <v>221</v>
      </c>
      <c r="AI61" s="504" t="s">
        <v>765</v>
      </c>
      <c r="AJ61" s="534"/>
      <c r="AK61" s="534"/>
      <c r="AL61" s="534"/>
      <c r="AM61" s="493"/>
      <c r="AN61" s="493"/>
      <c r="AO61" s="493"/>
      <c r="AP61" s="493"/>
      <c r="AQ61" s="493"/>
      <c r="AR61" s="494"/>
      <c r="AS61" s="495">
        <f t="shared" si="0"/>
        <v>1.0000100000000001</v>
      </c>
      <c r="AT61" s="495">
        <f t="shared" si="1"/>
        <v>0.6705882352941176</v>
      </c>
      <c r="AU61" s="376" t="b">
        <f t="shared" si="2"/>
        <v>0</v>
      </c>
      <c r="AV61" s="373" t="s">
        <v>389</v>
      </c>
    </row>
    <row r="62" spans="1:48" ht="100.5" customHeight="1">
      <c r="A62" s="185" t="s">
        <v>222</v>
      </c>
      <c r="B62" s="186" t="s">
        <v>60</v>
      </c>
      <c r="C62" s="159" t="s">
        <v>61</v>
      </c>
      <c r="D62" s="283">
        <v>1</v>
      </c>
      <c r="E62" s="201" t="s">
        <v>757</v>
      </c>
      <c r="F62" s="188">
        <v>0.5</v>
      </c>
      <c r="G62" s="160" t="s">
        <v>62</v>
      </c>
      <c r="H62" s="159" t="s">
        <v>268</v>
      </c>
      <c r="I62" s="241" t="s">
        <v>758</v>
      </c>
      <c r="J62" s="159" t="s">
        <v>248</v>
      </c>
      <c r="K62" s="131" t="s">
        <v>766</v>
      </c>
      <c r="L62" s="131" t="s">
        <v>767</v>
      </c>
      <c r="M62" s="131" t="s">
        <v>768</v>
      </c>
      <c r="N62" s="159" t="s">
        <v>361</v>
      </c>
      <c r="O62" s="159" t="s">
        <v>252</v>
      </c>
      <c r="P62" s="159" t="s">
        <v>362</v>
      </c>
      <c r="Q62" s="159">
        <v>2024</v>
      </c>
      <c r="R62" s="237">
        <v>25</v>
      </c>
      <c r="S62" s="162">
        <v>46022</v>
      </c>
      <c r="T62" s="145">
        <v>0</v>
      </c>
      <c r="U62" s="145">
        <v>10</v>
      </c>
      <c r="V62" s="145">
        <v>9</v>
      </c>
      <c r="W62" s="145">
        <v>8</v>
      </c>
      <c r="X62" s="146">
        <f>+U62+V62+W62</f>
        <v>27</v>
      </c>
      <c r="Y62" s="322" t="s">
        <v>768</v>
      </c>
      <c r="Z62" s="322" t="s">
        <v>769</v>
      </c>
      <c r="AA62" s="305" t="s">
        <v>343</v>
      </c>
      <c r="AB62" s="209">
        <v>0</v>
      </c>
      <c r="AC62" s="209"/>
      <c r="AD62" s="209"/>
      <c r="AE62" s="343"/>
      <c r="AF62" s="500">
        <v>0</v>
      </c>
      <c r="AG62" s="504" t="s">
        <v>770</v>
      </c>
      <c r="AH62" s="501" t="s">
        <v>222</v>
      </c>
      <c r="AI62" s="535" t="s">
        <v>12</v>
      </c>
      <c r="AJ62" s="493"/>
      <c r="AK62" s="493"/>
      <c r="AL62" s="493"/>
      <c r="AM62" s="493"/>
      <c r="AN62" s="493"/>
      <c r="AO62" s="493"/>
      <c r="AP62" s="493"/>
      <c r="AQ62" s="493"/>
      <c r="AR62" s="536"/>
      <c r="AS62" s="495" t="str">
        <f t="shared" si="0"/>
        <v>No aplica, no hay meta</v>
      </c>
      <c r="AT62" s="495">
        <f t="shared" si="1"/>
        <v>0</v>
      </c>
      <c r="AU62" s="376" t="b">
        <f t="shared" si="2"/>
        <v>1</v>
      </c>
      <c r="AV62" s="368" t="s">
        <v>347</v>
      </c>
    </row>
    <row r="63" spans="1:48" ht="162" customHeight="1">
      <c r="A63" s="185" t="s">
        <v>223</v>
      </c>
      <c r="B63" s="186" t="s">
        <v>60</v>
      </c>
      <c r="C63" s="159" t="s">
        <v>74</v>
      </c>
      <c r="D63" s="283">
        <v>1</v>
      </c>
      <c r="E63" s="201" t="s">
        <v>771</v>
      </c>
      <c r="F63" s="188">
        <v>0.33</v>
      </c>
      <c r="G63" s="160" t="s">
        <v>62</v>
      </c>
      <c r="H63" s="159" t="s">
        <v>268</v>
      </c>
      <c r="I63" s="241" t="s">
        <v>758</v>
      </c>
      <c r="J63" s="159" t="s">
        <v>245</v>
      </c>
      <c r="K63" s="131" t="s">
        <v>772</v>
      </c>
      <c r="L63" s="131" t="s">
        <v>773</v>
      </c>
      <c r="M63" s="235" t="s">
        <v>774</v>
      </c>
      <c r="N63" s="159" t="s">
        <v>361</v>
      </c>
      <c r="O63" s="159" t="s">
        <v>249</v>
      </c>
      <c r="P63" s="159" t="s">
        <v>340</v>
      </c>
      <c r="Q63" s="159">
        <v>2024</v>
      </c>
      <c r="R63" s="188">
        <v>0.8</v>
      </c>
      <c r="S63" s="162">
        <v>46022</v>
      </c>
      <c r="T63" s="130">
        <v>1</v>
      </c>
      <c r="U63" s="130">
        <v>1</v>
      </c>
      <c r="V63" s="130">
        <v>1</v>
      </c>
      <c r="W63" s="130">
        <v>1</v>
      </c>
      <c r="X63" s="130">
        <v>1</v>
      </c>
      <c r="Y63" s="305" t="s">
        <v>762</v>
      </c>
      <c r="Z63" s="323" t="s">
        <v>775</v>
      </c>
      <c r="AA63" s="305" t="s">
        <v>343</v>
      </c>
      <c r="AB63" s="252">
        <v>1</v>
      </c>
      <c r="AC63" s="346">
        <v>1</v>
      </c>
      <c r="AD63" s="332" t="s">
        <v>776</v>
      </c>
      <c r="AE63" s="478" t="s">
        <v>223</v>
      </c>
      <c r="AF63" s="497">
        <v>1</v>
      </c>
      <c r="AG63" s="498" t="s">
        <v>776</v>
      </c>
      <c r="AH63" s="501" t="s">
        <v>223</v>
      </c>
      <c r="AI63" s="535" t="s">
        <v>12</v>
      </c>
      <c r="AJ63" s="493"/>
      <c r="AK63" s="493"/>
      <c r="AL63" s="493"/>
      <c r="AM63" s="493"/>
      <c r="AN63" s="493"/>
      <c r="AO63" s="493"/>
      <c r="AP63" s="493"/>
      <c r="AQ63" s="493"/>
      <c r="AR63" s="522"/>
      <c r="AS63" s="495">
        <f t="shared" si="0"/>
        <v>1</v>
      </c>
      <c r="AT63" s="495">
        <f t="shared" si="1"/>
        <v>1</v>
      </c>
      <c r="AU63" s="376" t="b">
        <f t="shared" si="2"/>
        <v>1</v>
      </c>
      <c r="AV63" s="368" t="s">
        <v>347</v>
      </c>
    </row>
    <row r="64" spans="1:48" ht="165" customHeight="1">
      <c r="A64" s="185" t="s">
        <v>224</v>
      </c>
      <c r="B64" s="186" t="s">
        <v>60</v>
      </c>
      <c r="C64" s="159" t="s">
        <v>74</v>
      </c>
      <c r="D64" s="283">
        <v>1</v>
      </c>
      <c r="E64" s="201" t="s">
        <v>771</v>
      </c>
      <c r="F64" s="188">
        <v>0.33</v>
      </c>
      <c r="G64" s="160" t="s">
        <v>62</v>
      </c>
      <c r="H64" s="159" t="s">
        <v>268</v>
      </c>
      <c r="I64" s="241" t="s">
        <v>758</v>
      </c>
      <c r="J64" s="159" t="s">
        <v>248</v>
      </c>
      <c r="K64" s="131" t="s">
        <v>777</v>
      </c>
      <c r="L64" s="131" t="s">
        <v>778</v>
      </c>
      <c r="M64" s="131" t="s">
        <v>779</v>
      </c>
      <c r="N64" s="159" t="s">
        <v>361</v>
      </c>
      <c r="O64" s="159" t="s">
        <v>249</v>
      </c>
      <c r="P64" s="159" t="s">
        <v>340</v>
      </c>
      <c r="Q64" s="159">
        <v>2024</v>
      </c>
      <c r="R64" s="188">
        <v>0.9</v>
      </c>
      <c r="S64" s="162">
        <v>46022</v>
      </c>
      <c r="T64" s="130">
        <v>1</v>
      </c>
      <c r="U64" s="130">
        <v>1</v>
      </c>
      <c r="V64" s="130">
        <v>1</v>
      </c>
      <c r="W64" s="130">
        <v>1</v>
      </c>
      <c r="X64" s="130">
        <v>1</v>
      </c>
      <c r="Y64" s="305" t="s">
        <v>762</v>
      </c>
      <c r="Z64" s="323" t="s">
        <v>780</v>
      </c>
      <c r="AA64" s="305" t="s">
        <v>343</v>
      </c>
      <c r="AB64" s="252">
        <v>1</v>
      </c>
      <c r="AC64" s="346">
        <v>1</v>
      </c>
      <c r="AD64" s="130"/>
      <c r="AE64" s="479"/>
      <c r="AF64" s="497">
        <v>1</v>
      </c>
      <c r="AG64" s="490" t="s">
        <v>781</v>
      </c>
      <c r="AH64" s="501" t="s">
        <v>224</v>
      </c>
      <c r="AI64" s="535" t="s">
        <v>12</v>
      </c>
      <c r="AJ64" s="537"/>
      <c r="AK64" s="537"/>
      <c r="AL64" s="537"/>
      <c r="AM64" s="537"/>
      <c r="AN64" s="537"/>
      <c r="AO64" s="537"/>
      <c r="AP64" s="493"/>
      <c r="AQ64" s="493"/>
      <c r="AR64" s="494"/>
      <c r="AS64" s="495">
        <f t="shared" si="0"/>
        <v>1</v>
      </c>
      <c r="AT64" s="495">
        <f t="shared" si="1"/>
        <v>1</v>
      </c>
      <c r="AU64" s="376" t="b">
        <f t="shared" si="2"/>
        <v>1</v>
      </c>
      <c r="AV64" s="368" t="s">
        <v>347</v>
      </c>
    </row>
    <row r="65" spans="1:48" ht="224.25" customHeight="1">
      <c r="A65" s="185" t="s">
        <v>225</v>
      </c>
      <c r="B65" s="186" t="s">
        <v>60</v>
      </c>
      <c r="C65" s="159" t="s">
        <v>74</v>
      </c>
      <c r="D65" s="283">
        <v>1</v>
      </c>
      <c r="E65" s="201" t="s">
        <v>771</v>
      </c>
      <c r="F65" s="188">
        <v>0.34</v>
      </c>
      <c r="G65" s="160" t="s">
        <v>62</v>
      </c>
      <c r="H65" s="159" t="s">
        <v>268</v>
      </c>
      <c r="I65" s="241" t="s">
        <v>758</v>
      </c>
      <c r="J65" s="159" t="s">
        <v>251</v>
      </c>
      <c r="K65" s="131" t="s">
        <v>782</v>
      </c>
      <c r="L65" s="131" t="s">
        <v>783</v>
      </c>
      <c r="M65" s="131" t="s">
        <v>784</v>
      </c>
      <c r="N65" s="159" t="s">
        <v>361</v>
      </c>
      <c r="O65" s="159" t="s">
        <v>249</v>
      </c>
      <c r="P65" s="159" t="s">
        <v>340</v>
      </c>
      <c r="Q65" s="159">
        <v>2024</v>
      </c>
      <c r="R65" s="188">
        <v>1</v>
      </c>
      <c r="S65" s="162">
        <v>46022</v>
      </c>
      <c r="T65" s="130">
        <v>1</v>
      </c>
      <c r="U65" s="130">
        <v>1</v>
      </c>
      <c r="V65" s="130">
        <v>1</v>
      </c>
      <c r="W65" s="130">
        <v>1</v>
      </c>
      <c r="X65" s="130">
        <v>1</v>
      </c>
      <c r="Y65" s="323" t="s">
        <v>785</v>
      </c>
      <c r="Z65" s="323" t="s">
        <v>780</v>
      </c>
      <c r="AA65" s="305" t="s">
        <v>343</v>
      </c>
      <c r="AB65" s="252">
        <v>1</v>
      </c>
      <c r="AC65" s="132"/>
      <c r="AD65" s="132"/>
      <c r="AE65" s="476"/>
      <c r="AF65" s="497">
        <v>1</v>
      </c>
      <c r="AG65" s="538" t="s">
        <v>786</v>
      </c>
      <c r="AH65" s="501" t="s">
        <v>225</v>
      </c>
      <c r="AI65" s="535" t="s">
        <v>12</v>
      </c>
      <c r="AJ65" s="493"/>
      <c r="AK65" s="493"/>
      <c r="AL65" s="493"/>
      <c r="AM65" s="493"/>
      <c r="AN65" s="493"/>
      <c r="AO65" s="493"/>
      <c r="AP65" s="493"/>
      <c r="AQ65" s="493"/>
      <c r="AR65" s="494"/>
      <c r="AS65" s="495">
        <f t="shared" si="0"/>
        <v>1</v>
      </c>
      <c r="AT65" s="495">
        <f t="shared" si="1"/>
        <v>1</v>
      </c>
      <c r="AU65" s="376" t="b">
        <f t="shared" si="2"/>
        <v>1</v>
      </c>
      <c r="AV65" s="368" t="s">
        <v>347</v>
      </c>
    </row>
    <row r="66" spans="1:48" ht="100">
      <c r="A66" s="185" t="s">
        <v>226</v>
      </c>
      <c r="B66" s="205" t="s">
        <v>60</v>
      </c>
      <c r="C66" s="160" t="s">
        <v>67</v>
      </c>
      <c r="D66" s="283">
        <v>1</v>
      </c>
      <c r="E66" s="201" t="s">
        <v>787</v>
      </c>
      <c r="F66" s="188">
        <v>0.25</v>
      </c>
      <c r="G66" s="160" t="s">
        <v>282</v>
      </c>
      <c r="H66" s="159" t="s">
        <v>268</v>
      </c>
      <c r="I66" s="241" t="s">
        <v>788</v>
      </c>
      <c r="J66" s="159" t="s">
        <v>245</v>
      </c>
      <c r="K66" s="131" t="s">
        <v>789</v>
      </c>
      <c r="L66" s="131" t="s">
        <v>790</v>
      </c>
      <c r="M66" s="131" t="s">
        <v>791</v>
      </c>
      <c r="N66" s="159" t="s">
        <v>361</v>
      </c>
      <c r="O66" s="159" t="s">
        <v>252</v>
      </c>
      <c r="P66" s="159" t="s">
        <v>362</v>
      </c>
      <c r="Q66" s="159">
        <v>2024</v>
      </c>
      <c r="R66" s="229">
        <v>12</v>
      </c>
      <c r="S66" s="162">
        <v>46022</v>
      </c>
      <c r="T66" s="284">
        <v>3</v>
      </c>
      <c r="U66" s="285">
        <v>3</v>
      </c>
      <c r="V66" s="285">
        <v>3</v>
      </c>
      <c r="W66" s="285">
        <v>3</v>
      </c>
      <c r="X66" s="146">
        <f>+T66+U66+V66+W66</f>
        <v>12</v>
      </c>
      <c r="Y66" s="322" t="s">
        <v>792</v>
      </c>
      <c r="Z66" s="322" t="s">
        <v>793</v>
      </c>
      <c r="AA66" s="322" t="s">
        <v>343</v>
      </c>
      <c r="AB66" s="285">
        <v>3</v>
      </c>
      <c r="AC66" s="285"/>
      <c r="AD66" s="285"/>
      <c r="AE66" s="480"/>
      <c r="AF66" s="539">
        <v>3</v>
      </c>
      <c r="AG66" s="191" t="s">
        <v>794</v>
      </c>
      <c r="AH66" s="540" t="s">
        <v>795</v>
      </c>
      <c r="AI66" s="191" t="s">
        <v>796</v>
      </c>
      <c r="AJ66" s="191"/>
      <c r="AK66" s="191"/>
      <c r="AL66" s="191"/>
      <c r="AM66" s="493"/>
      <c r="AN66" s="493"/>
      <c r="AO66" s="493"/>
      <c r="AP66" s="493"/>
      <c r="AQ66" s="493"/>
      <c r="AR66" s="540"/>
      <c r="AS66" s="495">
        <f t="shared" si="0"/>
        <v>1</v>
      </c>
      <c r="AT66" s="495">
        <f t="shared" si="1"/>
        <v>0.25</v>
      </c>
      <c r="AU66" s="376" t="b">
        <f t="shared" si="2"/>
        <v>1</v>
      </c>
      <c r="AV66" s="368" t="s">
        <v>347</v>
      </c>
    </row>
    <row r="67" spans="1:48" ht="62.5">
      <c r="A67" s="185" t="s">
        <v>227</v>
      </c>
      <c r="B67" s="205" t="s">
        <v>60</v>
      </c>
      <c r="C67" s="160" t="s">
        <v>67</v>
      </c>
      <c r="D67" s="283">
        <v>1</v>
      </c>
      <c r="E67" s="201" t="s">
        <v>787</v>
      </c>
      <c r="F67" s="188">
        <v>0.25</v>
      </c>
      <c r="G67" s="160" t="s">
        <v>282</v>
      </c>
      <c r="H67" s="159" t="s">
        <v>268</v>
      </c>
      <c r="I67" s="241" t="s">
        <v>788</v>
      </c>
      <c r="J67" s="159" t="s">
        <v>248</v>
      </c>
      <c r="K67" s="135" t="s">
        <v>797</v>
      </c>
      <c r="L67" s="135" t="s">
        <v>798</v>
      </c>
      <c r="M67" s="135" t="s">
        <v>799</v>
      </c>
      <c r="N67" s="159" t="s">
        <v>339</v>
      </c>
      <c r="O67" s="159" t="s">
        <v>249</v>
      </c>
      <c r="P67" s="159" t="s">
        <v>340</v>
      </c>
      <c r="Q67" s="159">
        <v>2024</v>
      </c>
      <c r="R67" s="188">
        <v>1</v>
      </c>
      <c r="S67" s="162">
        <v>46022</v>
      </c>
      <c r="T67" s="130">
        <v>1</v>
      </c>
      <c r="U67" s="130">
        <v>1</v>
      </c>
      <c r="V67" s="130">
        <v>1</v>
      </c>
      <c r="W67" s="130">
        <v>1</v>
      </c>
      <c r="X67" s="130">
        <v>1</v>
      </c>
      <c r="Y67" s="323" t="s">
        <v>800</v>
      </c>
      <c r="Z67" s="323" t="s">
        <v>801</v>
      </c>
      <c r="AA67" s="323" t="s">
        <v>343</v>
      </c>
      <c r="AB67" s="349">
        <v>1</v>
      </c>
      <c r="AC67" s="145">
        <f t="shared" ref="AC67:AF67" si="3">+(1)*100</f>
        <v>100</v>
      </c>
      <c r="AD67" s="145">
        <f t="shared" si="3"/>
        <v>100</v>
      </c>
      <c r="AE67" s="481">
        <f t="shared" si="3"/>
        <v>100</v>
      </c>
      <c r="AF67" s="541">
        <f t="shared" si="3"/>
        <v>100</v>
      </c>
      <c r="AG67" s="542" t="s">
        <v>802</v>
      </c>
      <c r="AH67" s="543" t="s">
        <v>803</v>
      </c>
      <c r="AI67" s="542" t="s">
        <v>804</v>
      </c>
      <c r="AJ67" s="542"/>
      <c r="AK67" s="542"/>
      <c r="AL67" s="542"/>
      <c r="AM67" s="493"/>
      <c r="AN67" s="493"/>
      <c r="AO67" s="493"/>
      <c r="AP67" s="493"/>
      <c r="AQ67" s="493"/>
      <c r="AR67" s="543"/>
      <c r="AS67" s="495">
        <f t="shared" si="0"/>
        <v>1</v>
      </c>
      <c r="AT67" s="495">
        <f t="shared" si="1"/>
        <v>1.0000100000000001</v>
      </c>
      <c r="AU67" s="376" t="b">
        <f t="shared" si="2"/>
        <v>1</v>
      </c>
      <c r="AV67" s="368" t="s">
        <v>347</v>
      </c>
    </row>
    <row r="68" spans="1:48" ht="102.75" customHeight="1">
      <c r="A68" s="185" t="s">
        <v>228</v>
      </c>
      <c r="B68" s="205" t="s">
        <v>60</v>
      </c>
      <c r="C68" s="160" t="s">
        <v>67</v>
      </c>
      <c r="D68" s="283">
        <v>1</v>
      </c>
      <c r="E68" s="201" t="s">
        <v>787</v>
      </c>
      <c r="F68" s="188">
        <v>0.25</v>
      </c>
      <c r="G68" s="160" t="s">
        <v>282</v>
      </c>
      <c r="H68" s="159" t="s">
        <v>268</v>
      </c>
      <c r="I68" s="241" t="s">
        <v>788</v>
      </c>
      <c r="J68" s="159" t="s">
        <v>248</v>
      </c>
      <c r="K68" s="135" t="s">
        <v>805</v>
      </c>
      <c r="L68" s="135" t="s">
        <v>806</v>
      </c>
      <c r="M68" s="135" t="s">
        <v>807</v>
      </c>
      <c r="N68" s="159" t="s">
        <v>361</v>
      </c>
      <c r="O68" s="159" t="s">
        <v>252</v>
      </c>
      <c r="P68" s="159" t="s">
        <v>362</v>
      </c>
      <c r="Q68" s="159">
        <v>2024</v>
      </c>
      <c r="R68" s="148">
        <v>4</v>
      </c>
      <c r="S68" s="162">
        <v>46022</v>
      </c>
      <c r="T68" s="148">
        <v>1</v>
      </c>
      <c r="U68" s="148">
        <v>1</v>
      </c>
      <c r="V68" s="148">
        <v>1</v>
      </c>
      <c r="W68" s="148">
        <v>1</v>
      </c>
      <c r="X68" s="146">
        <f>+T68+U68+V68+W68</f>
        <v>4</v>
      </c>
      <c r="Y68" s="322" t="s">
        <v>808</v>
      </c>
      <c r="Z68" s="322" t="s">
        <v>809</v>
      </c>
      <c r="AA68" s="322" t="s">
        <v>343</v>
      </c>
      <c r="AB68" s="148">
        <v>1</v>
      </c>
      <c r="AC68" s="286"/>
      <c r="AD68" s="286"/>
      <c r="AE68" s="482"/>
      <c r="AF68" s="544">
        <v>1</v>
      </c>
      <c r="AG68" s="542" t="s">
        <v>810</v>
      </c>
      <c r="AH68" s="543" t="s">
        <v>811</v>
      </c>
      <c r="AI68" s="542" t="s">
        <v>804</v>
      </c>
      <c r="AJ68" s="542"/>
      <c r="AK68" s="542"/>
      <c r="AL68" s="542"/>
      <c r="AM68" s="493"/>
      <c r="AN68" s="493"/>
      <c r="AO68" s="493"/>
      <c r="AP68" s="493"/>
      <c r="AQ68" s="493"/>
      <c r="AR68" s="543"/>
      <c r="AS68" s="495">
        <f t="shared" si="0"/>
        <v>1</v>
      </c>
      <c r="AT68" s="495">
        <f t="shared" si="1"/>
        <v>0.25</v>
      </c>
      <c r="AU68" s="376" t="b">
        <f t="shared" si="2"/>
        <v>1</v>
      </c>
      <c r="AV68" s="368" t="s">
        <v>347</v>
      </c>
    </row>
    <row r="69" spans="1:48" ht="93" customHeight="1">
      <c r="A69" s="185" t="s">
        <v>229</v>
      </c>
      <c r="B69" s="205" t="s">
        <v>60</v>
      </c>
      <c r="C69" s="160" t="s">
        <v>67</v>
      </c>
      <c r="D69" s="283">
        <v>1</v>
      </c>
      <c r="E69" s="201" t="s">
        <v>787</v>
      </c>
      <c r="F69" s="188">
        <v>0.25</v>
      </c>
      <c r="G69" s="160" t="s">
        <v>282</v>
      </c>
      <c r="H69" s="159" t="s">
        <v>268</v>
      </c>
      <c r="I69" s="241" t="s">
        <v>788</v>
      </c>
      <c r="J69" s="159" t="s">
        <v>245</v>
      </c>
      <c r="K69" s="135" t="s">
        <v>812</v>
      </c>
      <c r="L69" s="135" t="s">
        <v>813</v>
      </c>
      <c r="M69" s="135" t="s">
        <v>814</v>
      </c>
      <c r="N69" s="159" t="s">
        <v>339</v>
      </c>
      <c r="O69" s="159" t="s">
        <v>249</v>
      </c>
      <c r="P69" s="159" t="s">
        <v>340</v>
      </c>
      <c r="Q69" s="159">
        <v>2024</v>
      </c>
      <c r="R69" s="188">
        <v>1</v>
      </c>
      <c r="S69" s="162">
        <v>46022</v>
      </c>
      <c r="T69" s="130">
        <v>1</v>
      </c>
      <c r="U69" s="130">
        <v>1</v>
      </c>
      <c r="V69" s="130">
        <v>1</v>
      </c>
      <c r="W69" s="130">
        <v>1</v>
      </c>
      <c r="X69" s="130">
        <v>1</v>
      </c>
      <c r="Y69" s="323" t="s">
        <v>815</v>
      </c>
      <c r="Z69" s="323" t="s">
        <v>816</v>
      </c>
      <c r="AA69" s="323" t="s">
        <v>343</v>
      </c>
      <c r="AB69" s="224">
        <f>1542/1542*100</f>
        <v>100</v>
      </c>
      <c r="AC69" s="224"/>
      <c r="AD69" s="224"/>
      <c r="AE69" s="483"/>
      <c r="AF69" s="545">
        <f>1542/1542*100</f>
        <v>100</v>
      </c>
      <c r="AG69" s="542" t="s">
        <v>817</v>
      </c>
      <c r="AH69" s="543" t="s">
        <v>818</v>
      </c>
      <c r="AI69" s="542" t="s">
        <v>804</v>
      </c>
      <c r="AJ69" s="542"/>
      <c r="AK69" s="542"/>
      <c r="AL69" s="542"/>
      <c r="AM69" s="493"/>
      <c r="AN69" s="493"/>
      <c r="AO69" s="493"/>
      <c r="AP69" s="493"/>
      <c r="AQ69" s="493"/>
      <c r="AR69" s="543"/>
      <c r="AS69" s="495">
        <f t="shared" ref="AS69:AS86" si="4">+IFERROR(IF(A69=A68,"No requiere reporte",IF(OR(T69=0,T69=""),"No aplica, no hay meta",IF(AB69="","No se reportó avance",IF(AB69="N/A","No Aplica",IF(OR(AND(O69="Capacidad",OR(R69="",R69=0,R69="N/A")),AND(O69="Reducción",OR(R69="",R69=0,R69="N/A"))),"Se requiere valor de línea base para este tipo de acumulación",IF(OR(AND(O69="Flujo",OR(R69&lt;&gt;"",R69&lt;&gt;0,R69&lt;&gt;"N/A"),AB69="N/A"),AND(O69="Stock",OR(R69&lt;&gt;"",R69&lt;&gt;0,R69&lt;&gt;"N/A"),AB69="N/A")),"No aplica",IF(O69="Flujo",IF(AB69/T69&gt;1,1.00001,AB69/T69),IF(O69="Stock",IF(AB69/T69&gt;1,1.00001,AB69/T69),IF(O69="Acumulado",IF((AB69)/T69&gt;1,1.00001,(AB69)/T69),IF(O69="Capacidad",IF(((AB69-R69)/(T69-R69))&gt;1,1.00001,((AB69-R69)/(T69-R69))),IF(O69="Reducción",IF(((R69-AB69)/(R69-T69))&gt;1,1.00001,((R69-AB69)/(R69-T69))),"Revisar acumulación"))))))))))),"Revisar fórmula")</f>
        <v>1.0000100000000001</v>
      </c>
      <c r="AT69" s="495">
        <f t="shared" ref="AT69:AT86" si="5">+IFERROR(IF(A69=A68,"No requiere reporte",IF(OR(X69=0,X69=""),"No aplica, no hay meta",IF(AF69="","No se reportó avance",IF(AF69="N/A","No Aplica",IF(OR(AND(O69="Capacidad",OR(R69="",R69=0,R69="N/A")),AND(O69="Reducción",OR(R69="",R69=0,R69="N/A"))),"Se requiere valor de línea base para este tipo de acumulación",IF(OR(AND(O69="Flujo",OR(R69&lt;&gt;"",R69&lt;&gt;0,R69&lt;&gt;"N/A"),AF69="N/A"),AND(O69="Stock",OR(R69&lt;&gt;"",R69&lt;&gt;0,R69&lt;&gt;"N/A"),AF69="N/A")),"No aplica",IF(O69="Flujo",IF(AF69/X69&gt;1,1.00001,AF69/X69),IF(O69="Stock",IF(AF69/X69&gt;1,1.00001,AF69/X69),IF(O69="Acumulado",IF((AF69)/X69&gt;1,1.00001,(AF69)/X69),IF(O69="Capacidad",IF(((AF69-R69)/(X69-R69))&gt;1,1.00001,((AF69-R69)/(X69-R69))),IF(O69="Reducción",IF(((R69-AF69)/(R69-X69))&gt;1,1.00001,((R69-AF69)/(R69-X69))),"Revisar acumulación"))))))))))),"Revisar fórmula")</f>
        <v>1.0000100000000001</v>
      </c>
      <c r="AU69" s="376" t="b">
        <v>1</v>
      </c>
      <c r="AV69" s="368" t="s">
        <v>347</v>
      </c>
    </row>
    <row r="70" spans="1:48" ht="37.5">
      <c r="A70" s="185" t="s">
        <v>230</v>
      </c>
      <c r="B70" s="186" t="s">
        <v>60</v>
      </c>
      <c r="C70" s="159" t="s">
        <v>77</v>
      </c>
      <c r="D70" s="187">
        <v>1</v>
      </c>
      <c r="E70" s="201" t="s">
        <v>819</v>
      </c>
      <c r="F70" s="287">
        <v>0.22</v>
      </c>
      <c r="G70" s="159" t="s">
        <v>257</v>
      </c>
      <c r="H70" s="159" t="s">
        <v>265</v>
      </c>
      <c r="I70" s="241" t="s">
        <v>820</v>
      </c>
      <c r="J70" s="159" t="s">
        <v>245</v>
      </c>
      <c r="K70" s="128" t="s">
        <v>821</v>
      </c>
      <c r="L70" s="128" t="s">
        <v>822</v>
      </c>
      <c r="M70" s="128" t="s">
        <v>823</v>
      </c>
      <c r="N70" s="159" t="s">
        <v>339</v>
      </c>
      <c r="O70" s="159" t="s">
        <v>252</v>
      </c>
      <c r="P70" s="159" t="s">
        <v>340</v>
      </c>
      <c r="Q70" s="259">
        <v>2024</v>
      </c>
      <c r="R70" s="266">
        <v>1</v>
      </c>
      <c r="S70" s="261">
        <v>46022</v>
      </c>
      <c r="T70" s="147">
        <v>0</v>
      </c>
      <c r="U70" s="147">
        <v>1</v>
      </c>
      <c r="V70" s="147">
        <v>0</v>
      </c>
      <c r="W70" s="147">
        <v>1</v>
      </c>
      <c r="X70" s="147">
        <v>1</v>
      </c>
      <c r="Y70" s="324" t="s">
        <v>824</v>
      </c>
      <c r="Z70" s="324" t="s">
        <v>824</v>
      </c>
      <c r="AA70" s="324" t="s">
        <v>748</v>
      </c>
      <c r="AB70" s="358" t="s">
        <v>12</v>
      </c>
      <c r="AC70" s="208"/>
      <c r="AD70" s="208"/>
      <c r="AE70" s="474"/>
      <c r="AF70" s="546" t="s">
        <v>12</v>
      </c>
      <c r="AG70" s="546" t="s">
        <v>12</v>
      </c>
      <c r="AH70" s="546" t="s">
        <v>12</v>
      </c>
      <c r="AI70" s="547"/>
      <c r="AJ70" s="493"/>
      <c r="AK70" s="493"/>
      <c r="AL70" s="493"/>
      <c r="AM70" s="493"/>
      <c r="AN70" s="493"/>
      <c r="AO70" s="493"/>
      <c r="AP70" s="493"/>
      <c r="AQ70" s="493"/>
      <c r="AR70" s="548"/>
      <c r="AS70" s="495" t="str">
        <f t="shared" si="4"/>
        <v>No aplica, no hay meta</v>
      </c>
      <c r="AT70" s="495" t="str">
        <f t="shared" si="5"/>
        <v>No Aplica</v>
      </c>
      <c r="AU70" s="376" t="b">
        <f t="shared" ref="AU70:AU86" si="6">+T70=AB70</f>
        <v>0</v>
      </c>
      <c r="AV70" s="375" t="s">
        <v>12</v>
      </c>
    </row>
    <row r="71" spans="1:48" ht="54.75" customHeight="1">
      <c r="A71" s="185" t="s">
        <v>231</v>
      </c>
      <c r="B71" s="186" t="s">
        <v>60</v>
      </c>
      <c r="C71" s="159" t="s">
        <v>77</v>
      </c>
      <c r="D71" s="187">
        <v>1</v>
      </c>
      <c r="E71" s="201" t="s">
        <v>819</v>
      </c>
      <c r="F71" s="287">
        <v>0.22</v>
      </c>
      <c r="G71" s="159" t="s">
        <v>257</v>
      </c>
      <c r="H71" s="159" t="s">
        <v>265</v>
      </c>
      <c r="I71" s="241" t="s">
        <v>820</v>
      </c>
      <c r="J71" s="159" t="s">
        <v>245</v>
      </c>
      <c r="K71" s="128" t="s">
        <v>825</v>
      </c>
      <c r="L71" s="128" t="s">
        <v>826</v>
      </c>
      <c r="M71" s="128" t="s">
        <v>827</v>
      </c>
      <c r="N71" s="159" t="s">
        <v>339</v>
      </c>
      <c r="O71" s="159" t="s">
        <v>252</v>
      </c>
      <c r="P71" s="159" t="s">
        <v>340</v>
      </c>
      <c r="Q71" s="259">
        <v>2024</v>
      </c>
      <c r="R71" s="266">
        <v>1</v>
      </c>
      <c r="S71" s="261">
        <v>46022</v>
      </c>
      <c r="T71" s="147">
        <v>0</v>
      </c>
      <c r="U71" s="147">
        <v>1</v>
      </c>
      <c r="V71" s="147">
        <v>0</v>
      </c>
      <c r="W71" s="147">
        <v>1</v>
      </c>
      <c r="X71" s="147">
        <v>1</v>
      </c>
      <c r="Y71" s="324" t="s">
        <v>828</v>
      </c>
      <c r="Z71" s="324" t="s">
        <v>828</v>
      </c>
      <c r="AA71" s="324" t="s">
        <v>748</v>
      </c>
      <c r="AB71" s="358" t="s">
        <v>12</v>
      </c>
      <c r="AC71" s="208"/>
      <c r="AD71" s="208"/>
      <c r="AE71" s="474"/>
      <c r="AF71" s="546" t="s">
        <v>12</v>
      </c>
      <c r="AG71" s="546" t="s">
        <v>12</v>
      </c>
      <c r="AH71" s="546" t="s">
        <v>12</v>
      </c>
      <c r="AI71" s="547"/>
      <c r="AJ71" s="493"/>
      <c r="AK71" s="493"/>
      <c r="AL71" s="493"/>
      <c r="AM71" s="493"/>
      <c r="AN71" s="493"/>
      <c r="AO71" s="493"/>
      <c r="AP71" s="493"/>
      <c r="AQ71" s="493"/>
      <c r="AR71" s="548"/>
      <c r="AS71" s="495" t="str">
        <f t="shared" si="4"/>
        <v>No aplica, no hay meta</v>
      </c>
      <c r="AT71" s="495" t="str">
        <f t="shared" si="5"/>
        <v>No Aplica</v>
      </c>
      <c r="AU71" s="376" t="b">
        <f t="shared" si="6"/>
        <v>0</v>
      </c>
      <c r="AV71" s="375" t="s">
        <v>12</v>
      </c>
    </row>
    <row r="72" spans="1:48" ht="44.25" customHeight="1">
      <c r="A72" s="185" t="s">
        <v>232</v>
      </c>
      <c r="B72" s="186" t="s">
        <v>60</v>
      </c>
      <c r="C72" s="159" t="s">
        <v>77</v>
      </c>
      <c r="D72" s="187">
        <v>1</v>
      </c>
      <c r="E72" s="201" t="s">
        <v>819</v>
      </c>
      <c r="F72" s="287">
        <v>0.22</v>
      </c>
      <c r="G72" s="159" t="s">
        <v>257</v>
      </c>
      <c r="H72" s="159" t="s">
        <v>265</v>
      </c>
      <c r="I72" s="241" t="s">
        <v>820</v>
      </c>
      <c r="J72" s="159" t="s">
        <v>245</v>
      </c>
      <c r="K72" s="128" t="s">
        <v>829</v>
      </c>
      <c r="L72" s="128" t="s">
        <v>830</v>
      </c>
      <c r="M72" s="128" t="s">
        <v>831</v>
      </c>
      <c r="N72" s="159" t="s">
        <v>339</v>
      </c>
      <c r="O72" s="159" t="s">
        <v>252</v>
      </c>
      <c r="P72" s="159" t="s">
        <v>340</v>
      </c>
      <c r="Q72" s="259">
        <v>2024</v>
      </c>
      <c r="R72" s="266">
        <v>1</v>
      </c>
      <c r="S72" s="261">
        <v>46022</v>
      </c>
      <c r="T72" s="147">
        <v>1</v>
      </c>
      <c r="U72" s="147">
        <v>1</v>
      </c>
      <c r="V72" s="147">
        <v>1</v>
      </c>
      <c r="W72" s="147">
        <v>1</v>
      </c>
      <c r="X72" s="147">
        <v>1</v>
      </c>
      <c r="Y72" s="324" t="s">
        <v>832</v>
      </c>
      <c r="Z72" s="324" t="s">
        <v>832</v>
      </c>
      <c r="AA72" s="324" t="s">
        <v>343</v>
      </c>
      <c r="AB72" s="353">
        <v>0.88</v>
      </c>
      <c r="AC72" s="132"/>
      <c r="AD72" s="132"/>
      <c r="AE72" s="476"/>
      <c r="AF72" s="549">
        <v>0.88</v>
      </c>
      <c r="AG72" s="550" t="s">
        <v>833</v>
      </c>
      <c r="AH72" s="551" t="s">
        <v>834</v>
      </c>
      <c r="AI72" s="547"/>
      <c r="AJ72" s="493"/>
      <c r="AK72" s="493"/>
      <c r="AL72" s="493"/>
      <c r="AM72" s="493"/>
      <c r="AN72" s="493"/>
      <c r="AO72" s="493"/>
      <c r="AP72" s="493"/>
      <c r="AQ72" s="493"/>
      <c r="AR72" s="548"/>
      <c r="AS72" s="495">
        <f t="shared" si="4"/>
        <v>0.88</v>
      </c>
      <c r="AT72" s="495">
        <f t="shared" si="5"/>
        <v>0.88</v>
      </c>
      <c r="AU72" s="376" t="b">
        <f t="shared" si="6"/>
        <v>0</v>
      </c>
      <c r="AV72" s="368" t="s">
        <v>529</v>
      </c>
    </row>
    <row r="73" spans="1:48" ht="62.25" customHeight="1">
      <c r="A73" s="185" t="s">
        <v>233</v>
      </c>
      <c r="B73" s="186" t="s">
        <v>60</v>
      </c>
      <c r="C73" s="159" t="s">
        <v>77</v>
      </c>
      <c r="D73" s="187">
        <v>1</v>
      </c>
      <c r="E73" s="201" t="s">
        <v>819</v>
      </c>
      <c r="F73" s="287">
        <v>0.22</v>
      </c>
      <c r="G73" s="159" t="s">
        <v>257</v>
      </c>
      <c r="H73" s="159" t="s">
        <v>265</v>
      </c>
      <c r="I73" s="241" t="s">
        <v>820</v>
      </c>
      <c r="J73" s="159" t="s">
        <v>245</v>
      </c>
      <c r="K73" s="128" t="s">
        <v>835</v>
      </c>
      <c r="L73" s="128" t="s">
        <v>836</v>
      </c>
      <c r="M73" s="128" t="s">
        <v>837</v>
      </c>
      <c r="N73" s="159" t="s">
        <v>339</v>
      </c>
      <c r="O73" s="159" t="s">
        <v>252</v>
      </c>
      <c r="P73" s="159" t="s">
        <v>340</v>
      </c>
      <c r="Q73" s="259">
        <v>2024</v>
      </c>
      <c r="R73" s="266">
        <v>1</v>
      </c>
      <c r="S73" s="261">
        <v>46022</v>
      </c>
      <c r="T73" s="147">
        <v>1</v>
      </c>
      <c r="U73" s="147">
        <v>1</v>
      </c>
      <c r="V73" s="147">
        <v>1</v>
      </c>
      <c r="W73" s="147">
        <v>1</v>
      </c>
      <c r="X73" s="147">
        <v>1</v>
      </c>
      <c r="Y73" s="324" t="s">
        <v>838</v>
      </c>
      <c r="Z73" s="324" t="s">
        <v>838</v>
      </c>
      <c r="AA73" s="324" t="s">
        <v>343</v>
      </c>
      <c r="AB73" s="353">
        <v>1.01</v>
      </c>
      <c r="AC73" s="208"/>
      <c r="AD73" s="208"/>
      <c r="AE73" s="474"/>
      <c r="AF73" s="549">
        <v>1.01</v>
      </c>
      <c r="AG73" s="550" t="s">
        <v>839</v>
      </c>
      <c r="AH73" s="551" t="s">
        <v>840</v>
      </c>
      <c r="AI73" s="547"/>
      <c r="AJ73" s="493"/>
      <c r="AK73" s="493"/>
      <c r="AL73" s="493"/>
      <c r="AM73" s="493"/>
      <c r="AN73" s="493"/>
      <c r="AO73" s="493"/>
      <c r="AP73" s="493"/>
      <c r="AQ73" s="493"/>
      <c r="AR73" s="548"/>
      <c r="AS73" s="495">
        <f t="shared" si="4"/>
        <v>1.0000100000000001</v>
      </c>
      <c r="AT73" s="495">
        <f t="shared" si="5"/>
        <v>1.0000100000000001</v>
      </c>
      <c r="AU73" s="376" t="b">
        <f t="shared" si="6"/>
        <v>0</v>
      </c>
      <c r="AV73" s="368" t="s">
        <v>347</v>
      </c>
    </row>
    <row r="74" spans="1:48" ht="49.5" customHeight="1">
      <c r="A74" s="185" t="s">
        <v>234</v>
      </c>
      <c r="B74" s="186" t="s">
        <v>60</v>
      </c>
      <c r="C74" s="159" t="s">
        <v>77</v>
      </c>
      <c r="D74" s="187">
        <v>1</v>
      </c>
      <c r="E74" s="201" t="s">
        <v>819</v>
      </c>
      <c r="F74" s="287">
        <v>0.12</v>
      </c>
      <c r="G74" s="159" t="s">
        <v>257</v>
      </c>
      <c r="H74" s="159" t="s">
        <v>265</v>
      </c>
      <c r="I74" s="241" t="s">
        <v>820</v>
      </c>
      <c r="J74" s="159" t="s">
        <v>245</v>
      </c>
      <c r="K74" s="128" t="s">
        <v>841</v>
      </c>
      <c r="L74" s="128" t="s">
        <v>842</v>
      </c>
      <c r="M74" s="128" t="s">
        <v>843</v>
      </c>
      <c r="N74" s="159" t="s">
        <v>339</v>
      </c>
      <c r="O74" s="159" t="s">
        <v>252</v>
      </c>
      <c r="P74" s="159" t="s">
        <v>340</v>
      </c>
      <c r="Q74" s="259">
        <v>2024</v>
      </c>
      <c r="R74" s="266">
        <v>1</v>
      </c>
      <c r="S74" s="261">
        <v>46022</v>
      </c>
      <c r="T74" s="147">
        <v>1</v>
      </c>
      <c r="U74" s="147">
        <v>1</v>
      </c>
      <c r="V74" s="147">
        <v>1</v>
      </c>
      <c r="W74" s="147">
        <v>1</v>
      </c>
      <c r="X74" s="147">
        <v>1</v>
      </c>
      <c r="Y74" s="324" t="s">
        <v>844</v>
      </c>
      <c r="Z74" s="324" t="s">
        <v>844</v>
      </c>
      <c r="AA74" s="324" t="s">
        <v>343</v>
      </c>
      <c r="AB74" s="357" t="s">
        <v>845</v>
      </c>
      <c r="AC74" s="208"/>
      <c r="AD74" s="208"/>
      <c r="AE74" s="474"/>
      <c r="AF74" s="549">
        <v>1</v>
      </c>
      <c r="AG74" s="550" t="s">
        <v>846</v>
      </c>
      <c r="AH74" s="550" t="s">
        <v>847</v>
      </c>
      <c r="AI74" s="547"/>
      <c r="AJ74" s="493"/>
      <c r="AK74" s="493"/>
      <c r="AL74" s="493"/>
      <c r="AM74" s="493"/>
      <c r="AN74" s="493"/>
      <c r="AO74" s="493"/>
      <c r="AP74" s="493"/>
      <c r="AQ74" s="493"/>
      <c r="AR74" s="522"/>
      <c r="AS74" s="495" t="str">
        <f t="shared" si="4"/>
        <v>Revisar fórmula</v>
      </c>
      <c r="AT74" s="495">
        <f t="shared" si="5"/>
        <v>1</v>
      </c>
      <c r="AU74" s="376" t="b">
        <f t="shared" si="6"/>
        <v>0</v>
      </c>
      <c r="AV74" s="368" t="s">
        <v>347</v>
      </c>
    </row>
    <row r="75" spans="1:48" ht="263.5">
      <c r="A75" s="185" t="s">
        <v>235</v>
      </c>
      <c r="B75" s="205" t="s">
        <v>60</v>
      </c>
      <c r="C75" s="160" t="s">
        <v>82</v>
      </c>
      <c r="D75" s="200">
        <v>1</v>
      </c>
      <c r="E75" s="201" t="s">
        <v>848</v>
      </c>
      <c r="F75" s="161">
        <v>1</v>
      </c>
      <c r="G75" s="160" t="s">
        <v>23</v>
      </c>
      <c r="H75" s="159" t="s">
        <v>271</v>
      </c>
      <c r="I75" s="214" t="s">
        <v>398</v>
      </c>
      <c r="J75" s="159" t="s">
        <v>248</v>
      </c>
      <c r="K75" s="135" t="s">
        <v>849</v>
      </c>
      <c r="L75" s="135" t="s">
        <v>850</v>
      </c>
      <c r="M75" s="135" t="s">
        <v>851</v>
      </c>
      <c r="N75" s="159" t="s">
        <v>361</v>
      </c>
      <c r="O75" s="159" t="s">
        <v>249</v>
      </c>
      <c r="P75" s="159" t="s">
        <v>340</v>
      </c>
      <c r="Q75" s="159">
        <v>2025</v>
      </c>
      <c r="R75" s="188">
        <v>0.37</v>
      </c>
      <c r="S75" s="236">
        <v>46022</v>
      </c>
      <c r="T75" s="163">
        <v>0.37</v>
      </c>
      <c r="U75" s="163">
        <v>0.38</v>
      </c>
      <c r="V75" s="163">
        <v>0.39</v>
      </c>
      <c r="W75" s="163">
        <v>0.4</v>
      </c>
      <c r="X75" s="272">
        <v>0.4</v>
      </c>
      <c r="Y75" s="305" t="s">
        <v>852</v>
      </c>
      <c r="Z75" s="324" t="s">
        <v>853</v>
      </c>
      <c r="AA75" s="325" t="s">
        <v>343</v>
      </c>
      <c r="AB75" s="337">
        <f>4560/10942</f>
        <v>0.41674282580881011</v>
      </c>
      <c r="AC75" s="209"/>
      <c r="AD75" s="209"/>
      <c r="AE75" s="343"/>
      <c r="AF75" s="552">
        <f>4560/10942</f>
        <v>0.41674282580881011</v>
      </c>
      <c r="AG75" s="553" t="s">
        <v>854</v>
      </c>
      <c r="AH75" s="505" t="s">
        <v>855</v>
      </c>
      <c r="AI75" s="339" t="s">
        <v>856</v>
      </c>
      <c r="AJ75" s="493"/>
      <c r="AK75" s="493"/>
      <c r="AL75" s="493"/>
      <c r="AM75" s="493"/>
      <c r="AN75" s="493"/>
      <c r="AO75" s="493"/>
      <c r="AP75" s="493"/>
      <c r="AQ75" s="493"/>
      <c r="AR75" s="518"/>
      <c r="AS75" s="495">
        <f t="shared" si="4"/>
        <v>1.0000100000000001</v>
      </c>
      <c r="AT75" s="495">
        <f t="shared" si="5"/>
        <v>1.0000100000000001</v>
      </c>
      <c r="AU75" s="376" t="b">
        <f t="shared" si="6"/>
        <v>0</v>
      </c>
      <c r="AV75" s="368" t="s">
        <v>389</v>
      </c>
    </row>
    <row r="76" spans="1:48" ht="121.5" customHeight="1">
      <c r="A76" s="185" t="s">
        <v>236</v>
      </c>
      <c r="B76" s="205" t="s">
        <v>60</v>
      </c>
      <c r="C76" s="160" t="s">
        <v>80</v>
      </c>
      <c r="D76" s="200">
        <v>1</v>
      </c>
      <c r="E76" s="201" t="s">
        <v>857</v>
      </c>
      <c r="F76" s="161">
        <v>0.25</v>
      </c>
      <c r="G76" s="160" t="s">
        <v>23</v>
      </c>
      <c r="H76" s="159" t="s">
        <v>271</v>
      </c>
      <c r="I76" s="214" t="s">
        <v>398</v>
      </c>
      <c r="J76" s="159" t="s">
        <v>248</v>
      </c>
      <c r="K76" s="135" t="s">
        <v>858</v>
      </c>
      <c r="L76" s="135" t="s">
        <v>859</v>
      </c>
      <c r="M76" s="135" t="s">
        <v>860</v>
      </c>
      <c r="N76" s="159" t="s">
        <v>339</v>
      </c>
      <c r="O76" s="159" t="s">
        <v>249</v>
      </c>
      <c r="P76" s="159" t="s">
        <v>340</v>
      </c>
      <c r="Q76" s="160">
        <v>2022</v>
      </c>
      <c r="R76" s="163">
        <v>1</v>
      </c>
      <c r="S76" s="288">
        <v>46022</v>
      </c>
      <c r="T76" s="163">
        <v>1</v>
      </c>
      <c r="U76" s="163">
        <v>1</v>
      </c>
      <c r="V76" s="163">
        <v>1</v>
      </c>
      <c r="W76" s="163">
        <v>1</v>
      </c>
      <c r="X76" s="272">
        <v>1</v>
      </c>
      <c r="Y76" s="305" t="s">
        <v>861</v>
      </c>
      <c r="Z76" s="304" t="s">
        <v>862</v>
      </c>
      <c r="AA76" s="325" t="s">
        <v>343</v>
      </c>
      <c r="AB76" s="340">
        <f>125/125*100%</f>
        <v>1</v>
      </c>
      <c r="AC76" s="219"/>
      <c r="AD76" s="219"/>
      <c r="AE76" s="484"/>
      <c r="AF76" s="554">
        <v>1</v>
      </c>
      <c r="AG76" s="339" t="s">
        <v>863</v>
      </c>
      <c r="AH76" s="555" t="s">
        <v>864</v>
      </c>
      <c r="AI76" s="556" t="s">
        <v>12</v>
      </c>
      <c r="AJ76" s="493"/>
      <c r="AK76" s="493"/>
      <c r="AL76" s="493"/>
      <c r="AM76" s="493"/>
      <c r="AN76" s="493"/>
      <c r="AO76" s="493"/>
      <c r="AP76" s="493"/>
      <c r="AQ76" s="493"/>
      <c r="AR76" s="518"/>
      <c r="AS76" s="495">
        <f t="shared" si="4"/>
        <v>1</v>
      </c>
      <c r="AT76" s="495">
        <f t="shared" si="5"/>
        <v>1</v>
      </c>
      <c r="AU76" s="376" t="b">
        <f t="shared" si="6"/>
        <v>1</v>
      </c>
      <c r="AV76" s="368" t="s">
        <v>347</v>
      </c>
    </row>
    <row r="77" spans="1:48" ht="188.25" customHeight="1">
      <c r="A77" s="185" t="s">
        <v>237</v>
      </c>
      <c r="B77" s="205" t="s">
        <v>60</v>
      </c>
      <c r="C77" s="160" t="s">
        <v>80</v>
      </c>
      <c r="D77" s="200">
        <v>1</v>
      </c>
      <c r="E77" s="201" t="s">
        <v>857</v>
      </c>
      <c r="F77" s="161">
        <v>0.25</v>
      </c>
      <c r="G77" s="160" t="s">
        <v>23</v>
      </c>
      <c r="H77" s="159" t="s">
        <v>271</v>
      </c>
      <c r="I77" s="214" t="s">
        <v>398</v>
      </c>
      <c r="J77" s="159" t="s">
        <v>248</v>
      </c>
      <c r="K77" s="135" t="s">
        <v>865</v>
      </c>
      <c r="L77" s="135" t="s">
        <v>866</v>
      </c>
      <c r="M77" s="135" t="s">
        <v>867</v>
      </c>
      <c r="N77" s="159" t="s">
        <v>339</v>
      </c>
      <c r="O77" s="159" t="s">
        <v>249</v>
      </c>
      <c r="P77" s="159" t="s">
        <v>340</v>
      </c>
      <c r="Q77" s="160">
        <v>2022</v>
      </c>
      <c r="R77" s="163">
        <v>1</v>
      </c>
      <c r="S77" s="288">
        <v>46022</v>
      </c>
      <c r="T77" s="163">
        <v>1</v>
      </c>
      <c r="U77" s="163">
        <v>1</v>
      </c>
      <c r="V77" s="163">
        <v>1</v>
      </c>
      <c r="W77" s="163">
        <v>1</v>
      </c>
      <c r="X77" s="272">
        <v>1</v>
      </c>
      <c r="Y77" s="305" t="s">
        <v>868</v>
      </c>
      <c r="Z77" s="305" t="s">
        <v>869</v>
      </c>
      <c r="AA77" s="325" t="s">
        <v>343</v>
      </c>
      <c r="AB77" s="289">
        <f>2528/2528*100%</f>
        <v>1</v>
      </c>
      <c r="AC77" s="219"/>
      <c r="AD77" s="208"/>
      <c r="AE77" s="474"/>
      <c r="AF77" s="554">
        <v>1</v>
      </c>
      <c r="AG77" s="339" t="s">
        <v>870</v>
      </c>
      <c r="AH77" s="555" t="s">
        <v>871</v>
      </c>
      <c r="AI77" s="556" t="s">
        <v>12</v>
      </c>
      <c r="AJ77" s="557"/>
      <c r="AK77" s="557"/>
      <c r="AL77" s="557"/>
      <c r="AM77" s="493"/>
      <c r="AN77" s="493"/>
      <c r="AO77" s="493"/>
      <c r="AP77" s="493"/>
      <c r="AQ77" s="493"/>
      <c r="AR77" s="518"/>
      <c r="AS77" s="495">
        <f t="shared" si="4"/>
        <v>1</v>
      </c>
      <c r="AT77" s="495">
        <f t="shared" si="5"/>
        <v>1</v>
      </c>
      <c r="AU77" s="376" t="b">
        <f t="shared" si="6"/>
        <v>1</v>
      </c>
      <c r="AV77" s="368" t="s">
        <v>347</v>
      </c>
    </row>
    <row r="78" spans="1:48" ht="116">
      <c r="A78" s="185" t="s">
        <v>238</v>
      </c>
      <c r="B78" s="205" t="s">
        <v>60</v>
      </c>
      <c r="C78" s="160" t="s">
        <v>80</v>
      </c>
      <c r="D78" s="200">
        <v>1</v>
      </c>
      <c r="E78" s="201" t="s">
        <v>857</v>
      </c>
      <c r="F78" s="161">
        <v>0.25</v>
      </c>
      <c r="G78" s="160" t="s">
        <v>23</v>
      </c>
      <c r="H78" s="159" t="s">
        <v>271</v>
      </c>
      <c r="I78" s="214" t="s">
        <v>398</v>
      </c>
      <c r="J78" s="159" t="s">
        <v>245</v>
      </c>
      <c r="K78" s="135" t="s">
        <v>872</v>
      </c>
      <c r="L78" s="135" t="s">
        <v>873</v>
      </c>
      <c r="M78" s="135" t="s">
        <v>874</v>
      </c>
      <c r="N78" s="159" t="s">
        <v>339</v>
      </c>
      <c r="O78" s="159" t="s">
        <v>249</v>
      </c>
      <c r="P78" s="159" t="s">
        <v>340</v>
      </c>
      <c r="Q78" s="160">
        <v>2025</v>
      </c>
      <c r="R78" s="163">
        <v>1</v>
      </c>
      <c r="S78" s="288">
        <v>46022</v>
      </c>
      <c r="T78" s="163">
        <v>1</v>
      </c>
      <c r="U78" s="163">
        <v>1</v>
      </c>
      <c r="V78" s="163">
        <v>1</v>
      </c>
      <c r="W78" s="163">
        <v>1</v>
      </c>
      <c r="X78" s="272">
        <v>1</v>
      </c>
      <c r="Y78" s="305" t="s">
        <v>875</v>
      </c>
      <c r="Z78" s="305" t="s">
        <v>876</v>
      </c>
      <c r="AA78" s="325" t="s">
        <v>343</v>
      </c>
      <c r="AB78" s="289">
        <f>(2/2)*100%</f>
        <v>1</v>
      </c>
      <c r="AC78" s="219"/>
      <c r="AD78" s="219"/>
      <c r="AE78" s="484"/>
      <c r="AF78" s="554">
        <v>1</v>
      </c>
      <c r="AG78" s="556" t="s">
        <v>877</v>
      </c>
      <c r="AH78" s="555" t="s">
        <v>878</v>
      </c>
      <c r="AI78" s="556" t="s">
        <v>12</v>
      </c>
      <c r="AJ78" s="493"/>
      <c r="AK78" s="493"/>
      <c r="AL78" s="493"/>
      <c r="AM78" s="493"/>
      <c r="AN78" s="493"/>
      <c r="AO78" s="493"/>
      <c r="AP78" s="493"/>
      <c r="AQ78" s="493"/>
      <c r="AR78" s="558"/>
      <c r="AS78" s="495">
        <f t="shared" si="4"/>
        <v>1</v>
      </c>
      <c r="AT78" s="495">
        <f t="shared" si="5"/>
        <v>1</v>
      </c>
      <c r="AU78" s="376" t="b">
        <f t="shared" si="6"/>
        <v>1</v>
      </c>
      <c r="AV78" s="368" t="s">
        <v>347</v>
      </c>
    </row>
    <row r="79" spans="1:48" ht="163.5">
      <c r="A79" s="185" t="s">
        <v>239</v>
      </c>
      <c r="B79" s="205" t="s">
        <v>60</v>
      </c>
      <c r="C79" s="160" t="s">
        <v>80</v>
      </c>
      <c r="D79" s="200">
        <v>1</v>
      </c>
      <c r="E79" s="201" t="s">
        <v>857</v>
      </c>
      <c r="F79" s="161">
        <v>0.25</v>
      </c>
      <c r="G79" s="160" t="s">
        <v>23</v>
      </c>
      <c r="H79" s="159" t="s">
        <v>271</v>
      </c>
      <c r="I79" s="214" t="s">
        <v>398</v>
      </c>
      <c r="J79" s="159" t="s">
        <v>245</v>
      </c>
      <c r="K79" s="135" t="s">
        <v>879</v>
      </c>
      <c r="L79" s="135" t="s">
        <v>880</v>
      </c>
      <c r="M79" s="135" t="s">
        <v>881</v>
      </c>
      <c r="N79" s="159" t="s">
        <v>339</v>
      </c>
      <c r="O79" s="159" t="s">
        <v>249</v>
      </c>
      <c r="P79" s="159" t="s">
        <v>340</v>
      </c>
      <c r="Q79" s="160">
        <v>2025</v>
      </c>
      <c r="R79" s="163">
        <v>0.95</v>
      </c>
      <c r="S79" s="288">
        <v>46022</v>
      </c>
      <c r="T79" s="163">
        <v>0.95</v>
      </c>
      <c r="U79" s="163">
        <v>0.95</v>
      </c>
      <c r="V79" s="163">
        <v>0.95</v>
      </c>
      <c r="W79" s="163">
        <v>0.95</v>
      </c>
      <c r="X79" s="163">
        <v>0.95</v>
      </c>
      <c r="Y79" s="305" t="s">
        <v>882</v>
      </c>
      <c r="Z79" s="305" t="s">
        <v>883</v>
      </c>
      <c r="AA79" s="305" t="s">
        <v>343</v>
      </c>
      <c r="AB79" s="289">
        <v>0.95</v>
      </c>
      <c r="AC79" s="208"/>
      <c r="AD79" s="208"/>
      <c r="AE79" s="474"/>
      <c r="AF79" s="554">
        <v>0.95</v>
      </c>
      <c r="AG79" s="490" t="s">
        <v>884</v>
      </c>
      <c r="AH79" s="505" t="s">
        <v>885</v>
      </c>
      <c r="AI79" s="556" t="s">
        <v>12</v>
      </c>
      <c r="AJ79" s="493"/>
      <c r="AK79" s="493"/>
      <c r="AL79" s="493"/>
      <c r="AM79" s="493"/>
      <c r="AN79" s="493"/>
      <c r="AO79" s="493"/>
      <c r="AP79" s="493"/>
      <c r="AQ79" s="493"/>
      <c r="AR79" s="518"/>
      <c r="AS79" s="495">
        <f t="shared" si="4"/>
        <v>1</v>
      </c>
      <c r="AT79" s="495">
        <f t="shared" si="5"/>
        <v>1</v>
      </c>
      <c r="AU79" s="376" t="b">
        <f t="shared" si="6"/>
        <v>1</v>
      </c>
      <c r="AV79" s="368" t="s">
        <v>347</v>
      </c>
    </row>
    <row r="80" spans="1:48" ht="130.5">
      <c r="A80" s="185" t="s">
        <v>240</v>
      </c>
      <c r="B80" s="186" t="s">
        <v>60</v>
      </c>
      <c r="C80" s="159" t="s">
        <v>71</v>
      </c>
      <c r="D80" s="283">
        <v>1</v>
      </c>
      <c r="E80" s="201" t="s">
        <v>886</v>
      </c>
      <c r="F80" s="188">
        <v>0.5</v>
      </c>
      <c r="G80" s="160" t="s">
        <v>62</v>
      </c>
      <c r="H80" s="159" t="s">
        <v>268</v>
      </c>
      <c r="I80" s="189" t="s">
        <v>758</v>
      </c>
      <c r="J80" s="159" t="s">
        <v>245</v>
      </c>
      <c r="K80" s="131" t="s">
        <v>887</v>
      </c>
      <c r="L80" s="131" t="s">
        <v>888</v>
      </c>
      <c r="M80" s="131" t="s">
        <v>889</v>
      </c>
      <c r="N80" s="159" t="s">
        <v>361</v>
      </c>
      <c r="O80" s="159" t="s">
        <v>252</v>
      </c>
      <c r="P80" s="159" t="s">
        <v>362</v>
      </c>
      <c r="Q80" s="159">
        <v>2024</v>
      </c>
      <c r="R80" s="229">
        <v>2</v>
      </c>
      <c r="S80" s="288">
        <v>46022</v>
      </c>
      <c r="T80" s="133">
        <v>2</v>
      </c>
      <c r="U80" s="133">
        <v>1</v>
      </c>
      <c r="V80" s="133">
        <v>0</v>
      </c>
      <c r="W80" s="133">
        <v>1</v>
      </c>
      <c r="X80" s="108">
        <f>+T80+U80+V80+W80</f>
        <v>4</v>
      </c>
      <c r="Y80" s="309" t="s">
        <v>890</v>
      </c>
      <c r="Z80" s="309" t="s">
        <v>891</v>
      </c>
      <c r="AA80" s="305" t="s">
        <v>343</v>
      </c>
      <c r="AB80" s="209">
        <v>2</v>
      </c>
      <c r="AC80" s="209">
        <v>0</v>
      </c>
      <c r="AD80" s="209"/>
      <c r="AE80" s="343"/>
      <c r="AF80" s="500">
        <v>2</v>
      </c>
      <c r="AG80" s="559" t="s">
        <v>892</v>
      </c>
      <c r="AH80" s="501" t="s">
        <v>240</v>
      </c>
      <c r="AI80" s="556" t="s">
        <v>12</v>
      </c>
      <c r="AJ80" s="557"/>
      <c r="AK80" s="557"/>
      <c r="AL80" s="557"/>
      <c r="AM80" s="493"/>
      <c r="AN80" s="493"/>
      <c r="AO80" s="493"/>
      <c r="AP80" s="493"/>
      <c r="AQ80" s="493"/>
      <c r="AR80" s="536"/>
      <c r="AS80" s="495">
        <f t="shared" si="4"/>
        <v>1</v>
      </c>
      <c r="AT80" s="495">
        <f t="shared" si="5"/>
        <v>0.5</v>
      </c>
      <c r="AU80" s="376" t="b">
        <f t="shared" si="6"/>
        <v>1</v>
      </c>
      <c r="AV80" s="368" t="s">
        <v>347</v>
      </c>
    </row>
    <row r="81" spans="1:48" ht="79.5" customHeight="1">
      <c r="A81" s="185" t="s">
        <v>241</v>
      </c>
      <c r="B81" s="186" t="s">
        <v>60</v>
      </c>
      <c r="C81" s="159" t="s">
        <v>71</v>
      </c>
      <c r="D81" s="283">
        <v>1</v>
      </c>
      <c r="E81" s="201" t="s">
        <v>886</v>
      </c>
      <c r="F81" s="188">
        <v>0.5</v>
      </c>
      <c r="G81" s="160" t="s">
        <v>62</v>
      </c>
      <c r="H81" s="159" t="s">
        <v>268</v>
      </c>
      <c r="I81" s="189" t="s">
        <v>758</v>
      </c>
      <c r="J81" s="159" t="s">
        <v>251</v>
      </c>
      <c r="K81" s="131" t="s">
        <v>893</v>
      </c>
      <c r="L81" s="131" t="s">
        <v>894</v>
      </c>
      <c r="M81" s="131" t="s">
        <v>895</v>
      </c>
      <c r="N81" s="159" t="s">
        <v>361</v>
      </c>
      <c r="O81" s="159" t="s">
        <v>252</v>
      </c>
      <c r="P81" s="159" t="s">
        <v>340</v>
      </c>
      <c r="Q81" s="159">
        <v>2024</v>
      </c>
      <c r="R81" s="233">
        <v>0.52</v>
      </c>
      <c r="S81" s="288">
        <v>46022</v>
      </c>
      <c r="T81" s="134">
        <v>0</v>
      </c>
      <c r="U81" s="134">
        <v>0</v>
      </c>
      <c r="V81" s="134">
        <v>0</v>
      </c>
      <c r="W81" s="134">
        <v>1</v>
      </c>
      <c r="X81" s="109">
        <v>1</v>
      </c>
      <c r="Y81" s="326" t="s">
        <v>890</v>
      </c>
      <c r="Z81" s="326" t="s">
        <v>896</v>
      </c>
      <c r="AA81" s="326" t="s">
        <v>343</v>
      </c>
      <c r="AB81" s="209">
        <v>0</v>
      </c>
      <c r="AC81" s="209"/>
      <c r="AD81" s="132"/>
      <c r="AE81" s="476"/>
      <c r="AF81" s="500">
        <v>0</v>
      </c>
      <c r="AG81" s="535" t="s">
        <v>897</v>
      </c>
      <c r="AH81" s="501" t="s">
        <v>241</v>
      </c>
      <c r="AI81" s="556" t="s">
        <v>12</v>
      </c>
      <c r="AJ81" s="557"/>
      <c r="AK81" s="557"/>
      <c r="AL81" s="557"/>
      <c r="AM81" s="493"/>
      <c r="AN81" s="493"/>
      <c r="AO81" s="493"/>
      <c r="AP81" s="493"/>
      <c r="AQ81" s="493"/>
      <c r="AR81" s="536"/>
      <c r="AS81" s="495" t="str">
        <f t="shared" si="4"/>
        <v>No aplica, no hay meta</v>
      </c>
      <c r="AT81" s="495">
        <f t="shared" si="5"/>
        <v>0</v>
      </c>
      <c r="AU81" s="376" t="b">
        <f t="shared" si="6"/>
        <v>1</v>
      </c>
      <c r="AV81" s="368" t="s">
        <v>347</v>
      </c>
    </row>
    <row r="82" spans="1:48" ht="102.65" customHeight="1">
      <c r="A82" s="185" t="s">
        <v>242</v>
      </c>
      <c r="B82" s="205" t="s">
        <v>60</v>
      </c>
      <c r="C82" s="160" t="s">
        <v>64</v>
      </c>
      <c r="D82" s="200">
        <v>1</v>
      </c>
      <c r="E82" s="201" t="s">
        <v>898</v>
      </c>
      <c r="F82" s="161">
        <v>0.6</v>
      </c>
      <c r="G82" s="160" t="s">
        <v>259</v>
      </c>
      <c r="H82" s="159" t="s">
        <v>271</v>
      </c>
      <c r="I82" s="215" t="s">
        <v>899</v>
      </c>
      <c r="J82" s="159" t="s">
        <v>248</v>
      </c>
      <c r="K82" s="135" t="s">
        <v>900</v>
      </c>
      <c r="L82" s="135" t="s">
        <v>901</v>
      </c>
      <c r="M82" s="135" t="s">
        <v>902</v>
      </c>
      <c r="N82" s="159" t="s">
        <v>339</v>
      </c>
      <c r="O82" s="159" t="s">
        <v>249</v>
      </c>
      <c r="P82" s="159" t="s">
        <v>340</v>
      </c>
      <c r="Q82" s="160">
        <v>2023</v>
      </c>
      <c r="R82" s="163">
        <v>1</v>
      </c>
      <c r="S82" s="221">
        <v>46022</v>
      </c>
      <c r="T82" s="233">
        <v>1</v>
      </c>
      <c r="U82" s="163">
        <v>1</v>
      </c>
      <c r="V82" s="163">
        <v>1</v>
      </c>
      <c r="W82" s="163">
        <v>1</v>
      </c>
      <c r="X82" s="272">
        <v>1</v>
      </c>
      <c r="Y82" s="305" t="s">
        <v>903</v>
      </c>
      <c r="Z82" s="305" t="s">
        <v>904</v>
      </c>
      <c r="AA82" s="305" t="s">
        <v>343</v>
      </c>
      <c r="AB82" s="348">
        <f>71/71</f>
        <v>1</v>
      </c>
      <c r="AC82" s="348"/>
      <c r="AD82" s="348"/>
      <c r="AE82" s="485"/>
      <c r="AF82" s="560">
        <f>71/71</f>
        <v>1</v>
      </c>
      <c r="AG82" s="561" t="s">
        <v>905</v>
      </c>
      <c r="AH82" s="561" t="s">
        <v>906</v>
      </c>
      <c r="AI82" s="562"/>
      <c r="AJ82" s="493"/>
      <c r="AK82" s="493"/>
      <c r="AL82" s="493"/>
      <c r="AM82" s="493"/>
      <c r="AN82" s="493"/>
      <c r="AO82" s="493"/>
      <c r="AP82" s="493"/>
      <c r="AQ82" s="493"/>
      <c r="AR82" s="563"/>
      <c r="AS82" s="495">
        <f t="shared" si="4"/>
        <v>1</v>
      </c>
      <c r="AT82" s="495">
        <f t="shared" si="5"/>
        <v>1</v>
      </c>
      <c r="AU82" s="376" t="b">
        <f t="shared" si="6"/>
        <v>1</v>
      </c>
      <c r="AV82" s="368" t="s">
        <v>347</v>
      </c>
    </row>
    <row r="83" spans="1:48" ht="112.9" customHeight="1">
      <c r="A83" s="185" t="s">
        <v>243</v>
      </c>
      <c r="B83" s="205" t="s">
        <v>60</v>
      </c>
      <c r="C83" s="160" t="s">
        <v>64</v>
      </c>
      <c r="D83" s="200">
        <v>1</v>
      </c>
      <c r="E83" s="201" t="s">
        <v>898</v>
      </c>
      <c r="F83" s="161">
        <v>0.3</v>
      </c>
      <c r="G83" s="160" t="s">
        <v>259</v>
      </c>
      <c r="H83" s="159" t="s">
        <v>271</v>
      </c>
      <c r="I83" s="215" t="s">
        <v>899</v>
      </c>
      <c r="J83" s="159" t="s">
        <v>245</v>
      </c>
      <c r="K83" s="135" t="s">
        <v>907</v>
      </c>
      <c r="L83" s="135" t="s">
        <v>908</v>
      </c>
      <c r="M83" s="135" t="s">
        <v>909</v>
      </c>
      <c r="N83" s="159" t="s">
        <v>361</v>
      </c>
      <c r="O83" s="159" t="s">
        <v>252</v>
      </c>
      <c r="P83" s="159" t="s">
        <v>362</v>
      </c>
      <c r="Q83" s="160">
        <v>2023</v>
      </c>
      <c r="R83" s="220">
        <v>100</v>
      </c>
      <c r="S83" s="221">
        <v>46022</v>
      </c>
      <c r="T83" s="229">
        <v>1</v>
      </c>
      <c r="U83" s="220">
        <v>1</v>
      </c>
      <c r="V83" s="220">
        <v>1</v>
      </c>
      <c r="W83" s="220">
        <v>1</v>
      </c>
      <c r="X83" s="222">
        <v>4</v>
      </c>
      <c r="Y83" s="327" t="s">
        <v>910</v>
      </c>
      <c r="Z83" s="239" t="s">
        <v>911</v>
      </c>
      <c r="AA83" s="239" t="s">
        <v>343</v>
      </c>
      <c r="AB83" s="347">
        <v>1</v>
      </c>
      <c r="AC83" s="347"/>
      <c r="AD83" s="347"/>
      <c r="AE83" s="486"/>
      <c r="AF83" s="564">
        <v>1</v>
      </c>
      <c r="AG83" s="561" t="s">
        <v>912</v>
      </c>
      <c r="AH83" s="565" t="s">
        <v>913</v>
      </c>
      <c r="AI83" s="562"/>
      <c r="AJ83" s="493"/>
      <c r="AK83" s="493"/>
      <c r="AL83" s="493"/>
      <c r="AM83" s="493"/>
      <c r="AN83" s="493"/>
      <c r="AO83" s="493"/>
      <c r="AP83" s="493"/>
      <c r="AQ83" s="493"/>
      <c r="AR83" s="527"/>
      <c r="AS83" s="495">
        <f t="shared" si="4"/>
        <v>1</v>
      </c>
      <c r="AT83" s="495">
        <f t="shared" si="5"/>
        <v>0.25</v>
      </c>
      <c r="AU83" s="376" t="b">
        <f t="shared" si="6"/>
        <v>1</v>
      </c>
      <c r="AV83" s="368" t="s">
        <v>347</v>
      </c>
    </row>
    <row r="84" spans="1:48" ht="137.5" customHeight="1">
      <c r="A84" s="185" t="s">
        <v>914</v>
      </c>
      <c r="B84" s="205" t="s">
        <v>60</v>
      </c>
      <c r="C84" s="160" t="s">
        <v>64</v>
      </c>
      <c r="D84" s="200">
        <v>1</v>
      </c>
      <c r="E84" s="201" t="s">
        <v>898</v>
      </c>
      <c r="F84" s="161">
        <v>0.1</v>
      </c>
      <c r="G84" s="160" t="s">
        <v>259</v>
      </c>
      <c r="H84" s="159" t="s">
        <v>271</v>
      </c>
      <c r="I84" s="215" t="s">
        <v>899</v>
      </c>
      <c r="J84" s="159" t="s">
        <v>248</v>
      </c>
      <c r="K84" s="135" t="s">
        <v>915</v>
      </c>
      <c r="L84" s="135" t="s">
        <v>916</v>
      </c>
      <c r="M84" s="135" t="s">
        <v>917</v>
      </c>
      <c r="N84" s="159" t="s">
        <v>361</v>
      </c>
      <c r="O84" s="159" t="s">
        <v>252</v>
      </c>
      <c r="P84" s="159" t="s">
        <v>362</v>
      </c>
      <c r="Q84" s="160">
        <v>2023</v>
      </c>
      <c r="R84" s="220">
        <v>16</v>
      </c>
      <c r="S84" s="221">
        <v>46022</v>
      </c>
      <c r="T84" s="229">
        <v>4</v>
      </c>
      <c r="U84" s="220">
        <v>4</v>
      </c>
      <c r="V84" s="220">
        <v>4</v>
      </c>
      <c r="W84" s="220">
        <v>4</v>
      </c>
      <c r="X84" s="290">
        <v>16</v>
      </c>
      <c r="Y84" s="239" t="s">
        <v>918</v>
      </c>
      <c r="Z84" s="328" t="s">
        <v>918</v>
      </c>
      <c r="AA84" s="239" t="s">
        <v>343</v>
      </c>
      <c r="AB84" s="347">
        <v>4</v>
      </c>
      <c r="AC84" s="347"/>
      <c r="AD84" s="347"/>
      <c r="AE84" s="486"/>
      <c r="AF84" s="564">
        <v>4</v>
      </c>
      <c r="AG84" s="561" t="s">
        <v>919</v>
      </c>
      <c r="AH84" s="565" t="s">
        <v>920</v>
      </c>
      <c r="AI84" s="562"/>
      <c r="AJ84" s="493"/>
      <c r="AK84" s="493"/>
      <c r="AL84" s="493"/>
      <c r="AM84" s="493"/>
      <c r="AN84" s="493"/>
      <c r="AO84" s="493"/>
      <c r="AP84" s="493"/>
      <c r="AQ84" s="493"/>
      <c r="AR84" s="522"/>
      <c r="AS84" s="495">
        <f t="shared" si="4"/>
        <v>1</v>
      </c>
      <c r="AT84" s="495">
        <f t="shared" si="5"/>
        <v>0.25</v>
      </c>
      <c r="AU84" s="376" t="b">
        <f t="shared" si="6"/>
        <v>1</v>
      </c>
      <c r="AV84" s="368" t="s">
        <v>347</v>
      </c>
    </row>
    <row r="85" spans="1:48" ht="97.5" customHeight="1">
      <c r="A85" s="185" t="s">
        <v>921</v>
      </c>
      <c r="B85" s="205" t="s">
        <v>84</v>
      </c>
      <c r="C85" s="160" t="s">
        <v>85</v>
      </c>
      <c r="D85" s="200">
        <v>1</v>
      </c>
      <c r="E85" s="201" t="s">
        <v>922</v>
      </c>
      <c r="F85" s="161">
        <v>0.8</v>
      </c>
      <c r="G85" s="160" t="s">
        <v>86</v>
      </c>
      <c r="H85" s="159" t="s">
        <v>271</v>
      </c>
      <c r="I85" s="215" t="s">
        <v>923</v>
      </c>
      <c r="J85" s="159" t="s">
        <v>248</v>
      </c>
      <c r="K85" s="135" t="s">
        <v>924</v>
      </c>
      <c r="L85" s="135" t="s">
        <v>925</v>
      </c>
      <c r="M85" s="135" t="s">
        <v>926</v>
      </c>
      <c r="N85" s="159" t="s">
        <v>339</v>
      </c>
      <c r="O85" s="159" t="s">
        <v>246</v>
      </c>
      <c r="P85" s="159" t="s">
        <v>340</v>
      </c>
      <c r="Q85" s="160">
        <v>2025</v>
      </c>
      <c r="R85" s="136">
        <v>1</v>
      </c>
      <c r="S85" s="221">
        <v>46022</v>
      </c>
      <c r="T85" s="136">
        <v>1</v>
      </c>
      <c r="U85" s="136">
        <v>1</v>
      </c>
      <c r="V85" s="136">
        <v>1</v>
      </c>
      <c r="W85" s="136">
        <v>1</v>
      </c>
      <c r="X85" s="110">
        <v>1</v>
      </c>
      <c r="Y85" s="329" t="s">
        <v>927</v>
      </c>
      <c r="Z85" s="304" t="s">
        <v>928</v>
      </c>
      <c r="AA85" s="304" t="s">
        <v>343</v>
      </c>
      <c r="AB85" s="349">
        <v>1</v>
      </c>
      <c r="AC85" s="350"/>
      <c r="AD85" s="350"/>
      <c r="AE85" s="487"/>
      <c r="AF85" s="566">
        <v>1</v>
      </c>
      <c r="AG85" s="351" t="s">
        <v>929</v>
      </c>
      <c r="AH85" s="352" t="s">
        <v>930</v>
      </c>
      <c r="AI85" s="351" t="s">
        <v>931</v>
      </c>
      <c r="AJ85" s="493"/>
      <c r="AK85" s="493"/>
      <c r="AL85" s="493"/>
      <c r="AM85" s="493"/>
      <c r="AN85" s="493"/>
      <c r="AO85" s="493"/>
      <c r="AP85" s="493"/>
      <c r="AQ85" s="493"/>
      <c r="AR85" s="494"/>
      <c r="AS85" s="495">
        <f t="shared" si="4"/>
        <v>1</v>
      </c>
      <c r="AT85" s="495">
        <f t="shared" si="5"/>
        <v>1</v>
      </c>
      <c r="AU85" s="376" t="b">
        <f t="shared" si="6"/>
        <v>1</v>
      </c>
      <c r="AV85" s="368" t="s">
        <v>347</v>
      </c>
    </row>
    <row r="86" spans="1:48" ht="97.5" customHeight="1">
      <c r="A86" s="185" t="s">
        <v>932</v>
      </c>
      <c r="B86" s="205" t="s">
        <v>84</v>
      </c>
      <c r="C86" s="160" t="s">
        <v>85</v>
      </c>
      <c r="D86" s="200">
        <v>1</v>
      </c>
      <c r="E86" s="201" t="s">
        <v>922</v>
      </c>
      <c r="F86" s="161">
        <v>0.2</v>
      </c>
      <c r="G86" s="160" t="s">
        <v>86</v>
      </c>
      <c r="H86" s="159" t="s">
        <v>271</v>
      </c>
      <c r="I86" s="215" t="s">
        <v>923</v>
      </c>
      <c r="J86" s="159" t="s">
        <v>251</v>
      </c>
      <c r="K86" s="135" t="s">
        <v>933</v>
      </c>
      <c r="L86" s="135" t="s">
        <v>934</v>
      </c>
      <c r="M86" s="135" t="s">
        <v>935</v>
      </c>
      <c r="N86" s="159" t="s">
        <v>361</v>
      </c>
      <c r="O86" s="159" t="s">
        <v>255</v>
      </c>
      <c r="P86" s="159" t="s">
        <v>340</v>
      </c>
      <c r="Q86" s="160" t="s">
        <v>351</v>
      </c>
      <c r="R86" s="160" t="s">
        <v>351</v>
      </c>
      <c r="S86" s="160" t="s">
        <v>351</v>
      </c>
      <c r="T86" s="136">
        <v>0.05</v>
      </c>
      <c r="U86" s="136">
        <v>0.1</v>
      </c>
      <c r="V86" s="136">
        <v>0.15</v>
      </c>
      <c r="W86" s="136">
        <v>0.2</v>
      </c>
      <c r="X86" s="110">
        <v>0.2</v>
      </c>
      <c r="Y86" s="304" t="s">
        <v>936</v>
      </c>
      <c r="Z86" s="304" t="s">
        <v>937</v>
      </c>
      <c r="AA86" s="304" t="s">
        <v>343</v>
      </c>
      <c r="AB86" s="349" t="s">
        <v>938</v>
      </c>
      <c r="AC86" s="350"/>
      <c r="AD86" s="350"/>
      <c r="AE86" s="487"/>
      <c r="AF86" s="566" t="s">
        <v>938</v>
      </c>
      <c r="AG86" s="351" t="s">
        <v>939</v>
      </c>
      <c r="AH86" s="352" t="s">
        <v>940</v>
      </c>
      <c r="AI86" s="351" t="s">
        <v>931</v>
      </c>
      <c r="AJ86" s="493"/>
      <c r="AK86" s="493"/>
      <c r="AL86" s="493"/>
      <c r="AM86" s="493"/>
      <c r="AN86" s="493"/>
      <c r="AO86" s="493"/>
      <c r="AP86" s="493"/>
      <c r="AQ86" s="493"/>
      <c r="AR86" s="494"/>
      <c r="AS86" s="495" t="str">
        <f t="shared" si="4"/>
        <v>Revisar fórmula</v>
      </c>
      <c r="AT86" s="495" t="str">
        <f t="shared" si="5"/>
        <v>Revisar fórmula</v>
      </c>
      <c r="AU86" s="376" t="b">
        <f t="shared" si="6"/>
        <v>0</v>
      </c>
      <c r="AV86" s="368" t="s">
        <v>389</v>
      </c>
    </row>
  </sheetData>
  <autoFilter ref="A3:BB86" xr:uid="{631D5675-E1B4-4B6B-AF88-982D6DC41CEB}"/>
  <mergeCells count="4">
    <mergeCell ref="T2:X2"/>
    <mergeCell ref="AB2:AF2"/>
    <mergeCell ref="AG2:AR2"/>
    <mergeCell ref="AU2:AV2"/>
  </mergeCells>
  <phoneticPr fontId="21" type="noConversion"/>
  <dataValidations count="2">
    <dataValidation type="list" allowBlank="1" showInputMessage="1" showErrorMessage="1" sqref="N4:N86" xr:uid="{A217479B-B703-4BF1-ABE2-734DF9E799CF}">
      <formula1>"Incrementar, Mantener, Reducir"</formula1>
    </dataValidation>
    <dataValidation type="list" allowBlank="1" showInputMessage="1" showErrorMessage="1" sqref="P4:P86" xr:uid="{12EA30AA-3D4A-4BDB-A9D8-89E647B48532}">
      <formula1>"Número, Porcentaje, Tasa, Índice, Puntos porcentuales, Años, Meses, Días, Horas, Otra"</formula1>
    </dataValidation>
  </dataValidations>
  <hyperlinks>
    <hyperlink ref="I4" r:id="rId1" xr:uid="{3C3291D1-3BA1-4BCF-9F9A-F7702D8B2D6A}"/>
    <hyperlink ref="I82" r:id="rId2" xr:uid="{8A845B23-6358-41C1-A524-A7C54CC8AB90}"/>
    <hyperlink ref="I83" r:id="rId3" xr:uid="{C2767AAE-6C51-450E-BC1F-17E8C8470478}"/>
    <hyperlink ref="I84" r:id="rId4" xr:uid="{33979B8B-BEA7-4335-9AC1-7D9B8D236E56}"/>
    <hyperlink ref="I85" r:id="rId5" xr:uid="{686422C3-BFD7-4998-B0D0-B453EDEB1664}"/>
    <hyperlink ref="I86" r:id="rId6" xr:uid="{C9824289-DAA6-49CD-B717-B2B34B77C0DD}"/>
    <hyperlink ref="I75" r:id="rId7" xr:uid="{21D03CDC-8E73-4950-8942-9F963BE339BC}"/>
    <hyperlink ref="I76" r:id="rId8" xr:uid="{E70D3727-BD04-4BB3-BB6C-78DC1843AC8D}"/>
    <hyperlink ref="I77" r:id="rId9" xr:uid="{D84408E1-AAF4-42C9-B622-3809453CABF8}"/>
    <hyperlink ref="I78" r:id="rId10" xr:uid="{07E01880-ED72-45DA-ACA5-83A52CA4F6AA}"/>
    <hyperlink ref="I79" r:id="rId11" xr:uid="{EAD172E1-D20C-4CD2-8F13-0431D490B7A2}"/>
    <hyperlink ref="I5" r:id="rId12" xr:uid="{45A09CEC-9CCA-4F51-9B1D-63A69FEFA05A}"/>
    <hyperlink ref="I6" r:id="rId13" xr:uid="{D79977E6-AD93-44A8-80E3-1C8CF6DA509E}"/>
    <hyperlink ref="I22" r:id="rId14" xr:uid="{E27B8D7C-3316-4794-9474-0946E5D1E971}"/>
    <hyperlink ref="I23" r:id="rId15" xr:uid="{09D9C267-2594-453B-8BD5-12F07EAA0F32}"/>
    <hyperlink ref="I24" r:id="rId16" xr:uid="{6ECF17B9-6C4F-498F-A4AB-5E3227769F62}"/>
    <hyperlink ref="I25" r:id="rId17" xr:uid="{031CA922-4F29-4FD7-8E36-35C948941F1E}"/>
    <hyperlink ref="I26:I27" r:id="rId18" display="angelica.palacios@mininterior.gov.co" xr:uid="{7ECCDF00-FB01-44F6-96C8-38D260D55ABB}"/>
    <hyperlink ref="I31" r:id="rId19" xr:uid="{9142579D-C3AB-4FAF-87C6-B198F6146587}"/>
    <hyperlink ref="I32" r:id="rId20" xr:uid="{94C44B7E-87F2-4E4F-B20A-8CEE82C0E2BF}"/>
    <hyperlink ref="I47" r:id="rId21" xr:uid="{6FE3FA76-465A-4F1A-BFFD-0E58A8567BE2}"/>
    <hyperlink ref="I48:I50" r:id="rId22" display="amelia.cotes@mininterior.gov.co" xr:uid="{75D203B4-3DBF-45B2-922B-806188195DA4}"/>
    <hyperlink ref="I56" r:id="rId23" xr:uid="{AEFB91DB-413C-41E7-AE36-5D5795802929}"/>
    <hyperlink ref="I57" r:id="rId24" xr:uid="{B2A17F6A-2C9F-40A4-A002-7B82A8327326}"/>
    <hyperlink ref="I58" r:id="rId25" xr:uid="{9403ACE7-3386-4C4B-A72D-C1C759E0C58A}"/>
    <hyperlink ref="I61" r:id="rId26" xr:uid="{CE86F6F5-A4DD-47E2-834E-C4177E36380A}"/>
    <hyperlink ref="I62" r:id="rId27" xr:uid="{60BBB91B-28EC-4E0A-8875-C34BBADA530B}"/>
    <hyperlink ref="I63" r:id="rId28" xr:uid="{E066C45B-E263-4572-92B0-50B43F5B70FB}"/>
    <hyperlink ref="I64" r:id="rId29" xr:uid="{4EED6E4D-3864-4A2A-A6D6-74730C7A5EDF}"/>
    <hyperlink ref="I65" r:id="rId30" xr:uid="{CF352EF1-CA4B-4DA3-95D8-E7463AB1AA23}"/>
    <hyperlink ref="I66" r:id="rId31" xr:uid="{F772804F-4284-4F40-B845-8F01FB26D946}"/>
    <hyperlink ref="I67:I69" r:id="rId32" display="lina.vacca@mininterior.gov.co" xr:uid="{E2C53C41-4883-4B21-9D26-72BE1FE2EB49}"/>
    <hyperlink ref="I80" r:id="rId33" xr:uid="{DF0515F9-1085-4FA7-8BD0-D963CB83E0BE}"/>
    <hyperlink ref="I81" r:id="rId34" xr:uid="{EDA00051-8AD0-4A4B-A261-D83BF323B231}"/>
    <hyperlink ref="I70" r:id="rId35" xr:uid="{52176713-6D81-4918-B479-DEBD132C4CBE}"/>
    <hyperlink ref="I71" r:id="rId36" xr:uid="{B969C8F3-0AF6-4D07-A4BB-637BE4E4F137}"/>
    <hyperlink ref="I72" r:id="rId37" xr:uid="{A780501E-C1C4-410F-BCEA-490A0EF2E7A7}"/>
    <hyperlink ref="I73" r:id="rId38" xr:uid="{D9D13000-23C7-41B8-A704-F199FBBD0249}"/>
    <hyperlink ref="I74" r:id="rId39" xr:uid="{1923471A-2F0A-440A-A76C-6EB316B3D0EE}"/>
    <hyperlink ref="I28" r:id="rId40" xr:uid="{F9BD62B4-1D56-4FE7-B5EB-9649C4AA0F78}"/>
    <hyperlink ref="I29" r:id="rId41" xr:uid="{8FD33CF3-2BAC-4C2C-A1FE-C38D0131E1A0}"/>
    <hyperlink ref="I30" r:id="rId42" xr:uid="{9623AF15-C53C-4C9C-AD60-6080EA867735}"/>
    <hyperlink ref="I33" r:id="rId43" xr:uid="{693C1A3C-F989-472B-A50C-4D70A1A37FD9}"/>
    <hyperlink ref="I34" r:id="rId44" xr:uid="{B3E787A9-A80A-4C81-A500-FC18E907D423}"/>
    <hyperlink ref="I35" r:id="rId45" xr:uid="{95C15393-C9B6-4DD0-B286-EDE97F982FC7}"/>
    <hyperlink ref="I36" r:id="rId46" xr:uid="{F7FC38EB-A256-4944-8686-289209904E44}"/>
    <hyperlink ref="I37" r:id="rId47" xr:uid="{6C837A1C-7C8C-4D37-8CC3-B0F206EB8970}"/>
    <hyperlink ref="I38" r:id="rId48" xr:uid="{3F5C0068-9FFB-4927-93A1-8D0F1DA99515}"/>
    <hyperlink ref="I39" r:id="rId49" xr:uid="{3893082C-AE81-4C9B-8BA5-7175AFF14FC3}"/>
    <hyperlink ref="I40" r:id="rId50" xr:uid="{7662859E-C66D-4213-9B80-F9D0D38DC517}"/>
    <hyperlink ref="I41" r:id="rId51" xr:uid="{EB0F98E8-E9DB-4842-8AC9-E5B75DDCC0A5}"/>
    <hyperlink ref="I42" r:id="rId52" xr:uid="{071586E8-BD25-4C8A-949E-90FB02E84536}"/>
    <hyperlink ref="I45:I46" r:id="rId53" display="nhora.mondragon@mininterior.gov.co_x0009__x0009__x0009__x0009__x0009__x0009__x0009__x0009__x0009_" xr:uid="{6EEBA871-4654-4890-AD27-71B4AD0AA9D5}"/>
    <hyperlink ref="I10" r:id="rId54" xr:uid="{95BFA5AF-9830-42E2-9DAB-60F4491300E1}"/>
    <hyperlink ref="I51" r:id="rId55" xr:uid="{0E8EC7AF-9DDC-4EE5-9B39-6C0C9583A665}"/>
    <hyperlink ref="I52" r:id="rId56" xr:uid="{17419300-6E96-4068-975F-6EBBBC369278}"/>
    <hyperlink ref="I15" r:id="rId57" xr:uid="{76A0FF02-CD17-4961-8F29-3CE4028D8544}"/>
    <hyperlink ref="I14" r:id="rId58" xr:uid="{C2BAA015-0B6E-4463-9D5A-6AC85C1539FF}"/>
    <hyperlink ref="I59" r:id="rId59" xr:uid="{B5408222-E6AE-4B6C-AB39-759DCA5C5800}"/>
    <hyperlink ref="I60" r:id="rId60" xr:uid="{8D648C53-BAC3-4EF6-A3DA-24E067455326}"/>
    <hyperlink ref="I43" r:id="rId61" xr:uid="{51C91445-DC92-4DF1-93A8-E096E76EDDE6}"/>
    <hyperlink ref="I53" r:id="rId62" xr:uid="{FA652C8A-51D0-43F1-AFFD-A47A692B4816}"/>
    <hyperlink ref="I54" r:id="rId63" xr:uid="{78A8BA29-47B1-4F51-AD62-7DDE57DC2923}"/>
    <hyperlink ref="I55" r:id="rId64" xr:uid="{6D5E9647-A6C2-4B1E-9456-A0B43C23AC98}"/>
    <hyperlink ref="I45" r:id="rId65" xr:uid="{1BEBBE42-3E4F-4E9C-8770-7FDF94A4F6AF}"/>
    <hyperlink ref="I46" r:id="rId66" xr:uid="{85565A6F-98DF-4D4A-9377-A91E8DE73A7A}"/>
    <hyperlink ref="I44" r:id="rId67" xr:uid="{6E3DFA66-2557-4764-958D-F3E59CFBF240}"/>
    <hyperlink ref="I7" r:id="rId68" xr:uid="{7A7FC1E7-4236-4244-9334-B4494816A2A7}"/>
    <hyperlink ref="I8" r:id="rId69" xr:uid="{5B155F6A-7C7F-403F-8F17-933FC5473F1B}"/>
    <hyperlink ref="I9" r:id="rId70" xr:uid="{8927E457-E22D-4AF4-BD9D-C6B990A1B320}"/>
    <hyperlink ref="I11:I13" r:id="rId71" display="yitcy.becerra@mininterior.gov.co" xr:uid="{79718569-0618-4217-94BB-17AAADCAC7A7}"/>
    <hyperlink ref="AH66" r:id="rId72" xr:uid="{48730C89-8E6E-4DE1-9A73-77181B193F55}"/>
    <hyperlink ref="AH67" r:id="rId73" xr:uid="{0C3D6E81-9632-4115-B7B4-0C32F9E356D3}"/>
    <hyperlink ref="AH68" r:id="rId74" xr:uid="{B1CD8B2C-91B7-4CD7-908E-A92B5B34D1D5}"/>
    <hyperlink ref="AH69" r:id="rId75" xr:uid="{105DB242-CCBF-4C7E-AFD2-F81A10271FE4}"/>
    <hyperlink ref="AH15" r:id="rId76" xr:uid="{9369EA84-1A4D-4125-A093-1ADCDBBA3E5E}"/>
    <hyperlink ref="AH16" r:id="rId77" xr:uid="{1288DCCB-FDE2-4B60-8F13-FEF4ADCD3C79}"/>
    <hyperlink ref="AH17" r:id="rId78" xr:uid="{CC4B023A-E9DF-48B6-ADAE-795BBBF59636}"/>
    <hyperlink ref="AH18" r:id="rId79" xr:uid="{40CDFBCB-DD24-4030-86FC-5C5DB53DB877}"/>
    <hyperlink ref="AH19" r:id="rId80" xr:uid="{0BC30210-2FFD-45DE-816D-415510ADD8C8}"/>
    <hyperlink ref="AH20" r:id="rId81" xr:uid="{12D25430-C3ED-4F7C-B3E0-05ABFD8C91AD}"/>
    <hyperlink ref="AH53" r:id="rId82" xr:uid="{E9D0BC3C-69A4-47A5-B077-47F19BBE32A4}"/>
    <hyperlink ref="AH54" r:id="rId83" xr:uid="{765EC8EF-1AA7-4D03-8734-20D92FFEA1B8}"/>
    <hyperlink ref="AH55" r:id="rId84" xr:uid="{361BEC5E-07A9-4EC9-870F-D53BCAF845AF}"/>
    <hyperlink ref="AH75" r:id="rId85" display="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 xr:uid="{7E97B50A-48DE-4EF9-BB18-EB3EDDF6EAE9}"/>
    <hyperlink ref="AH76" r:id="rId86" display="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 xr:uid="{9BF648B2-4F7C-4452-91A6-EB528457AC78}"/>
    <hyperlink ref="AH77" r:id="rId87" display="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 xr:uid="{721AD0F5-C88B-463A-B0FC-8FF4D78567D0}"/>
    <hyperlink ref="AH78" r:id="rId88" display="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 xr:uid="{3CE0A7BB-8DC4-48B5-B90D-5A0EA0816BE7}"/>
    <hyperlink ref="AH79" r:id="rId89" display="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 xr:uid="{A01B9439-4267-4D46-90AD-FD970BF02F78}"/>
    <hyperlink ref="AH11" r:id="rId90" display="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 xr:uid="{F0675DDD-17D6-49BC-8E58-19417E9A5E95}"/>
    <hyperlink ref="AH12" r:id="rId91" display="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 xr:uid="{35CB3742-4A92-4FEE-B489-7FA68CB0A3E2}"/>
    <hyperlink ref="AH13" r:id="rId92" display="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 xr:uid="{70B0EC9C-4665-4F8E-8A31-2B5E4B601E3A}"/>
    <hyperlink ref="AH43" r:id="rId93" display="https://mininteriorgovco.sharepoint.com/:f:/r/sites/EvidenciasOAP/Documentos%20compartidos/Evidencias%20Indicadores%20de%20Proceso%202026/05.%20Gesti%C3%B3n%20para%20la%20Protecci%C3%B3n%20de%20los%20derechos/Grupo%20enfoque%20de%20g%C3%A9nero%20y%20diversidad/Ind040?csf=1&amp;web=1&amp;e=dFiWfM" xr:uid="{FB3539A9-0477-4533-879E-99D8ACB2FC6D}"/>
    <hyperlink ref="AH52" r:id="rId94" xr:uid="{C6E08E4E-0036-4BBD-A6E7-84969BBB0528}"/>
    <hyperlink ref="AH44" r:id="rId95" display="https://mininteriorgovco.sharepoint.com/:f:/r/sites/EvidenciasOAP/Documentos%20compartidos/Evidencias%20Indicadores%20de%20Proceso%202026/05.%20Gesti%C3%B3n%20para%20la%20Protecci%C3%B3n%20de%20los%20derechos/Direcci%C3%B3n%20de%20Seguridad,%20Convivencia%20Ciudadana%20y%20Gobierno/Ind041?csf=1&amp;web=1&amp;e=GuJEQC" xr:uid="{4C37DB48-A55C-46F0-8B5A-C5DB5B4A7A58}"/>
    <hyperlink ref="AH45" r:id="rId96" display="https://mininteriorgovco.sharepoint.com/:f:/r/sites/EvidenciasOAP/Documentos%20compartidos/Evidencias%20Indicadores%20de%20Proceso%202026/05.%20Gesti%C3%B3n%20para%20la%20Protecci%C3%B3n%20de%20los%20derechos/Direcci%C3%B3n%20de%20Seguridad,%20Convivencia%20Ciudadana%20y%20Gobierno/Ind042?csf=1&amp;web=1&amp;e=cldbRA" xr:uid="{4DD83599-698D-4555-BDC7-03B4BD7898C1}"/>
    <hyperlink ref="AH46" r:id="rId97" display="https://mininteriorgovco.sharepoint.com/:f:/r/sites/EvidenciasOAP/Documentos%20compartidos/Evidencias%20Indicadores%20de%20Proceso%202026/05.%20Gesti%C3%B3n%20para%20la%20Protecci%C3%B3n%20de%20los%20derechos/Direcci%C3%B3n%20de%20Seguridad,%20Convivencia%20Ciudadana%20y%20Gobierno/Ind043?csf=1&amp;web=1&amp;e=1HJCpq" xr:uid="{2ECEAA43-7134-4657-A8AA-B7787EC5AD6A}"/>
    <hyperlink ref="AH61" r:id="rId98" xr:uid="{523805C3-4E84-4810-849C-F5B92C24CF9C}"/>
    <hyperlink ref="AH62" r:id="rId99" xr:uid="{8D24D1B2-17DE-40AC-9354-0CFEC487DB2F}"/>
    <hyperlink ref="AE63" r:id="rId100" xr:uid="{920EC006-CD30-4CA7-9514-2654FC2408AB}"/>
    <hyperlink ref="AH63" r:id="rId101" xr:uid="{1CE554B5-A23B-491B-9602-ECDE02FA740C}"/>
    <hyperlink ref="AH64" r:id="rId102" xr:uid="{A88F17CD-AE15-453C-A448-A06AC778AB38}"/>
    <hyperlink ref="AH65" r:id="rId103" xr:uid="{C76C7476-2CA7-4BF7-BE08-8CB3B03FDB75}"/>
    <hyperlink ref="AH81" r:id="rId104" xr:uid="{C56ADA59-90F3-4F8A-8642-42EABAF76519}"/>
    <hyperlink ref="AH80" r:id="rId105" xr:uid="{D3A12567-21C5-4F78-9A1A-DEAFB52A28A2}"/>
    <hyperlink ref="AH83" r:id="rId106" display="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 xr:uid="{025ABD91-8850-4C97-BF65-E89993817067}"/>
    <hyperlink ref="AH84" r:id="rId107" display="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 xr:uid="{8621F2AD-3D1F-4EED-AA16-10F9B76BDEBB}"/>
    <hyperlink ref="AH85" r:id="rId108" display="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 xr:uid="{F5206314-1DDE-4F7C-AF43-6999AB58534E}"/>
    <hyperlink ref="AH86" r:id="rId109" display="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 xr:uid="{29C23E9D-0FD2-4C19-BD2D-EF5415D4A70C}"/>
    <hyperlink ref="AH33" r:id="rId110" display="https://mininteriorgovco.sharepoint.com/:f:/r/sites/EvidenciasOAP/Documentos%20compartidos/Evidencias%20Indicadores%20de%20Proceso%202026/05.%20Gesti%C3%B3n%20para%20la%20Protecci%C3%B3n%20de%20los%20derechos/Direcci%C3%B3n%20de%20Derechos%20Humanos/Ind030?csf=1&amp;web=1&amp;e=kDW1dh" xr:uid="{FC8498AC-0FB5-4358-85DB-86B4A8BF6A8B}"/>
    <hyperlink ref="AH34" r:id="rId111" display="https://mininteriorgovco.sharepoint.com/:f:/r/sites/EvidenciasOAP/Documentos%20compartidos/Evidencias%20Indicadores%20de%20Proceso%202026/05.%20Gesti%C3%B3n%20para%20la%20Protecci%C3%B3n%20de%20los%20derechos/Direcci%C3%B3n%20de%20Derechos%20Humanos/Ind031?csf=1&amp;web=1&amp;e=MBwo9k" xr:uid="{3C354794-0B6A-48F8-939C-84568AF3A698}"/>
    <hyperlink ref="AH35" r:id="rId112" display="https://mininteriorgovco.sharepoint.com/:f:/r/sites/EvidenciasOAP/Documentos%20compartidos/Evidencias%20Indicadores%20de%20Proceso%202026/05.%20Gesti%C3%B3n%20para%20la%20Protecci%C3%B3n%20de%20los%20derechos/Direcci%C3%B3n%20de%20Derechos%20Humanos/Ind032?csf=1&amp;web=1&amp;e=dEcUXe" xr:uid="{E7F07F9C-1540-4EC0-978D-094EBE09EBCD}"/>
    <hyperlink ref="AH36" r:id="rId113" display="https://mininteriorgovco.sharepoint.com/:f:/r/sites/EvidenciasOAP/Documentos%20compartidos/Evidencias%20Indicadores%20de%20Proceso%202026/05.%20Gesti%C3%B3n%20para%20la%20Protecci%C3%B3n%20de%20los%20derechos/Direcci%C3%B3n%20de%20Derechos%20Humanos/Ind033?csf=1&amp;web=1&amp;e=999PuF" xr:uid="{0C500543-A5A3-418D-858E-550D775F43D3}"/>
    <hyperlink ref="AH37" r:id="rId114" display="https://mininteriorgovco.sharepoint.com/:f:/r/sites/EvidenciasOAP/Documentos%20compartidos/Evidencias%20Indicadores%20de%20Proceso%202026/05.%20Gesti%C3%B3n%20para%20la%20Protecci%C3%B3n%20de%20los%20derechos/Direcci%C3%B3n%20de%20Derechos%20Humanos/Ind034?csf=1&amp;web=1&amp;e=V7pMiU" xr:uid="{2B94FB16-F905-4EBB-921F-EA5B45C69441}"/>
    <hyperlink ref="AH38" r:id="rId115" display="https://mininteriorgovco.sharepoint.com/:f:/r/sites/EvidenciasOAP/Documentos%20compartidos/Evidencias%20Indicadores%20de%20Proceso%202026/05.%20Gesti%C3%B3n%20para%20la%20Protecci%C3%B3n%20de%20los%20derechos/Direcci%C3%B3n%20de%20Derechos%20Humanos/Ind035?csf=1&amp;web=1&amp;e=kk2uee" xr:uid="{E98FA12F-3D8D-478B-BC34-56EAE9578E69}"/>
    <hyperlink ref="AH39" r:id="rId116" display="https://mininteriorgovco.sharepoint.com/:f:/r/sites/EvidenciasOAP/Documentos%20compartidos/Evidencias%20Indicadores%20de%20Proceso%202026/05.%20Gesti%C3%B3n%20para%20la%20Protecci%C3%B3n%20de%20los%20derechos/Direcci%C3%B3n%20de%20Derechos%20Humanos/Ind036?csf=1&amp;web=1&amp;e=j6YPbi" xr:uid="{BDFD6F3F-90AC-4ADE-A26D-4F10470984C5}"/>
    <hyperlink ref="AH22" r:id="rId117" display="https://mininteriorgovco.sharepoint.com/:f:/r/sites/EvidenciasOAP/Documentos%20compartidos/Evidencias%20Indicadores%20de%20Proceso%202026/04.%20Gesti%C3%B3n%20Pol%C3%ADtica%20y%20Gobierno/Direcci%C3%B3n%20de%20Asuntos%20Legislativos/I%20Trimestre/Ind019?csf=1&amp;web=1&amp;e=U2hPg2" xr:uid="{9BAA64C7-3FFB-4EEF-8033-C173963C0382}"/>
    <hyperlink ref="AH10" r:id="rId118" display="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 xr:uid="{F777683B-618C-4E60-B46A-BA030BF2DA79}"/>
    <hyperlink ref="AH48" r:id="rId119" display="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 xr:uid="{891837F2-DCB2-4FA0-8BC2-BE5579CC1F6C}"/>
    <hyperlink ref="AH47" r:id="rId120" display="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 xr:uid="{2C90F404-7C11-41C9-B843-40B2E6A4F236}"/>
    <hyperlink ref="AH49" r:id="rId121" display="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 xr:uid="{0EE8FF64-A717-4E7C-822B-FA0185AEE7B4}"/>
    <hyperlink ref="AH50" r:id="rId122" display="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 xr:uid="{438AB4E7-C5AE-4E86-B54E-0D89BA1EE73A}"/>
    <hyperlink ref="AH72" r:id="rId123" xr:uid="{14F0DBAB-6275-4CB6-BE9B-472F6C0C36B9}"/>
    <hyperlink ref="AH73" r:id="rId124" xr:uid="{B845BF5C-9E44-4FD5-A851-BFA86195EBAA}"/>
    <hyperlink ref="AH32" r:id="rId125" xr:uid="{F4813BB6-757F-4C6E-8BDB-BF2A0B10900D}"/>
    <hyperlink ref="AH31" r:id="rId126" xr:uid="{44705CDB-C628-4B2B-BC49-26756E5C1BD7}"/>
    <hyperlink ref="AH40" r:id="rId127" display="https://mininteriorgovco.sharepoint.com/:f:/r/sites/EvidenciasOAP/Documentos compartidos/Evidencias Indicadores de Proceso 2026/05. Gesti%C3%B3n para la Protecci%C3%B3n de los derechos/Direcci%C3%B3n Asuntos Ind%C3%ADgenas, ROM y Minor%C3%ADa/I TRIMESTRE/Ind037?e=5%3a0bd48bcba8f64f1288493f4c960626c5&amp;sharingv2=true&amp;fromShare=true&amp;at=9&amp;xsdata=MDV8MDJ8bGVhbmRyYS5kdXJhbkBtaW5pbnRlcmlvci5nb3YuY298M2VmYjc3YmU5YmU5NDIwZWYwNmQwOGRlOWM4MmUzMmN8YzRmNzg3MGNlYjA4NGQwMWIwMjNhNzFkZDk0ZTg4M2J8MHwwfDYzOTEyMDI4MzE0OTEwNTAyOXxVbmtub3dufFRXRnBiR1pzYjNkOGV5SkZiWEIwZVUxaGNHa2lPblJ5ZFdVc0lsWWlPaUl3TGpBdU1EQXdNQ0lzSWxBaU9pSlhhVzR6TWlJc0lrRk9Jam9pVFdGcGJDSXNJbGRVSWpveWZRPT18MHx8fA%3d%3d&amp;sdata=WktiK0xJM25Ed0RTZmRZWnh1VmlJMHJ2UW5VcEYyOWJKSHRzcWFodldGZz0%3d" xr:uid="{634B5E0B-8921-42B1-B168-5C31D44B66DE}"/>
    <hyperlink ref="AH41" r:id="rId128" display="https://mininteriorgovco.sharepoint.com/:f:/r/sites/EvidenciasOAP/Documentos compartidos/Evidencias Indicadores de Proceso 2026/05. Gesti%C3%B3n para la Protecci%C3%B3n de los derechos/Direcci%C3%B3n Asuntos Ind%C3%ADgenas, ROM y Minor%C3%ADa/I TRIMESTRE/Ind038?e=5%3a40b85c16ea2f4133bc51df09df94db84&amp;sharingv2=true&amp;fromShare=true&amp;at=9&amp;xsdata=MDV8MDJ8bGVhbmRyYS5kdXJhbkBtaW5pbnRlcmlvci5nb3YuY298YTUyYzU2NmU5MWQzNDY4OWJjZmEwOGRlOWM4MmYwNTF8YzRmNzg3MGNlYjA4NGQwMWIwMjNhNzFkZDk0ZTg4M2J8MHwwfDYzOTEyMDI4MzM1NDE4MzA3MHxVbmtub3dufFRXRnBiR1pzYjNkOGV5SkZiWEIwZVUxaGNHa2lPblJ5ZFdVc0lsWWlPaUl3TGpBdU1EQXdNQ0lzSWxBaU9pSlhhVzR6TWlJc0lrRk9Jam9pVFdGcGJDSXNJbGRVSWpveWZRPT18MHx8fA%3d%3d&amp;sdata=UXgrbUxDR05GOHBVQkRnNUJZeExQMmR5MElLNmZMWVQ1Z09hV0FuSldlQT0%3d" xr:uid="{13EED6AC-F4C6-466D-B582-FE82B649C5F5}"/>
    <hyperlink ref="AH8" r:id="rId129" display="https://mininteriorgovco.sharepoint.com/:f:/r/sites/EvidenciasOAP/Documentos%20compartidos/Evidencias%20Indicadores%20de%20Proceso%202026/01.%20Planeaci%C3%B3n,%20Direccionamiento%20Estrat%C3%A9gico%20y%20Comunicaciones/I%20Trimestre/Oficina%20Asesora%20de%20Planeaci%C3%B3n/Ind005?csf=1&amp;web=1&amp;e=xIee7t" xr:uid="{4E891C00-70AB-4742-953E-476FCBA8EDCB}"/>
    <hyperlink ref="AH9" r:id="rId130" display="https://mininteriorgovco.sharepoint.com/:f:/r/sites/EvidenciasOAP/Documentos%20compartidos/Evidencias%20Indicadores%20de%20Proceso%202026/01.%20Planeaci%C3%B3n,%20Direccionamiento%20Estrat%C3%A9gico%20y%20Comunicaciones/I%20Trimestre/Oficina%20Asesora%20de%20Planeaci%C3%B3n/Ind006?csf=1&amp;web=1&amp;e=CbDnem" xr:uid="{51E02E96-1F4B-41A6-B58F-677547BAC78E}"/>
  </hyperlinks>
  <pageMargins left="0.70866141732283472" right="0.70866141732283472" top="0.74803149606299213" bottom="0.74803149606299213" header="0.31496062992125984" footer="0.31496062992125984"/>
  <pageSetup scale="35" orientation="landscape" r:id="rId131"/>
  <extLst>
    <ext xmlns:x14="http://schemas.microsoft.com/office/spreadsheetml/2009/9/main" uri="{CCE6A557-97BC-4b89-ADB6-D9C93CAAB3DF}">
      <x14:dataValidations xmlns:xm="http://schemas.microsoft.com/office/excel/2006/main" count="4">
        <x14:dataValidation type="list" allowBlank="1" showInputMessage="1" showErrorMessage="1" xr:uid="{ACB0100C-C293-4DF1-837A-D7CD8715CA86}">
          <x14:formula1>
            <xm:f>Hoja1!$B$2:$B$30</xm:f>
          </x14:formula1>
          <xm:sqref>G4:G86</xm:sqref>
        </x14:dataValidation>
        <x14:dataValidation type="list" allowBlank="1" showInputMessage="1" showErrorMessage="1" xr:uid="{8C527826-22D7-4E03-AB67-875D435BDC72}">
          <x14:formula1>
            <xm:f>Hoja1!$F$9:$F$12</xm:f>
          </x14:formula1>
          <xm:sqref>H4:H86</xm:sqref>
        </x14:dataValidation>
        <x14:dataValidation type="list" allowBlank="1" showInputMessage="1" showErrorMessage="1" xr:uid="{0DC00FC2-5C32-41C5-93E5-40FFAF989BCC}">
          <x14:formula1>
            <xm:f>Hoja1!$D$2:$D$5</xm:f>
          </x14:formula1>
          <xm:sqref>J4:J86</xm:sqref>
        </x14:dataValidation>
        <x14:dataValidation type="list" allowBlank="1" showInputMessage="1" showErrorMessage="1" xr:uid="{3B15E788-7BA3-490D-A4C8-0FB52E38DDEF}">
          <x14:formula1>
            <xm:f>Hoja1!$F$2:$F$6</xm:f>
          </x14:formula1>
          <xm:sqref>O4:O86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AD89"/>
  <sheetViews>
    <sheetView showGridLines="0" topLeftCell="A84" zoomScale="80" zoomScaleNormal="80" workbookViewId="0">
      <selection activeCell="U87" sqref="U87"/>
    </sheetView>
  </sheetViews>
  <sheetFormatPr baseColWidth="10" defaultColWidth="14.453125" defaultRowHeight="100" customHeight="1"/>
  <cols>
    <col min="1" max="1" width="12.1796875" style="93" customWidth="1"/>
    <col min="2" max="2" width="16.1796875" style="93" customWidth="1"/>
    <col min="3" max="3" width="22.453125" style="93" customWidth="1"/>
    <col min="4" max="4" width="24.1796875" style="93" customWidth="1"/>
    <col min="5" max="5" width="22.81640625" style="94" hidden="1" customWidth="1"/>
    <col min="6" max="6" width="21.453125" style="93" hidden="1" customWidth="1"/>
    <col min="7" max="7" width="28.81640625" style="93" hidden="1" customWidth="1"/>
    <col min="8" max="8" width="16.7265625" style="93" customWidth="1"/>
    <col min="9" max="9" width="15.7265625" style="93" customWidth="1"/>
    <col min="10" max="10" width="12.1796875" style="94" customWidth="1"/>
    <col min="11" max="13" width="12.1796875" style="94" hidden="1" customWidth="1"/>
    <col min="14" max="14" width="12.1796875" style="94" customWidth="1"/>
    <col min="15" max="15" width="17.26953125" style="91" customWidth="1"/>
    <col min="16" max="16" width="22" style="91" hidden="1" customWidth="1"/>
    <col min="17" max="17" width="12.1796875" style="91" hidden="1" customWidth="1"/>
    <col min="18" max="18" width="13" style="91" hidden="1" customWidth="1"/>
    <col min="19" max="19" width="12.1796875" style="91" customWidth="1"/>
    <col min="20" max="20" width="15.54296875" style="95" customWidth="1"/>
    <col min="21" max="21" width="15.81640625" style="95" customWidth="1"/>
    <col min="22" max="23" width="21.453125" style="95" customWidth="1"/>
    <col min="24" max="24" width="49.81640625" style="93" customWidth="1"/>
    <col min="25" max="25" width="67.453125" style="123" customWidth="1"/>
    <col min="26" max="26" width="31.54296875" style="154" customWidth="1"/>
    <col min="27" max="27" width="57.81640625" style="93" customWidth="1"/>
    <col min="28" max="28" width="31.54296875" style="150" customWidth="1"/>
    <col min="29" max="16384" width="14.453125" style="4"/>
  </cols>
  <sheetData>
    <row r="1" spans="1:28" ht="14.5">
      <c r="E1" s="93"/>
      <c r="Z1" s="150"/>
    </row>
    <row r="2" spans="1:28" ht="14.5">
      <c r="E2" s="93"/>
      <c r="Z2" s="150"/>
    </row>
    <row r="3" spans="1:28" ht="23.5">
      <c r="A3" s="387" t="s">
        <v>941</v>
      </c>
      <c r="B3" s="388"/>
      <c r="C3" s="388"/>
      <c r="D3" s="388"/>
      <c r="E3" s="388"/>
      <c r="F3" s="388"/>
      <c r="G3" s="388"/>
      <c r="H3" s="388"/>
      <c r="I3" s="388"/>
      <c r="J3" s="388"/>
      <c r="K3" s="388"/>
      <c r="L3" s="388"/>
      <c r="M3" s="388"/>
      <c r="N3" s="388"/>
      <c r="O3" s="388"/>
      <c r="P3" s="388"/>
      <c r="Q3" s="388"/>
      <c r="R3" s="388"/>
      <c r="S3" s="388"/>
      <c r="T3" s="388"/>
      <c r="U3" s="388"/>
      <c r="V3" s="388"/>
      <c r="W3" s="388"/>
      <c r="X3" s="388"/>
      <c r="Y3" s="389"/>
    </row>
    <row r="4" spans="1:28" ht="58">
      <c r="A4" s="112" t="s">
        <v>121</v>
      </c>
      <c r="B4" s="112" t="s">
        <v>942</v>
      </c>
      <c r="C4" s="112" t="s">
        <v>943</v>
      </c>
      <c r="D4" s="112" t="s">
        <v>944</v>
      </c>
      <c r="E4" s="112" t="s">
        <v>945</v>
      </c>
      <c r="F4" s="112" t="s">
        <v>946</v>
      </c>
      <c r="G4" s="112" t="s">
        <v>130</v>
      </c>
      <c r="H4" s="112" t="s">
        <v>131</v>
      </c>
      <c r="I4" s="112" t="s">
        <v>134</v>
      </c>
      <c r="J4" s="113" t="s">
        <v>947</v>
      </c>
      <c r="K4" s="113" t="s">
        <v>948</v>
      </c>
      <c r="L4" s="113" t="s">
        <v>949</v>
      </c>
      <c r="M4" s="113" t="s">
        <v>950</v>
      </c>
      <c r="N4" s="113" t="s">
        <v>951</v>
      </c>
      <c r="O4" s="113" t="s">
        <v>952</v>
      </c>
      <c r="P4" s="113" t="s">
        <v>953</v>
      </c>
      <c r="Q4" s="113" t="s">
        <v>954</v>
      </c>
      <c r="R4" s="113" t="s">
        <v>955</v>
      </c>
      <c r="S4" s="113" t="s">
        <v>956</v>
      </c>
      <c r="T4" s="114" t="s">
        <v>957</v>
      </c>
      <c r="U4" s="114" t="s">
        <v>958</v>
      </c>
      <c r="V4" s="114" t="s">
        <v>959</v>
      </c>
      <c r="W4" s="114" t="s">
        <v>960</v>
      </c>
      <c r="X4" s="112" t="s">
        <v>119</v>
      </c>
      <c r="Y4" s="112" t="s">
        <v>961</v>
      </c>
      <c r="Z4" s="155" t="s">
        <v>962</v>
      </c>
      <c r="AA4" s="115" t="s">
        <v>963</v>
      </c>
      <c r="AB4" s="151" t="s">
        <v>964</v>
      </c>
    </row>
    <row r="5" spans="1:28" ht="100" customHeight="1">
      <c r="A5" s="116" t="s">
        <v>128</v>
      </c>
      <c r="B5" s="117" t="str">
        <f>VLOOKUP(A5,'Bateria indicadores proceso'!A:X,2,FALSE)</f>
        <v>ESTRATÉGICO</v>
      </c>
      <c r="C5" s="118" t="str">
        <f>VLOOKUP(A5,'Bateria indicadores proceso'!A:X,3,FALSE)</f>
        <v>PLANEACIÓN, DIRECCIONAMIENTO ESTRATÉGICO Y COMUNICACIONES</v>
      </c>
      <c r="D5" s="118" t="str">
        <f>VLOOKUP(A5,'Bateria indicadores proceso'!A:X,7,FALSE)</f>
        <v>Oficina Asesora de Planeación</v>
      </c>
      <c r="E5" s="119">
        <f>VLOOKUP(A5,'Bateria indicadores proceso'!A:X,4,FALSE)</f>
        <v>0.6</v>
      </c>
      <c r="F5" s="119">
        <f>VLOOKUP(A5,'Bateria indicadores proceso'!A:X,6,FALSE)</f>
        <v>0.2</v>
      </c>
      <c r="G5" s="119" t="str">
        <f>VLOOKUP(A5,'Bateria indicadores proceso'!A:X,12,FALSE)</f>
        <v>Seguimientos realizados a las metas y compromisos del Ministerio del Interior</v>
      </c>
      <c r="H5" s="119" t="str">
        <f>VLOOKUP(A5,'Bateria indicadores proceso'!A:AB,10,FALSE)</f>
        <v>Eficacia</v>
      </c>
      <c r="I5" s="119" t="str">
        <f>VLOOKUP(A5,'Bateria indicadores proceso'!A:AB,16,FALSE)</f>
        <v>Porcentaje</v>
      </c>
      <c r="J5" s="137">
        <f>VLOOKUP(A5,'Bateria indicadores proceso'!A:X,20,FALSE)</f>
        <v>1</v>
      </c>
      <c r="K5" s="137">
        <f>VLOOKUP(A5,'Bateria indicadores proceso'!A:X,21,FALSE)</f>
        <v>1</v>
      </c>
      <c r="L5" s="137">
        <f>VLOOKUP(A5,'Bateria indicadores proceso'!A:X,22,FALSE)</f>
        <v>1</v>
      </c>
      <c r="M5" s="137">
        <f>VLOOKUP(A5,'Bateria indicadores proceso'!A:X,23,FALSE)</f>
        <v>1</v>
      </c>
      <c r="N5" s="138">
        <f>VLOOKUP(A5,'Bateria indicadores proceso'!A:X,24,FALSE)</f>
        <v>1</v>
      </c>
      <c r="O5" s="138">
        <f>VLOOKUP(A5,'Bateria indicadores proceso'!A:AR,28,FALSE)</f>
        <v>1</v>
      </c>
      <c r="P5" s="138">
        <f>VLOOKUP(A5,'Bateria indicadores proceso'!A:AR,29,FALSE)</f>
        <v>0</v>
      </c>
      <c r="Q5" s="138">
        <f>VLOOKUP(A5,'Bateria indicadores proceso'!A:AR,30,FALSE)</f>
        <v>0</v>
      </c>
      <c r="R5" s="138">
        <f>VLOOKUP(A5,'Bateria indicadores proceso'!A:AR,31,FALSE)</f>
        <v>0</v>
      </c>
      <c r="S5" s="138">
        <f>VLOOKUP(A5,'Bateria indicadores proceso'!A:AR,32,FALSE)</f>
        <v>1</v>
      </c>
      <c r="T5" s="120">
        <f>VLOOKUP(A5,'Bateria indicadores proceso'!A:AT,45,FALSE)</f>
        <v>1</v>
      </c>
      <c r="U5" s="124">
        <f>VLOOKUP(A5,'Bateria indicadores proceso'!A:AT,46,FALSE)</f>
        <v>1</v>
      </c>
      <c r="V5" s="121">
        <f>IF(T5="No se reportó avance",0,IFERROR(F5*T5,F5))</f>
        <v>0.2</v>
      </c>
      <c r="W5" s="121">
        <f>IF(U5="No se reportó avance",0,IFERROR(U5*F5,F5))</f>
        <v>0.2</v>
      </c>
      <c r="X5" s="122"/>
      <c r="Y5" s="140" t="str">
        <f>IF(VLOOKUP(A5,'Bateria indicadores proceso'!A:AT,33,FALSE)="","No registro avance",VLOOKUP(A5,'Bateria indicadores proceso'!A:AT,33,FALSE))</f>
        <v>Durante el 1 trimestre 2026 se realizaron 5 reportes de seguimientos a las metas y compromisos del ministerio del Interior de la siguiente manera: 
Enero: (2) Seguimiento del Plan Estrategico Institucional de Acción IV trimestre 2025
Seguimiento indicadores PND con corte a diciembre 2025
Febrero: (1) Seguimiento indicadores PND con corte a enero 2026
Marzo: (2)Seguimiento del Plan Estrategico  Sectorial IV trimestre 2025
Seguimiento indicadores PND con corte a febrero 2026</v>
      </c>
      <c r="Z5" s="153" t="s">
        <v>262</v>
      </c>
      <c r="AA5" s="141" t="str">
        <f>IF(VLOOKUP(A5,'Bateria indicadores proceso'!A:AT,34,FALSE)="","No reportó Evidencia",VLOOKUP(A5,'Bateria indicadores proceso'!A:AT,34,FALSE))</f>
        <v>https://mininteriorgovco.sharepoint.com/sites/EvidenciasOAP/Documentos%20compartidos/Forms/AllItems.aspx?e=5%3A382b047030da47f590193772abf273ad&amp;sharingv2=true&amp;fromShare=true&amp;at=9&amp;CT=1775664169952&amp;OR=OWA%2DNT%2DMail&amp;CID=dd76b428%2D92f4%2Db229%2Dbf5f%2D1a2ad4ac9aa1&amp;clickParams=eyJYLUFwcE5hbWUiOiJNaWNyb3NvZnQgT3V0bG9vayBXZWIgQXBwIiwiWC1BcHBWZXJzaW9uIjoiMjAyNjAzMjAwMDIuMTkiLCJPUyI6IldpbmRvd3MgMTEifQ%3D%3D&amp;cidOR=Client&amp;FolderCTID=0x01200071BA4BEEC5A4884E88FD3CFB2470F298&amp;id=%2Fsites%2FEvidenciasOAP%2FDocumentos%20compartidos%2FEvidencias%20Indicadores%20de%20Proceso%202026%2F01%2E%20Planeaci%C3%B3n%2C%20Direccionamiento%20Estrat%C3%A9gico%20y%20Comunicaciones%2FI%20Trimestre%2FOficina%20Asesora%20de%20Planeaci%C3%B3n%2FInd001</v>
      </c>
      <c r="AB5" s="152" t="s">
        <v>262</v>
      </c>
    </row>
    <row r="6" spans="1:28" ht="108.75" customHeight="1">
      <c r="A6" s="92" t="s">
        <v>166</v>
      </c>
      <c r="B6" s="117" t="str">
        <f>VLOOKUP(A6,'Bateria indicadores proceso'!A:X,2,FALSE)</f>
        <v>ESTRATÉGICO</v>
      </c>
      <c r="C6" s="118" t="str">
        <f>VLOOKUP(A6,'Bateria indicadores proceso'!A:X,3,FALSE)</f>
        <v>PLANEACIÓN, DIRECCIONAMIENTO ESTRATÉGICO Y COMUNICACIONES</v>
      </c>
      <c r="D6" s="118" t="str">
        <f>VLOOKUP(A6,'Bateria indicadores proceso'!A:X,7,FALSE)</f>
        <v>Oficina Asesora de Planeación</v>
      </c>
      <c r="E6" s="119">
        <f>VLOOKUP(A6,'Bateria indicadores proceso'!A:X,4,FALSE)</f>
        <v>0.6</v>
      </c>
      <c r="F6" s="119">
        <f>VLOOKUP(A6,'Bateria indicadores proceso'!A:X,6,FALSE)</f>
        <v>7.0000000000000007E-2</v>
      </c>
      <c r="G6" s="119" t="str">
        <f>VLOOKUP(A6,'Bateria indicadores proceso'!A:X,12,FALSE)</f>
        <v>Proyectos de inversión  y/o programas misionales de funcionamiento viabilizados por la Oficina Asesora de Planeación.</v>
      </c>
      <c r="H6" s="119" t="str">
        <f>VLOOKUP(A6,'Bateria indicadores proceso'!A:AB,10,FALSE)</f>
        <v>Eficiencia</v>
      </c>
      <c r="I6" s="119" t="str">
        <f>VLOOKUP(A6,'Bateria indicadores proceso'!A:AB,16,FALSE)</f>
        <v>Porcentaje</v>
      </c>
      <c r="J6" s="137">
        <f>VLOOKUP(A6,'Bateria indicadores proceso'!A:X,20,FALSE)</f>
        <v>1</v>
      </c>
      <c r="K6" s="137">
        <f>VLOOKUP(A6,'Bateria indicadores proceso'!A:X,21,FALSE)</f>
        <v>1</v>
      </c>
      <c r="L6" s="137">
        <f>VLOOKUP(A6,'Bateria indicadores proceso'!A:X,22,FALSE)</f>
        <v>1</v>
      </c>
      <c r="M6" s="137">
        <f>VLOOKUP(A6,'Bateria indicadores proceso'!A:X,23,FALSE)</f>
        <v>1</v>
      </c>
      <c r="N6" s="138">
        <f>VLOOKUP(A6,'Bateria indicadores proceso'!A:X,24,FALSE)</f>
        <v>1</v>
      </c>
      <c r="O6" s="138">
        <f>VLOOKUP(A6,'Bateria indicadores proceso'!A:AR,28,FALSE)</f>
        <v>1</v>
      </c>
      <c r="P6" s="138">
        <f>VLOOKUP(A6,'Bateria indicadores proceso'!A:AR,29,FALSE)</f>
        <v>0</v>
      </c>
      <c r="Q6" s="138">
        <f>VLOOKUP(A6,'Bateria indicadores proceso'!A:AR,30,FALSE)</f>
        <v>0</v>
      </c>
      <c r="R6" s="138">
        <f>VLOOKUP(A6,'Bateria indicadores proceso'!A:AR,31,FALSE)</f>
        <v>0</v>
      </c>
      <c r="S6" s="138">
        <f>VLOOKUP(A6,'Bateria indicadores proceso'!A:AR,32,FALSE)</f>
        <v>1</v>
      </c>
      <c r="T6" s="120">
        <f>VLOOKUP(A6,'Bateria indicadores proceso'!A:AT,45,FALSE)</f>
        <v>1</v>
      </c>
      <c r="U6" s="124">
        <f>VLOOKUP(A6,'Bateria indicadores proceso'!A:AT,46,FALSE)</f>
        <v>1</v>
      </c>
      <c r="V6" s="121">
        <f t="shared" ref="V6:V69" si="0">IF(T6="No se reportó avance",0,IFERROR(F6*T6,F6))</f>
        <v>7.0000000000000007E-2</v>
      </c>
      <c r="W6" s="121">
        <f t="shared" ref="W6:W69" si="1">IF(U6="No se reportó avance",0,IFERROR(U6*F6,F6))</f>
        <v>7.0000000000000007E-2</v>
      </c>
      <c r="X6" s="97"/>
      <c r="Y6" s="140" t="str">
        <f>IF(VLOOKUP(A6,'Bateria indicadores proceso'!A:AT,33,FALSE)="","No registro avance",VLOOKUP(A6,'Bateria indicadores proceso'!A:AT,33,FALSE))</f>
        <v>Se realizaron en total 53 solicitudes de viabilidad por parte de las diferentes dependencias del Ministerio del Interior, para lo cual la Oficina Asesora de Planeación expidió en su totalidad las 53 viabilidades.
Por proyectos de Inversión se realizaron 34 viabilidades y por funcionamiento se realizaron 19 viabilidades, para un total de 53.</v>
      </c>
      <c r="Z6" s="156" t="s">
        <v>965</v>
      </c>
      <c r="AA6" s="141" t="str">
        <f>IF(VLOOKUP(A6,'Bateria indicadores proceso'!A:AT,34,FALSE)="","No reportó Evidencia",VLOOKUP(A6,'Bateria indicadores proceso'!A:AT,34,FALSE))</f>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002%2FViabilidades&amp;sortField=LinkFilename&amp;isAscending=true&amp;viewid=f06b705c%2D1d5c%2D4fc5%2Db2b2%2D6247424e1781&amp;csf=1&amp;CID=d1c9e9c2%2D95ee%2D4350%2Db09b%2Daa80aa236813&amp;FolderCTID=0x01200071BA4BEEC5A4884E88FD3CFB2470F298</v>
      </c>
      <c r="AB6" s="152" t="s">
        <v>966</v>
      </c>
    </row>
    <row r="7" spans="1:28" ht="100" customHeight="1">
      <c r="A7" s="92" t="s">
        <v>167</v>
      </c>
      <c r="B7" s="117" t="str">
        <f>VLOOKUP(A7,'Bateria indicadores proceso'!A:X,2,FALSE)</f>
        <v>ESTRATÉGICO</v>
      </c>
      <c r="C7" s="118" t="str">
        <f>VLOOKUP(A7,'Bateria indicadores proceso'!A:X,3,FALSE)</f>
        <v>PLANEACIÓN, DIRECCIONAMIENTO ESTRATÉGICO Y COMUNICACIONES</v>
      </c>
      <c r="D7" s="118" t="str">
        <f>VLOOKUP(A7,'Bateria indicadores proceso'!A:X,7,FALSE)</f>
        <v>Oficina Asesora de Planeación</v>
      </c>
      <c r="E7" s="119">
        <f>VLOOKUP(A7,'Bateria indicadores proceso'!A:X,4,FALSE)</f>
        <v>0.6</v>
      </c>
      <c r="F7" s="119">
        <f>VLOOKUP(A7,'Bateria indicadores proceso'!A:X,6,FALSE)</f>
        <v>7.0000000000000007E-2</v>
      </c>
      <c r="G7" s="119" t="str">
        <f>VLOOKUP(A7,'Bateria indicadores proceso'!A:X,12,FALSE)</f>
        <v>Seguimiento a la gestión presupuestal del Ministerio del Interior.</v>
      </c>
      <c r="H7" s="119" t="str">
        <f>VLOOKUP(A7,'Bateria indicadores proceso'!A:AB,10,FALSE)</f>
        <v>Eficiencia</v>
      </c>
      <c r="I7" s="119" t="str">
        <f>VLOOKUP(A7,'Bateria indicadores proceso'!A:AB,16,FALSE)</f>
        <v>Número</v>
      </c>
      <c r="J7" s="139">
        <f>VLOOKUP(A7,'Bateria indicadores proceso'!A:X,20,FALSE)</f>
        <v>40</v>
      </c>
      <c r="K7" s="139">
        <f>VLOOKUP(A7,'Bateria indicadores proceso'!A:X,21,FALSE)</f>
        <v>60</v>
      </c>
      <c r="L7" s="139">
        <f>VLOOKUP(A7,'Bateria indicadores proceso'!A:X,22,FALSE)</f>
        <v>60</v>
      </c>
      <c r="M7" s="139">
        <f>VLOOKUP(A7,'Bateria indicadores proceso'!A:X,23,FALSE)</f>
        <v>60</v>
      </c>
      <c r="N7" s="139">
        <f>VLOOKUP(A7,'Bateria indicadores proceso'!A:X,24,FALSE)</f>
        <v>220</v>
      </c>
      <c r="O7" s="139">
        <f>VLOOKUP(A7,'Bateria indicadores proceso'!A:AR,28,FALSE)</f>
        <v>40</v>
      </c>
      <c r="P7" s="138">
        <f>VLOOKUP(A7,'Bateria indicadores proceso'!A:AR,29,FALSE)</f>
        <v>0</v>
      </c>
      <c r="Q7" s="138">
        <f>VLOOKUP(A7,'Bateria indicadores proceso'!A:AR,30,FALSE)</f>
        <v>0</v>
      </c>
      <c r="R7" s="138">
        <f>VLOOKUP(A7,'Bateria indicadores proceso'!A:AR,31,FALSE)</f>
        <v>0</v>
      </c>
      <c r="S7" s="139">
        <f>VLOOKUP(A7,'Bateria indicadores proceso'!A:AR,32,FALSE)</f>
        <v>40</v>
      </c>
      <c r="T7" s="120">
        <f>VLOOKUP(A7,'Bateria indicadores proceso'!A:AT,45,FALSE)</f>
        <v>1</v>
      </c>
      <c r="U7" s="124">
        <f>VLOOKUP(A7,'Bateria indicadores proceso'!A:AT,46,FALSE)</f>
        <v>0.18181818181818182</v>
      </c>
      <c r="V7" s="121">
        <f t="shared" si="0"/>
        <v>7.0000000000000007E-2</v>
      </c>
      <c r="W7" s="121">
        <f t="shared" si="1"/>
        <v>1.2727272727272729E-2</v>
      </c>
      <c r="X7" s="97"/>
      <c r="Y7" s="140" t="str">
        <f>IF(VLOOKUP(A7,'Bateria indicadores proceso'!A:AT,33,FALSE)="","No registro avance",VLOOKUP(A7,'Bateria indicadores proceso'!A:AT,33,FALSE))</f>
        <v>Se compartió en el link de transparencia del Ministerio del Interior el avance de la ejecución presupuestal del mes de Enero y el mes de Febrero de la vigencia 2026.</v>
      </c>
      <c r="Z7" s="156" t="s">
        <v>965</v>
      </c>
      <c r="AA7" s="141" t="str">
        <f>IF(VLOOKUP(A7,'Bateria indicadores proceso'!A:AT,34,FALSE)="","No reportó Evidencia",VLOOKUP(A7,'Bateria indicadores proceso'!A:AT,34,FALSE))</f>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003&amp;viewid=f06b705c%2D1d5c%2D4fc5%2Db2b2%2D6247424e1781&amp;csf=1&amp;CID=6d7ad8d4%2Dfd0a%2D4779%2Dbdb0%2Db061440b2f24&amp;FolderCTID=0x01200071BA4BEEC5A4884E88FD3CFB2470F298</v>
      </c>
      <c r="AB7" s="152" t="s">
        <v>966</v>
      </c>
    </row>
    <row r="8" spans="1:28" ht="100" customHeight="1">
      <c r="A8" s="92" t="s">
        <v>168</v>
      </c>
      <c r="B8" s="117" t="str">
        <f>VLOOKUP(A8,'Bateria indicadores proceso'!A:X,2,FALSE)</f>
        <v>ESTRATÉGICO</v>
      </c>
      <c r="C8" s="118" t="str">
        <f>VLOOKUP(A8,'Bateria indicadores proceso'!A:X,3,FALSE)</f>
        <v>PLANEACIÓN, DIRECCIONAMIENTO ESTRATÉGICO Y COMUNICACIONES</v>
      </c>
      <c r="D8" s="118" t="str">
        <f>VLOOKUP(A8,'Bateria indicadores proceso'!A:X,7,FALSE)</f>
        <v>Oficina Asesora de Planeación</v>
      </c>
      <c r="E8" s="119">
        <f>VLOOKUP(A8,'Bateria indicadores proceso'!A:X,4,FALSE)</f>
        <v>0.6</v>
      </c>
      <c r="F8" s="119">
        <f>VLOOKUP(A8,'Bateria indicadores proceso'!A:X,6,FALSE)</f>
        <v>0.06</v>
      </c>
      <c r="G8" s="119" t="str">
        <f>VLOOKUP(A8,'Bateria indicadores proceso'!A:X,12,FALSE)</f>
        <v xml:space="preserve">Trámites presupuestales gestionados </v>
      </c>
      <c r="H8" s="119" t="str">
        <f>VLOOKUP(A8,'Bateria indicadores proceso'!A:AB,10,FALSE)</f>
        <v>Eficacia</v>
      </c>
      <c r="I8" s="119" t="str">
        <f>VLOOKUP(A8,'Bateria indicadores proceso'!A:AB,16,FALSE)</f>
        <v>Porcentaje</v>
      </c>
      <c r="J8" s="137">
        <f>VLOOKUP(A8,'Bateria indicadores proceso'!A:X,20,FALSE)</f>
        <v>1</v>
      </c>
      <c r="K8" s="137">
        <f>VLOOKUP(A8,'Bateria indicadores proceso'!A:X,21,FALSE)</f>
        <v>1</v>
      </c>
      <c r="L8" s="137">
        <f>VLOOKUP(A8,'Bateria indicadores proceso'!A:X,22,FALSE)</f>
        <v>1</v>
      </c>
      <c r="M8" s="137">
        <f>VLOOKUP(A8,'Bateria indicadores proceso'!A:X,23,FALSE)</f>
        <v>1</v>
      </c>
      <c r="N8" s="138">
        <f>VLOOKUP(A8,'Bateria indicadores proceso'!A:X,24,FALSE)</f>
        <v>1</v>
      </c>
      <c r="O8" s="138">
        <f>VLOOKUP(A8,'Bateria indicadores proceso'!A:AR,28,FALSE)</f>
        <v>1</v>
      </c>
      <c r="P8" s="138">
        <f>VLOOKUP(A8,'Bateria indicadores proceso'!A:AR,29,FALSE)</f>
        <v>0</v>
      </c>
      <c r="Q8" s="138">
        <f>VLOOKUP(A8,'Bateria indicadores proceso'!A:AR,30,FALSE)</f>
        <v>0</v>
      </c>
      <c r="R8" s="138">
        <f>VLOOKUP(A8,'Bateria indicadores proceso'!A:AR,31,FALSE)</f>
        <v>0</v>
      </c>
      <c r="S8" s="138">
        <f>VLOOKUP(A8,'Bateria indicadores proceso'!A:AR,32,FALSE)</f>
        <v>1</v>
      </c>
      <c r="T8" s="120">
        <f>VLOOKUP(A8,'Bateria indicadores proceso'!A:AT,45,FALSE)</f>
        <v>1</v>
      </c>
      <c r="U8" s="124">
        <f>VLOOKUP(A8,'Bateria indicadores proceso'!A:AT,46,FALSE)</f>
        <v>1</v>
      </c>
      <c r="V8" s="121">
        <f t="shared" si="0"/>
        <v>0.06</v>
      </c>
      <c r="W8" s="121">
        <f t="shared" si="1"/>
        <v>0.06</v>
      </c>
      <c r="X8" s="98"/>
      <c r="Y8" s="140" t="str">
        <f>IF(VLOOKUP(A8,'Bateria indicadores proceso'!A:AT,33,FALSE)="","No registro avance",VLOOKUP(A8,'Bateria indicadores proceso'!A:AT,33,FALSE))</f>
        <v>Por parte de la Oficina Asesora de Planeación y el Grupo de Porgrmación y Gestión presupuestal se gestionaron todos los tramites presupuestales solicitados.</v>
      </c>
      <c r="Z8" s="156" t="s">
        <v>965</v>
      </c>
      <c r="AA8" s="141" t="str">
        <f>IF(VLOOKUP(A8,'Bateria indicadores proceso'!A:AT,34,FALSE)="","No reportó Evidencia",VLOOKUP(A8,'Bateria indicadores proceso'!A:AT,34,FALSE))</f>
        <v>https://mininteriorgovco.sharepoint.com/sites/EvidenciasOAP/Documentos%20compartidos/Forms/AllItems.aspx?id=%2Fsites%2FEvidenciasOAP%2FDocumentos%20compartidos%2FEvidencias%20Indicadores%20de%20Proceso%202026%2F01%2E%20Planeaci%C3%B3n%2C%20Direccionamiento%20Estrat%C3%A9gico%20y%20Comunicaciones%2FI%20Trimestre%2FOficina%20Asesora%20de%20Planeaci%C3%B3n%2FInd004&amp;viewid=f06b705c%2D1d5c%2D4fc5%2Db2b2%2D6247424e1781&amp;csf=1&amp;CID=6d7ad8d4%2Dfd0a%2D4779%2Dbdb0%2Db061440b2f24&amp;FolderCTID=0x01200071BA4BEEC5A4884E88FD3CFB2470F298</v>
      </c>
      <c r="AB8" s="152" t="s">
        <v>966</v>
      </c>
    </row>
    <row r="9" spans="1:28" ht="156" customHeight="1">
      <c r="A9" s="92" t="s">
        <v>169</v>
      </c>
      <c r="B9" s="117" t="str">
        <f>VLOOKUP(A9,'Bateria indicadores proceso'!A:X,2,FALSE)</f>
        <v>ESTRATÉGICO</v>
      </c>
      <c r="C9" s="118" t="str">
        <f>VLOOKUP(A9,'Bateria indicadores proceso'!A:X,3,FALSE)</f>
        <v>PLANEACIÓN, DIRECCIONAMIENTO ESTRATÉGICO Y COMUNICACIONES</v>
      </c>
      <c r="D9" s="118" t="str">
        <f>VLOOKUP(A9,'Bateria indicadores proceso'!A:X,7,FALSE)</f>
        <v>Oficina Asesora de Planeación</v>
      </c>
      <c r="E9" s="119">
        <f>VLOOKUP(A9,'Bateria indicadores proceso'!A:X,4,FALSE)</f>
        <v>0.6</v>
      </c>
      <c r="F9" s="119">
        <f>VLOOKUP(A9,'Bateria indicadores proceso'!A:X,6,FALSE)</f>
        <v>0.1</v>
      </c>
      <c r="G9" s="119" t="str">
        <f>VLOOKUP(A9,'Bateria indicadores proceso'!A:X,12,FALSE)</f>
        <v>Sistema de Gestión Actualizado</v>
      </c>
      <c r="H9" s="119" t="str">
        <f>VLOOKUP(A9,'Bateria indicadores proceso'!A:AB,10,FALSE)</f>
        <v>Eficacia</v>
      </c>
      <c r="I9" s="119" t="str">
        <f>VLOOKUP(A9,'Bateria indicadores proceso'!A:AB,16,FALSE)</f>
        <v>Porcentaje</v>
      </c>
      <c r="J9" s="137">
        <f>VLOOKUP(A9,'Bateria indicadores proceso'!A:X,20,FALSE)</f>
        <v>1</v>
      </c>
      <c r="K9" s="137">
        <f>VLOOKUP(A9,'Bateria indicadores proceso'!A:X,21,FALSE)</f>
        <v>1</v>
      </c>
      <c r="L9" s="137">
        <f>VLOOKUP(A9,'Bateria indicadores proceso'!A:X,22,FALSE)</f>
        <v>1</v>
      </c>
      <c r="M9" s="137">
        <f>VLOOKUP(A9,'Bateria indicadores proceso'!A:X,23,FALSE)</f>
        <v>1</v>
      </c>
      <c r="N9" s="138">
        <f>VLOOKUP(A9,'Bateria indicadores proceso'!A:X,24,FALSE)</f>
        <v>1</v>
      </c>
      <c r="O9" s="138">
        <f>VLOOKUP(A9,'Bateria indicadores proceso'!A:AR,28,FALSE)</f>
        <v>1</v>
      </c>
      <c r="P9" s="138">
        <f>VLOOKUP(A9,'Bateria indicadores proceso'!A:AR,29,FALSE)</f>
        <v>0</v>
      </c>
      <c r="Q9" s="138">
        <f>VLOOKUP(A9,'Bateria indicadores proceso'!A:AR,30,FALSE)</f>
        <v>0</v>
      </c>
      <c r="R9" s="138">
        <f>VLOOKUP(A9,'Bateria indicadores proceso'!A:AR,31,FALSE)</f>
        <v>0</v>
      </c>
      <c r="S9" s="138">
        <f>VLOOKUP(A9,'Bateria indicadores proceso'!A:AR,32,FALSE)</f>
        <v>1</v>
      </c>
      <c r="T9" s="120">
        <f>VLOOKUP(A9,'Bateria indicadores proceso'!A:AT,45,FALSE)</f>
        <v>1</v>
      </c>
      <c r="U9" s="124">
        <f>VLOOKUP(A9,'Bateria indicadores proceso'!A:AT,46,FALSE)</f>
        <v>1</v>
      </c>
      <c r="V9" s="121">
        <f t="shared" si="0"/>
        <v>0.1</v>
      </c>
      <c r="W9" s="121">
        <f t="shared" si="1"/>
        <v>0.1</v>
      </c>
      <c r="X9" s="98"/>
      <c r="Y9" s="140" t="str">
        <f>IF(VLOOKUP(A9,'Bateria indicadores proceso'!A:AT,33,FALSE)="","No registro avance",VLOOKUP(A9,'Bateria indicadores proceso'!A:AT,33,FALSE))</f>
        <v>Durante el primer trimestre, se realizó la actualización documental de un total de 112 documentos correspondiente a los procesos: Gestión Administrativa, Gestión de Asuntos Disciplinarios, Gestión del Talento Humano, Gestión Documental y Archivo, Planeación, Direccionamiento Estratégico y Comunicaciones y Servicio al Ciudadano. 
Estas actualizaciones se distribuyeron a lo largo del trimestre de la siguiente manera: 
Enero (12): 1 del proceso Gestión Administrativa y 11 del proceso Gestión Documental y Archivo
Febrero (41): 31 del proceso Gestión del Talento Humano, 02 del Direccionamiento Estratégico y Comunicaciones y 08 del proceso Servicio al Ciudadano.
Marzo (59): 47 del Proceso Gestión de Asuntos Disciplinarios y 12 del proceso Gestión del Talento Humano</v>
      </c>
      <c r="Z9" s="156" t="s">
        <v>965</v>
      </c>
      <c r="AA9" s="141" t="str">
        <f>IF(VLOOKUP(A9,'Bateria indicadores proceso'!A:AT,34,FALSE)="","No reportó Evidencia",VLOOKUP(A9,'Bateria indicadores proceso'!A:AT,34,FALSE))</f>
        <v>https://mininteriorgovco.sharepoint.com/:f:/r/sites/EvidenciasOAP/Documentos%20compartidos/Evidencias%20Indicadores%20de%20Proceso%202026/01.%20Planeaci%C3%B3n,%20Direccionamiento%20Estrat%C3%A9gico%20y%20Comunicaciones/I%20Trimestre/Oficina%20Asesora%20de%20Planeaci%C3%B3n/Ind005?csf=1&amp;web=1&amp;e=xIee7t</v>
      </c>
      <c r="AB9" s="152" t="s">
        <v>966</v>
      </c>
    </row>
    <row r="10" spans="1:28" ht="100" customHeight="1">
      <c r="A10" s="92" t="s">
        <v>170</v>
      </c>
      <c r="B10" s="117" t="str">
        <f>VLOOKUP(A10,'Bateria indicadores proceso'!A:X,2,FALSE)</f>
        <v>ESTRATÉGICO</v>
      </c>
      <c r="C10" s="118" t="str">
        <f>VLOOKUP(A10,'Bateria indicadores proceso'!A:X,3,FALSE)</f>
        <v>PLANEACIÓN, DIRECCIONAMIENTO ESTRATÉGICO Y COMUNICACIONES</v>
      </c>
      <c r="D10" s="118" t="str">
        <f>VLOOKUP(A10,'Bateria indicadores proceso'!A:X,7,FALSE)</f>
        <v>Oficina Asesora de Planeación</v>
      </c>
      <c r="E10" s="119">
        <f>VLOOKUP(A10,'Bateria indicadores proceso'!A:X,4,FALSE)</f>
        <v>0.6</v>
      </c>
      <c r="F10" s="119">
        <f>VLOOKUP(A10,'Bateria indicadores proceso'!A:X,6,FALSE)</f>
        <v>0.1</v>
      </c>
      <c r="G10" s="119" t="str">
        <f>VLOOKUP(A10,'Bateria indicadores proceso'!A:X,12,FALSE)</f>
        <v>Nivel de Cumplimiento de Indicadores de Proceso Trimestralmente</v>
      </c>
      <c r="H10" s="119" t="str">
        <f>VLOOKUP(A10,'Bateria indicadores proceso'!A:AB,10,FALSE)</f>
        <v>Eficacia</v>
      </c>
      <c r="I10" s="119" t="str">
        <f>VLOOKUP(A10,'Bateria indicadores proceso'!A:AB,16,FALSE)</f>
        <v>Porcentaje</v>
      </c>
      <c r="J10" s="137">
        <f>VLOOKUP(A10,'Bateria indicadores proceso'!A:X,20,FALSE)</f>
        <v>0.8</v>
      </c>
      <c r="K10" s="137">
        <f>VLOOKUP(A10,'Bateria indicadores proceso'!A:X,21,FALSE)</f>
        <v>0.8</v>
      </c>
      <c r="L10" s="137">
        <f>VLOOKUP(A10,'Bateria indicadores proceso'!A:X,22,FALSE)</f>
        <v>0.8</v>
      </c>
      <c r="M10" s="137">
        <f>VLOOKUP(A10,'Bateria indicadores proceso'!A:X,23,FALSE)</f>
        <v>0.8</v>
      </c>
      <c r="N10" s="138">
        <f>VLOOKUP(A10,'Bateria indicadores proceso'!A:X,24,FALSE)</f>
        <v>0.8</v>
      </c>
      <c r="O10" s="138">
        <f>VLOOKUP(A10,'Bateria indicadores proceso'!A:AR,28,FALSE)</f>
        <v>0.90361445783132532</v>
      </c>
      <c r="P10" s="138">
        <f>VLOOKUP(A10,'Bateria indicadores proceso'!A:AR,29,FALSE)</f>
        <v>0</v>
      </c>
      <c r="Q10" s="138">
        <f>VLOOKUP(A10,'Bateria indicadores proceso'!A:AR,30,FALSE)</f>
        <v>0</v>
      </c>
      <c r="R10" s="138">
        <f>VLOOKUP(A10,'Bateria indicadores proceso'!A:AR,31,FALSE)</f>
        <v>0</v>
      </c>
      <c r="S10" s="138">
        <f>VLOOKUP(A10,'Bateria indicadores proceso'!A:AR,32,FALSE)</f>
        <v>0.90361445783132532</v>
      </c>
      <c r="T10" s="120">
        <f>VLOOKUP(A10,'Bateria indicadores proceso'!A:AT,45,FALSE)</f>
        <v>1.0000100000000001</v>
      </c>
      <c r="U10" s="124">
        <f>VLOOKUP(A10,'Bateria indicadores proceso'!A:AT,46,FALSE)</f>
        <v>1.0000100000000001</v>
      </c>
      <c r="V10" s="121">
        <f t="shared" si="0"/>
        <v>0.10000100000000001</v>
      </c>
      <c r="W10" s="121">
        <f t="shared" si="1"/>
        <v>0.10000100000000001</v>
      </c>
      <c r="X10" s="98"/>
      <c r="Y10" s="140" t="str">
        <f>IF(VLOOKUP(A10,'Bateria indicadores proceso'!A:AT,33,FALSE)="","No registro avance",VLOOKUP(A10,'Bateria indicadores proceso'!A:AT,33,FALSE))</f>
        <v>Durante el I trimestre, se realizó seguimiento al desempeño del Sistema Integrado de Gestión Institucional (SIGI), mediante el cumplimiento de la meta de los indicadores de proceso. Obteniendo un avance del 88% el cual explicado así: De un total de 83 indicadores de proceso definidos para el periodo, 65 indicadores cumplieron su meta y 10 indicadores no tenían programación para el trimestre.</v>
      </c>
      <c r="Z10" s="156" t="s">
        <v>965</v>
      </c>
      <c r="AA10" s="141" t="str">
        <f>IF(VLOOKUP(A10,'Bateria indicadores proceso'!A:AT,34,FALSE)="","No reportó Evidencia",VLOOKUP(A10,'Bateria indicadores proceso'!A:AT,34,FALSE))</f>
        <v>https://mininteriorgovco.sharepoint.com/:f:/r/sites/EvidenciasOAP/Documentos%20compartidos/Evidencias%20Indicadores%20de%20Proceso%202026/01.%20Planeaci%C3%B3n,%20Direccionamiento%20Estrat%C3%A9gico%20y%20Comunicaciones/I%20Trimestre/Oficina%20Asesora%20de%20Planeaci%C3%B3n/Ind006?csf=1&amp;web=1&amp;e=CbDnem</v>
      </c>
      <c r="AB10" s="152" t="s">
        <v>966</v>
      </c>
    </row>
    <row r="11" spans="1:28" ht="100" customHeight="1">
      <c r="A11" s="92" t="s">
        <v>171</v>
      </c>
      <c r="B11" s="117" t="str">
        <f>VLOOKUP(A11,'Bateria indicadores proceso'!A:X,2,FALSE)</f>
        <v>ESTRATÉGICO</v>
      </c>
      <c r="C11" s="118" t="str">
        <f>VLOOKUP(A11,'Bateria indicadores proceso'!A:X,3,FALSE)</f>
        <v>PLANEACIÓN, DIRECCIONAMIENTO ESTRATÉGICO Y COMUNICACIONES</v>
      </c>
      <c r="D11" s="118" t="str">
        <f>VLOOKUP(A11,'Bateria indicadores proceso'!A:X,7,FALSE)</f>
        <v>Grupo de Coordinación del Gabinete del Ministerio del Interior</v>
      </c>
      <c r="E11" s="119">
        <f>VLOOKUP(A11,'Bateria indicadores proceso'!A:X,4,FALSE)</f>
        <v>0.2</v>
      </c>
      <c r="F11" s="119">
        <f>VLOOKUP(A11,'Bateria indicadores proceso'!A:X,6,FALSE)</f>
        <v>0.2</v>
      </c>
      <c r="G11" s="119" t="str">
        <f>VLOOKUP(A11,'Bateria indicadores proceso'!A:X,12,FALSE)</f>
        <v xml:space="preserve">Actividades de cooperación internacional ejecutadas conforme al cronograma programado							</v>
      </c>
      <c r="H11" s="119" t="str">
        <f>VLOOKUP(A11,'Bateria indicadores proceso'!A:AB,10,FALSE)</f>
        <v>Eficacia</v>
      </c>
      <c r="I11" s="119" t="str">
        <f>VLOOKUP(A11,'Bateria indicadores proceso'!A:AB,16,FALSE)</f>
        <v>Porcentaje</v>
      </c>
      <c r="J11" s="137">
        <f>VLOOKUP(A11,'Bateria indicadores proceso'!A:X,20,FALSE)</f>
        <v>1</v>
      </c>
      <c r="K11" s="137">
        <f>VLOOKUP(A11,'Bateria indicadores proceso'!A:X,21,FALSE)</f>
        <v>1</v>
      </c>
      <c r="L11" s="137">
        <f>VLOOKUP(A11,'Bateria indicadores proceso'!A:X,22,FALSE)</f>
        <v>1</v>
      </c>
      <c r="M11" s="137">
        <f>VLOOKUP(A11,'Bateria indicadores proceso'!A:X,23,FALSE)</f>
        <v>1</v>
      </c>
      <c r="N11" s="138">
        <f>VLOOKUP(A11,'Bateria indicadores proceso'!A:X,24,FALSE)</f>
        <v>1</v>
      </c>
      <c r="O11" s="138">
        <f>VLOOKUP(A11,'Bateria indicadores proceso'!A:AR,28,FALSE)</f>
        <v>1</v>
      </c>
      <c r="P11" s="138">
        <f>VLOOKUP(A11,'Bateria indicadores proceso'!A:AR,29,FALSE)</f>
        <v>0</v>
      </c>
      <c r="Q11" s="138">
        <f>VLOOKUP(A11,'Bateria indicadores proceso'!A:AR,30,FALSE)</f>
        <v>0</v>
      </c>
      <c r="R11" s="138">
        <f>VLOOKUP(A11,'Bateria indicadores proceso'!A:AR,31,FALSE)</f>
        <v>0</v>
      </c>
      <c r="S11" s="138">
        <f>VLOOKUP(A11,'Bateria indicadores proceso'!A:AR,32,FALSE)</f>
        <v>1</v>
      </c>
      <c r="T11" s="120">
        <f>VLOOKUP(A11,'Bateria indicadores proceso'!A:AT,45,FALSE)</f>
        <v>1</v>
      </c>
      <c r="U11" s="124">
        <f>VLOOKUP(A11,'Bateria indicadores proceso'!A:AT,46,FALSE)</f>
        <v>1</v>
      </c>
      <c r="V11" s="121">
        <f t="shared" si="0"/>
        <v>0.2</v>
      </c>
      <c r="W11" s="121">
        <f t="shared" si="1"/>
        <v>0.2</v>
      </c>
      <c r="X11" s="98"/>
      <c r="Y11" s="140" t="str">
        <f>IF(VLOOKUP(A11,'Bateria indicadores proceso'!A:AT,33,FALSE)="","No registro avance",VLOOKUP(A11,'Bateria indicadores proceso'!A:AT,33,FALSE))</f>
        <v>Durante el primer trimestre de 2026, el Despacho del Ministro del Interior, a través del Grupo de Coordinación de Gabinete, ejecutó 16 actividades de cooperación internacional conforme al cronograma programado. Estas incluyeron cinco (5) acciones de gestión directa con actores estratégicos, entre ellas el avance en la suscripción de memorandos de entendimiento con HWPL, la Embajada de China y CEPAL, así como la exploración de líneas de cooperación con la Embajada de Australia y la OEI.Adicionalmente, se participó en diez (10) espacios interinstitucionales y mesas de trabajo con entidades como Cancillería, APC Colombia y organismos internacionales, que permitieron fortalecer la articulación institucional e identificar oportunidades de cooperación. Finalmente, se desarrolló una (1) actividad orientada a la actualización del procedimiento interno de cooperación internacional, actualmente en proceso de validación por parte de la Oficina de Planeación.</v>
      </c>
      <c r="Z11" s="156" t="s">
        <v>965</v>
      </c>
      <c r="AA11" s="141" t="str">
        <f>IF(VLOOKUP(A11,'Bateria indicadores proceso'!A:AT,34,FALSE)="","No reportó Evidencia",VLOOKUP(A11,'Bateria indicadores proceso'!A:AT,34,FALSE))</f>
        <v>https://mininteriorgovco.sharepoint.com/sites/EvidenciasOAP/Documentos%20compartidos/Forms/AllItems.aspx?id=%2Fsites%2FEvidenciasOAP%2FDocumentos%20compartidos%2FEvidencias%20Indicadores%20de%20Proceso%202026%2F01%2E%20Planeaci%C3%B3n%2C%20Direccionamiento%20Estrat%C3%A9gico%20y%20Comunicaciones%2FI%20Trimestre%2FGrupo%20de%20Gabinete%20del%20Ministerio%20del%20Interior%2FInd007&amp;p=true&amp;ct=1776108558081&amp;or=OWA%2DNT%2DMail&amp;cid=d9ecf1c7%2D0ba5%2Df638%2D16de%2Dc7c9b21b61fe&amp;ga=1&amp;LOF=1</v>
      </c>
      <c r="AB11" s="152" t="s">
        <v>966</v>
      </c>
    </row>
    <row r="12" spans="1:28" ht="100" customHeight="1">
      <c r="A12" s="92" t="s">
        <v>172</v>
      </c>
      <c r="B12" s="117" t="str">
        <f>VLOOKUP(A12,'Bateria indicadores proceso'!A:X,2,FALSE)</f>
        <v>ESTRATÉGICO</v>
      </c>
      <c r="C12" s="118" t="str">
        <f>VLOOKUP(A12,'Bateria indicadores proceso'!A:X,3,FALSE)</f>
        <v>PLANEACIÓN, DIRECCIONAMIENTO ESTRATÉGICO Y COMUNICACIONES</v>
      </c>
      <c r="D12" s="118" t="str">
        <f>VLOOKUP(A12,'Bateria indicadores proceso'!A:X,7,FALSE)</f>
        <v>Oficina de Información Pública del Interior</v>
      </c>
      <c r="E12" s="119">
        <f>VLOOKUP(A12,'Bateria indicadores proceso'!A:X,4,FALSE)</f>
        <v>0.2</v>
      </c>
      <c r="F12" s="119">
        <f>VLOOKUP(A12,'Bateria indicadores proceso'!A:X,6,FALSE)</f>
        <v>0.1</v>
      </c>
      <c r="G12" s="119" t="str">
        <f>VLOOKUP(A12,'Bateria indicadores proceso'!A:X,12,FALSE)</f>
        <v xml:space="preserve">	Comunicados de prensa, entrevistas y ruedas de prensa gestionados de acuerdo con las necesidades de comunicación interna y externa de la entidad. 							</v>
      </c>
      <c r="H12" s="119" t="str">
        <f>VLOOKUP(A12,'Bateria indicadores proceso'!A:AB,10,FALSE)</f>
        <v>Eficacia</v>
      </c>
      <c r="I12" s="119" t="str">
        <f>VLOOKUP(A12,'Bateria indicadores proceso'!A:AB,16,FALSE)</f>
        <v>Porcentaje</v>
      </c>
      <c r="J12" s="137">
        <f>VLOOKUP(A12,'Bateria indicadores proceso'!A:X,20,FALSE)</f>
        <v>1</v>
      </c>
      <c r="K12" s="137">
        <f>VLOOKUP(A12,'Bateria indicadores proceso'!A:X,21,FALSE)</f>
        <v>1</v>
      </c>
      <c r="L12" s="137">
        <f>VLOOKUP(A12,'Bateria indicadores proceso'!A:X,22,FALSE)</f>
        <v>1</v>
      </c>
      <c r="M12" s="137">
        <f>VLOOKUP(A12,'Bateria indicadores proceso'!A:X,23,FALSE)</f>
        <v>1</v>
      </c>
      <c r="N12" s="138">
        <f>VLOOKUP(A12,'Bateria indicadores proceso'!A:X,24,FALSE)</f>
        <v>1</v>
      </c>
      <c r="O12" s="138">
        <f>VLOOKUP(A12,'Bateria indicadores proceso'!A:AR,28,FALSE)</f>
        <v>1</v>
      </c>
      <c r="P12" s="138">
        <f>VLOOKUP(A12,'Bateria indicadores proceso'!A:AR,29,FALSE)</f>
        <v>0</v>
      </c>
      <c r="Q12" s="138">
        <f>VLOOKUP(A12,'Bateria indicadores proceso'!A:AR,30,FALSE)</f>
        <v>0</v>
      </c>
      <c r="R12" s="138">
        <f>VLOOKUP(A12,'Bateria indicadores proceso'!A:AR,31,FALSE)</f>
        <v>0</v>
      </c>
      <c r="S12" s="138">
        <f>VLOOKUP(A12,'Bateria indicadores proceso'!A:AR,32,FALSE)</f>
        <v>1</v>
      </c>
      <c r="T12" s="120">
        <f>VLOOKUP(A12,'Bateria indicadores proceso'!A:AT,45,FALSE)</f>
        <v>1</v>
      </c>
      <c r="U12" s="124">
        <f>VLOOKUP(A12,'Bateria indicadores proceso'!A:AT,46,FALSE)</f>
        <v>1</v>
      </c>
      <c r="V12" s="121">
        <f t="shared" si="0"/>
        <v>0.1</v>
      </c>
      <c r="W12" s="121">
        <f t="shared" si="1"/>
        <v>0.1</v>
      </c>
      <c r="X12" s="98"/>
      <c r="Y12" s="140" t="str">
        <f>IF(VLOOKUP(A12,'Bateria indicadores proceso'!A:AT,33,FALSE)="","No registro avance",VLOOKUP(A12,'Bateria indicadores proceso'!A:AT,33,FALSE))</f>
        <v>Durante el primer trimestre, se gestionaron un total de 65 actividades de prensa, distribuidas en 46 comunicados de prensa, 9 entrevistas en medios y 10 ruedas de prensa y declaraciones oficiales. Estas acciones hicieron parte del total de 400 solicitudes recibidas y gestionadas durante el periodo.
Con base en la fórmula del indicador, el resultado alcanzado fue del 100% de cumplimiento, obtenido a partir de la atención de la totalidad de las 400 solicitudes gestionadas, evidenciando la capacidad de respuesta oportuna y efectiva.</v>
      </c>
      <c r="Z12" s="153" t="s">
        <v>262</v>
      </c>
      <c r="AA12" s="141" t="str">
        <f>IF(VLOOKUP(A12,'Bateria indicadores proceso'!A:AT,34,FALSE)="","No reportó Evidencia",VLOOKUP(A12,'Bateria indicadores proceso'!A:AT,34,FALSE))</f>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008?csf=1&amp;web=1&amp;e=V0secf</v>
      </c>
      <c r="AB12" s="152" t="s">
        <v>262</v>
      </c>
    </row>
    <row r="13" spans="1:28" ht="100" customHeight="1">
      <c r="A13" s="92" t="s">
        <v>173</v>
      </c>
      <c r="B13" s="117" t="str">
        <f>VLOOKUP(A13,'Bateria indicadores proceso'!A:X,2,FALSE)</f>
        <v>ESTRATÉGICO</v>
      </c>
      <c r="C13" s="118" t="str">
        <f>VLOOKUP(A13,'Bateria indicadores proceso'!A:X,3,FALSE)</f>
        <v>PLANEACIÓN, DIRECCIONAMIENTO ESTRATÉGICO Y COMUNICACIONES</v>
      </c>
      <c r="D13" s="118" t="str">
        <f>VLOOKUP(A13,'Bateria indicadores proceso'!A:X,7,FALSE)</f>
        <v>Oficina de Información Pública del Interior</v>
      </c>
      <c r="E13" s="119">
        <f>VLOOKUP(A13,'Bateria indicadores proceso'!A:X,4,FALSE)</f>
        <v>0.2</v>
      </c>
      <c r="F13" s="119">
        <f>VLOOKUP(A13,'Bateria indicadores proceso'!A:X,6,FALSE)</f>
        <v>0.05</v>
      </c>
      <c r="G13" s="119" t="str">
        <f>VLOOKUP(A13,'Bateria indicadores proceso'!A:X,12,FALSE)</f>
        <v xml:space="preserve"> 		Piezas Gráficas, animaciones y publicaciones en redes sociales elaboradas y publicadas en los medios pertinentes. 							</v>
      </c>
      <c r="H13" s="119" t="str">
        <f>VLOOKUP(A13,'Bateria indicadores proceso'!A:AB,10,FALSE)</f>
        <v>Eficacia</v>
      </c>
      <c r="I13" s="119" t="str">
        <f>VLOOKUP(A13,'Bateria indicadores proceso'!A:AB,16,FALSE)</f>
        <v>Porcentaje</v>
      </c>
      <c r="J13" s="137">
        <f>VLOOKUP(A13,'Bateria indicadores proceso'!A:X,20,FALSE)</f>
        <v>1</v>
      </c>
      <c r="K13" s="137">
        <f>VLOOKUP(A13,'Bateria indicadores proceso'!A:X,21,FALSE)</f>
        <v>1</v>
      </c>
      <c r="L13" s="137">
        <f>VLOOKUP(A13,'Bateria indicadores proceso'!A:X,22,FALSE)</f>
        <v>1</v>
      </c>
      <c r="M13" s="137">
        <f>VLOOKUP(A13,'Bateria indicadores proceso'!A:X,23,FALSE)</f>
        <v>1</v>
      </c>
      <c r="N13" s="138">
        <f>VLOOKUP(A13,'Bateria indicadores proceso'!A:X,24,FALSE)</f>
        <v>1</v>
      </c>
      <c r="O13" s="138">
        <f>VLOOKUP(A13,'Bateria indicadores proceso'!A:AR,28,FALSE)</f>
        <v>1</v>
      </c>
      <c r="P13" s="138">
        <f>VLOOKUP(A13,'Bateria indicadores proceso'!A:AR,29,FALSE)</f>
        <v>0</v>
      </c>
      <c r="Q13" s="138">
        <f>VLOOKUP(A13,'Bateria indicadores proceso'!A:AR,30,FALSE)</f>
        <v>0</v>
      </c>
      <c r="R13" s="138">
        <f>VLOOKUP(A13,'Bateria indicadores proceso'!A:AR,31,FALSE)</f>
        <v>0</v>
      </c>
      <c r="S13" s="138">
        <f>VLOOKUP(A13,'Bateria indicadores proceso'!A:AR,32,FALSE)</f>
        <v>1</v>
      </c>
      <c r="T13" s="120">
        <f>VLOOKUP(A13,'Bateria indicadores proceso'!A:AT,45,FALSE)</f>
        <v>1</v>
      </c>
      <c r="U13" s="124">
        <f>VLOOKUP(A13,'Bateria indicadores proceso'!A:AT,46,FALSE)</f>
        <v>1</v>
      </c>
      <c r="V13" s="121">
        <f t="shared" si="0"/>
        <v>0.05</v>
      </c>
      <c r="W13" s="121">
        <f t="shared" si="1"/>
        <v>0.05</v>
      </c>
      <c r="X13" s="98"/>
      <c r="Y13" s="140" t="str">
        <f>IF(VLOOKUP(A13,'Bateria indicadores proceso'!A:AT,33,FALSE)="","No registro avance",VLOOKUP(A13,'Bateria indicadores proceso'!A:AT,33,FALSE))</f>
        <v>Durante el primer trimestre, la gestión de diseño y comunicación digital atendió solicitudes para campañas internas y externas, así como la producción de contenidos para redes sociales institucionales.
En total, se gestionaron 1.683 piezas gráficas, animaciones y publicaciones, distribuidas entre 139 solicitudes externas, 219 internas y 1.325 publicaciones en redes sociales, durante los meses de enero, febrero y marzo.
Con base en la fórmula del indicador, se alcanzó un cumplimiento del 100%, al atender la totalidad de las solicitudes recibidas en el periodo evaluado.</v>
      </c>
      <c r="Z13" s="156" t="s">
        <v>965</v>
      </c>
      <c r="AA13" s="141" t="str">
        <f>IF(VLOOKUP(A13,'Bateria indicadores proceso'!A:AT,34,FALSE)="","No reportó Evidencia",VLOOKUP(A13,'Bateria indicadores proceso'!A:AT,34,FALSE))</f>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009?csf=1&amp;web=1&amp;e=FpPqfz</v>
      </c>
      <c r="AB13" s="152" t="s">
        <v>966</v>
      </c>
    </row>
    <row r="14" spans="1:28" ht="100" customHeight="1">
      <c r="A14" s="92" t="s">
        <v>174</v>
      </c>
      <c r="B14" s="117" t="str">
        <f>VLOOKUP(A14,'Bateria indicadores proceso'!A:X,2,FALSE)</f>
        <v>ESTRATÉGICO</v>
      </c>
      <c r="C14" s="118" t="str">
        <f>VLOOKUP(A14,'Bateria indicadores proceso'!A:X,3,FALSE)</f>
        <v>PLANEACIÓN, DIRECCIONAMIENTO ESTRATÉGICO Y COMUNICACIONES</v>
      </c>
      <c r="D14" s="118" t="str">
        <f>VLOOKUP(A14,'Bateria indicadores proceso'!A:X,7,FALSE)</f>
        <v>Oficina de Información Pública del Interior</v>
      </c>
      <c r="E14" s="119">
        <f>VLOOKUP(A14,'Bateria indicadores proceso'!A:X,4,FALSE)</f>
        <v>0.2</v>
      </c>
      <c r="F14" s="119">
        <f>VLOOKUP(A14,'Bateria indicadores proceso'!A:X,6,FALSE)</f>
        <v>0.05</v>
      </c>
      <c r="G14" s="119" t="str">
        <f>VLOOKUP(A14,'Bateria indicadores proceso'!A:X,12,FALSE)</f>
        <v xml:space="preserve">Piezas audiovisuales y de imagen gestionados de acuerdo con las necesidades de comunicación interna y externa de la entidad. 									</v>
      </c>
      <c r="H14" s="119" t="str">
        <f>VLOOKUP(A14,'Bateria indicadores proceso'!A:AB,10,FALSE)</f>
        <v>Eficacia</v>
      </c>
      <c r="I14" s="119" t="str">
        <f>VLOOKUP(A14,'Bateria indicadores proceso'!A:AB,16,FALSE)</f>
        <v>Porcentaje</v>
      </c>
      <c r="J14" s="137">
        <f>VLOOKUP(A14,'Bateria indicadores proceso'!A:X,20,FALSE)</f>
        <v>1</v>
      </c>
      <c r="K14" s="137">
        <f>VLOOKUP(A14,'Bateria indicadores proceso'!A:X,21,FALSE)</f>
        <v>1</v>
      </c>
      <c r="L14" s="137">
        <f>VLOOKUP(A14,'Bateria indicadores proceso'!A:X,22,FALSE)</f>
        <v>1</v>
      </c>
      <c r="M14" s="137">
        <f>VLOOKUP(A14,'Bateria indicadores proceso'!A:X,23,FALSE)</f>
        <v>1</v>
      </c>
      <c r="N14" s="138">
        <f>VLOOKUP(A14,'Bateria indicadores proceso'!A:X,24,FALSE)</f>
        <v>1</v>
      </c>
      <c r="O14" s="138">
        <f>VLOOKUP(A14,'Bateria indicadores proceso'!A:AR,28,FALSE)</f>
        <v>1</v>
      </c>
      <c r="P14" s="138">
        <f>VLOOKUP(A14,'Bateria indicadores proceso'!A:AR,29,FALSE)</f>
        <v>0</v>
      </c>
      <c r="Q14" s="138">
        <f>VLOOKUP(A14,'Bateria indicadores proceso'!A:AR,30,FALSE)</f>
        <v>0</v>
      </c>
      <c r="R14" s="138">
        <f>VLOOKUP(A14,'Bateria indicadores proceso'!A:AR,31,FALSE)</f>
        <v>0</v>
      </c>
      <c r="S14" s="138">
        <f>VLOOKUP(A14,'Bateria indicadores proceso'!A:AR,32,FALSE)</f>
        <v>1</v>
      </c>
      <c r="T14" s="120">
        <f>VLOOKUP(A14,'Bateria indicadores proceso'!A:AT,45,FALSE)</f>
        <v>1</v>
      </c>
      <c r="U14" s="124">
        <f>VLOOKUP(A14,'Bateria indicadores proceso'!A:AT,46,FALSE)</f>
        <v>1</v>
      </c>
      <c r="V14" s="121">
        <f t="shared" si="0"/>
        <v>0.05</v>
      </c>
      <c r="W14" s="121">
        <f t="shared" si="1"/>
        <v>0.05</v>
      </c>
      <c r="X14" s="98"/>
      <c r="Y14" s="140" t="str">
        <f>IF(VLOOKUP(A14,'Bateria indicadores proceso'!A:AT,33,FALSE)="","No registro avance",VLOOKUP(A14,'Bateria indicadores proceso'!A:AT,33,FALSE))</f>
        <v>Durante el primer trimestre se alcanzó un cumplimiento del 100%, resultado que se obtiene al dividir el número de piezas audiovisuales e imágenes efectivamente gestionadas entre las solicitadas y multiplicar el resultado por cien. Este resultado corresponde a la suma de las solicitudes recibidas y atendidas durante los meses de enero, febrero y marzo, evidenciando una atención completa y oportuna a los requerimientos del periodo. Lo anterior refleja eficiencia en la producción de contenidos y permitió fortalecer la difusión de información institucional, garantizando una comunicación constante con la ciudadanía, especialmente en el contexto de la coyuntura electoral y las acciones adelantadas por la entidad.</v>
      </c>
      <c r="Z14" s="156" t="s">
        <v>965</v>
      </c>
      <c r="AA14" s="141" t="str">
        <f>IF(VLOOKUP(A14,'Bateria indicadores proceso'!A:AT,34,FALSE)="","No reportó Evidencia",VLOOKUP(A14,'Bateria indicadores proceso'!A:AT,34,FALSE))</f>
        <v>https://mininteriorgovco.sharepoint.com/:f:/r/sites/EvidenciasOAP/Documentos%20compartidos/Evidencias%20Indicadores%20de%20Proceso%202026/01.%20Planeaci%C3%B3n,%20Direccionamiento%20Estrat%C3%A9gico%20y%20Comunicaciones/I%20Trimestre/Oficina%20de%20Informaci%C3%B3n%20P%C3%BAblica%20del%20Interior/Grupo%20de%20Comunicaciones-Oficina%20de%20Informaci%C3%B3n%20P%C3%BAblica%20del%20Inteiror/Ind010?csf=1&amp;web=1&amp;e=XWomXw</v>
      </c>
      <c r="AB14" s="152" t="s">
        <v>966</v>
      </c>
    </row>
    <row r="15" spans="1:28" ht="100" customHeight="1">
      <c r="A15" s="92" t="s">
        <v>175</v>
      </c>
      <c r="B15" s="117" t="str">
        <f>VLOOKUP(A15,'Bateria indicadores proceso'!A:X,2,FALSE)</f>
        <v>ESTRATÉGICO</v>
      </c>
      <c r="C15" s="118" t="str">
        <f>VLOOKUP(A15,'Bateria indicadores proceso'!A:X,3,FALSE)</f>
        <v>GESTIÓN DEL CONOCIMIENTO Y LA INNOVACIÓN</v>
      </c>
      <c r="D15" s="118" t="str">
        <f>VLOOKUP(A15,'Bateria indicadores proceso'!A:X,7,FALSE)</f>
        <v>Oficina Asesora de Planeación</v>
      </c>
      <c r="E15" s="119">
        <f>VLOOKUP(A15,'Bateria indicadores proceso'!A:X,4,FALSE)</f>
        <v>1</v>
      </c>
      <c r="F15" s="119">
        <f>VLOOKUP(A15,'Bateria indicadores proceso'!A:X,6,FALSE)</f>
        <v>1</v>
      </c>
      <c r="G15" s="119" t="str">
        <f>VLOOKUP(A15,'Bateria indicadores proceso'!A:X,12,FALSE)</f>
        <v>Red de gestión del conocimiento y la innovación implementada en el Ministerio del Interior</v>
      </c>
      <c r="H15" s="119" t="str">
        <f>VLOOKUP(A15,'Bateria indicadores proceso'!A:AB,10,FALSE)</f>
        <v>Efectividad</v>
      </c>
      <c r="I15" s="119" t="str">
        <f>VLOOKUP(A15,'Bateria indicadores proceso'!A:AB,16,FALSE)</f>
        <v>Número</v>
      </c>
      <c r="J15" s="139">
        <f>VLOOKUP(A15,'Bateria indicadores proceso'!A:X,20,FALSE)</f>
        <v>100</v>
      </c>
      <c r="K15" s="139">
        <f>VLOOKUP(A15,'Bateria indicadores proceso'!A:X,21,FALSE)</f>
        <v>100</v>
      </c>
      <c r="L15" s="139">
        <f>VLOOKUP(A15,'Bateria indicadores proceso'!A:X,22,FALSE)</f>
        <v>100</v>
      </c>
      <c r="M15" s="139">
        <f>VLOOKUP(A15,'Bateria indicadores proceso'!A:X,23,FALSE)</f>
        <v>100</v>
      </c>
      <c r="N15" s="139">
        <f>VLOOKUP(A15,'Bateria indicadores proceso'!A:X,24,FALSE)</f>
        <v>400</v>
      </c>
      <c r="O15" s="139">
        <f>VLOOKUP(A15,'Bateria indicadores proceso'!A:AR,28,FALSE)</f>
        <v>100</v>
      </c>
      <c r="P15" s="138">
        <f>VLOOKUP(A15,'Bateria indicadores proceso'!A:AR,29,FALSE)</f>
        <v>0</v>
      </c>
      <c r="Q15" s="138">
        <f>VLOOKUP(A15,'Bateria indicadores proceso'!A:AR,30,FALSE)</f>
        <v>0</v>
      </c>
      <c r="R15" s="138">
        <f>VLOOKUP(A15,'Bateria indicadores proceso'!A:AR,31,FALSE)</f>
        <v>0</v>
      </c>
      <c r="S15" s="139">
        <f>VLOOKUP(A15,'Bateria indicadores proceso'!A:AR,32,FALSE)</f>
        <v>100</v>
      </c>
      <c r="T15" s="120">
        <f>VLOOKUP(A15,'Bateria indicadores proceso'!A:AT,45,FALSE)</f>
        <v>1</v>
      </c>
      <c r="U15" s="124">
        <f>VLOOKUP(A15,'Bateria indicadores proceso'!A:AT,46,FALSE)</f>
        <v>0.25</v>
      </c>
      <c r="V15" s="121">
        <f t="shared" si="0"/>
        <v>1</v>
      </c>
      <c r="W15" s="121">
        <f t="shared" si="1"/>
        <v>0.25</v>
      </c>
      <c r="X15" s="98"/>
      <c r="Y15" s="140" t="str">
        <f>IF(VLOOKUP(A15,'Bateria indicadores proceso'!A:AT,33,FALSE)="","No registro avance",VLOOKUP(A15,'Bateria indicadores proceso'!A:AT,33,FALSE))</f>
        <v>Durante el primer trimestre del 2026 se desarrollo una ( 1 ) estrategia de difusión y marketing disruptiva y de alto impacto para dar a conocer la Red de Gestión del Conocimiento y la Innovación, arrojando sumatoria de la evaluación de satisfacción a 101 personas.</v>
      </c>
      <c r="Z15" s="156" t="s">
        <v>965</v>
      </c>
      <c r="AA15" s="141" t="str">
        <f>IF(VLOOKUP(A15,'Bateria indicadores proceso'!A:AT,34,FALSE)="","No reportó Evidencia",VLOOKUP(A15,'Bateria indicadores proceso'!A:AT,34,FALSE))</f>
        <v>https://mininteriorgovco.sharepoint.com/sites/EvidenciasOAP/Documentos%20compartidos/Forms/AllItems.aspx?csf=1&amp;web=1&amp;e=vzXt44&amp;CT=1775491068056&amp;OR=OWA%2DNT%2DMail&amp;CID=b5d20e91%2Db169%2D224e%2D0b63%2Df83a938ba3b5&amp;clickParams=eyJYLUFwcE5hbWUiOiJNaWNyb3NvZnQgT3V0bG9vayBXZWIgQXBwIiwiWC1BcHBWZXJzaW9uIjoiMjAyNjAzMDYwMDEuMDUiLCJPUyI6IldpbmRvd3MgMTAifQ%3D%3D&amp;cidOR=Client&amp;FolderCTID=0x01200071BA4BEEC5A4884E88FD3CFB2470F298&amp;id=%2Fsites%2FEvidenciasOAP%2FDocumentos%20compartidos%2FEvidencias%20Indicadores%20de%20Proceso%202026%2F02%2E%20Gesti%C3%B3n%20del%20Conocimiento%20e%20Innovaci%C3%B3n%2FInd011</v>
      </c>
      <c r="AB15" s="152" t="s">
        <v>966</v>
      </c>
    </row>
    <row r="16" spans="1:28" s="93" customFormat="1" ht="99.75" customHeight="1">
      <c r="A16" s="92" t="s">
        <v>176</v>
      </c>
      <c r="B16" s="117" t="str">
        <f>VLOOKUP(A16,'Bateria indicadores proceso'!A:X,2,FALSE)</f>
        <v>ESTRATÉGICO</v>
      </c>
      <c r="C16" s="118" t="str">
        <f>VLOOKUP(A16,'Bateria indicadores proceso'!A:X,3,FALSE)</f>
        <v>GESTIÓN DEL TALENTO HUMANO</v>
      </c>
      <c r="D16" s="118" t="str">
        <f>VLOOKUP(A16,'Bateria indicadores proceso'!A:X,7,FALSE)</f>
        <v>Subdirección de Gestión Humana</v>
      </c>
      <c r="E16" s="119">
        <f>VLOOKUP(A16,'Bateria indicadores proceso'!A:X,4,FALSE)</f>
        <v>1</v>
      </c>
      <c r="F16" s="119">
        <f>VLOOKUP(A16,'Bateria indicadores proceso'!A:X,6,FALSE)</f>
        <v>0.14000000000000001</v>
      </c>
      <c r="G16" s="119" t="str">
        <f>VLOOKUP(A16,'Bateria indicadores proceso'!A:X,12,FALSE)</f>
        <v>Plan Institucional de Capacitación PIC ejecutado en el Ministerio del Interior</v>
      </c>
      <c r="H16" s="119" t="str">
        <f>VLOOKUP(A16,'Bateria indicadores proceso'!A:AB,10,FALSE)</f>
        <v>Eficacia</v>
      </c>
      <c r="I16" s="119" t="str">
        <f>VLOOKUP(A16,'Bateria indicadores proceso'!A:AB,16,FALSE)</f>
        <v>Número</v>
      </c>
      <c r="J16" s="139">
        <f>VLOOKUP(A16,'Bateria indicadores proceso'!A:X,20,FALSE)</f>
        <v>7</v>
      </c>
      <c r="K16" s="139">
        <f>VLOOKUP(A16,'Bateria indicadores proceso'!A:X,21,FALSE)</f>
        <v>11</v>
      </c>
      <c r="L16" s="139">
        <f>VLOOKUP(A16,'Bateria indicadores proceso'!A:X,22,FALSE)</f>
        <v>8</v>
      </c>
      <c r="M16" s="139">
        <f>VLOOKUP(A16,'Bateria indicadores proceso'!A:X,23,FALSE)</f>
        <v>5</v>
      </c>
      <c r="N16" s="139">
        <f>VLOOKUP(A16,'Bateria indicadores proceso'!A:X,24,FALSE)</f>
        <v>31</v>
      </c>
      <c r="O16" s="139">
        <f>VLOOKUP(A16,'Bateria indicadores proceso'!A:AR,28,FALSE)</f>
        <v>7</v>
      </c>
      <c r="P16" s="138">
        <f>VLOOKUP(A16,'Bateria indicadores proceso'!A:AR,29,FALSE)</f>
        <v>0</v>
      </c>
      <c r="Q16" s="138">
        <f>VLOOKUP(A16,'Bateria indicadores proceso'!A:AR,30,FALSE)</f>
        <v>0</v>
      </c>
      <c r="R16" s="138">
        <f>VLOOKUP(A16,'Bateria indicadores proceso'!A:AR,31,FALSE)</f>
        <v>0</v>
      </c>
      <c r="S16" s="139">
        <f>VLOOKUP(A16,'Bateria indicadores proceso'!A:AR,32,FALSE)</f>
        <v>7</v>
      </c>
      <c r="T16" s="120">
        <f>VLOOKUP(A16,'Bateria indicadores proceso'!A:AT,45,FALSE)</f>
        <v>1</v>
      </c>
      <c r="U16" s="124">
        <f>VLOOKUP(A16,'Bateria indicadores proceso'!A:AT,46,FALSE)</f>
        <v>0.22580645161290322</v>
      </c>
      <c r="V16" s="121">
        <f t="shared" si="0"/>
        <v>0.14000000000000001</v>
      </c>
      <c r="W16" s="121">
        <f t="shared" si="1"/>
        <v>3.1612903225806455E-2</v>
      </c>
      <c r="X16" s="98"/>
      <c r="Y16" s="140" t="str">
        <f>IF(VLOOKUP(A16,'Bateria indicadores proceso'!A:AT,33,FALSE)="","No registro avance",VLOOKUP(A16,'Bateria indicadores proceso'!A:AT,33,FALSE))</f>
        <v xml:space="preserve">En el primer trimestre de la vigencia 2026, y de acuerdo al Plan Institucional de Capacitación, se realizaron 7 actividades, así:
*Enero: 1.  Eficiencia Personal
Febrero: 2. Derecho Disciplinario. 3. Prevención del daño antijurídico. Marzo. 4. Controldoc. 5. Trabajo en equipo. 6. Inducción. 7. Comunicación
</v>
      </c>
      <c r="Z16" s="156" t="s">
        <v>965</v>
      </c>
      <c r="AA16" s="141" t="str">
        <f>IF(VLOOKUP(A16,'Bateria indicadores proceso'!A:AT,34,FALSE)="","No reportó Evidencia",VLOOKUP(A16,'Bateria indicadores proceso'!A:AT,34,FALSE))</f>
        <v>https://mininteriorgovco.sharepoint.com/:f:/r/sites/EvidenciasOAP/Documentos%20compartidos/Evidencias%20Indicadores%20de%20Proceso%202026/03.%20Gesti%C3%B3n%20del%20Talento%20Humano/I%20Trimestre/Ind012?csf=1&amp;web=1&amp;e=xMykwh</v>
      </c>
      <c r="AB16" s="152" t="s">
        <v>966</v>
      </c>
    </row>
    <row r="17" spans="1:28" s="93" customFormat="1" ht="100" customHeight="1">
      <c r="A17" s="92" t="s">
        <v>177</v>
      </c>
      <c r="B17" s="117" t="str">
        <f>VLOOKUP(A17,'Bateria indicadores proceso'!A:X,2,FALSE)</f>
        <v>ESTRATÉGICO</v>
      </c>
      <c r="C17" s="118" t="str">
        <f>VLOOKUP(A17,'Bateria indicadores proceso'!A:X,3,FALSE)</f>
        <v>GESTIÓN DEL TALENTO HUMANO</v>
      </c>
      <c r="D17" s="118" t="str">
        <f>VLOOKUP(A17,'Bateria indicadores proceso'!A:X,7,FALSE)</f>
        <v>Subdirección de Gestión Humana</v>
      </c>
      <c r="E17" s="119">
        <f>VLOOKUP(A17,'Bateria indicadores proceso'!A:X,4,FALSE)</f>
        <v>1</v>
      </c>
      <c r="F17" s="119">
        <f>VLOOKUP(A17,'Bateria indicadores proceso'!A:X,6,FALSE)</f>
        <v>0.14000000000000001</v>
      </c>
      <c r="G17" s="119" t="str">
        <f>VLOOKUP(A17,'Bateria indicadores proceso'!A:X,12,FALSE)</f>
        <v xml:space="preserve">Programa insititucional de Bienestar Social ejecutado </v>
      </c>
      <c r="H17" s="119" t="str">
        <f>VLOOKUP(A17,'Bateria indicadores proceso'!A:AB,10,FALSE)</f>
        <v>Eficacia</v>
      </c>
      <c r="I17" s="119" t="str">
        <f>VLOOKUP(A17,'Bateria indicadores proceso'!A:AB,16,FALSE)</f>
        <v>Número</v>
      </c>
      <c r="J17" s="139">
        <f>VLOOKUP(A17,'Bateria indicadores proceso'!A:X,20,FALSE)</f>
        <v>4</v>
      </c>
      <c r="K17" s="139">
        <f>VLOOKUP(A17,'Bateria indicadores proceso'!A:X,21,FALSE)</f>
        <v>8</v>
      </c>
      <c r="L17" s="139">
        <f>VLOOKUP(A17,'Bateria indicadores proceso'!A:X,22,FALSE)</f>
        <v>4</v>
      </c>
      <c r="M17" s="139">
        <f>VLOOKUP(A17,'Bateria indicadores proceso'!A:X,23,FALSE)</f>
        <v>5</v>
      </c>
      <c r="N17" s="139">
        <f>VLOOKUP(A17,'Bateria indicadores proceso'!A:X,24,FALSE)</f>
        <v>21</v>
      </c>
      <c r="O17" s="139">
        <f>VLOOKUP(A17,'Bateria indicadores proceso'!A:AR,28,FALSE)</f>
        <v>4</v>
      </c>
      <c r="P17" s="138">
        <f>VLOOKUP(A17,'Bateria indicadores proceso'!A:AR,29,FALSE)</f>
        <v>0</v>
      </c>
      <c r="Q17" s="138">
        <f>VLOOKUP(A17,'Bateria indicadores proceso'!A:AR,30,FALSE)</f>
        <v>0</v>
      </c>
      <c r="R17" s="138">
        <f>VLOOKUP(A17,'Bateria indicadores proceso'!A:AR,31,FALSE)</f>
        <v>0</v>
      </c>
      <c r="S17" s="139">
        <f>VLOOKUP(A17,'Bateria indicadores proceso'!A:AR,32,FALSE)</f>
        <v>4</v>
      </c>
      <c r="T17" s="120">
        <f>VLOOKUP(A17,'Bateria indicadores proceso'!A:AT,45,FALSE)</f>
        <v>1</v>
      </c>
      <c r="U17" s="124">
        <f>VLOOKUP(A17,'Bateria indicadores proceso'!A:AT,46,FALSE)</f>
        <v>0.19047619047619047</v>
      </c>
      <c r="V17" s="121">
        <f t="shared" si="0"/>
        <v>0.14000000000000001</v>
      </c>
      <c r="W17" s="121">
        <f t="shared" si="1"/>
        <v>2.6666666666666668E-2</v>
      </c>
      <c r="X17" s="98"/>
      <c r="Y17" s="140" t="str">
        <f>IF(VLOOKUP(A17,'Bateria indicadores proceso'!A:AT,33,FALSE)="","No registro avance",VLOOKUP(A17,'Bateria indicadores proceso'!A:AT,33,FALSE))</f>
        <v>En el primer trimestre de la vigencia 2026, y de acuerdo al Plan de Bienestar, se realizaron 4 actividades, así:
*Febrero: 1. Asesoría especializada para prepensionados dirigida por Colpensiones y 2 Caminata Ecológica.
*Marzo: 3. Conmemoración día internacional de la mujer y 4. celebración día del hombre.</v>
      </c>
      <c r="Z17" s="156" t="s">
        <v>965</v>
      </c>
      <c r="AA17" s="141" t="str">
        <f>IF(VLOOKUP(A17,'Bateria indicadores proceso'!A:AT,34,FALSE)="","No reportó Evidencia",VLOOKUP(A17,'Bateria indicadores proceso'!A:AT,34,FALSE))</f>
        <v>https://mininteriorgovco.sharepoint.com/:f:/r/sites/EvidenciasOAP/Documentos%20compartidos/Evidencias%20Indicadores%20de%20Proceso%202026/03.%20Gesti%C3%B3n%20del%20Talento%20Humano/I%20Trimestre/Ind013?csf=1&amp;web=1&amp;e=nw8mwt</v>
      </c>
      <c r="AB17" s="152" t="s">
        <v>966</v>
      </c>
    </row>
    <row r="18" spans="1:28" ht="100" customHeight="1">
      <c r="A18" s="92" t="s">
        <v>178</v>
      </c>
      <c r="B18" s="117" t="str">
        <f>VLOOKUP(A18,'Bateria indicadores proceso'!A:X,2,FALSE)</f>
        <v>ESTRATÉGICO</v>
      </c>
      <c r="C18" s="118" t="str">
        <f>VLOOKUP(A18,'Bateria indicadores proceso'!A:X,3,FALSE)</f>
        <v>GESTIÓN DEL TALENTO HUMANO</v>
      </c>
      <c r="D18" s="118" t="str">
        <f>VLOOKUP(A18,'Bateria indicadores proceso'!A:X,7,FALSE)</f>
        <v>Subdirección de Gestión Humana</v>
      </c>
      <c r="E18" s="119">
        <f>VLOOKUP(A18,'Bateria indicadores proceso'!A:X,4,FALSE)</f>
        <v>1</v>
      </c>
      <c r="F18" s="119">
        <f>VLOOKUP(A18,'Bateria indicadores proceso'!A:X,6,FALSE)</f>
        <v>0.14000000000000001</v>
      </c>
      <c r="G18" s="119" t="str">
        <f>VLOOKUP(A18,'Bateria indicadores proceso'!A:X,12,FALSE)</f>
        <v>Plan Institucional de Incentivos ejecutado</v>
      </c>
      <c r="H18" s="119" t="str">
        <f>VLOOKUP(A18,'Bateria indicadores proceso'!A:AB,10,FALSE)</f>
        <v>Eficacia</v>
      </c>
      <c r="I18" s="119" t="str">
        <f>VLOOKUP(A18,'Bateria indicadores proceso'!A:AB,16,FALSE)</f>
        <v>Número</v>
      </c>
      <c r="J18" s="139">
        <f>VLOOKUP(A18,'Bateria indicadores proceso'!A:X,20,FALSE)</f>
        <v>3</v>
      </c>
      <c r="K18" s="139">
        <f>VLOOKUP(A18,'Bateria indicadores proceso'!A:X,21,FALSE)</f>
        <v>1</v>
      </c>
      <c r="L18" s="139">
        <f>VLOOKUP(A18,'Bateria indicadores proceso'!A:X,22,FALSE)</f>
        <v>1</v>
      </c>
      <c r="M18" s="139">
        <f>VLOOKUP(A18,'Bateria indicadores proceso'!A:X,23,FALSE)</f>
        <v>0</v>
      </c>
      <c r="N18" s="139">
        <f>VLOOKUP(A18,'Bateria indicadores proceso'!A:X,24,FALSE)</f>
        <v>5</v>
      </c>
      <c r="O18" s="139">
        <f>VLOOKUP(A18,'Bateria indicadores proceso'!A:AR,28,FALSE)</f>
        <v>3</v>
      </c>
      <c r="P18" s="138">
        <f>VLOOKUP(A18,'Bateria indicadores proceso'!A:AR,29,FALSE)</f>
        <v>0</v>
      </c>
      <c r="Q18" s="138">
        <f>VLOOKUP(A18,'Bateria indicadores proceso'!A:AR,30,FALSE)</f>
        <v>0</v>
      </c>
      <c r="R18" s="138">
        <f>VLOOKUP(A18,'Bateria indicadores proceso'!A:AR,31,FALSE)</f>
        <v>0</v>
      </c>
      <c r="S18" s="139">
        <f>VLOOKUP(A18,'Bateria indicadores proceso'!A:AR,32,FALSE)</f>
        <v>3</v>
      </c>
      <c r="T18" s="120">
        <f>VLOOKUP(A18,'Bateria indicadores proceso'!A:AT,45,FALSE)</f>
        <v>1</v>
      </c>
      <c r="U18" s="124">
        <f>VLOOKUP(A18,'Bateria indicadores proceso'!A:AT,46,FALSE)</f>
        <v>0.6</v>
      </c>
      <c r="V18" s="121">
        <f t="shared" si="0"/>
        <v>0.14000000000000001</v>
      </c>
      <c r="W18" s="121">
        <f t="shared" si="1"/>
        <v>8.4000000000000005E-2</v>
      </c>
      <c r="X18" s="98"/>
      <c r="Y18" s="140" t="str">
        <f>IF(VLOOKUP(A18,'Bateria indicadores proceso'!A:AT,33,FALSE)="","No registro avance",VLOOKUP(A18,'Bateria indicadores proceso'!A:AT,33,FALSE))</f>
        <v>En el primer trimestre de la vigencia 2026, se realizaron las siguientes acciones: 
1. Aprobación del Plan en el Comité Institucional de Gestión y desempeño. 2. Publicación del Plan de Incentivos. 3. Solicitud de aprobación de ajuste del Plan de Incentivos</v>
      </c>
      <c r="Z18" s="156" t="s">
        <v>965</v>
      </c>
      <c r="AA18" s="141" t="str">
        <f>IF(VLOOKUP(A18,'Bateria indicadores proceso'!A:AT,34,FALSE)="","No reportó Evidencia",VLOOKUP(A18,'Bateria indicadores proceso'!A:AT,34,FALSE))</f>
        <v>https://mininteriorgovco.sharepoint.com/:f:/r/sites/EvidenciasOAP/Documentos%20compartidos/Evidencias%20Indicadores%20de%20Proceso%202026/03.%20Gesti%C3%B3n%20del%20Talento%20Humano/I%20Trimestre/Ind014?csf=1&amp;web=1&amp;e=sTASjB</v>
      </c>
      <c r="AB18" s="152" t="s">
        <v>966</v>
      </c>
    </row>
    <row r="19" spans="1:28" ht="100" customHeight="1">
      <c r="A19" s="92" t="s">
        <v>179</v>
      </c>
      <c r="B19" s="117" t="str">
        <f>VLOOKUP(A19,'Bateria indicadores proceso'!A:X,2,FALSE)</f>
        <v>ESTRATÉGICO</v>
      </c>
      <c r="C19" s="118" t="str">
        <f>VLOOKUP(A19,'Bateria indicadores proceso'!A:X,3,FALSE)</f>
        <v>GESTIÓN DEL TALENTO HUMANO</v>
      </c>
      <c r="D19" s="118" t="str">
        <f>VLOOKUP(A19,'Bateria indicadores proceso'!A:X,7,FALSE)</f>
        <v>Subdirección de Gestión Humana</v>
      </c>
      <c r="E19" s="119">
        <f>VLOOKUP(A19,'Bateria indicadores proceso'!A:X,4,FALSE)</f>
        <v>1</v>
      </c>
      <c r="F19" s="119">
        <f>VLOOKUP(A19,'Bateria indicadores proceso'!A:X,6,FALSE)</f>
        <v>0.14000000000000001</v>
      </c>
      <c r="G19" s="119" t="str">
        <f>VLOOKUP(A19,'Bateria indicadores proceso'!A:X,12,FALSE)</f>
        <v>Actividades realizadas con apoyo de la ARL</v>
      </c>
      <c r="H19" s="119" t="str">
        <f>VLOOKUP(A19,'Bateria indicadores proceso'!A:AB,10,FALSE)</f>
        <v>Eficacia</v>
      </c>
      <c r="I19" s="119" t="str">
        <f>VLOOKUP(A19,'Bateria indicadores proceso'!A:AB,16,FALSE)</f>
        <v>Número</v>
      </c>
      <c r="J19" s="139">
        <f>VLOOKUP(A19,'Bateria indicadores proceso'!A:X,20,FALSE)</f>
        <v>4</v>
      </c>
      <c r="K19" s="139">
        <f>VLOOKUP(A19,'Bateria indicadores proceso'!A:X,21,FALSE)</f>
        <v>7</v>
      </c>
      <c r="L19" s="139">
        <f>VLOOKUP(A19,'Bateria indicadores proceso'!A:X,22,FALSE)</f>
        <v>7</v>
      </c>
      <c r="M19" s="139">
        <f>VLOOKUP(A19,'Bateria indicadores proceso'!A:X,23,FALSE)</f>
        <v>6</v>
      </c>
      <c r="N19" s="139">
        <f>VLOOKUP(A19,'Bateria indicadores proceso'!A:X,24,FALSE)</f>
        <v>24</v>
      </c>
      <c r="O19" s="139">
        <f>VLOOKUP(A19,'Bateria indicadores proceso'!A:AR,28,FALSE)</f>
        <v>5</v>
      </c>
      <c r="P19" s="138">
        <f>VLOOKUP(A19,'Bateria indicadores proceso'!A:AR,29,FALSE)</f>
        <v>0</v>
      </c>
      <c r="Q19" s="138">
        <f>VLOOKUP(A19,'Bateria indicadores proceso'!A:AR,30,FALSE)</f>
        <v>0</v>
      </c>
      <c r="R19" s="138">
        <f>VLOOKUP(A19,'Bateria indicadores proceso'!A:AR,31,FALSE)</f>
        <v>0</v>
      </c>
      <c r="S19" s="139">
        <f>VLOOKUP(A19,'Bateria indicadores proceso'!A:AR,32,FALSE)</f>
        <v>5</v>
      </c>
      <c r="T19" s="120">
        <f>VLOOKUP(A19,'Bateria indicadores proceso'!A:AT,45,FALSE)</f>
        <v>1.0000100000000001</v>
      </c>
      <c r="U19" s="124">
        <f>VLOOKUP(A19,'Bateria indicadores proceso'!A:AT,46,FALSE)</f>
        <v>0.20833333333333334</v>
      </c>
      <c r="V19" s="121">
        <f t="shared" si="0"/>
        <v>0.14000140000000003</v>
      </c>
      <c r="W19" s="121">
        <f t="shared" si="1"/>
        <v>2.9166666666666671E-2</v>
      </c>
      <c r="X19" s="98"/>
      <c r="Y19" s="140" t="str">
        <f>IF(VLOOKUP(A19,'Bateria indicadores proceso'!A:AT,33,FALSE)="","No registro avance",VLOOKUP(A19,'Bateria indicadores proceso'!A:AT,33,FALSE))</f>
        <v>Para el primer trimestre, se desarrollaron las siguientes actividades: 
Febrero (1): Escuela de ergonomia: regresan las escuelas de ergonomia
Marzo: (4) Escuela de ergonomia: MANEJO DE DOLOR POR EPICONDILITIS Y ADORMECIMIENTO EN MANOS, MOVILIDAD Y ALIVIO PARA CODOS, MUÑECAS Y DEDOS
RELAJA Y REVITALIZA TUS PIES, MEJORA TU MOVILIDAD: FORTALECIMIENTO EN HOMBRO Y MANEJO DE DOLOR EN CUELLO</v>
      </c>
      <c r="Z19" s="156" t="s">
        <v>965</v>
      </c>
      <c r="AA19" s="141" t="str">
        <f>IF(VLOOKUP(A19,'Bateria indicadores proceso'!A:AT,34,FALSE)="","No reportó Evidencia",VLOOKUP(A19,'Bateria indicadores proceso'!A:AT,34,FALSE))</f>
        <v>https://mininteriorgovco.sharepoint.com/:f:/r/sites/EvidenciasOAP/Documentos%20compartidos/Evidencias%20Indicadores%20de%20Proceso%202026/03.%20Gesti%C3%B3n%20del%20Talento%20Humano/I%20Trimestre/Ind015?csf=1&amp;web=1&amp;e=Rh3Yhq</v>
      </c>
      <c r="AB19" s="152" t="s">
        <v>966</v>
      </c>
    </row>
    <row r="20" spans="1:28" ht="100" customHeight="1">
      <c r="A20" s="92" t="s">
        <v>180</v>
      </c>
      <c r="B20" s="117" t="str">
        <f>VLOOKUP(A20,'Bateria indicadores proceso'!A:X,2,FALSE)</f>
        <v>ESTRATÉGICO</v>
      </c>
      <c r="C20" s="118" t="str">
        <f>VLOOKUP(A20,'Bateria indicadores proceso'!A:X,3,FALSE)</f>
        <v>GESTIÓN DEL TALENTO HUMANO</v>
      </c>
      <c r="D20" s="118" t="str">
        <f>VLOOKUP(A20,'Bateria indicadores proceso'!A:X,7,FALSE)</f>
        <v>Subdirección de Gestión Humana</v>
      </c>
      <c r="E20" s="119">
        <f>VLOOKUP(A20,'Bateria indicadores proceso'!A:X,4,FALSE)</f>
        <v>1</v>
      </c>
      <c r="F20" s="119">
        <f>VLOOKUP(A20,'Bateria indicadores proceso'!A:X,6,FALSE)</f>
        <v>0.14000000000000001</v>
      </c>
      <c r="G20" s="119" t="str">
        <f>VLOOKUP(A20,'Bateria indicadores proceso'!A:X,12,FALSE)</f>
        <v>Campañas de apropiación de valores implementadas</v>
      </c>
      <c r="H20" s="119" t="str">
        <f>VLOOKUP(A20,'Bateria indicadores proceso'!A:AB,10,FALSE)</f>
        <v>Eficacia</v>
      </c>
      <c r="I20" s="119" t="str">
        <f>VLOOKUP(A20,'Bateria indicadores proceso'!A:AB,16,FALSE)</f>
        <v>Número</v>
      </c>
      <c r="J20" s="139">
        <f>VLOOKUP(A20,'Bateria indicadores proceso'!A:X,20,FALSE)</f>
        <v>1</v>
      </c>
      <c r="K20" s="139">
        <f>VLOOKUP(A20,'Bateria indicadores proceso'!A:X,21,FALSE)</f>
        <v>1</v>
      </c>
      <c r="L20" s="139">
        <f>VLOOKUP(A20,'Bateria indicadores proceso'!A:X,22,FALSE)</f>
        <v>1</v>
      </c>
      <c r="M20" s="139">
        <f>VLOOKUP(A20,'Bateria indicadores proceso'!A:X,23,FALSE)</f>
        <v>1</v>
      </c>
      <c r="N20" s="139">
        <f>VLOOKUP(A20,'Bateria indicadores proceso'!A:X,24,FALSE)</f>
        <v>4</v>
      </c>
      <c r="O20" s="139">
        <f>VLOOKUP(A20,'Bateria indicadores proceso'!A:AR,28,FALSE)</f>
        <v>1</v>
      </c>
      <c r="P20" s="138">
        <f>VLOOKUP(A20,'Bateria indicadores proceso'!A:AR,29,FALSE)</f>
        <v>0</v>
      </c>
      <c r="Q20" s="138">
        <f>VLOOKUP(A20,'Bateria indicadores proceso'!A:AR,30,FALSE)</f>
        <v>0</v>
      </c>
      <c r="R20" s="138">
        <f>VLOOKUP(A20,'Bateria indicadores proceso'!A:AR,31,FALSE)</f>
        <v>0</v>
      </c>
      <c r="S20" s="139">
        <f>VLOOKUP(A20,'Bateria indicadores proceso'!A:AR,32,FALSE)</f>
        <v>1</v>
      </c>
      <c r="T20" s="120">
        <f>VLOOKUP(A20,'Bateria indicadores proceso'!A:AT,45,FALSE)</f>
        <v>1</v>
      </c>
      <c r="U20" s="124">
        <f>VLOOKUP(A20,'Bateria indicadores proceso'!A:AT,46,FALSE)</f>
        <v>0.25</v>
      </c>
      <c r="V20" s="121">
        <f t="shared" si="0"/>
        <v>0.14000000000000001</v>
      </c>
      <c r="W20" s="121">
        <f t="shared" si="1"/>
        <v>3.5000000000000003E-2</v>
      </c>
      <c r="X20" s="98"/>
      <c r="Y20" s="140" t="str">
        <f>IF(VLOOKUP(A20,'Bateria indicadores proceso'!A:AT,33,FALSE)="","No registro avance",VLOOKUP(A20,'Bateria indicadores proceso'!A:AT,33,FALSE))</f>
        <v>En el primer trimestre se publicaron los resultados del test de integridad y se inicio la campaña de expectativa para escoger el valor</v>
      </c>
      <c r="Z20" s="156" t="s">
        <v>965</v>
      </c>
      <c r="AA20" s="141" t="str">
        <f>IF(VLOOKUP(A20,'Bateria indicadores proceso'!A:AT,34,FALSE)="","No reportó Evidencia",VLOOKUP(A20,'Bateria indicadores proceso'!A:AT,34,FALSE))</f>
        <v>https://mininteriorgovco.sharepoint.com/:f:/r/sites/EvidenciasOAP/Documentos%20compartidos/Evidencias%20Indicadores%20de%20Proceso%202026/03.%20Gesti%C3%B3n%20del%20Talento%20Humano/I%20Trimestre/Ind016?csf=1&amp;web=1&amp;e=FKtQgG</v>
      </c>
      <c r="AB20" s="152" t="s">
        <v>966</v>
      </c>
    </row>
    <row r="21" spans="1:28" ht="99.75" customHeight="1">
      <c r="A21" s="92" t="s">
        <v>181</v>
      </c>
      <c r="B21" s="117" t="str">
        <f>VLOOKUP(A21,'Bateria indicadores proceso'!A:X,2,FALSE)</f>
        <v>ESTRATÉGICO</v>
      </c>
      <c r="C21" s="118" t="str">
        <f>VLOOKUP(A21,'Bateria indicadores proceso'!A:X,3,FALSE)</f>
        <v>GESTIÓN DEL TALENTO HUMANO</v>
      </c>
      <c r="D21" s="118" t="str">
        <f>VLOOKUP(A21,'Bateria indicadores proceso'!A:X,7,FALSE)</f>
        <v>Subdirección de Gestión Humana</v>
      </c>
      <c r="E21" s="119">
        <f>VLOOKUP(A21,'Bateria indicadores proceso'!A:X,4,FALSE)</f>
        <v>1</v>
      </c>
      <c r="F21" s="119">
        <f>VLOOKUP(A21,'Bateria indicadores proceso'!A:X,6,FALSE)</f>
        <v>0.14000000000000001</v>
      </c>
      <c r="G21" s="119" t="str">
        <f>VLOOKUP(A21,'Bateria indicadores proceso'!A:X,12,FALSE)</f>
        <v>Actividades de promoción y prevención en temas de seguridad y salud en el trabajo auto gestionadas</v>
      </c>
      <c r="H21" s="119" t="str">
        <f>VLOOKUP(A21,'Bateria indicadores proceso'!A:AB,10,FALSE)</f>
        <v>Eficiencia</v>
      </c>
      <c r="I21" s="119" t="str">
        <f>VLOOKUP(A21,'Bateria indicadores proceso'!A:AB,16,FALSE)</f>
        <v>Número</v>
      </c>
      <c r="J21" s="139">
        <f>VLOOKUP(A21,'Bateria indicadores proceso'!A:X,20,FALSE)</f>
        <v>3</v>
      </c>
      <c r="K21" s="139">
        <f>VLOOKUP(A21,'Bateria indicadores proceso'!A:X,21,FALSE)</f>
        <v>4</v>
      </c>
      <c r="L21" s="139">
        <f>VLOOKUP(A21,'Bateria indicadores proceso'!A:X,22,FALSE)</f>
        <v>14</v>
      </c>
      <c r="M21" s="139">
        <f>VLOOKUP(A21,'Bateria indicadores proceso'!A:X,23,FALSE)</f>
        <v>3</v>
      </c>
      <c r="N21" s="139">
        <f>VLOOKUP(A21,'Bateria indicadores proceso'!A:X,24,FALSE)</f>
        <v>24</v>
      </c>
      <c r="O21" s="139">
        <f>VLOOKUP(A21,'Bateria indicadores proceso'!A:AR,28,FALSE)</f>
        <v>4</v>
      </c>
      <c r="P21" s="138">
        <f>VLOOKUP(A21,'Bateria indicadores proceso'!A:AR,29,FALSE)</f>
        <v>0</v>
      </c>
      <c r="Q21" s="138">
        <f>VLOOKUP(A21,'Bateria indicadores proceso'!A:AR,30,FALSE)</f>
        <v>0</v>
      </c>
      <c r="R21" s="138">
        <f>VLOOKUP(A21,'Bateria indicadores proceso'!A:AR,31,FALSE)</f>
        <v>0</v>
      </c>
      <c r="S21" s="139">
        <f>VLOOKUP(A21,'Bateria indicadores proceso'!A:AR,32,FALSE)</f>
        <v>4</v>
      </c>
      <c r="T21" s="120">
        <f>VLOOKUP(A21,'Bateria indicadores proceso'!A:AT,45,FALSE)</f>
        <v>1.0000100000000001</v>
      </c>
      <c r="U21" s="124">
        <f>VLOOKUP(A21,'Bateria indicadores proceso'!A:AT,46,FALSE)</f>
        <v>0.16666666666666666</v>
      </c>
      <c r="V21" s="121">
        <f t="shared" si="0"/>
        <v>0.14000140000000003</v>
      </c>
      <c r="W21" s="121">
        <f t="shared" si="1"/>
        <v>2.3333333333333334E-2</v>
      </c>
      <c r="X21" s="98"/>
      <c r="Y21" s="140" t="str">
        <f>IF(VLOOKUP(A21,'Bateria indicadores proceso'!A:AT,33,FALSE)="","No registro avance",VLOOKUP(A21,'Bateria indicadores proceso'!A:AT,33,FALSE))</f>
        <v xml:space="preserve">Para el primer trimestre, se realizaron las siguientes acrividades: 
Febrero (3): Jornada antiestres, jorada de conacion de sangre, Jornada de Vacunacion.
Marzo (1): Jornada de cuidado Visual
</v>
      </c>
      <c r="Z21" s="156" t="s">
        <v>965</v>
      </c>
      <c r="AA21" s="141" t="str">
        <f>IF(VLOOKUP(A21,'Bateria indicadores proceso'!A:AT,34,FALSE)="","No reportó Evidencia",VLOOKUP(A21,'Bateria indicadores proceso'!A:AT,34,FALSE))</f>
        <v>https://mininteriorgovco.sharepoint.com/:f:/r/sites/EvidenciasOAP/Documentos%20compartidos/Evidencias%20Indicadores%20de%20Proceso%202026/03.%20Gesti%C3%B3n%20del%20Talento%20Humano/I%20Trimestre/Ind017?csf=1&amp;web=1&amp;e=WqFbyE</v>
      </c>
      <c r="AB21" s="152" t="s">
        <v>966</v>
      </c>
    </row>
    <row r="22" spans="1:28" ht="100" customHeight="1">
      <c r="A22" s="92" t="s">
        <v>182</v>
      </c>
      <c r="B22" s="117" t="str">
        <f>VLOOKUP(A22,'Bateria indicadores proceso'!A:X,2,FALSE)</f>
        <v>ESTRATÉGICO</v>
      </c>
      <c r="C22" s="118" t="str">
        <f>VLOOKUP(A22,'Bateria indicadores proceso'!A:X,3,FALSE)</f>
        <v>GESTIÓN DEL TALENTO HUMANO</v>
      </c>
      <c r="D22" s="118" t="str">
        <f>VLOOKUP(A22,'Bateria indicadores proceso'!A:X,7,FALSE)</f>
        <v>Subdirección de Gestión Humana</v>
      </c>
      <c r="E22" s="119">
        <f>VLOOKUP(A22,'Bateria indicadores proceso'!A:X,4,FALSE)</f>
        <v>1</v>
      </c>
      <c r="F22" s="119">
        <f>VLOOKUP(A22,'Bateria indicadores proceso'!A:X,6,FALSE)</f>
        <v>0.14000000000000001</v>
      </c>
      <c r="G22" s="119" t="str">
        <f>VLOOKUP(A22,'Bateria indicadores proceso'!A:X,12,FALSE)</f>
        <v>Mantenimiento de la certificación de la norma técnica ISO 45001 2008: 2008  para el sistema de Gestión de la Seguridad y Salud en el trabajo ( SGS-ST)</v>
      </c>
      <c r="H22" s="119" t="str">
        <f>VLOOKUP(A22,'Bateria indicadores proceso'!A:AB,10,FALSE)</f>
        <v>Calidad</v>
      </c>
      <c r="I22" s="119" t="str">
        <f>VLOOKUP(A22,'Bateria indicadores proceso'!A:AB,16,FALSE)</f>
        <v>Número</v>
      </c>
      <c r="J22" s="139">
        <f>VLOOKUP(A22,'Bateria indicadores proceso'!A:X,20,FALSE)</f>
        <v>0</v>
      </c>
      <c r="K22" s="139">
        <f>VLOOKUP(A22,'Bateria indicadores proceso'!A:X,21,FALSE)</f>
        <v>0</v>
      </c>
      <c r="L22" s="139">
        <f>VLOOKUP(A22,'Bateria indicadores proceso'!A:X,22,FALSE)</f>
        <v>0</v>
      </c>
      <c r="M22" s="139">
        <f>VLOOKUP(A22,'Bateria indicadores proceso'!A:X,23,FALSE)</f>
        <v>1</v>
      </c>
      <c r="N22" s="139">
        <f>VLOOKUP(A22,'Bateria indicadores proceso'!A:X,24,FALSE)</f>
        <v>1</v>
      </c>
      <c r="O22" s="139">
        <f>VLOOKUP(A22,'Bateria indicadores proceso'!A:AR,28,FALSE)</f>
        <v>0</v>
      </c>
      <c r="P22" s="138">
        <f>VLOOKUP(A22,'Bateria indicadores proceso'!A:AR,29,FALSE)</f>
        <v>0</v>
      </c>
      <c r="Q22" s="138">
        <f>VLOOKUP(A22,'Bateria indicadores proceso'!A:AR,30,FALSE)</f>
        <v>0</v>
      </c>
      <c r="R22" s="138">
        <f>VLOOKUP(A22,'Bateria indicadores proceso'!A:AR,31,FALSE)</f>
        <v>0</v>
      </c>
      <c r="S22" s="139">
        <f>VLOOKUP(A22,'Bateria indicadores proceso'!A:AR,32,FALSE)</f>
        <v>0</v>
      </c>
      <c r="T22" s="120" t="str">
        <f>VLOOKUP(A22,'Bateria indicadores proceso'!A:AT,45,FALSE)</f>
        <v>No aplica, no hay meta</v>
      </c>
      <c r="U22" s="124">
        <f>VLOOKUP(A22,'Bateria indicadores proceso'!A:AT,46,FALSE)</f>
        <v>0</v>
      </c>
      <c r="V22" s="121">
        <f t="shared" si="0"/>
        <v>0.14000000000000001</v>
      </c>
      <c r="W22" s="121">
        <f t="shared" si="1"/>
        <v>0</v>
      </c>
      <c r="X22" s="98"/>
      <c r="Y22" s="140" t="str">
        <f>IF(VLOOKUP(A22,'Bateria indicadores proceso'!A:AT,33,FALSE)="","No registro avance",VLOOKUP(A22,'Bateria indicadores proceso'!A:AT,33,FALSE))</f>
        <v>Meta no programada para este trimestre</v>
      </c>
      <c r="Z22" s="156" t="s">
        <v>965</v>
      </c>
      <c r="AA22" s="141" t="str">
        <f>IF(VLOOKUP(A22,'Bateria indicadores proceso'!A:AT,34,FALSE)="","No reportó Evidencia",VLOOKUP(A22,'Bateria indicadores proceso'!A:AT,34,FALSE))</f>
        <v>No reportó Evidencia</v>
      </c>
      <c r="AB22" s="152" t="s">
        <v>966</v>
      </c>
    </row>
    <row r="23" spans="1:28" s="93" customFormat="1" ht="100" customHeight="1">
      <c r="A23" s="92" t="s">
        <v>183</v>
      </c>
      <c r="B23" s="117" t="str">
        <f>VLOOKUP(A23,'Bateria indicadores proceso'!A:X,2,FALSE)</f>
        <v>MISIONAL</v>
      </c>
      <c r="C23" s="118" t="str">
        <f>VLOOKUP(A23,'Bateria indicadores proceso'!A:X,3,FALSE)</f>
        <v>GESTIÓN POLÍTICA Y GOBIERNO</v>
      </c>
      <c r="D23" s="118" t="str">
        <f>VLOOKUP(A23,'Bateria indicadores proceso'!A:X,7,FALSE)</f>
        <v>Dirección de Asuntos Legislativos</v>
      </c>
      <c r="E23" s="119">
        <f>VLOOKUP(A23,'Bateria indicadores proceso'!A:X,4,FALSE)</f>
        <v>0.33</v>
      </c>
      <c r="F23" s="119">
        <f>VLOOKUP(A23,'Bateria indicadores proceso'!A:X,6,FALSE)</f>
        <v>0.11</v>
      </c>
      <c r="G23" s="119" t="str">
        <f>VLOOKUP(A23,'Bateria indicadores proceso'!A:X,12,FALSE)</f>
        <v xml:space="preserve">Documentos de información relacionadas con el trámite de los proyectos de ley elaborados por la Dirección de Asuntos Legislativos </v>
      </c>
      <c r="H23" s="119" t="str">
        <f>VLOOKUP(A23,'Bateria indicadores proceso'!A:AB,10,FALSE)</f>
        <v>Eficacia</v>
      </c>
      <c r="I23" s="119" t="str">
        <f>VLOOKUP(A23,'Bateria indicadores proceso'!A:AB,16,FALSE)</f>
        <v>Número</v>
      </c>
      <c r="J23" s="139">
        <f>VLOOKUP(A23,'Bateria indicadores proceso'!A:X,20,FALSE)</f>
        <v>10</v>
      </c>
      <c r="K23" s="139">
        <f>VLOOKUP(A23,'Bateria indicadores proceso'!A:X,21,FALSE)</f>
        <v>15</v>
      </c>
      <c r="L23" s="139">
        <f>VLOOKUP(A23,'Bateria indicadores proceso'!A:X,22,FALSE)</f>
        <v>15</v>
      </c>
      <c r="M23" s="139">
        <f>VLOOKUP(A23,'Bateria indicadores proceso'!A:X,23,FALSE)</f>
        <v>13</v>
      </c>
      <c r="N23" s="139">
        <f>VLOOKUP(A23,'Bateria indicadores proceso'!A:X,24,FALSE)</f>
        <v>53</v>
      </c>
      <c r="O23" s="139">
        <f>VLOOKUP(A23,'Bateria indicadores proceso'!A:AR,28,FALSE)</f>
        <v>10</v>
      </c>
      <c r="P23" s="138">
        <f>VLOOKUP(A23,'Bateria indicadores proceso'!A:AR,29,FALSE)</f>
        <v>0</v>
      </c>
      <c r="Q23" s="138">
        <f>VLOOKUP(A23,'Bateria indicadores proceso'!A:AR,30,FALSE)</f>
        <v>0</v>
      </c>
      <c r="R23" s="138">
        <f>VLOOKUP(A23,'Bateria indicadores proceso'!A:AR,31,FALSE)</f>
        <v>0</v>
      </c>
      <c r="S23" s="139">
        <f>VLOOKUP(A23,'Bateria indicadores proceso'!A:AR,32,FALSE)</f>
        <v>10</v>
      </c>
      <c r="T23" s="120">
        <f>VLOOKUP(A23,'Bateria indicadores proceso'!A:AT,45,FALSE)</f>
        <v>1</v>
      </c>
      <c r="U23" s="124">
        <f>VLOOKUP(A23,'Bateria indicadores proceso'!A:AT,46,FALSE)</f>
        <v>0.18867924528301888</v>
      </c>
      <c r="V23" s="121">
        <f t="shared" si="0"/>
        <v>0.11</v>
      </c>
      <c r="W23" s="121">
        <f t="shared" si="1"/>
        <v>2.0754716981132078E-2</v>
      </c>
      <c r="X23" s="98"/>
      <c r="Y23" s="140" t="str">
        <f>IF(VLOOKUP(A23,'Bateria indicadores proceso'!A:AT,33,FALSE)="","No registro avance",VLOOKUP(A23,'Bateria indicadores proceso'!A:AT,33,FALSE))</f>
        <v>Durante el periodo se elaboraron 9  documentos relacionados con el trámite de Proyectos del Ley y Actos Legislativos, entre los cuales se destacan  fichas bulletes, documentos necesarios para la planeación, seguimiento e impulso de la agenda legislativa de interés o autoría del Gobierno Nacional en trámite en el Congreso de la Republica.
Enero: 1
Febrero: 8
Marzo: 1</v>
      </c>
      <c r="Z23" s="153" t="s">
        <v>262</v>
      </c>
      <c r="AA23" s="141" t="str">
        <f>IF(VLOOKUP(A23,'Bateria indicadores proceso'!A:AT,34,FALSE)="","No reportó Evidencia",VLOOKUP(A23,'Bateria indicadores proceso'!A:AT,34,FALSE))</f>
        <v>https://mininteriorgovco.sharepoint.com/:f:/r/sites/EvidenciasOAP/Documentos%20compartidos/Evidencias%20Indicadores%20de%20Proceso%202026/04.%20Gesti%C3%B3n%20Pol%C3%ADtica%20y%20Gobierno/Direcci%C3%B3n%20de%20Asuntos%20Legislativos/I%20Trimestre/Ind019?csf=1&amp;web=1&amp;e=U2hPg2</v>
      </c>
      <c r="AB23" s="152" t="s">
        <v>262</v>
      </c>
    </row>
    <row r="24" spans="1:28" ht="100" customHeight="1">
      <c r="A24" s="92" t="s">
        <v>184</v>
      </c>
      <c r="B24" s="117" t="str">
        <f>VLOOKUP(A24,'Bateria indicadores proceso'!A:X,2,FALSE)</f>
        <v>MISIONAL</v>
      </c>
      <c r="C24" s="118" t="str">
        <f>VLOOKUP(A24,'Bateria indicadores proceso'!A:X,3,FALSE)</f>
        <v>GESTIÓN POLÍTICA Y GOBIERNO</v>
      </c>
      <c r="D24" s="118" t="str">
        <f>VLOOKUP(A24,'Bateria indicadores proceso'!A:X,7,FALSE)</f>
        <v>Dirección de Asuntos Legislativos</v>
      </c>
      <c r="E24" s="119">
        <f>VLOOKUP(A24,'Bateria indicadores proceso'!A:X,4,FALSE)</f>
        <v>0.33</v>
      </c>
      <c r="F24" s="119">
        <f>VLOOKUP(A24,'Bateria indicadores proceso'!A:X,6,FALSE)</f>
        <v>0.11</v>
      </c>
      <c r="G24" s="119" t="str">
        <f>VLOOKUP(A24,'Bateria indicadores proceso'!A:X,12,FALSE)</f>
        <v xml:space="preserve">Solicitud de insumos a las áreas competentes del Ministerio del Interior para atender los cuestionarios de control político, remitidos por el Congreso de la República </v>
      </c>
      <c r="H24" s="119" t="str">
        <f>VLOOKUP(A24,'Bateria indicadores proceso'!A:AB,10,FALSE)</f>
        <v>Eficiencia</v>
      </c>
      <c r="I24" s="119" t="str">
        <f>VLOOKUP(A24,'Bateria indicadores proceso'!A:AB,16,FALSE)</f>
        <v>Porcentaje</v>
      </c>
      <c r="J24" s="137">
        <f>VLOOKUP(A24,'Bateria indicadores proceso'!A:X,20,FALSE)</f>
        <v>1</v>
      </c>
      <c r="K24" s="137">
        <f>VLOOKUP(A24,'Bateria indicadores proceso'!A:X,21,FALSE)</f>
        <v>1</v>
      </c>
      <c r="L24" s="137">
        <f>VLOOKUP(A24,'Bateria indicadores proceso'!A:X,22,FALSE)</f>
        <v>1</v>
      </c>
      <c r="M24" s="137">
        <f>VLOOKUP(A24,'Bateria indicadores proceso'!A:X,23,FALSE)</f>
        <v>1</v>
      </c>
      <c r="N24" s="138">
        <f>VLOOKUP(A24,'Bateria indicadores proceso'!A:X,24,FALSE)</f>
        <v>1</v>
      </c>
      <c r="O24" s="138">
        <f>VLOOKUP(A24,'Bateria indicadores proceso'!A:AR,28,FALSE)</f>
        <v>1</v>
      </c>
      <c r="P24" s="138">
        <f>VLOOKUP(A24,'Bateria indicadores proceso'!A:AR,29,FALSE)</f>
        <v>0</v>
      </c>
      <c r="Q24" s="138">
        <f>VLOOKUP(A24,'Bateria indicadores proceso'!A:AR,30,FALSE)</f>
        <v>0</v>
      </c>
      <c r="R24" s="138">
        <f>VLOOKUP(A24,'Bateria indicadores proceso'!A:AR,31,FALSE)</f>
        <v>0</v>
      </c>
      <c r="S24" s="138">
        <f>VLOOKUP(A24,'Bateria indicadores proceso'!A:AR,32,FALSE)</f>
        <v>1</v>
      </c>
      <c r="T24" s="120">
        <f>VLOOKUP(A24,'Bateria indicadores proceso'!A:AT,45,FALSE)</f>
        <v>1</v>
      </c>
      <c r="U24" s="124">
        <f>VLOOKUP(A24,'Bateria indicadores proceso'!A:AT,46,FALSE)</f>
        <v>1</v>
      </c>
      <c r="V24" s="121">
        <f t="shared" si="0"/>
        <v>0.11</v>
      </c>
      <c r="W24" s="121">
        <f t="shared" si="1"/>
        <v>0.11</v>
      </c>
      <c r="X24" s="98"/>
      <c r="Y24" s="140" t="str">
        <f>IF(VLOOKUP(A24,'Bateria indicadores proceso'!A:AT,33,FALSE)="","No registro avance",VLOOKUP(A24,'Bateria indicadores proceso'!A:AT,33,FALSE))</f>
        <v>Debido al receso legislativos no se realizaron debates. 
Este es un indicador a demanda, para el período no hubo solicitudes de insumos para debates de control</v>
      </c>
      <c r="Z24" s="156" t="s">
        <v>965</v>
      </c>
      <c r="AA24" s="141" t="str">
        <f>IF(VLOOKUP(A24,'Bateria indicadores proceso'!A:AT,34,FALSE)="","No reportó Evidencia",VLOOKUP(A24,'Bateria indicadores proceso'!A:AT,34,FALSE))</f>
        <v>No reportó Evidencia</v>
      </c>
      <c r="AB24" s="152" t="s">
        <v>967</v>
      </c>
    </row>
    <row r="25" spans="1:28" ht="100" customHeight="1">
      <c r="A25" s="92" t="s">
        <v>185</v>
      </c>
      <c r="B25" s="117" t="str">
        <f>VLOOKUP(A25,'Bateria indicadores proceso'!A:X,2,FALSE)</f>
        <v>MISIONAL</v>
      </c>
      <c r="C25" s="118" t="str">
        <f>VLOOKUP(A25,'Bateria indicadores proceso'!A:X,3,FALSE)</f>
        <v>GESTIÓN POLÍTICA Y GOBIERNO</v>
      </c>
      <c r="D25" s="118" t="str">
        <f>VLOOKUP(A25,'Bateria indicadores proceso'!A:X,7,FALSE)</f>
        <v>Dirección de Asuntos Legislativos</v>
      </c>
      <c r="E25" s="119">
        <f>VLOOKUP(A25,'Bateria indicadores proceso'!A:X,4,FALSE)</f>
        <v>0.33</v>
      </c>
      <c r="F25" s="119">
        <f>VLOOKUP(A25,'Bateria indicadores proceso'!A:X,6,FALSE)</f>
        <v>0.11</v>
      </c>
      <c r="G25" s="119" t="str">
        <f>VLOOKUP(A25,'Bateria indicadores proceso'!A:X,12,FALSE)</f>
        <v xml:space="preserve">Reuniones realizadas con el fin establecer estrategias para los  proyectos priorizados del  Gobierno Nacional </v>
      </c>
      <c r="H25" s="119" t="str">
        <f>VLOOKUP(A25,'Bateria indicadores proceso'!A:AB,10,FALSE)</f>
        <v>Eficacia</v>
      </c>
      <c r="I25" s="119" t="str">
        <f>VLOOKUP(A25,'Bateria indicadores proceso'!A:AB,16,FALSE)</f>
        <v>Número</v>
      </c>
      <c r="J25" s="139">
        <f>VLOOKUP(A25,'Bateria indicadores proceso'!A:X,20,FALSE)</f>
        <v>6</v>
      </c>
      <c r="K25" s="139">
        <f>VLOOKUP(A25,'Bateria indicadores proceso'!A:X,21,FALSE)</f>
        <v>5</v>
      </c>
      <c r="L25" s="139">
        <f>VLOOKUP(A25,'Bateria indicadores proceso'!A:X,22,FALSE)</f>
        <v>7</v>
      </c>
      <c r="M25" s="139">
        <f>VLOOKUP(A25,'Bateria indicadores proceso'!A:X,23,FALSE)</f>
        <v>5</v>
      </c>
      <c r="N25" s="139">
        <f>VLOOKUP(A25,'Bateria indicadores proceso'!A:X,24,FALSE)</f>
        <v>23</v>
      </c>
      <c r="O25" s="139">
        <f>VLOOKUP(A25,'Bateria indicadores proceso'!A:AR,28,FALSE)</f>
        <v>6</v>
      </c>
      <c r="P25" s="138">
        <f>VLOOKUP(A25,'Bateria indicadores proceso'!A:AR,29,FALSE)</f>
        <v>0</v>
      </c>
      <c r="Q25" s="138">
        <f>VLOOKUP(A25,'Bateria indicadores proceso'!A:AR,30,FALSE)</f>
        <v>0</v>
      </c>
      <c r="R25" s="138">
        <f>VLOOKUP(A25,'Bateria indicadores proceso'!A:AR,31,FALSE)</f>
        <v>0</v>
      </c>
      <c r="S25" s="139">
        <f>VLOOKUP(A25,'Bateria indicadores proceso'!A:AR,32,FALSE)</f>
        <v>6</v>
      </c>
      <c r="T25" s="120">
        <f>VLOOKUP(A25,'Bateria indicadores proceso'!A:AT,45,FALSE)</f>
        <v>1</v>
      </c>
      <c r="U25" s="124">
        <f>VLOOKUP(A25,'Bateria indicadores proceso'!A:AT,46,FALSE)</f>
        <v>0.2608695652173913</v>
      </c>
      <c r="V25" s="121">
        <f t="shared" si="0"/>
        <v>0.11</v>
      </c>
      <c r="W25" s="121">
        <f t="shared" si="1"/>
        <v>2.8695652173913042E-2</v>
      </c>
      <c r="X25" s="98"/>
      <c r="Y25" s="140" t="str">
        <f>IF(VLOOKUP(A25,'Bateria indicadores proceso'!A:AT,33,FALSE)="","No registro avance",VLOOKUP(A25,'Bateria indicadores proceso'!A:AT,33,FALSE))</f>
        <v>Durante el período se adelantaron 6 reuniones de articulación interinstitucional, con el fin de fortalecer la coordinación y las capacidades técnicas de los enlaces legislativos del Gobierno nacional.
Febrero: 3
Marzo: 3</v>
      </c>
      <c r="Z25" s="156" t="s">
        <v>965</v>
      </c>
      <c r="AA25" s="141" t="str">
        <f>IF(VLOOKUP(A25,'Bateria indicadores proceso'!A:AT,34,FALSE)="","No reportó Evidencia",VLOOKUP(A25,'Bateria indicadores proceso'!A:AT,34,FALSE))</f>
        <v>https://mininteriorgovco.sharepoint.com/:f:/r/sites/EvidenciasOAP/Documentos%20compartidos/Evidencias%20Indicadores%20de%20Proceso%202026/04.%20Gesti%C3%B3n%20Pol%C3%ADtica%20y%20Gobierno/Direcci%C3%B3n%20de%20Asuntos%20Legislativos/I%20Trimestre/Ind021?csf=1&amp;web=1&amp;e=uhmYtG</v>
      </c>
      <c r="AB25" s="152" t="s">
        <v>967</v>
      </c>
    </row>
    <row r="26" spans="1:28" s="93" customFormat="1" ht="100" customHeight="1">
      <c r="A26" s="92" t="s">
        <v>186</v>
      </c>
      <c r="B26" s="117" t="str">
        <f>VLOOKUP(A26,'Bateria indicadores proceso'!A:X,2,FALSE)</f>
        <v>MISIONAL</v>
      </c>
      <c r="C26" s="118" t="str">
        <f>VLOOKUP(A26,'Bateria indicadores proceso'!A:X,3,FALSE)</f>
        <v>GESTIÓN POLÍTICA Y GOBIERNO</v>
      </c>
      <c r="D26" s="118" t="str">
        <f>VLOOKUP(A26,'Bateria indicadores proceso'!A:X,7,FALSE)</f>
        <v>Subdirección de Gobierno, Gestión Territorial y Lucha contra la Trata</v>
      </c>
      <c r="E26" s="119">
        <f>VLOOKUP(A26,'Bateria indicadores proceso'!A:X,4,FALSE)</f>
        <v>0.33</v>
      </c>
      <c r="F26" s="119">
        <f>VLOOKUP(A26,'Bateria indicadores proceso'!A:X,6,FALSE)</f>
        <v>0.11</v>
      </c>
      <c r="G26" s="119" t="str">
        <f>VLOOKUP(A26,'Bateria indicadores proceso'!A:X,12,FALSE)</f>
        <v>Planes de Acción territorial PAT, realizados con los comités municipales y departamentales de la lucha contra la trata de personas.</v>
      </c>
      <c r="H26" s="119" t="str">
        <f>VLOOKUP(A26,'Bateria indicadores proceso'!A:AB,10,FALSE)</f>
        <v>Eficacia</v>
      </c>
      <c r="I26" s="119" t="str">
        <f>VLOOKUP(A26,'Bateria indicadores proceso'!A:AB,16,FALSE)</f>
        <v>Número</v>
      </c>
      <c r="J26" s="139">
        <f>VLOOKUP(A26,'Bateria indicadores proceso'!A:X,20,FALSE)</f>
        <v>30</v>
      </c>
      <c r="K26" s="139">
        <f>VLOOKUP(A26,'Bateria indicadores proceso'!A:X,21,FALSE)</f>
        <v>150</v>
      </c>
      <c r="L26" s="139">
        <f>VLOOKUP(A26,'Bateria indicadores proceso'!A:X,22,FALSE)</f>
        <v>150</v>
      </c>
      <c r="M26" s="139">
        <f>VLOOKUP(A26,'Bateria indicadores proceso'!A:X,23,FALSE)</f>
        <v>80</v>
      </c>
      <c r="N26" s="139">
        <f>VLOOKUP(A26,'Bateria indicadores proceso'!A:X,24,FALSE)</f>
        <v>410</v>
      </c>
      <c r="O26" s="139">
        <f>VLOOKUP(A26,'Bateria indicadores proceso'!A:AR,28,FALSE)</f>
        <v>30</v>
      </c>
      <c r="P26" s="138">
        <f>VLOOKUP(A26,'Bateria indicadores proceso'!A:AR,29,FALSE)</f>
        <v>0</v>
      </c>
      <c r="Q26" s="138">
        <f>VLOOKUP(A26,'Bateria indicadores proceso'!A:AR,30,FALSE)</f>
        <v>0</v>
      </c>
      <c r="R26" s="138">
        <f>VLOOKUP(A26,'Bateria indicadores proceso'!A:AR,31,FALSE)</f>
        <v>0</v>
      </c>
      <c r="S26" s="139">
        <f>VLOOKUP(A26,'Bateria indicadores proceso'!A:AR,32,FALSE)</f>
        <v>30</v>
      </c>
      <c r="T26" s="120">
        <f>VLOOKUP(A26,'Bateria indicadores proceso'!A:AT,45,FALSE)</f>
        <v>1</v>
      </c>
      <c r="U26" s="124">
        <f>VLOOKUP(A26,'Bateria indicadores proceso'!A:AT,46,FALSE)</f>
        <v>7.3170731707317069E-2</v>
      </c>
      <c r="V26" s="121">
        <f t="shared" si="0"/>
        <v>0.11</v>
      </c>
      <c r="W26" s="121">
        <f t="shared" si="1"/>
        <v>8.0487804878048783E-3</v>
      </c>
      <c r="X26" s="98"/>
      <c r="Y26" s="140" t="str">
        <f>IF(VLOOKUP(A26,'Bateria indicadores proceso'!A:AT,33,FALSE)="","No registro avance",VLOOKUP(A26,'Bateria indicadores proceso'!A:AT,33,FALSE))</f>
        <v>En el primer trimestre de la vigencia  2026 se realizaron asistencias técnicas en 15 departamentos del país. Como parte de un ejercicio de priorización, desde el equipo PAT, se priorizó la construcción de los PAT con los Comités Departamentales y con los Comités de las ciudades capitales de departamento, se llevaron a cabo 30 asistencias.</v>
      </c>
      <c r="Z26" s="156" t="s">
        <v>965</v>
      </c>
      <c r="AA26" s="141" t="str">
        <f>IF(VLOOKUP(A26,'Bateria indicadores proceso'!A:AT,34,FALSE)="","No reportó Evidencia",VLOOKUP(A26,'Bateria indicadores proceso'!A:AT,34,FALSE))</f>
        <v>https://mininteriorgovco.sharepoint.com/:f:/r/sites/EvidenciasOAP/Documentos%20compartidos/Evidencias%20Indicadores%20de%20Proceso%202026/04.%20Gesti%C3%B3n%20Pol%C3%ADtica%20y%20Gobierno/Subdirecci%C3%B3n%20de%20Gobierno%20y%20Gesti%C3%B3n%20Territorial%20y%20Lucha%20Contra%20la%20Trata/Ind022/PRIMER%20TRIMESTRE?csf=1&amp;web=1&amp;e=KgTumH</v>
      </c>
      <c r="AB26" s="152" t="s">
        <v>967</v>
      </c>
    </row>
    <row r="27" spans="1:28" ht="100" customHeight="1">
      <c r="A27" s="92" t="s">
        <v>187</v>
      </c>
      <c r="B27" s="117" t="str">
        <f>VLOOKUP(A27,'Bateria indicadores proceso'!A:X,2,FALSE)</f>
        <v>MISIONAL</v>
      </c>
      <c r="C27" s="118" t="str">
        <f>VLOOKUP(A27,'Bateria indicadores proceso'!A:X,3,FALSE)</f>
        <v>GESTIÓN POLÍTICA Y GOBIERNO</v>
      </c>
      <c r="D27" s="118" t="str">
        <f>VLOOKUP(A27,'Bateria indicadores proceso'!A:X,7,FALSE)</f>
        <v>Subdirección de Gobierno, Gestión Territorial y Lucha contra la Trata</v>
      </c>
      <c r="E27" s="119">
        <f>VLOOKUP(A27,'Bateria indicadores proceso'!A:X,4,FALSE)</f>
        <v>0.33</v>
      </c>
      <c r="F27" s="119">
        <f>VLOOKUP(A27,'Bateria indicadores proceso'!A:X,6,FALSE)</f>
        <v>0.11</v>
      </c>
      <c r="G27" s="119" t="str">
        <f>VLOOKUP(A27,'Bateria indicadores proceso'!A:X,12,FALSE)</f>
        <v>Corporaciones Públicas, instancias de participación ciudadana, entidades territoriales fortalecidas</v>
      </c>
      <c r="H27" s="119" t="str">
        <f>VLOOKUP(A27,'Bateria indicadores proceso'!A:AB,10,FALSE)</f>
        <v>Eficiencia</v>
      </c>
      <c r="I27" s="119" t="str">
        <f>VLOOKUP(A27,'Bateria indicadores proceso'!A:AB,16,FALSE)</f>
        <v>Número</v>
      </c>
      <c r="J27" s="139">
        <f>VLOOKUP(A27,'Bateria indicadores proceso'!A:X,20,FALSE)</f>
        <v>0</v>
      </c>
      <c r="K27" s="139">
        <f>VLOOKUP(A27,'Bateria indicadores proceso'!A:X,21,FALSE)</f>
        <v>20</v>
      </c>
      <c r="L27" s="139">
        <f>VLOOKUP(A27,'Bateria indicadores proceso'!A:X,22,FALSE)</f>
        <v>20</v>
      </c>
      <c r="M27" s="139">
        <f>VLOOKUP(A27,'Bateria indicadores proceso'!A:X,23,FALSE)</f>
        <v>10</v>
      </c>
      <c r="N27" s="139">
        <f>VLOOKUP(A27,'Bateria indicadores proceso'!A:X,24,FALSE)</f>
        <v>50</v>
      </c>
      <c r="O27" s="139">
        <f>VLOOKUP(A27,'Bateria indicadores proceso'!A:AR,28,FALSE)</f>
        <v>0</v>
      </c>
      <c r="P27" s="138">
        <f>VLOOKUP(A27,'Bateria indicadores proceso'!A:AR,29,FALSE)</f>
        <v>0</v>
      </c>
      <c r="Q27" s="138">
        <f>VLOOKUP(A27,'Bateria indicadores proceso'!A:AR,30,FALSE)</f>
        <v>0</v>
      </c>
      <c r="R27" s="138">
        <f>VLOOKUP(A27,'Bateria indicadores proceso'!A:AR,31,FALSE)</f>
        <v>0</v>
      </c>
      <c r="S27" s="139" t="str">
        <f>VLOOKUP(A27,'Bateria indicadores proceso'!A:AR,32,FALSE)</f>
        <v>N/A</v>
      </c>
      <c r="T27" s="120" t="str">
        <f>VLOOKUP(A27,'Bateria indicadores proceso'!A:AT,45,FALSE)</f>
        <v>No aplica, no hay meta</v>
      </c>
      <c r="U27" s="124" t="str">
        <f>VLOOKUP(A27,'Bateria indicadores proceso'!A:AT,46,FALSE)</f>
        <v>No Aplica</v>
      </c>
      <c r="V27" s="121">
        <f t="shared" si="0"/>
        <v>0.11</v>
      </c>
      <c r="W27" s="121">
        <f t="shared" si="1"/>
        <v>0.11</v>
      </c>
      <c r="X27" s="98"/>
      <c r="Y27" s="140" t="str">
        <f>IF(VLOOKUP(A27,'Bateria indicadores proceso'!A:AT,33,FALSE)="","No registro avance",VLOOKUP(A27,'Bateria indicadores proceso'!A:AT,33,FALSE))</f>
        <v>Meta a Cimplir a partir del trimestre 2</v>
      </c>
      <c r="Z27" s="156" t="s">
        <v>965</v>
      </c>
      <c r="AA27" s="141" t="str">
        <f>IF(VLOOKUP(A27,'Bateria indicadores proceso'!A:AT,34,FALSE)="","No reportó Evidencia",VLOOKUP(A27,'Bateria indicadores proceso'!A:AT,34,FALSE))</f>
        <v>N/A</v>
      </c>
      <c r="AB27" s="152" t="s">
        <v>967</v>
      </c>
    </row>
    <row r="28" spans="1:28" s="93" customFormat="1" ht="100" customHeight="1">
      <c r="A28" s="92" t="s">
        <v>188</v>
      </c>
      <c r="B28" s="117" t="str">
        <f>VLOOKUP(A28,'Bateria indicadores proceso'!A:X,2,FALSE)</f>
        <v>MISIONAL</v>
      </c>
      <c r="C28" s="118" t="str">
        <f>VLOOKUP(A28,'Bateria indicadores proceso'!A:X,3,FALSE)</f>
        <v>GESTIÓN POLÍTICA Y GOBIERNO</v>
      </c>
      <c r="D28" s="118" t="str">
        <f>VLOOKUP(A28,'Bateria indicadores proceso'!A:X,7,FALSE)</f>
        <v>Subdirección de Gobierno, Gestión Territorial y Lucha contra la Trata</v>
      </c>
      <c r="E28" s="119">
        <f>VLOOKUP(A28,'Bateria indicadores proceso'!A:X,4,FALSE)</f>
        <v>0.33</v>
      </c>
      <c r="F28" s="119">
        <f>VLOOKUP(A28,'Bateria indicadores proceso'!A:X,6,FALSE)</f>
        <v>0.11</v>
      </c>
      <c r="G28" s="119" t="str">
        <f>VLOOKUP(A28,'Bateria indicadores proceso'!A:X,12,FALSE)</f>
        <v>Asistencias tecnicas evaluadas y resueltas satisfactoriamente</v>
      </c>
      <c r="H28" s="119" t="str">
        <f>VLOOKUP(A28,'Bateria indicadores proceso'!A:AB,10,FALSE)</f>
        <v>Efectividad</v>
      </c>
      <c r="I28" s="119" t="str">
        <f>VLOOKUP(A28,'Bateria indicadores proceso'!A:AB,16,FALSE)</f>
        <v>Porcentaje</v>
      </c>
      <c r="J28" s="137">
        <f>VLOOKUP(A28,'Bateria indicadores proceso'!A:X,20,FALSE)</f>
        <v>1</v>
      </c>
      <c r="K28" s="137">
        <f>VLOOKUP(A28,'Bateria indicadores proceso'!A:X,21,FALSE)</f>
        <v>1</v>
      </c>
      <c r="L28" s="137">
        <f>VLOOKUP(A28,'Bateria indicadores proceso'!A:X,22,FALSE)</f>
        <v>1</v>
      </c>
      <c r="M28" s="137">
        <f>VLOOKUP(A28,'Bateria indicadores proceso'!A:X,23,FALSE)</f>
        <v>1</v>
      </c>
      <c r="N28" s="138">
        <f>VLOOKUP(A28,'Bateria indicadores proceso'!A:X,24,FALSE)</f>
        <v>1</v>
      </c>
      <c r="O28" s="138">
        <f>VLOOKUP(A28,'Bateria indicadores proceso'!A:AR,28,FALSE)</f>
        <v>1</v>
      </c>
      <c r="P28" s="138">
        <f>VLOOKUP(A28,'Bateria indicadores proceso'!A:AR,29,FALSE)</f>
        <v>0</v>
      </c>
      <c r="Q28" s="138">
        <f>VLOOKUP(A28,'Bateria indicadores proceso'!A:AR,30,FALSE)</f>
        <v>0</v>
      </c>
      <c r="R28" s="138">
        <f>VLOOKUP(A28,'Bateria indicadores proceso'!A:AR,31,FALSE)</f>
        <v>0</v>
      </c>
      <c r="S28" s="138" t="str">
        <f>VLOOKUP(A28,'Bateria indicadores proceso'!A:AR,32,FALSE)</f>
        <v>N/A</v>
      </c>
      <c r="T28" s="120">
        <f>VLOOKUP(A28,'Bateria indicadores proceso'!A:AT,45,FALSE)</f>
        <v>1</v>
      </c>
      <c r="U28" s="124" t="str">
        <f>VLOOKUP(A28,'Bateria indicadores proceso'!A:AT,46,FALSE)</f>
        <v>No Aplica</v>
      </c>
      <c r="V28" s="121">
        <f t="shared" si="0"/>
        <v>0.11</v>
      </c>
      <c r="W28" s="121">
        <f t="shared" si="1"/>
        <v>0.11</v>
      </c>
      <c r="X28" s="98"/>
      <c r="Y28" s="140" t="str">
        <f>IF(VLOOKUP(A28,'Bateria indicadores proceso'!A:AT,33,FALSE)="","No registro avance",VLOOKUP(A28,'Bateria indicadores proceso'!A:AT,33,FALSE))</f>
        <v xml:space="preserve">En el primer trimestre de la vigencia 2026, se realizaron 5 asistencias tecnicas sobre el Protocolo para Identificar, Proteger y Asistir a las Víctimas de Trata de Personas en Contextos Migratorios, impactando  en los departamentos de Nariño el comite departamental de Nariño, Comite municipal de la lucha contra la trata de pasto e Ipiales  y en Guainia, el comite departamental del Guainia y el comite municipal de Inirida. </v>
      </c>
      <c r="Z28" s="153" t="s">
        <v>262</v>
      </c>
      <c r="AA28" s="141" t="str">
        <f>IF(VLOOKUP(A28,'Bateria indicadores proceso'!A:AT,34,FALSE)="","No reportó Evidencia",VLOOKUP(A28,'Bateria indicadores proceso'!A:AT,34,FALSE))</f>
        <v>https://mininteriorgovco.sharepoint.com/:f:/r/sites/EvidenciasOAP/Documentos%20compartidos/Evidencias%20Indicadores%20de%20Proceso%202026/04.%20Gesti%C3%B3n%20Pol%C3%ADtica%20y%20Gobierno/Subdirecci%C3%B3n%20de%20Gobierno%20y%20Gesti%C3%B3n%20Territorial%20y%20Lucha%20Contra%20la%20Trata/Ind024/Primer%20Trimestre?csf=1&amp;web=1&amp;e=qwF406</v>
      </c>
      <c r="AB28" s="152" t="s">
        <v>262</v>
      </c>
    </row>
    <row r="29" spans="1:28" s="93" customFormat="1" ht="100" customHeight="1">
      <c r="A29" s="92" t="s">
        <v>189</v>
      </c>
      <c r="B29" s="117" t="str">
        <f>VLOOKUP(A29,'Bateria indicadores proceso'!A:X,2,FALSE)</f>
        <v>MISIONAL</v>
      </c>
      <c r="C29" s="118" t="str">
        <f>VLOOKUP(A29,'Bateria indicadores proceso'!A:X,3,FALSE)</f>
        <v>GESTIÓN POLÍTICA Y GOBIERNO</v>
      </c>
      <c r="D29" s="118" t="str">
        <f>VLOOKUP(A29,'Bateria indicadores proceso'!A:X,7,FALSE)</f>
        <v>Dirección para la Democracia, la Participación Ciudadana y la Acción Comunal</v>
      </c>
      <c r="E29" s="119">
        <f>VLOOKUP(A29,'Bateria indicadores proceso'!A:X,4,FALSE)</f>
        <v>0.33</v>
      </c>
      <c r="F29" s="119">
        <f>VLOOKUP(A29,'Bateria indicadores proceso'!A:X,6,FALSE)</f>
        <v>0.11</v>
      </c>
      <c r="G29" s="119" t="str">
        <f>VLOOKUP(A29,'Bateria indicadores proceso'!A:X,12,FALSE)</f>
        <v>Visitas de asistencia técnica y jurídica a entidades de segundo nivel realizadas</v>
      </c>
      <c r="H29" s="119" t="str">
        <f>VLOOKUP(A29,'Bateria indicadores proceso'!A:AB,10,FALSE)</f>
        <v>Eficacia</v>
      </c>
      <c r="I29" s="119" t="str">
        <f>VLOOKUP(A29,'Bateria indicadores proceso'!A:AB,16,FALSE)</f>
        <v>Número</v>
      </c>
      <c r="J29" s="139">
        <f>VLOOKUP(A29,'Bateria indicadores proceso'!A:X,20,FALSE)</f>
        <v>20</v>
      </c>
      <c r="K29" s="139">
        <f>VLOOKUP(A29,'Bateria indicadores proceso'!A:X,21,FALSE)</f>
        <v>40</v>
      </c>
      <c r="L29" s="139">
        <f>VLOOKUP(A29,'Bateria indicadores proceso'!A:X,22,FALSE)</f>
        <v>40</v>
      </c>
      <c r="M29" s="139">
        <f>VLOOKUP(A29,'Bateria indicadores proceso'!A:X,23,FALSE)</f>
        <v>20</v>
      </c>
      <c r="N29" s="139">
        <f>VLOOKUP(A29,'Bateria indicadores proceso'!A:X,24,FALSE)</f>
        <v>120</v>
      </c>
      <c r="O29" s="139">
        <f>VLOOKUP(A29,'Bateria indicadores proceso'!A:AR,28,FALSE)</f>
        <v>35</v>
      </c>
      <c r="P29" s="138">
        <f>VLOOKUP(A29,'Bateria indicadores proceso'!A:AR,29,FALSE)</f>
        <v>0</v>
      </c>
      <c r="Q29" s="138">
        <f>VLOOKUP(A29,'Bateria indicadores proceso'!A:AR,30,FALSE)</f>
        <v>0</v>
      </c>
      <c r="R29" s="138">
        <f>VLOOKUP(A29,'Bateria indicadores proceso'!A:AR,31,FALSE)</f>
        <v>0</v>
      </c>
      <c r="S29" s="139">
        <f>VLOOKUP(A29,'Bateria indicadores proceso'!A:AR,32,FALSE)</f>
        <v>35</v>
      </c>
      <c r="T29" s="120">
        <f>VLOOKUP(A29,'Bateria indicadores proceso'!A:AT,45,FALSE)</f>
        <v>1.0000100000000001</v>
      </c>
      <c r="U29" s="124">
        <f>VLOOKUP(A29,'Bateria indicadores proceso'!A:AT,46,FALSE)</f>
        <v>0.29166666666666669</v>
      </c>
      <c r="V29" s="121">
        <f t="shared" si="0"/>
        <v>0.1100011</v>
      </c>
      <c r="W29" s="121">
        <f t="shared" si="1"/>
        <v>3.2083333333333339E-2</v>
      </c>
      <c r="X29" s="98"/>
      <c r="Y29" s="140" t="str">
        <f>IF(VLOOKUP(A29,'Bateria indicadores proceso'!A:AT,33,FALSE)="","No registro avance",VLOOKUP(A29,'Bateria indicadores proceso'!A:AT,33,FALSE))</f>
        <v>I Trimestre: Se realizaron 35 visitas de asistencias técnicas y jurídicas a los entes territoriales:
•19 de febrero: 1 Gobernación Chocó
•19 de febrero: 1 Alcaldía Quibdó
•20 de febrero: 1 Gobernación Caquetá y Alcaldías delegadas: 1 Solano, 1 Doncello, 1 Cartagena del Chaira, 1 Florencia, 1 Valparaiso, 1 La montañita, 1 Solita, 1 Morelia, 1 Albania.
•23 de febrero: 1 Gobernación Quindío.
•25 de febrero: 1 Gobernación Atlántico, 1 Alcaldía delegada: Barranquilla.
•26 de febrero: 1 Gobernación Nariño
•27 de febrero: 1 Gobernación del Huila, 1 Alcaldía de Neiva
29 de Febrero: 1 Gobernación de Cauca, 1 alcaldía de Popayán.
•10 de marzo: 1 Gobernación Casanare.
•11 de marzo: 1 Gobernación Vaupés y alcaldía delegada de 1 Mitú
•12 de marzo: 1 Gobernación Guaviare
•13 de marzo: 1 Gobernación Amazonas
•17 de marzo: 1 Gobernación Santander y alcaldías delegadas 1 Bucaramanga, 1 Floridablanca y 1 Piedecuesta.
•19 de marzo: 1 Gobernación Boyacá
•20 de marzo: 1 Gobernación La Guajira
•25 de marzo: 1 Gobernación Vichada y Alcaldías delegadas: 1 Puerto Carreño, 1 Primavera, 1 Cumaribo.
Ene: 0; Feb: 20; Mar: 15</v>
      </c>
      <c r="Z29" s="153" t="s">
        <v>262</v>
      </c>
      <c r="AA29" s="141" t="str">
        <f>IF(VLOOKUP(A29,'Bateria indicadores proceso'!A:AT,34,FALSE)="","No reportó Evidencia",VLOOKUP(A29,'Bateria indicadores proceso'!A:AT,34,FALSE))</f>
        <v xml:space="preserve"> Ind025</v>
      </c>
      <c r="AB29" s="152" t="s">
        <v>262</v>
      </c>
    </row>
    <row r="30" spans="1:28" s="93" customFormat="1" ht="72" customHeight="1">
      <c r="A30" s="92" t="s">
        <v>190</v>
      </c>
      <c r="B30" s="117" t="str">
        <f>VLOOKUP(A30,'Bateria indicadores proceso'!A:X,2,FALSE)</f>
        <v>MISIONAL</v>
      </c>
      <c r="C30" s="118" t="str">
        <f>VLOOKUP(A30,'Bateria indicadores proceso'!A:X,3,FALSE)</f>
        <v>GESTIÓN POLÍTICA Y GOBIERNO</v>
      </c>
      <c r="D30" s="118" t="str">
        <f>VLOOKUP(A30,'Bateria indicadores proceso'!A:X,7,FALSE)</f>
        <v>Dirección para la Democracia, la Participación Ciudadana y la Acción Comunal</v>
      </c>
      <c r="E30" s="119">
        <f>VLOOKUP(A30,'Bateria indicadores proceso'!A:X,4,FALSE)</f>
        <v>0.33</v>
      </c>
      <c r="F30" s="119">
        <f>VLOOKUP(A30,'Bateria indicadores proceso'!A:X,6,FALSE)</f>
        <v>0.11</v>
      </c>
      <c r="G30" s="119" t="str">
        <f>VLOOKUP(A30,'Bateria indicadores proceso'!A:X,12,FALSE)</f>
        <v xml:space="preserve">Visitas de inspección, vigilancia y control a organizaciones de tercer y cuarto grado realizadas									</v>
      </c>
      <c r="H30" s="119" t="str">
        <f>VLOOKUP(A30,'Bateria indicadores proceso'!A:AB,10,FALSE)</f>
        <v>Eficacia</v>
      </c>
      <c r="I30" s="119" t="str">
        <f>VLOOKUP(A30,'Bateria indicadores proceso'!A:AB,16,FALSE)</f>
        <v>Número</v>
      </c>
      <c r="J30" s="139">
        <f>VLOOKUP(A30,'Bateria indicadores proceso'!A:X,20,FALSE)</f>
        <v>10</v>
      </c>
      <c r="K30" s="139">
        <f>VLOOKUP(A30,'Bateria indicadores proceso'!A:X,21,FALSE)</f>
        <v>20</v>
      </c>
      <c r="L30" s="139">
        <f>VLOOKUP(A30,'Bateria indicadores proceso'!A:X,22,FALSE)</f>
        <v>10</v>
      </c>
      <c r="M30" s="139">
        <f>VLOOKUP(A30,'Bateria indicadores proceso'!A:X,23,FALSE)</f>
        <v>3</v>
      </c>
      <c r="N30" s="139">
        <f>VLOOKUP(A30,'Bateria indicadores proceso'!A:X,24,FALSE)</f>
        <v>43</v>
      </c>
      <c r="O30" s="139">
        <f>VLOOKUP(A30,'Bateria indicadores proceso'!A:AR,28,FALSE)</f>
        <v>9</v>
      </c>
      <c r="P30" s="138">
        <f>VLOOKUP(A30,'Bateria indicadores proceso'!A:AR,29,FALSE)</f>
        <v>0</v>
      </c>
      <c r="Q30" s="138">
        <f>VLOOKUP(A30,'Bateria indicadores proceso'!A:AR,30,FALSE)</f>
        <v>0</v>
      </c>
      <c r="R30" s="138">
        <f>VLOOKUP(A30,'Bateria indicadores proceso'!A:AR,31,FALSE)</f>
        <v>0</v>
      </c>
      <c r="S30" s="139">
        <f>VLOOKUP(A30,'Bateria indicadores proceso'!A:AR,32,FALSE)</f>
        <v>9</v>
      </c>
      <c r="T30" s="120">
        <f>VLOOKUP(A30,'Bateria indicadores proceso'!A:AT,45,FALSE)</f>
        <v>0.9</v>
      </c>
      <c r="U30" s="124">
        <f>VLOOKUP(A30,'Bateria indicadores proceso'!A:AT,46,FALSE)</f>
        <v>0.20930232558139536</v>
      </c>
      <c r="V30" s="121">
        <f t="shared" si="0"/>
        <v>9.9000000000000005E-2</v>
      </c>
      <c r="W30" s="121">
        <f t="shared" si="1"/>
        <v>2.3023255813953491E-2</v>
      </c>
      <c r="X30" s="98"/>
      <c r="Y30" s="140" t="str">
        <f>IF(VLOOKUP(A30,'Bateria indicadores proceso'!A:AT,33,FALSE)="","No registro avance",VLOOKUP(A30,'Bateria indicadores proceso'!A:AT,33,FALSE))</f>
        <v>I Trimestre: Se realizaron 9 visitas de Inspección, Vigilancia y Control a las Federaciones de Acción Comunal:
19 de febrero: IVC Federación del Caquetá.
20 de febrero: IVC Federación de Chocó.
24 de febrero: IVC Federación de Magdalena
28 de febrero: IVC Federación de Tolima
11 de marzo: IVC Federación de Vaupés.
19 de marzo: IVC Federación Meta.
20 de marzo: IVC Federación de La Guajira.
20 de marzo: IVC Federación de Cesar
26 de marzo: IVC Federación de Vichada.
Ene: 0; Feb: 4; Mar:5</v>
      </c>
      <c r="Z30" s="156" t="s">
        <v>965</v>
      </c>
      <c r="AA30" s="141" t="str">
        <f>IF(VLOOKUP(A30,'Bateria indicadores proceso'!A:AT,34,FALSE)="","No reportó Evidencia",VLOOKUP(A30,'Bateria indicadores proceso'!A:AT,34,FALSE))</f>
        <v xml:space="preserve"> Ind026</v>
      </c>
      <c r="AB30" s="152" t="s">
        <v>967</v>
      </c>
    </row>
    <row r="31" spans="1:28" s="93" customFormat="1" ht="100" customHeight="1">
      <c r="A31" s="92" t="s">
        <v>191</v>
      </c>
      <c r="B31" s="117" t="str">
        <f>VLOOKUP(A31,'Bateria indicadores proceso'!A:X,2,FALSE)</f>
        <v>MISIONAL</v>
      </c>
      <c r="C31" s="118" t="str">
        <f>VLOOKUP(A31,'Bateria indicadores proceso'!A:X,3,FALSE)</f>
        <v>GESTIÓN POLÍTICA Y GOBIERNO</v>
      </c>
      <c r="D31" s="118" t="str">
        <f>VLOOKUP(A31,'Bateria indicadores proceso'!A:X,7,FALSE)</f>
        <v>Dirección para la Democracia, la Participación Ciudadana y la Acción Comunal</v>
      </c>
      <c r="E31" s="119">
        <f>VLOOKUP(A31,'Bateria indicadores proceso'!A:X,4,FALSE)</f>
        <v>0.33</v>
      </c>
      <c r="F31" s="119">
        <f>VLOOKUP(A31,'Bateria indicadores proceso'!A:X,6,FALSE)</f>
        <v>0.11</v>
      </c>
      <c r="G31" s="119" t="str">
        <f>VLOOKUP(A31,'Bateria indicadores proceso'!A:X,12,FALSE)</f>
        <v>Acciones de fortalecimiento de la política pública de participación ciudadana y electoral - PPPCyE realizadas</v>
      </c>
      <c r="H31" s="119" t="str">
        <f>VLOOKUP(A31,'Bateria indicadores proceso'!A:AB,10,FALSE)</f>
        <v>Eficacia</v>
      </c>
      <c r="I31" s="119" t="str">
        <f>VLOOKUP(A31,'Bateria indicadores proceso'!A:AB,16,FALSE)</f>
        <v>Número</v>
      </c>
      <c r="J31" s="139">
        <f>VLOOKUP(A31,'Bateria indicadores proceso'!A:X,20,FALSE)</f>
        <v>4</v>
      </c>
      <c r="K31" s="139">
        <f>VLOOKUP(A31,'Bateria indicadores proceso'!A:X,21,FALSE)</f>
        <v>12</v>
      </c>
      <c r="L31" s="139">
        <f>VLOOKUP(A31,'Bateria indicadores proceso'!A:X,22,FALSE)</f>
        <v>12</v>
      </c>
      <c r="M31" s="139">
        <f>VLOOKUP(A31,'Bateria indicadores proceso'!A:X,23,FALSE)</f>
        <v>4</v>
      </c>
      <c r="N31" s="139">
        <f>VLOOKUP(A31,'Bateria indicadores proceso'!A:X,24,FALSE)</f>
        <v>32</v>
      </c>
      <c r="O31" s="139">
        <f>VLOOKUP(A31,'Bateria indicadores proceso'!A:AR,28,FALSE)</f>
        <v>13</v>
      </c>
      <c r="P31" s="138">
        <f>VLOOKUP(A31,'Bateria indicadores proceso'!A:AR,29,FALSE)</f>
        <v>0</v>
      </c>
      <c r="Q31" s="138">
        <f>VLOOKUP(A31,'Bateria indicadores proceso'!A:AR,30,FALSE)</f>
        <v>0</v>
      </c>
      <c r="R31" s="138">
        <f>VLOOKUP(A31,'Bateria indicadores proceso'!A:AR,31,FALSE)</f>
        <v>0</v>
      </c>
      <c r="S31" s="139">
        <f>VLOOKUP(A31,'Bateria indicadores proceso'!A:AR,32,FALSE)</f>
        <v>13</v>
      </c>
      <c r="T31" s="120">
        <f>VLOOKUP(A31,'Bateria indicadores proceso'!A:AT,45,FALSE)</f>
        <v>1.0000100000000001</v>
      </c>
      <c r="U31" s="124">
        <f>VLOOKUP(A31,'Bateria indicadores proceso'!A:AT,46,FALSE)</f>
        <v>0.40625</v>
      </c>
      <c r="V31" s="121">
        <f t="shared" si="0"/>
        <v>0.1100011</v>
      </c>
      <c r="W31" s="121">
        <f t="shared" si="1"/>
        <v>4.4687499999999998E-2</v>
      </c>
      <c r="X31" s="98"/>
      <c r="Y31" s="140" t="str">
        <f>IF(VLOOKUP(A31,'Bateria indicadores proceso'!A:AT,33,FALSE)="","No registro avance",VLOOKUP(A31,'Bateria indicadores proceso'!A:AT,33,FALSE))</f>
        <v>I Trimestre: Se realizaron 13 eventos de fortalecimiento y socialización de La política pública de participación ciudadana y electoral en los siguientes departamentos: 1 Bolívar, 1 Risaralda, 1 Quindío, 1 Caldas, 1 Magdalena, 1 Valle del Cauca, 1 Atlántico, 1 Santander, 1 Tolima, 1 Meta, 1 Sucre, 1 Boyacá, 1 Cauca
Ene: 5, Feb: 6, Mar: 2</v>
      </c>
      <c r="Z31" s="156" t="s">
        <v>965</v>
      </c>
      <c r="AA31" s="141" t="str">
        <f>IF(VLOOKUP(A31,'Bateria indicadores proceso'!A:AT,34,FALSE)="","No reportó Evidencia",VLOOKUP(A31,'Bateria indicadores proceso'!A:AT,34,FALSE))</f>
        <v xml:space="preserve"> Ind027</v>
      </c>
      <c r="AB31" s="152" t="s">
        <v>967</v>
      </c>
    </row>
    <row r="32" spans="1:28" s="93" customFormat="1" ht="100" customHeight="1">
      <c r="A32" s="92" t="s">
        <v>536</v>
      </c>
      <c r="B32" s="117" t="str">
        <f>VLOOKUP(A32,'Bateria indicadores proceso'!A:X,2,FALSE)</f>
        <v>MISIONAL</v>
      </c>
      <c r="C32" s="118" t="str">
        <f>VLOOKUP(A32,'Bateria indicadores proceso'!A:X,3,FALSE)</f>
        <v>GESTIÓN PARA LA PROTECCIÓN DE LOS DERECHOS</v>
      </c>
      <c r="D32" s="118" t="str">
        <f>VLOOKUP(A32,'Bateria indicadores proceso'!A:X,7,FALSE)</f>
        <v xml:space="preserve">Grupo de Articulación Interna para la Política de Víctimas del Conflicto Armado. </v>
      </c>
      <c r="E32" s="119">
        <f>VLOOKUP(A32,'Bateria indicadores proceso'!A:X,4,FALSE)</f>
        <v>0.11</v>
      </c>
      <c r="F32" s="119">
        <f>VLOOKUP(A32,'Bateria indicadores proceso'!A:X,6,FALSE)</f>
        <v>5.5E-2</v>
      </c>
      <c r="G32" s="119" t="str">
        <f>VLOOKUP(A32,'Bateria indicadores proceso'!A:X,12,FALSE)</f>
        <v>Documentos técnicos, orientados al seguimiento y cumplimiento de la Sentencia T-025 de 2004 y sus autos de seguimiento, en el marco de las competencias del Grupo de Articulación Interna para la Política de Víctimas, elaborados y entregados.</v>
      </c>
      <c r="H32" s="119" t="str">
        <f>VLOOKUP(A32,'Bateria indicadores proceso'!A:AB,10,FALSE)</f>
        <v>Eficacia</v>
      </c>
      <c r="I32" s="119" t="str">
        <f>VLOOKUP(A32,'Bateria indicadores proceso'!A:AB,16,FALSE)</f>
        <v>Porcentaje</v>
      </c>
      <c r="J32" s="137">
        <f>VLOOKUP(A32,'Bateria indicadores proceso'!A:X,20,FALSE)</f>
        <v>1</v>
      </c>
      <c r="K32" s="137">
        <f>VLOOKUP(A32,'Bateria indicadores proceso'!A:X,21,FALSE)</f>
        <v>1</v>
      </c>
      <c r="L32" s="137">
        <f>VLOOKUP(A32,'Bateria indicadores proceso'!A:X,22,FALSE)</f>
        <v>1</v>
      </c>
      <c r="M32" s="137">
        <f>VLOOKUP(A32,'Bateria indicadores proceso'!A:X,23,FALSE)</f>
        <v>1</v>
      </c>
      <c r="N32" s="138">
        <f>VLOOKUP(A32,'Bateria indicadores proceso'!A:X,24,FALSE)</f>
        <v>1</v>
      </c>
      <c r="O32" s="138">
        <f>VLOOKUP(A32,'Bateria indicadores proceso'!A:AR,28,FALSE)</f>
        <v>1</v>
      </c>
      <c r="P32" s="138">
        <f>VLOOKUP(A32,'Bateria indicadores proceso'!A:AR,29,FALSE)</f>
        <v>0</v>
      </c>
      <c r="Q32" s="138">
        <f>VLOOKUP(A32,'Bateria indicadores proceso'!A:AR,30,FALSE)</f>
        <v>0</v>
      </c>
      <c r="R32" s="138">
        <f>VLOOKUP(A32,'Bateria indicadores proceso'!A:AR,31,FALSE)</f>
        <v>0</v>
      </c>
      <c r="S32" s="138">
        <f>VLOOKUP(A32,'Bateria indicadores proceso'!A:AR,32,FALSE)</f>
        <v>1</v>
      </c>
      <c r="T32" s="120" t="str">
        <f>VLOOKUP(A32,'Bateria indicadores proceso'!A:AT,45,FALSE)</f>
        <v>Revisar fórmula</v>
      </c>
      <c r="U32" s="124" t="str">
        <f>VLOOKUP(A32,'Bateria indicadores proceso'!A:AT,46,FALSE)</f>
        <v>Revisar fórmula</v>
      </c>
      <c r="V32" s="121">
        <f t="shared" si="0"/>
        <v>5.5E-2</v>
      </c>
      <c r="W32" s="121">
        <f t="shared" si="1"/>
        <v>5.5E-2</v>
      </c>
      <c r="X32" s="98"/>
      <c r="Y32" s="140" t="str">
        <f>IF(VLOOKUP(A32,'Bateria indicadores proceso'!A:AT,33,FALSE)="","No registro avance",VLOOKUP(A32,'Bateria indicadores proceso'!A:AT,33,FALSE))</f>
        <v>Durante el primer trimestre no se elaboraron documentos técnicos en el marco de la Sentencia T-025 de 2004 y sus autos de seguimiento. No obstante, el Grupo de Articulación Interna para la Política Pública de Víctimas adelantó acciones preparatorias orientadas a la consolidación de insumos técnicos, mediante espacios de articulación y reuniones con las direcciones del Ministerio del Interior y entidades del Sistema Nacional de Atención y Reparación Integral a las Víctimas, con el fin de recopilar, validar y depurar la información necesaria para la posterior elaboración de los reportes.</v>
      </c>
      <c r="Z32" s="156" t="s">
        <v>965</v>
      </c>
      <c r="AA32" s="141" t="str">
        <f>IF(VLOOKUP(A32,'Bateria indicadores proceso'!A:AT,34,FALSE)="","No reportó Evidencia",VLOOKUP(A32,'Bateria indicadores proceso'!A:AT,34,FALSE))</f>
        <v>Ind028</v>
      </c>
      <c r="AB32" s="152" t="s">
        <v>967</v>
      </c>
    </row>
    <row r="33" spans="1:28" ht="100" customHeight="1">
      <c r="A33" s="92" t="s">
        <v>192</v>
      </c>
      <c r="B33" s="117" t="str">
        <f>VLOOKUP(A33,'Bateria indicadores proceso'!A:X,2,FALSE)</f>
        <v>MISIONAL</v>
      </c>
      <c r="C33" s="118" t="str">
        <f>VLOOKUP(A33,'Bateria indicadores proceso'!A:X,3,FALSE)</f>
        <v>GESTIÓN PARA LA PROTECCIÓN DE LOS DERECHOS</v>
      </c>
      <c r="D33" s="118" t="str">
        <f>VLOOKUP(A33,'Bateria indicadores proceso'!A:X,7,FALSE)</f>
        <v xml:space="preserve">Grupo de Articulación Interna para la Política de Víctimas del Conflicto Armado. </v>
      </c>
      <c r="E33" s="119">
        <f>VLOOKUP(A33,'Bateria indicadores proceso'!A:X,4,FALSE)</f>
        <v>0.11</v>
      </c>
      <c r="F33" s="119">
        <f>VLOOKUP(A33,'Bateria indicadores proceso'!A:X,6,FALSE)</f>
        <v>5.5E-2</v>
      </c>
      <c r="G33" s="119" t="str">
        <f>VLOOKUP(A33,'Bateria indicadores proceso'!A:X,12,FALSE)</f>
        <v>Asistencias técnicas realizadas a las entidades territoriales para la articulación de la política pública de víctimas.</v>
      </c>
      <c r="H33" s="119" t="str">
        <f>VLOOKUP(A33,'Bateria indicadores proceso'!A:AB,10,FALSE)</f>
        <v>Eficiencia</v>
      </c>
      <c r="I33" s="119" t="str">
        <f>VLOOKUP(A33,'Bateria indicadores proceso'!A:AB,16,FALSE)</f>
        <v>Número</v>
      </c>
      <c r="J33" s="139">
        <f>VLOOKUP(A33,'Bateria indicadores proceso'!A:X,20,FALSE)</f>
        <v>99</v>
      </c>
      <c r="K33" s="139">
        <f>VLOOKUP(A33,'Bateria indicadores proceso'!A:X,21,FALSE)</f>
        <v>345</v>
      </c>
      <c r="L33" s="139">
        <f>VLOOKUP(A33,'Bateria indicadores proceso'!A:X,22,FALSE)</f>
        <v>345</v>
      </c>
      <c r="M33" s="139">
        <f>VLOOKUP(A33,'Bateria indicadores proceso'!A:X,23,FALSE)</f>
        <v>345</v>
      </c>
      <c r="N33" s="139">
        <f>VLOOKUP(A33,'Bateria indicadores proceso'!A:X,24,FALSE)</f>
        <v>1134</v>
      </c>
      <c r="O33" s="139">
        <f>VLOOKUP(A33,'Bateria indicadores proceso'!A:AR,28,FALSE)</f>
        <v>1041</v>
      </c>
      <c r="P33" s="138">
        <f>VLOOKUP(A33,'Bateria indicadores proceso'!A:AR,29,FALSE)</f>
        <v>0</v>
      </c>
      <c r="Q33" s="138">
        <f>VLOOKUP(A33,'Bateria indicadores proceso'!A:AR,30,FALSE)</f>
        <v>0</v>
      </c>
      <c r="R33" s="138">
        <f>VLOOKUP(A33,'Bateria indicadores proceso'!A:AR,31,FALSE)</f>
        <v>0</v>
      </c>
      <c r="S33" s="139">
        <f>VLOOKUP(A33,'Bateria indicadores proceso'!A:AR,32,FALSE)</f>
        <v>1041</v>
      </c>
      <c r="T33" s="120">
        <f>VLOOKUP(A33,'Bateria indicadores proceso'!A:AT,45,FALSE)</f>
        <v>1.0000100000000001</v>
      </c>
      <c r="U33" s="124">
        <f>VLOOKUP(A33,'Bateria indicadores proceso'!A:AT,46,FALSE)</f>
        <v>0.91798941798941802</v>
      </c>
      <c r="V33" s="121">
        <f t="shared" si="0"/>
        <v>5.5000550000000002E-2</v>
      </c>
      <c r="W33" s="121">
        <f t="shared" si="1"/>
        <v>5.0489417989417994E-2</v>
      </c>
      <c r="X33" s="98"/>
      <c r="Y33" s="140" t="str">
        <f>IF(VLOOKUP(A33,'Bateria indicadores proceso'!A:AT,33,FALSE)="","No registro avance",VLOOKUP(A33,'Bateria indicadores proceso'!A:AT,33,FALSE))</f>
        <v>Para el primer trimestre se estableció como meta brindar asistencia técnica a 99 entidades territoriales. No obstante, se logró atender a 1041 entidades territoriales en temas relacionados con la planeación, gestión e implementación de la política pública de víctimas, superando la meta prevista.
Estas asistencias técnicas se desarrollaron a través de cinco (5) jornadas, en las cuales participaron 32 gobernaciones y 1009 alcaldías municipales. Distribuidas en las siguientes fechas:
• Una (1) jornada desarrollada el (3/02/2026) Sobre: Aspectos Técnicos del Reporte Unificado del Sistema de Información, Coordinación y Seguimiento Territorial – RUSICST
• Una (1) jornada desarrollada el (4/02/2026) Sobre: Aspectos Técnicos de RUSICST, Restitución de Tierras y Territorio, Acción Integral contra Minas Antipersona
• Una (1) jornada desarrollada el (5/02/2026) Sobre: Asistencia técnicas virtuales diligenciamientos RUSICST 2025-2
• Una (1) jornada desarrollada el (6/02/2026) Sobre: Aspectos Técnicos del Reporte Unificado del Sistema de Información, Coordinación y Seguimiento Territorial – RUSICST; Acciones e Iniciativas de Memoria Histórica
• Una (1) jornada desarrollada el (18/02/2026) Sobre: Asistencia técnicas virtuales diligenciamientos RUSICST 2025-2
Durante las jornadas se abordaron, entre otros, los siguientes temas: diligenciamiento del RUSICST; socialización de la estrategia Tejer Territorio; capacitación en el proceso de Certificación Territorial por parte de la Unidad para las Víctimas; capacitación de la Oficina de Apoyo para la Búsqueda de Personas dadas por Desaparecidas; fortalecimiento de la gestión de cementerios como aporte a la búsqueda de personas dadas por desaparecidas (DDHH – Ministerio del Interior); capacitación en Planes de Acción Integral contra Minas Antipersonal (AICMA); y socialización de la oferta institucional del Ministerio del Interior.</v>
      </c>
      <c r="Z33" s="153" t="s">
        <v>968</v>
      </c>
      <c r="AA33" s="141" t="str">
        <f>IF(VLOOKUP(A33,'Bateria indicadores proceso'!A:AT,34,FALSE)="","No reportó Evidencia",VLOOKUP(A33,'Bateria indicadores proceso'!A:AT,34,FALSE))</f>
        <v>Ind029</v>
      </c>
      <c r="AB33" s="152" t="s">
        <v>968</v>
      </c>
    </row>
    <row r="34" spans="1:28" s="93" customFormat="1" ht="141" customHeight="1">
      <c r="A34" s="92" t="s">
        <v>193</v>
      </c>
      <c r="B34" s="117" t="str">
        <f>VLOOKUP(A34,'Bateria indicadores proceso'!A:X,2,FALSE)</f>
        <v>MISIONAL</v>
      </c>
      <c r="C34" s="118" t="str">
        <f>VLOOKUP(A34,'Bateria indicadores proceso'!A:X,3,FALSE)</f>
        <v>GESTIÓN PARA LA PROTECCIÓN DE LOS DERECHOS</v>
      </c>
      <c r="D34" s="118" t="str">
        <f>VLOOKUP(A34,'Bateria indicadores proceso'!A:X,7,FALSE)</f>
        <v>Dirección de Derechos Humanos</v>
      </c>
      <c r="E34" s="119">
        <f>VLOOKUP(A34,'Bateria indicadores proceso'!A:X,4,FALSE)</f>
        <v>0.11</v>
      </c>
      <c r="F34" s="119">
        <f>VLOOKUP(A34,'Bateria indicadores proceso'!A:X,6,FALSE)</f>
        <v>0.02</v>
      </c>
      <c r="G34" s="119" t="str">
        <f>VLOOKUP(A34,'Bateria indicadores proceso'!A:X,12,FALSE)</f>
        <v>Planes integrales de prevención formulados o actualizados frente a violaciones de Derechos Humanos e infracciones al Derecho Internacional Humanitario</v>
      </c>
      <c r="H34" s="119" t="str">
        <f>VLOOKUP(A34,'Bateria indicadores proceso'!A:AB,10,FALSE)</f>
        <v>Eficacia</v>
      </c>
      <c r="I34" s="119" t="str">
        <f>VLOOKUP(A34,'Bateria indicadores proceso'!A:AB,16,FALSE)</f>
        <v>Número</v>
      </c>
      <c r="J34" s="139">
        <f>VLOOKUP(A34,'Bateria indicadores proceso'!A:X,20,FALSE)</f>
        <v>20</v>
      </c>
      <c r="K34" s="139">
        <f>VLOOKUP(A34,'Bateria indicadores proceso'!A:X,21,FALSE)</f>
        <v>80</v>
      </c>
      <c r="L34" s="139">
        <f>VLOOKUP(A34,'Bateria indicadores proceso'!A:X,22,FALSE)</f>
        <v>80</v>
      </c>
      <c r="M34" s="139">
        <f>VLOOKUP(A34,'Bateria indicadores proceso'!A:X,23,FALSE)</f>
        <v>40</v>
      </c>
      <c r="N34" s="139">
        <f>VLOOKUP(A34,'Bateria indicadores proceso'!A:X,24,FALSE)</f>
        <v>220</v>
      </c>
      <c r="O34" s="139">
        <f>VLOOKUP(A34,'Bateria indicadores proceso'!A:AR,28,FALSE)</f>
        <v>0</v>
      </c>
      <c r="P34" s="138">
        <f>VLOOKUP(A34,'Bateria indicadores proceso'!A:AR,29,FALSE)</f>
        <v>0</v>
      </c>
      <c r="Q34" s="138">
        <f>VLOOKUP(A34,'Bateria indicadores proceso'!A:AR,30,FALSE)</f>
        <v>0</v>
      </c>
      <c r="R34" s="138">
        <f>VLOOKUP(A34,'Bateria indicadores proceso'!A:AR,31,FALSE)</f>
        <v>0</v>
      </c>
      <c r="S34" s="139">
        <f>VLOOKUP(A34,'Bateria indicadores proceso'!A:AR,32,FALSE)</f>
        <v>0</v>
      </c>
      <c r="T34" s="120">
        <f>VLOOKUP(A34,'Bateria indicadores proceso'!A:AT,45,FALSE)</f>
        <v>0</v>
      </c>
      <c r="U34" s="124">
        <f>VLOOKUP(A34,'Bateria indicadores proceso'!A:AT,46,FALSE)</f>
        <v>0</v>
      </c>
      <c r="V34" s="121">
        <f t="shared" si="0"/>
        <v>0</v>
      </c>
      <c r="W34" s="121">
        <f t="shared" si="1"/>
        <v>0</v>
      </c>
      <c r="X34" s="98"/>
      <c r="Y34" s="140" t="str">
        <f>IF(VLOOKUP(A34,'Bateria indicadores proceso'!A:AT,33,FALSE)="","No registro avance",VLOOKUP(A34,'Bateria indicadores proceso'!A:AT,33,FALSE))</f>
        <v>La meta del trimestre no se cumple debido a la demora en el inicio del proceso de operación logística y tiquetes; no obstante avanzan las coordinación con los territorios priorizados para la vigencia.</v>
      </c>
      <c r="Z34" s="156" t="s">
        <v>965</v>
      </c>
      <c r="AA34" s="141" t="str">
        <f>IF(VLOOKUP(A34,'Bateria indicadores proceso'!A:AT,34,FALSE)="","No reportó Evidencia",VLOOKUP(A34,'Bateria indicadores proceso'!A:AT,34,FALSE))</f>
        <v>https://mininteriorgovco.sharepoint.com/:f:/r/sites/EvidenciasOAP/Documentos%20compartidos/Evidencias%20Indicadores%20de%20Proceso%202026/05.%20Gesti%C3%B3n%20para%20la%20Protecci%C3%B3n%20de%20los%20derechos/Direcci%C3%B3n%20de%20Derechos%20Humanos/Ind030?csf=1&amp;web=1&amp;e=kDW1dh</v>
      </c>
      <c r="AB34" s="152" t="s">
        <v>967</v>
      </c>
    </row>
    <row r="35" spans="1:28" ht="184.5" customHeight="1">
      <c r="A35" s="92" t="s">
        <v>194</v>
      </c>
      <c r="B35" s="117" t="str">
        <f>VLOOKUP(A35,'Bateria indicadores proceso'!A:X,2,FALSE)</f>
        <v>MISIONAL</v>
      </c>
      <c r="C35" s="118" t="str">
        <f>VLOOKUP(A35,'Bateria indicadores proceso'!A:X,3,FALSE)</f>
        <v>GESTIÓN PARA LA PROTECCIÓN DE LOS DERECHOS</v>
      </c>
      <c r="D35" s="118" t="str">
        <f>VLOOKUP(A35,'Bateria indicadores proceso'!A:X,7,FALSE)</f>
        <v>Dirección de Derechos Humanos</v>
      </c>
      <c r="E35" s="119">
        <f>VLOOKUP(A35,'Bateria indicadores proceso'!A:X,4,FALSE)</f>
        <v>0.11</v>
      </c>
      <c r="F35" s="119">
        <f>VLOOKUP(A35,'Bateria indicadores proceso'!A:X,6,FALSE)</f>
        <v>0.02</v>
      </c>
      <c r="G35" s="119" t="str">
        <f>VLOOKUP(A35,'Bateria indicadores proceso'!A:X,12,FALSE)</f>
        <v xml:space="preserve">Actividades de la Dirección de Derechos Humanos implementadas en el marco del Programa Integral de Seguridad y Protección para Comunidades y Organizaciones en los Territorios.									</v>
      </c>
      <c r="H35" s="119" t="str">
        <f>VLOOKUP(A35,'Bateria indicadores proceso'!A:AB,10,FALSE)</f>
        <v>Eficacia</v>
      </c>
      <c r="I35" s="119" t="str">
        <f>VLOOKUP(A35,'Bateria indicadores proceso'!A:AB,16,FALSE)</f>
        <v>Porcentaje</v>
      </c>
      <c r="J35" s="137">
        <f>VLOOKUP(A35,'Bateria indicadores proceso'!A:X,20,FALSE)</f>
        <v>1</v>
      </c>
      <c r="K35" s="137">
        <f>VLOOKUP(A35,'Bateria indicadores proceso'!A:X,21,FALSE)</f>
        <v>1</v>
      </c>
      <c r="L35" s="137">
        <f>VLOOKUP(A35,'Bateria indicadores proceso'!A:X,22,FALSE)</f>
        <v>1</v>
      </c>
      <c r="M35" s="137">
        <f>VLOOKUP(A35,'Bateria indicadores proceso'!A:X,23,FALSE)</f>
        <v>1</v>
      </c>
      <c r="N35" s="138">
        <f>VLOOKUP(A35,'Bateria indicadores proceso'!A:X,24,FALSE)</f>
        <v>1</v>
      </c>
      <c r="O35" s="138">
        <f>VLOOKUP(A35,'Bateria indicadores proceso'!A:AR,28,FALSE)</f>
        <v>1</v>
      </c>
      <c r="P35" s="138">
        <f>VLOOKUP(A35,'Bateria indicadores proceso'!A:AR,29,FALSE)</f>
        <v>0</v>
      </c>
      <c r="Q35" s="138">
        <f>VLOOKUP(A35,'Bateria indicadores proceso'!A:AR,30,FALSE)</f>
        <v>0</v>
      </c>
      <c r="R35" s="138">
        <f>VLOOKUP(A35,'Bateria indicadores proceso'!A:AR,31,FALSE)</f>
        <v>0</v>
      </c>
      <c r="S35" s="138">
        <f>VLOOKUP(A35,'Bateria indicadores proceso'!A:AR,32,FALSE)</f>
        <v>1</v>
      </c>
      <c r="T35" s="120">
        <f>VLOOKUP(A35,'Bateria indicadores proceso'!A:AT,45,FALSE)</f>
        <v>1</v>
      </c>
      <c r="U35" s="124">
        <f>VLOOKUP(A35,'Bateria indicadores proceso'!A:AT,46,FALSE)</f>
        <v>1</v>
      </c>
      <c r="V35" s="121">
        <f t="shared" si="0"/>
        <v>0.02</v>
      </c>
      <c r="W35" s="121">
        <f t="shared" si="1"/>
        <v>0.02</v>
      </c>
      <c r="X35" s="98"/>
      <c r="Y35" s="140" t="str">
        <f>IF(VLOOKUP(A35,'Bateria indicadores proceso'!A:AT,33,FALSE)="","No registro avance",VLOOKUP(A35,'Bateria indicadores proceso'!A:AT,33,FALSE))</f>
        <v>Se cumple el 100% de la meta programada para el trimestre realizándose la formulación del Plan Integral de Prevención  de la Asociación de Campesinos Desplazados al Retorno (ASOCADAR) ubicada en el departamento de Cesar.</v>
      </c>
      <c r="Z35" s="157" t="s">
        <v>969</v>
      </c>
      <c r="AA35" s="141" t="str">
        <f>IF(VLOOKUP(A35,'Bateria indicadores proceso'!A:AT,34,FALSE)="","No reportó Evidencia",VLOOKUP(A35,'Bateria indicadores proceso'!A:AT,34,FALSE))</f>
        <v>https://mininteriorgovco.sharepoint.com/:f:/r/sites/EvidenciasOAP/Documentos%20compartidos/Evidencias%20Indicadores%20de%20Proceso%202026/05.%20Gesti%C3%B3n%20para%20la%20Protecci%C3%B3n%20de%20los%20derechos/Direcci%C3%B3n%20de%20Derechos%20Humanos/Ind031?csf=1&amp;web=1&amp;e=MBwo9k</v>
      </c>
      <c r="AB35" s="152" t="s">
        <v>970</v>
      </c>
    </row>
    <row r="36" spans="1:28" ht="100" customHeight="1">
      <c r="A36" s="92" t="s">
        <v>195</v>
      </c>
      <c r="B36" s="117" t="str">
        <f>VLOOKUP(A36,'Bateria indicadores proceso'!A:X,2,FALSE)</f>
        <v>MISIONAL</v>
      </c>
      <c r="C36" s="118" t="str">
        <f>VLOOKUP(A36,'Bateria indicadores proceso'!A:X,3,FALSE)</f>
        <v>GESTIÓN PARA LA PROTECCIÓN DE LOS DERECHOS</v>
      </c>
      <c r="D36" s="118" t="str">
        <f>VLOOKUP(A36,'Bateria indicadores proceso'!A:X,7,FALSE)</f>
        <v>Dirección de Derechos Humanos</v>
      </c>
      <c r="E36" s="119">
        <f>VLOOKUP(A36,'Bateria indicadores proceso'!A:X,4,FALSE)</f>
        <v>0.11</v>
      </c>
      <c r="F36" s="119">
        <f>VLOOKUP(A36,'Bateria indicadores proceso'!A:X,6,FALSE)</f>
        <v>0.02</v>
      </c>
      <c r="G36" s="119" t="str">
        <f>VLOOKUP(A36,'Bateria indicadores proceso'!A:X,12,FALSE)</f>
        <v>Actividades de la Dirección de Derechos Humanos como impulso a la implementación del Plan de Acción Nacional del Programa Integral de Garantías para Lideresas y Defensoras de Derechos Humanos.</v>
      </c>
      <c r="H36" s="119" t="str">
        <f>VLOOKUP(A36,'Bateria indicadores proceso'!A:AB,10,FALSE)</f>
        <v>Eficacia</v>
      </c>
      <c r="I36" s="119" t="str">
        <f>VLOOKUP(A36,'Bateria indicadores proceso'!A:AB,16,FALSE)</f>
        <v>Porcentaje</v>
      </c>
      <c r="J36" s="137">
        <f>VLOOKUP(A36,'Bateria indicadores proceso'!A:X,20,FALSE)</f>
        <v>1</v>
      </c>
      <c r="K36" s="137">
        <f>VLOOKUP(A36,'Bateria indicadores proceso'!A:X,21,FALSE)</f>
        <v>1</v>
      </c>
      <c r="L36" s="137">
        <f>VLOOKUP(A36,'Bateria indicadores proceso'!A:X,22,FALSE)</f>
        <v>1</v>
      </c>
      <c r="M36" s="137">
        <f>VLOOKUP(A36,'Bateria indicadores proceso'!A:X,23,FALSE)</f>
        <v>1</v>
      </c>
      <c r="N36" s="138">
        <f>VLOOKUP(A36,'Bateria indicadores proceso'!A:X,24,FALSE)</f>
        <v>1</v>
      </c>
      <c r="O36" s="138">
        <f>VLOOKUP(A36,'Bateria indicadores proceso'!A:AR,28,FALSE)</f>
        <v>1</v>
      </c>
      <c r="P36" s="138">
        <f>VLOOKUP(A36,'Bateria indicadores proceso'!A:AR,29,FALSE)</f>
        <v>0</v>
      </c>
      <c r="Q36" s="138">
        <f>VLOOKUP(A36,'Bateria indicadores proceso'!A:AR,30,FALSE)</f>
        <v>0</v>
      </c>
      <c r="R36" s="138">
        <f>VLOOKUP(A36,'Bateria indicadores proceso'!A:AR,31,FALSE)</f>
        <v>0</v>
      </c>
      <c r="S36" s="138">
        <f>VLOOKUP(A36,'Bateria indicadores proceso'!A:AR,32,FALSE)</f>
        <v>1</v>
      </c>
      <c r="T36" s="120">
        <f>VLOOKUP(A36,'Bateria indicadores proceso'!A:AT,45,FALSE)</f>
        <v>1</v>
      </c>
      <c r="U36" s="124">
        <f>VLOOKUP(A36,'Bateria indicadores proceso'!A:AT,46,FALSE)</f>
        <v>1</v>
      </c>
      <c r="V36" s="121">
        <f t="shared" si="0"/>
        <v>0.02</v>
      </c>
      <c r="W36" s="121">
        <f t="shared" si="1"/>
        <v>0.02</v>
      </c>
      <c r="X36" s="98"/>
      <c r="Y36" s="140" t="str">
        <f>IF(VLOOKUP(A36,'Bateria indicadores proceso'!A:AT,33,FALSE)="","No registro avance",VLOOKUP(A36,'Bateria indicadores proceso'!A:AT,33,FALSE))</f>
        <v xml:space="preserve">Se cumple el 100% de la meta programada para el trimestre el avance en la implementación del Programa mediante el desarrollo de acciones enfocadas: reunión de los comités de impulso de Meta, Norte de Santander y Tolima  y la actualización de los informes individuales de territorialización en 19 departamentos. </v>
      </c>
      <c r="Z36" s="153" t="s">
        <v>262</v>
      </c>
      <c r="AA36" s="141" t="str">
        <f>IF(VLOOKUP(A36,'Bateria indicadores proceso'!A:AT,34,FALSE)="","No reportó Evidencia",VLOOKUP(A36,'Bateria indicadores proceso'!A:AT,34,FALSE))</f>
        <v>https://mininteriorgovco.sharepoint.com/:f:/r/sites/EvidenciasOAP/Documentos%20compartidos/Evidencias%20Indicadores%20de%20Proceso%202026/05.%20Gesti%C3%B3n%20para%20la%20Protecci%C3%B3n%20de%20los%20derechos/Direcci%C3%B3n%20de%20Derechos%20Humanos/Ind032?csf=1&amp;web=1&amp;e=dEcUXe</v>
      </c>
      <c r="AB36" s="152" t="s">
        <v>262</v>
      </c>
    </row>
    <row r="37" spans="1:28" s="93" customFormat="1" ht="100" customHeight="1">
      <c r="A37" s="92" t="s">
        <v>196</v>
      </c>
      <c r="B37" s="117" t="str">
        <f>VLOOKUP(A37,'Bateria indicadores proceso'!A:X,2,FALSE)</f>
        <v>MISIONAL</v>
      </c>
      <c r="C37" s="118" t="str">
        <f>VLOOKUP(A37,'Bateria indicadores proceso'!A:X,3,FALSE)</f>
        <v>GESTIÓN PARA LA PROTECCIÓN DE LOS DERECHOS</v>
      </c>
      <c r="D37" s="118" t="str">
        <f>VLOOKUP(A37,'Bateria indicadores proceso'!A:X,7,FALSE)</f>
        <v>Dirección de Derechos Humanos</v>
      </c>
      <c r="E37" s="119">
        <f>VLOOKUP(A37,'Bateria indicadores proceso'!A:X,4,FALSE)</f>
        <v>0.11</v>
      </c>
      <c r="F37" s="119">
        <f>VLOOKUP(A37,'Bateria indicadores proceso'!A:X,6,FALSE)</f>
        <v>0.02</v>
      </c>
      <c r="G37" s="119" t="str">
        <f>VLOOKUP(A37,'Bateria indicadores proceso'!A:X,12,FALSE)</f>
        <v>Número de cementerios que tienen en sus terrenos inhumados cuerpos o restos humanos de personas no identificadas diagnosticados multidimensionalmente.</v>
      </c>
      <c r="H37" s="119" t="str">
        <f>VLOOKUP(A37,'Bateria indicadores proceso'!A:AB,10,FALSE)</f>
        <v>Eficacia</v>
      </c>
      <c r="I37" s="119" t="str">
        <f>VLOOKUP(A37,'Bateria indicadores proceso'!A:AB,16,FALSE)</f>
        <v>Número</v>
      </c>
      <c r="J37" s="139">
        <f>VLOOKUP(A37,'Bateria indicadores proceso'!A:X,20,FALSE)</f>
        <v>0</v>
      </c>
      <c r="K37" s="139">
        <f>VLOOKUP(A37,'Bateria indicadores proceso'!A:X,21,FALSE)</f>
        <v>30</v>
      </c>
      <c r="L37" s="139">
        <f>VLOOKUP(A37,'Bateria indicadores proceso'!A:X,22,FALSE)</f>
        <v>40</v>
      </c>
      <c r="M37" s="139">
        <f>VLOOKUP(A37,'Bateria indicadores proceso'!A:X,23,FALSE)</f>
        <v>30</v>
      </c>
      <c r="N37" s="139">
        <f>VLOOKUP(A37,'Bateria indicadores proceso'!A:X,24,FALSE)</f>
        <v>100</v>
      </c>
      <c r="O37" s="139">
        <f>VLOOKUP(A37,'Bateria indicadores proceso'!A:AR,28,FALSE)</f>
        <v>4</v>
      </c>
      <c r="P37" s="138">
        <f>VLOOKUP(A37,'Bateria indicadores proceso'!A:AR,29,FALSE)</f>
        <v>0</v>
      </c>
      <c r="Q37" s="138">
        <f>VLOOKUP(A37,'Bateria indicadores proceso'!A:AR,30,FALSE)</f>
        <v>0</v>
      </c>
      <c r="R37" s="138">
        <f>VLOOKUP(A37,'Bateria indicadores proceso'!A:AR,31,FALSE)</f>
        <v>0</v>
      </c>
      <c r="S37" s="139">
        <f>VLOOKUP(A37,'Bateria indicadores proceso'!A:AR,32,FALSE)</f>
        <v>4</v>
      </c>
      <c r="T37" s="120" t="str">
        <f>VLOOKUP(A37,'Bateria indicadores proceso'!A:AT,45,FALSE)</f>
        <v>No aplica, no hay meta</v>
      </c>
      <c r="U37" s="124">
        <f>VLOOKUP(A37,'Bateria indicadores proceso'!A:AT,46,FALSE)</f>
        <v>0.04</v>
      </c>
      <c r="V37" s="121">
        <f t="shared" si="0"/>
        <v>0.02</v>
      </c>
      <c r="W37" s="121">
        <f t="shared" si="1"/>
        <v>8.0000000000000004E-4</v>
      </c>
      <c r="X37" s="98"/>
      <c r="Y37" s="140" t="str">
        <f>IF(VLOOKUP(A37,'Bateria indicadores proceso'!A:AT,33,FALSE)="","No registro avance",VLOOKUP(A37,'Bateria indicadores proceso'!A:AT,33,FALSE))</f>
        <v>Aunque no hay meta programada para el trimestre como avance del mes se cuenta con el cuatro diagnósticos multidimensionales de los cementerios de Anapoima y Pandi en Cundinamarca; Soracá y Ramiriquí en Boyacá.</v>
      </c>
      <c r="Z37" s="153" t="s">
        <v>262</v>
      </c>
      <c r="AA37" s="141" t="str">
        <f>IF(VLOOKUP(A37,'Bateria indicadores proceso'!A:AT,34,FALSE)="","No reportó Evidencia",VLOOKUP(A37,'Bateria indicadores proceso'!A:AT,34,FALSE))</f>
        <v>https://mininteriorgovco.sharepoint.com/:f:/r/sites/EvidenciasOAP/Documentos%20compartidos/Evidencias%20Indicadores%20de%20Proceso%202026/05.%20Gesti%C3%B3n%20para%20la%20Protecci%C3%B3n%20de%20los%20derechos/Direcci%C3%B3n%20de%20Derechos%20Humanos/Ind033?csf=1&amp;web=1&amp;e=999PuF</v>
      </c>
      <c r="AB37" s="152" t="s">
        <v>262</v>
      </c>
    </row>
    <row r="38" spans="1:28" ht="100" customHeight="1">
      <c r="A38" s="92" t="s">
        <v>197</v>
      </c>
      <c r="B38" s="117" t="str">
        <f>VLOOKUP(A38,'Bateria indicadores proceso'!A:X,2,FALSE)</f>
        <v>MISIONAL</v>
      </c>
      <c r="C38" s="118" t="str">
        <f>VLOOKUP(A38,'Bateria indicadores proceso'!A:X,3,FALSE)</f>
        <v>GESTIÓN PARA LA PROTECCIÓN DE LOS DERECHOS</v>
      </c>
      <c r="D38" s="118" t="str">
        <f>VLOOKUP(A38,'Bateria indicadores proceso'!A:X,7,FALSE)</f>
        <v>Dirección de Derechos Humanos</v>
      </c>
      <c r="E38" s="119">
        <f>VLOOKUP(A38,'Bateria indicadores proceso'!A:X,4,FALSE)</f>
        <v>0.11</v>
      </c>
      <c r="F38" s="119">
        <f>VLOOKUP(A38,'Bateria indicadores proceso'!A:X,6,FALSE)</f>
        <v>0.02</v>
      </c>
      <c r="G38" s="119" t="str">
        <f>VLOOKUP(A38,'Bateria indicadores proceso'!A:X,12,FALSE)</f>
        <v>Porcentaje de actividades de fortalecimiento e implementación desarrolladas por la Dirección de Derechos Humanos en el marco de la Política de Garantía y Respeto a la labor de defensa de los Derechos Humanos.</v>
      </c>
      <c r="H38" s="119" t="str">
        <f>VLOOKUP(A38,'Bateria indicadores proceso'!A:AB,10,FALSE)</f>
        <v>Eficacia</v>
      </c>
      <c r="I38" s="119" t="str">
        <f>VLOOKUP(A38,'Bateria indicadores proceso'!A:AB,16,FALSE)</f>
        <v>Porcentaje</v>
      </c>
      <c r="J38" s="137">
        <f>VLOOKUP(A38,'Bateria indicadores proceso'!A:X,20,FALSE)</f>
        <v>1</v>
      </c>
      <c r="K38" s="137">
        <f>VLOOKUP(A38,'Bateria indicadores proceso'!A:X,21,FALSE)</f>
        <v>1</v>
      </c>
      <c r="L38" s="137">
        <f>VLOOKUP(A38,'Bateria indicadores proceso'!A:X,22,FALSE)</f>
        <v>1</v>
      </c>
      <c r="M38" s="137">
        <f>VLOOKUP(A38,'Bateria indicadores proceso'!A:X,23,FALSE)</f>
        <v>1</v>
      </c>
      <c r="N38" s="138">
        <f>VLOOKUP(A38,'Bateria indicadores proceso'!A:X,24,FALSE)</f>
        <v>1</v>
      </c>
      <c r="O38" s="138">
        <f>VLOOKUP(A38,'Bateria indicadores proceso'!A:AR,28,FALSE)</f>
        <v>1</v>
      </c>
      <c r="P38" s="138">
        <f>VLOOKUP(A38,'Bateria indicadores proceso'!A:AR,29,FALSE)</f>
        <v>0</v>
      </c>
      <c r="Q38" s="138">
        <f>VLOOKUP(A38,'Bateria indicadores proceso'!A:AR,30,FALSE)</f>
        <v>0</v>
      </c>
      <c r="R38" s="138">
        <f>VLOOKUP(A38,'Bateria indicadores proceso'!A:AR,31,FALSE)</f>
        <v>0</v>
      </c>
      <c r="S38" s="138">
        <f>VLOOKUP(A38,'Bateria indicadores proceso'!A:AR,32,FALSE)</f>
        <v>1</v>
      </c>
      <c r="T38" s="120">
        <f>VLOOKUP(A38,'Bateria indicadores proceso'!A:AT,45,FALSE)</f>
        <v>1</v>
      </c>
      <c r="U38" s="124">
        <f>VLOOKUP(A38,'Bateria indicadores proceso'!A:AT,46,FALSE)</f>
        <v>1</v>
      </c>
      <c r="V38" s="121">
        <f t="shared" si="0"/>
        <v>0.02</v>
      </c>
      <c r="W38" s="121">
        <f t="shared" si="1"/>
        <v>0.02</v>
      </c>
      <c r="X38" s="98"/>
      <c r="Y38" s="140" t="str">
        <f>IF(VLOOKUP(A38,'Bateria indicadores proceso'!A:AT,33,FALSE)="","No registro avance",VLOOKUP(A38,'Bateria indicadores proceso'!A:AT,33,FALSE))</f>
        <v>Se cumple el 100% de la meta programada con el avance en la estructuración de los espacios de garantías para la defensa de los derechos humanos y la realización de  2 jornadas territoriales en Santander y Bogotá. Así la realización de sesiones de los subgrupos de las mesas de garantías donde se establecieron rutas de trabajo, analizaron riesgos y se hizo seguimiento a casos y decisiones judiciales.</v>
      </c>
      <c r="Z38" s="153" t="s">
        <v>262</v>
      </c>
      <c r="AA38" s="141" t="str">
        <f>IF(VLOOKUP(A38,'Bateria indicadores proceso'!A:AT,34,FALSE)="","No reportó Evidencia",VLOOKUP(A38,'Bateria indicadores proceso'!A:AT,34,FALSE))</f>
        <v>https://mininteriorgovco.sharepoint.com/:f:/r/sites/EvidenciasOAP/Documentos%20compartidos/Evidencias%20Indicadores%20de%20Proceso%202026/05.%20Gesti%C3%B3n%20para%20la%20Protecci%C3%B3n%20de%20los%20derechos/Direcci%C3%B3n%20de%20Derechos%20Humanos/Ind034?csf=1&amp;web=1&amp;e=V7pMiU</v>
      </c>
      <c r="AB38" s="152" t="s">
        <v>262</v>
      </c>
    </row>
    <row r="39" spans="1:28" ht="100" customHeight="1">
      <c r="A39" s="92" t="s">
        <v>198</v>
      </c>
      <c r="B39" s="117" t="str">
        <f>VLOOKUP(A39,'Bateria indicadores proceso'!A:X,2,FALSE)</f>
        <v>MISIONAL</v>
      </c>
      <c r="C39" s="118" t="str">
        <f>VLOOKUP(A39,'Bateria indicadores proceso'!A:X,3,FALSE)</f>
        <v>GESTIÓN PARA LA PROTECCIÓN DE LOS DERECHOS</v>
      </c>
      <c r="D39" s="118" t="str">
        <f>VLOOKUP(A39,'Bateria indicadores proceso'!A:X,7,FALSE)</f>
        <v>Dirección de Derechos Humanos</v>
      </c>
      <c r="E39" s="119">
        <f>VLOOKUP(A39,'Bateria indicadores proceso'!A:X,4,FALSE)</f>
        <v>0.11</v>
      </c>
      <c r="F39" s="119">
        <f>VLOOKUP(A39,'Bateria indicadores proceso'!A:X,6,FALSE)</f>
        <v>0.02</v>
      </c>
      <c r="G39" s="119" t="str">
        <f>VLOOKUP(A39,'Bateria indicadores proceso'!A:X,12,FALSE)</f>
        <v>Planes de autoprotección de organizaciones y colectividades de los sectores sociales LGBTIQ+ formulados en los territorios</v>
      </c>
      <c r="H39" s="119" t="str">
        <f>VLOOKUP(A39,'Bateria indicadores proceso'!A:AB,10,FALSE)</f>
        <v>Eficacia</v>
      </c>
      <c r="I39" s="119" t="str">
        <f>VLOOKUP(A39,'Bateria indicadores proceso'!A:AB,16,FALSE)</f>
        <v>Número</v>
      </c>
      <c r="J39" s="139">
        <f>VLOOKUP(A39,'Bateria indicadores proceso'!A:X,20,FALSE)</f>
        <v>3</v>
      </c>
      <c r="K39" s="139">
        <f>VLOOKUP(A39,'Bateria indicadores proceso'!A:X,21,FALSE)</f>
        <v>5</v>
      </c>
      <c r="L39" s="139">
        <f>VLOOKUP(A39,'Bateria indicadores proceso'!A:X,22,FALSE)</f>
        <v>5</v>
      </c>
      <c r="M39" s="139">
        <f>VLOOKUP(A39,'Bateria indicadores proceso'!A:X,23,FALSE)</f>
        <v>3</v>
      </c>
      <c r="N39" s="139">
        <f>VLOOKUP(A39,'Bateria indicadores proceso'!A:X,24,FALSE)</f>
        <v>16</v>
      </c>
      <c r="O39" s="139">
        <f>VLOOKUP(A39,'Bateria indicadores proceso'!A:AR,28,FALSE)</f>
        <v>0</v>
      </c>
      <c r="P39" s="138">
        <f>VLOOKUP(A39,'Bateria indicadores proceso'!A:AR,29,FALSE)</f>
        <v>0</v>
      </c>
      <c r="Q39" s="138">
        <f>VLOOKUP(A39,'Bateria indicadores proceso'!A:AR,30,FALSE)</f>
        <v>0</v>
      </c>
      <c r="R39" s="138">
        <f>VLOOKUP(A39,'Bateria indicadores proceso'!A:AR,31,FALSE)</f>
        <v>0</v>
      </c>
      <c r="S39" s="139">
        <f>VLOOKUP(A39,'Bateria indicadores proceso'!A:AR,32,FALSE)</f>
        <v>0</v>
      </c>
      <c r="T39" s="120">
        <f>VLOOKUP(A39,'Bateria indicadores proceso'!A:AT,45,FALSE)</f>
        <v>0</v>
      </c>
      <c r="U39" s="124">
        <f>VLOOKUP(A39,'Bateria indicadores proceso'!A:AT,46,FALSE)</f>
        <v>0</v>
      </c>
      <c r="V39" s="121">
        <f t="shared" si="0"/>
        <v>0</v>
      </c>
      <c r="W39" s="121">
        <f t="shared" si="1"/>
        <v>0</v>
      </c>
      <c r="X39" s="98"/>
      <c r="Y39" s="140" t="str">
        <f>IF(VLOOKUP(A39,'Bateria indicadores proceso'!A:AT,33,FALSE)="","No registro avance",VLOOKUP(A39,'Bateria indicadores proceso'!A:AT,33,FALSE))</f>
        <v>La meta del trimestre no se cumple, sin embargo  se conformó el equipo encargado de los Planes de Autoprotección y se definió una priorización territorial a partir del trabajo con liderazgos LGBTIQ+ de la Orinoquía y Amazonía.</v>
      </c>
      <c r="Z39" s="153" t="s">
        <v>262</v>
      </c>
      <c r="AA39" s="141" t="str">
        <f>IF(VLOOKUP(A39,'Bateria indicadores proceso'!A:AT,34,FALSE)="","No reportó Evidencia",VLOOKUP(A39,'Bateria indicadores proceso'!A:AT,34,FALSE))</f>
        <v>https://mininteriorgovco.sharepoint.com/:f:/r/sites/EvidenciasOAP/Documentos%20compartidos/Evidencias%20Indicadores%20de%20Proceso%202026/05.%20Gesti%C3%B3n%20para%20la%20Protecci%C3%B3n%20de%20los%20derechos/Direcci%C3%B3n%20de%20Derechos%20Humanos/Ind035?csf=1&amp;web=1&amp;e=kk2uee</v>
      </c>
      <c r="AB39" s="152" t="s">
        <v>262</v>
      </c>
    </row>
    <row r="40" spans="1:28" s="93" customFormat="1" ht="100" customHeight="1">
      <c r="A40" s="92" t="s">
        <v>199</v>
      </c>
      <c r="B40" s="117" t="str">
        <f>VLOOKUP(A40,'Bateria indicadores proceso'!A:X,2,FALSE)</f>
        <v>MISIONAL</v>
      </c>
      <c r="C40" s="118" t="str">
        <f>VLOOKUP(A40,'Bateria indicadores proceso'!A:X,3,FALSE)</f>
        <v>GESTIÓN PARA LA PROTECCIÓN DE LOS DERECHOS</v>
      </c>
      <c r="D40" s="118" t="str">
        <f>VLOOKUP(A40,'Bateria indicadores proceso'!A:X,7,FALSE)</f>
        <v>Dirección de Derechos Humanos</v>
      </c>
      <c r="E40" s="119">
        <f>VLOOKUP(A40,'Bateria indicadores proceso'!A:X,4,FALSE)</f>
        <v>0.11</v>
      </c>
      <c r="F40" s="119">
        <f>VLOOKUP(A40,'Bateria indicadores proceso'!A:X,6,FALSE)</f>
        <v>0.02</v>
      </c>
      <c r="G40" s="119" t="str">
        <f>VLOOKUP(A40,'Bateria indicadores proceso'!A:X,12,FALSE)</f>
        <v>Porcentaje de actividades a cargo de la Dirección de Derechos Humanos fortalecidas e implementadas en el marco de la Política de Convivencia, Reconciliación, Tolerancia y No Estigmatización.</v>
      </c>
      <c r="H40" s="119" t="str">
        <f>VLOOKUP(A40,'Bateria indicadores proceso'!A:AB,10,FALSE)</f>
        <v>Eficacia</v>
      </c>
      <c r="I40" s="119" t="str">
        <f>VLOOKUP(A40,'Bateria indicadores proceso'!A:AB,16,FALSE)</f>
        <v>Porcentaje</v>
      </c>
      <c r="J40" s="137">
        <f>VLOOKUP(A40,'Bateria indicadores proceso'!A:X,20,FALSE)</f>
        <v>0.05</v>
      </c>
      <c r="K40" s="137">
        <f>VLOOKUP(A40,'Bateria indicadores proceso'!A:X,21,FALSE)</f>
        <v>0.25</v>
      </c>
      <c r="L40" s="137">
        <f>VLOOKUP(A40,'Bateria indicadores proceso'!A:X,22,FALSE)</f>
        <v>0.35</v>
      </c>
      <c r="M40" s="137">
        <f>VLOOKUP(A40,'Bateria indicadores proceso'!A:X,23,FALSE)</f>
        <v>0.35</v>
      </c>
      <c r="N40" s="138">
        <f>VLOOKUP(A40,'Bateria indicadores proceso'!A:X,24,FALSE)</f>
        <v>1</v>
      </c>
      <c r="O40" s="138">
        <f>VLOOKUP(A40,'Bateria indicadores proceso'!A:AR,28,FALSE)</f>
        <v>0.05</v>
      </c>
      <c r="P40" s="138">
        <f>VLOOKUP(A40,'Bateria indicadores proceso'!A:AR,29,FALSE)</f>
        <v>0</v>
      </c>
      <c r="Q40" s="138">
        <f>VLOOKUP(A40,'Bateria indicadores proceso'!A:AR,30,FALSE)</f>
        <v>0</v>
      </c>
      <c r="R40" s="138">
        <f>VLOOKUP(A40,'Bateria indicadores proceso'!A:AR,31,FALSE)</f>
        <v>0</v>
      </c>
      <c r="S40" s="138">
        <f>VLOOKUP(A40,'Bateria indicadores proceso'!A:AR,32,FALSE)</f>
        <v>0.05</v>
      </c>
      <c r="T40" s="120">
        <f>VLOOKUP(A40,'Bateria indicadores proceso'!A:AT,45,FALSE)</f>
        <v>1</v>
      </c>
      <c r="U40" s="124">
        <f>VLOOKUP(A40,'Bateria indicadores proceso'!A:AT,46,FALSE)</f>
        <v>0.05</v>
      </c>
      <c r="V40" s="121">
        <f t="shared" si="0"/>
        <v>0.02</v>
      </c>
      <c r="W40" s="121">
        <f t="shared" si="1"/>
        <v>1E-3</v>
      </c>
      <c r="X40" s="98"/>
      <c r="Y40" s="140" t="str">
        <f>IF(VLOOKUP(A40,'Bateria indicadores proceso'!A:AT,33,FALSE)="","No registro avance",VLOOKUP(A40,'Bateria indicadores proceso'!A:AT,33,FALSE))</f>
        <v xml:space="preserve">Se cumple el 100% de la meta programada para el trimestre avanzando en la reactivación del Plan de Acción Nacional de la Política mediante la articulación con entidades nacionales, el seguimiento a compromisos y la creación de mecanismos de reporte y monitoreo para fortalecer su implementación. Asimismo, se realizó el alistamiento institucional para su ejecución territorial, definiendo prioridades y territorios focalizados. </v>
      </c>
      <c r="Z40" s="153" t="s">
        <v>262</v>
      </c>
      <c r="AA40" s="141" t="str">
        <f>IF(VLOOKUP(A40,'Bateria indicadores proceso'!A:AT,34,FALSE)="","No reportó Evidencia",VLOOKUP(A40,'Bateria indicadores proceso'!A:AT,34,FALSE))</f>
        <v>https://mininteriorgovco.sharepoint.com/:f:/r/sites/EvidenciasOAP/Documentos%20compartidos/Evidencias%20Indicadores%20de%20Proceso%202026/05.%20Gesti%C3%B3n%20para%20la%20Protecci%C3%B3n%20de%20los%20derechos/Direcci%C3%B3n%20de%20Derechos%20Humanos/Ind036?csf=1&amp;web=1&amp;e=j6YPbi</v>
      </c>
      <c r="AB40" s="152" t="s">
        <v>262</v>
      </c>
    </row>
    <row r="41" spans="1:28" ht="100" customHeight="1">
      <c r="A41" s="92" t="s">
        <v>200</v>
      </c>
      <c r="B41" s="117" t="str">
        <f>VLOOKUP(A41,'Bateria indicadores proceso'!A:X,2,FALSE)</f>
        <v>MISIONAL</v>
      </c>
      <c r="C41" s="118" t="str">
        <f>VLOOKUP(A41,'Bateria indicadores proceso'!A:X,3,FALSE)</f>
        <v>GESTIÓN PARA LA PROTECCIÓN DE LOS DERECHOS</v>
      </c>
      <c r="D41" s="118" t="str">
        <f>VLOOKUP(A41,'Bateria indicadores proceso'!A:X,7,FALSE)</f>
        <v>Dirección de Asuntos Indígenas, Rom y Minorías</v>
      </c>
      <c r="E41" s="119">
        <f>VLOOKUP(A41,'Bateria indicadores proceso'!A:X,4,FALSE)</f>
        <v>0.11</v>
      </c>
      <c r="F41" s="119">
        <f>VLOOKUP(A41,'Bateria indicadores proceso'!A:X,6,FALSE)</f>
        <v>0.06</v>
      </c>
      <c r="G41" s="119" t="str">
        <f>VLOOKUP(A41,'Bateria indicadores proceso'!A:X,12,FALSE)</f>
        <v>Espacios de diálogo y concertación de orden nacional realizados entre autoridaes de los Pueblos Indígenas y entidades estatales.</v>
      </c>
      <c r="H41" s="119" t="str">
        <f>VLOOKUP(A41,'Bateria indicadores proceso'!A:AB,10,FALSE)</f>
        <v>Eficacia</v>
      </c>
      <c r="I41" s="119" t="str">
        <f>VLOOKUP(A41,'Bateria indicadores proceso'!A:AB,16,FALSE)</f>
        <v>Porcentaje</v>
      </c>
      <c r="J41" s="137">
        <f>VLOOKUP(A41,'Bateria indicadores proceso'!A:X,20,FALSE)</f>
        <v>1</v>
      </c>
      <c r="K41" s="137">
        <f>VLOOKUP(A41,'Bateria indicadores proceso'!A:X,21,FALSE)</f>
        <v>1</v>
      </c>
      <c r="L41" s="137">
        <f>VLOOKUP(A41,'Bateria indicadores proceso'!A:X,22,FALSE)</f>
        <v>1</v>
      </c>
      <c r="M41" s="137">
        <f>VLOOKUP(A41,'Bateria indicadores proceso'!A:X,23,FALSE)</f>
        <v>1</v>
      </c>
      <c r="N41" s="138">
        <f>VLOOKUP(A41,'Bateria indicadores proceso'!A:X,24,FALSE)</f>
        <v>1</v>
      </c>
      <c r="O41" s="138">
        <f>VLOOKUP(A41,'Bateria indicadores proceso'!A:AR,28,FALSE)</f>
        <v>0</v>
      </c>
      <c r="P41" s="138">
        <f>VLOOKUP(A41,'Bateria indicadores proceso'!A:AR,29,FALSE)</f>
        <v>0</v>
      </c>
      <c r="Q41" s="138">
        <f>VLOOKUP(A41,'Bateria indicadores proceso'!A:AR,30,FALSE)</f>
        <v>0</v>
      </c>
      <c r="R41" s="138">
        <f>VLOOKUP(A41,'Bateria indicadores proceso'!A:AR,31,FALSE)</f>
        <v>0</v>
      </c>
      <c r="S41" s="138">
        <f>VLOOKUP(A41,'Bateria indicadores proceso'!A:AR,32,FALSE)</f>
        <v>0</v>
      </c>
      <c r="T41" s="120">
        <f>VLOOKUP(A41,'Bateria indicadores proceso'!A:AT,45,FALSE)</f>
        <v>0</v>
      </c>
      <c r="U41" s="124">
        <f>VLOOKUP(A41,'Bateria indicadores proceso'!A:AT,46,FALSE)</f>
        <v>0</v>
      </c>
      <c r="V41" s="121">
        <f t="shared" si="0"/>
        <v>0</v>
      </c>
      <c r="W41" s="121">
        <f t="shared" si="1"/>
        <v>0</v>
      </c>
      <c r="X41" s="98"/>
      <c r="Y41" s="140" t="str">
        <f>IF(VLOOKUP(A41,'Bateria indicadores proceso'!A:AT,33,FALSE)="","No registro avance",VLOOKUP(A41,'Bateria indicadores proceso'!A:AT,33,FALSE))</f>
        <v>DURANTE EL TRIMESTRE NO SE REGISTRARON ACTOS ADMINISTRATIVO PESE A RECIBIR COMO CONSTA EN LA MATRIZ DE SEGUIMIENTO 19 SOLICITUDES.</v>
      </c>
      <c r="Z41" s="153" t="s">
        <v>262</v>
      </c>
      <c r="AA41" s="141" t="str">
        <f>IF(VLOOKUP(A41,'Bateria indicadores proceso'!A:AT,34,FALSE)="","No reportó Evidencia",VLOOKUP(A41,'Bateria indicadores proceso'!A:AT,34,FALSE))</f>
        <v>https://mininteriorgovco.sharepoint.com/:f:/r/sites/EvidenciasOAP/Documentos%20compartidos/Evidencias%20Indicadores%20de%20Proceso%202026/05.%20Gesti%C3%B3n%20para%20la%20Protecci%C3%B3n%20de%20los%20derechos/Direcci%C3%B3n%20Asuntos%20Ind%C3%ADgenas,%20ROM%20y%20Minor%C3%ADa/I%20TRIMESTRE/Ind037?e=5%3a0bd48bcba8f64f1288493f4c960626c5&amp;sharingv2=true&amp;fromShare=true&amp;at=9&amp;xsdata=MDV8MDJ8bGVhbmRyYS5kdXJhbkBtaW5pbnRlcmlvci5nb3YuY298M2VmYjc3YmU5YmU5NDIwZWYwNmQwOGRlOWM4MmUzMmN8YzRmNzg3MGNlYjA4NGQwMWIwMjNhNzFkZDk0ZTg4M2J8MHwwfDYzOTEyMDI4MzE0OTEwNTAyOXxVbmtub3dufFRXRnBiR1pzYjNkOGV5SkZiWEIwZVUxaGNHa2lPblJ5ZFdVc0lsWWlPaUl3TGpBdU1EQXdNQ0lzSWxBaU9pSlhhVzR6TWlJc0lrRk9Jam9pVFdGcGJDSXNJbGRVSWpveWZRPT18MHx8fA%3d%3d&amp;sdata=WktiK0xJM25Ed0RTZmRZWnh1VmlJMHJ2UW5VcEYyOWJKSHRzcWFodldGZz0%3d</v>
      </c>
      <c r="AB41" s="152" t="s">
        <v>262</v>
      </c>
    </row>
    <row r="42" spans="1:28" ht="100" customHeight="1">
      <c r="A42" s="92" t="s">
        <v>201</v>
      </c>
      <c r="B42" s="117" t="str">
        <f>VLOOKUP(A42,'Bateria indicadores proceso'!A:X,2,FALSE)</f>
        <v>MISIONAL</v>
      </c>
      <c r="C42" s="118" t="str">
        <f>VLOOKUP(A42,'Bateria indicadores proceso'!A:X,3,FALSE)</f>
        <v>GESTIÓN PARA LA PROTECCIÓN DE LOS DERECHOS</v>
      </c>
      <c r="D42" s="118" t="str">
        <f>VLOOKUP(A42,'Bateria indicadores proceso'!A:X,7,FALSE)</f>
        <v>Dirección de Asuntos Indígenas, Rom y Minorías</v>
      </c>
      <c r="E42" s="119">
        <f>VLOOKUP(A42,'Bateria indicadores proceso'!A:X,4,FALSE)</f>
        <v>0.11</v>
      </c>
      <c r="F42" s="119">
        <f>VLOOKUP(A42,'Bateria indicadores proceso'!A:X,6,FALSE)</f>
        <v>0.03</v>
      </c>
      <c r="G42" s="119" t="str">
        <f>VLOOKUP(A42,'Bateria indicadores proceso'!A:X,12,FALSE)</f>
        <v xml:space="preserve">Órdenes judiciales de las altas cortes cumplidas por la entidad que vinculan a la DAIRM									</v>
      </c>
      <c r="H42" s="119" t="str">
        <f>VLOOKUP(A42,'Bateria indicadores proceso'!A:AB,10,FALSE)</f>
        <v>Eficacia</v>
      </c>
      <c r="I42" s="119" t="str">
        <f>VLOOKUP(A42,'Bateria indicadores proceso'!A:AB,16,FALSE)</f>
        <v>Porcentaje</v>
      </c>
      <c r="J42" s="137">
        <f>VLOOKUP(A42,'Bateria indicadores proceso'!A:X,20,FALSE)</f>
        <v>1</v>
      </c>
      <c r="K42" s="137">
        <f>VLOOKUP(A42,'Bateria indicadores proceso'!A:X,21,FALSE)</f>
        <v>1</v>
      </c>
      <c r="L42" s="137">
        <f>VLOOKUP(A42,'Bateria indicadores proceso'!A:X,22,FALSE)</f>
        <v>1</v>
      </c>
      <c r="M42" s="137">
        <f>VLOOKUP(A42,'Bateria indicadores proceso'!A:X,23,FALSE)</f>
        <v>1</v>
      </c>
      <c r="N42" s="138">
        <f>VLOOKUP(A42,'Bateria indicadores proceso'!A:X,24,FALSE)</f>
        <v>1</v>
      </c>
      <c r="O42" s="138">
        <f>VLOOKUP(A42,'Bateria indicadores proceso'!A:AR,28,FALSE)</f>
        <v>1</v>
      </c>
      <c r="P42" s="138">
        <f>VLOOKUP(A42,'Bateria indicadores proceso'!A:AR,29,FALSE)</f>
        <v>0</v>
      </c>
      <c r="Q42" s="138">
        <f>VLOOKUP(A42,'Bateria indicadores proceso'!A:AR,30,FALSE)</f>
        <v>0</v>
      </c>
      <c r="R42" s="138">
        <f>VLOOKUP(A42,'Bateria indicadores proceso'!A:AR,31,FALSE)</f>
        <v>0</v>
      </c>
      <c r="S42" s="138">
        <f>VLOOKUP(A42,'Bateria indicadores proceso'!A:AR,32,FALSE)</f>
        <v>100</v>
      </c>
      <c r="T42" s="120">
        <f>VLOOKUP(A42,'Bateria indicadores proceso'!A:AT,45,FALSE)</f>
        <v>1</v>
      </c>
      <c r="U42" s="124">
        <f>VLOOKUP(A42,'Bateria indicadores proceso'!A:AT,46,FALSE)</f>
        <v>1.0000100000000001</v>
      </c>
      <c r="V42" s="121">
        <f t="shared" si="0"/>
        <v>0.03</v>
      </c>
      <c r="W42" s="121">
        <f t="shared" si="1"/>
        <v>3.0000300000000001E-2</v>
      </c>
      <c r="X42" s="98"/>
      <c r="Y42" s="140" t="str">
        <f>IF(VLOOKUP(A42,'Bateria indicadores proceso'!A:AT,33,FALSE)="","No registro avance",VLOOKUP(A42,'Bateria indicadores proceso'!A:AT,33,FALSE))</f>
        <v>SE RECIBIERON 134 SOLICITUDES LAS CUALES FUERON ATENDIDAS EN SU TOTALIDAD</v>
      </c>
      <c r="Z42" s="153" t="s">
        <v>262</v>
      </c>
      <c r="AA42" s="141" t="str">
        <f>IF(VLOOKUP(A42,'Bateria indicadores proceso'!A:AT,34,FALSE)="","No reportó Evidencia",VLOOKUP(A42,'Bateria indicadores proceso'!A:AT,34,FALSE))</f>
        <v>https://mininteriorgovco.sharepoint.com/:f:/r/sites/EvidenciasOAP/Documentos%20compartidos/Evidencias%20Indicadores%20de%20Proceso%202026/05.%20Gesti%C3%B3n%20para%20la%20Protecci%C3%B3n%20de%20los%20derechos/Direcci%C3%B3n%20Asuntos%20Ind%C3%ADgenas,%20ROM%20y%20Minor%C3%ADa/I%20TRIMESTRE/Ind038?e=5%3a40b85c16ea2f4133bc51df09df94db84&amp;sharingv2=true&amp;fromShare=true&amp;at=9&amp;xsdata=MDV8MDJ8bGVhbmRyYS5kdXJhbkBtaW5pbnRlcmlvci5nb3YuY298YTUyYzU2NmU5MWQzNDY4OWJjZmEwOGRlOWM4MmYwNTF8YzRmNzg3MGNlYjA4NGQwMWIwMjNhNzFkZDk0ZTg4M2J8MHwwfDYzOTEyMDI4MzM1NDE4MzA3MHxVbmtub3dufFRXRnBiR1pzYjNkOGV5SkZiWEIwZVUxaGNHa2lPblJ5ZFdVc0lsWWlPaUl3TGpBdU1EQXdNQ0lzSWxBaU9pSlhhVzR6TWlJc0lrRk9Jam9pVFdGcGJDSXNJbGRVSWpveWZRPT18MHx8fA%3d%3d&amp;sdata=UXgrbUxDR05GOHBVQkRnNUJZeExQMmR5MElLNmZMWVQ1Z09hV0FuSldlQT0%3d</v>
      </c>
      <c r="AB42" s="152" t="s">
        <v>262</v>
      </c>
    </row>
    <row r="43" spans="1:28" ht="100" customHeight="1">
      <c r="A43" s="92" t="s">
        <v>202</v>
      </c>
      <c r="B43" s="117" t="str">
        <f>VLOOKUP(A43,'Bateria indicadores proceso'!A:X,2,FALSE)</f>
        <v>MISIONAL</v>
      </c>
      <c r="C43" s="118" t="str">
        <f>VLOOKUP(A43,'Bateria indicadores proceso'!A:X,3,FALSE)</f>
        <v>GESTIÓN PARA LA PROTECCIÓN DE LOS DERECHOS</v>
      </c>
      <c r="D43" s="118" t="str">
        <f>VLOOKUP(A43,'Bateria indicadores proceso'!A:X,7,FALSE)</f>
        <v>Dirección de Asuntos Indígenas, Rom y Minorías</v>
      </c>
      <c r="E43" s="119">
        <f>VLOOKUP(A43,'Bateria indicadores proceso'!A:X,4,FALSE)</f>
        <v>0.11</v>
      </c>
      <c r="F43" s="119">
        <f>VLOOKUP(A43,'Bateria indicadores proceso'!A:X,6,FALSE)</f>
        <v>0.03</v>
      </c>
      <c r="G43" s="119" t="str">
        <f>VLOOKUP(A43,'Bateria indicadores proceso'!A:X,12,FALSE)</f>
        <v>Registro de asociaciones de autoridades tradicionales y/o cabildos indígenas revisadas en cumplimiento de los requisitos establecidos en la DAIRM</v>
      </c>
      <c r="H43" s="119" t="str">
        <f>VLOOKUP(A43,'Bateria indicadores proceso'!A:AB,10,FALSE)</f>
        <v>Eficacia</v>
      </c>
      <c r="I43" s="119" t="str">
        <f>VLOOKUP(A43,'Bateria indicadores proceso'!A:AB,16,FALSE)</f>
        <v>Porcentaje</v>
      </c>
      <c r="J43" s="137">
        <f>VLOOKUP(A43,'Bateria indicadores proceso'!A:X,20,FALSE)</f>
        <v>1</v>
      </c>
      <c r="K43" s="137">
        <f>VLOOKUP(A43,'Bateria indicadores proceso'!A:X,21,FALSE)</f>
        <v>1</v>
      </c>
      <c r="L43" s="137">
        <f>VLOOKUP(A43,'Bateria indicadores proceso'!A:X,22,FALSE)</f>
        <v>1</v>
      </c>
      <c r="M43" s="137">
        <f>VLOOKUP(A43,'Bateria indicadores proceso'!A:X,23,FALSE)</f>
        <v>1</v>
      </c>
      <c r="N43" s="138">
        <f>VLOOKUP(A43,'Bateria indicadores proceso'!A:X,24,FALSE)</f>
        <v>1</v>
      </c>
      <c r="O43" s="138">
        <f>VLOOKUP(A43,'Bateria indicadores proceso'!A:AR,28,FALSE)</f>
        <v>0</v>
      </c>
      <c r="P43" s="138">
        <f>VLOOKUP(A43,'Bateria indicadores proceso'!A:AR,29,FALSE)</f>
        <v>0</v>
      </c>
      <c r="Q43" s="138">
        <f>VLOOKUP(A43,'Bateria indicadores proceso'!A:AR,30,FALSE)</f>
        <v>0</v>
      </c>
      <c r="R43" s="138">
        <f>VLOOKUP(A43,'Bateria indicadores proceso'!A:AR,31,FALSE)</f>
        <v>0</v>
      </c>
      <c r="S43" s="138">
        <f>VLOOKUP(A43,'Bateria indicadores proceso'!A:AR,32,FALSE)</f>
        <v>0</v>
      </c>
      <c r="T43" s="120">
        <f>VLOOKUP(A43,'Bateria indicadores proceso'!A:AT,45,FALSE)</f>
        <v>0</v>
      </c>
      <c r="U43" s="124">
        <f>VLOOKUP(A43,'Bateria indicadores proceso'!A:AT,46,FALSE)</f>
        <v>0</v>
      </c>
      <c r="V43" s="121">
        <f t="shared" si="0"/>
        <v>0</v>
      </c>
      <c r="W43" s="121">
        <f t="shared" si="1"/>
        <v>0</v>
      </c>
      <c r="X43" s="98"/>
      <c r="Y43" s="140" t="str">
        <f>IF(VLOOKUP(A43,'Bateria indicadores proceso'!A:AT,33,FALSE)="","No registro avance",VLOOKUP(A43,'Bateria indicadores proceso'!A:AT,33,FALSE))</f>
        <v>No registro avance</v>
      </c>
      <c r="Z43" s="153" t="s">
        <v>262</v>
      </c>
      <c r="AA43" s="141" t="str">
        <f>IF(VLOOKUP(A43,'Bateria indicadores proceso'!A:AT,34,FALSE)="","No reportó Evidencia",VLOOKUP(A43,'Bateria indicadores proceso'!A:AT,34,FALSE))</f>
        <v>No reportó Evidencia</v>
      </c>
      <c r="AB43" s="152" t="s">
        <v>262</v>
      </c>
    </row>
    <row r="44" spans="1:28" s="93" customFormat="1" ht="100" customHeight="1">
      <c r="A44" s="92" t="s">
        <v>203</v>
      </c>
      <c r="B44" s="117" t="str">
        <f>VLOOKUP(A44,'Bateria indicadores proceso'!A:X,2,FALSE)</f>
        <v>MISIONAL</v>
      </c>
      <c r="C44" s="118" t="str">
        <f>VLOOKUP(A44,'Bateria indicadores proceso'!A:X,3,FALSE)</f>
        <v>GESTIÓN PARA LA PROTECCIÓN DE LOS DERECHOS</v>
      </c>
      <c r="D44" s="118" t="str">
        <f>VLOOKUP(A44,'Bateria indicadores proceso'!A:X,7,FALSE)</f>
        <v>Grupo Enfoque de Género y Diversidad del Ministerio Interior</v>
      </c>
      <c r="E44" s="119">
        <f>VLOOKUP(A44,'Bateria indicadores proceso'!A:X,4,FALSE)</f>
        <v>0.06</v>
      </c>
      <c r="F44" s="119">
        <f>VLOOKUP(A44,'Bateria indicadores proceso'!A:X,6,FALSE)</f>
        <v>0.06</v>
      </c>
      <c r="G44" s="119" t="str">
        <f>VLOOKUP(A44,'Bateria indicadores proceso'!A:X,12,FALSE)</f>
        <v>Proceso de incorporación del enfoque de género y diversidad en los instrumentos de planificación territorial, socializado a las entidades territoriales</v>
      </c>
      <c r="H44" s="119" t="str">
        <f>VLOOKUP(A44,'Bateria indicadores proceso'!A:AB,10,FALSE)</f>
        <v>Eficacia</v>
      </c>
      <c r="I44" s="119" t="str">
        <f>VLOOKUP(A44,'Bateria indicadores proceso'!A:AB,16,FALSE)</f>
        <v>Número</v>
      </c>
      <c r="J44" s="139">
        <f>VLOOKUP(A44,'Bateria indicadores proceso'!A:X,20,FALSE)</f>
        <v>2</v>
      </c>
      <c r="K44" s="139">
        <f>VLOOKUP(A44,'Bateria indicadores proceso'!A:X,21,FALSE)</f>
        <v>4</v>
      </c>
      <c r="L44" s="139">
        <f>VLOOKUP(A44,'Bateria indicadores proceso'!A:X,22,FALSE)</f>
        <v>3</v>
      </c>
      <c r="M44" s="139">
        <f>VLOOKUP(A44,'Bateria indicadores proceso'!A:X,23,FALSE)</f>
        <v>3</v>
      </c>
      <c r="N44" s="139">
        <f>VLOOKUP(A44,'Bateria indicadores proceso'!A:X,24,FALSE)</f>
        <v>12</v>
      </c>
      <c r="O44" s="139">
        <f>VLOOKUP(A44,'Bateria indicadores proceso'!A:AR,28,FALSE)</f>
        <v>2</v>
      </c>
      <c r="P44" s="138">
        <f>VLOOKUP(A44,'Bateria indicadores proceso'!A:AR,29,FALSE)</f>
        <v>0</v>
      </c>
      <c r="Q44" s="138">
        <f>VLOOKUP(A44,'Bateria indicadores proceso'!A:AR,30,FALSE)</f>
        <v>0</v>
      </c>
      <c r="R44" s="138">
        <f>VLOOKUP(A44,'Bateria indicadores proceso'!A:AR,31,FALSE)</f>
        <v>0</v>
      </c>
      <c r="S44" s="139">
        <f>VLOOKUP(A44,'Bateria indicadores proceso'!A:AR,32,FALSE)</f>
        <v>2</v>
      </c>
      <c r="T44" s="120">
        <f>VLOOKUP(A44,'Bateria indicadores proceso'!A:AT,45,FALSE)</f>
        <v>1</v>
      </c>
      <c r="U44" s="124">
        <f>VLOOKUP(A44,'Bateria indicadores proceso'!A:AT,46,FALSE)</f>
        <v>0.16666666666666666</v>
      </c>
      <c r="V44" s="121">
        <f t="shared" si="0"/>
        <v>0.06</v>
      </c>
      <c r="W44" s="121">
        <f t="shared" si="1"/>
        <v>9.9999999999999985E-3</v>
      </c>
      <c r="X44" s="98"/>
      <c r="Y44" s="140" t="str">
        <f>IF(VLOOKUP(A44,'Bateria indicadores proceso'!A:AT,33,FALSE)="","No registro avance",VLOOKUP(A44,'Bateria indicadores proceso'!A:AT,33,FALSE))</f>
        <v>Durante el primer trimestre de la vigencia, se dio cumplimiento al indicador mediante la realización de dos (2) espacios de socialización. El primero se llevó a cabo en el municipio de San José del Guaviare, en articulación con la Alcaldía municipal, y el segundo en la ciudad de Popayán, en coordinación con la Secretaría Departamental de la Mujer. Estos espacios permitieron avanzar en la divulgación y apropiación de los lineamientos relacionados con la incorporación del enfoque de género en la gestión territorial, fortaleciendo las capacidades institucionales de las entidades participantes, así como promover el intercambio de experiencias y buenas prácticas entre actores territoriales, identificar necesidades específicas de asistencia técnica y generar compromisos para la implementación efectiva del enfoque de género en los instrumentos de planeación y en las acciones orientadas a la convivencia y la seguridad humana.</v>
      </c>
      <c r="Z44" s="153" t="s">
        <v>262</v>
      </c>
      <c r="AA44" s="141" t="str">
        <f>IF(VLOOKUP(A44,'Bateria indicadores proceso'!A:AT,34,FALSE)="","No reportó Evidencia",VLOOKUP(A44,'Bateria indicadores proceso'!A:AT,34,FALSE))</f>
        <v>https://mininteriorgovco.sharepoint.com/:f:/r/sites/EvidenciasOAP/Documentos%20compartidos/Evidencias%20Indicadores%20de%20Proceso%202026/05.%20Gesti%C3%B3n%20para%20la%20Protecci%C3%B3n%20de%20los%20derechos/Grupo%20enfoque%20de%20g%C3%A9nero%20y%20diversidad/Ind040?csf=1&amp;web=1&amp;e=dFiWfM</v>
      </c>
      <c r="AB44" s="152" t="s">
        <v>262</v>
      </c>
    </row>
    <row r="45" spans="1:28" ht="100" customHeight="1">
      <c r="A45" s="92" t="s">
        <v>204</v>
      </c>
      <c r="B45" s="117" t="str">
        <f>VLOOKUP(A45,'Bateria indicadores proceso'!A:X,2,FALSE)</f>
        <v>MISIONAL</v>
      </c>
      <c r="C45" s="118" t="str">
        <f>VLOOKUP(A45,'Bateria indicadores proceso'!A:X,3,FALSE)</f>
        <v>GESTIÓN PARA LA PROTECCIÓN DE LOS DERECHOS</v>
      </c>
      <c r="D45" s="118" t="str">
        <f>VLOOKUP(A45,'Bateria indicadores proceso'!A:X,7,FALSE)</f>
        <v>Dirección de Seguridad, Convivencia Ciudadana y Gobierno</v>
      </c>
      <c r="E45" s="119">
        <f>VLOOKUP(A45,'Bateria indicadores proceso'!A:X,4,FALSE)</f>
        <v>0.11</v>
      </c>
      <c r="F45" s="119">
        <f>VLOOKUP(A45,'Bateria indicadores proceso'!A:X,6,FALSE)</f>
        <v>0.04</v>
      </c>
      <c r="G45" s="119" t="str">
        <f>VLOOKUP(A45,'Bateria indicadores proceso'!A:X,12,FALSE)</f>
        <v>Alertas tempranas atendidas por la CIPRAT de conformidad con el Decreto 2124 de 2017</v>
      </c>
      <c r="H45" s="119" t="str">
        <f>VLOOKUP(A45,'Bateria indicadores proceso'!A:AB,10,FALSE)</f>
        <v>Eficacia</v>
      </c>
      <c r="I45" s="119" t="str">
        <f>VLOOKUP(A45,'Bateria indicadores proceso'!A:AB,16,FALSE)</f>
        <v>Porcentaje</v>
      </c>
      <c r="J45" s="137">
        <f>VLOOKUP(A45,'Bateria indicadores proceso'!A:X,20,FALSE)</f>
        <v>1</v>
      </c>
      <c r="K45" s="137">
        <f>VLOOKUP(A45,'Bateria indicadores proceso'!A:X,21,FALSE)</f>
        <v>1</v>
      </c>
      <c r="L45" s="137">
        <f>VLOOKUP(A45,'Bateria indicadores proceso'!A:X,22,FALSE)</f>
        <v>1</v>
      </c>
      <c r="M45" s="137">
        <f>VLOOKUP(A45,'Bateria indicadores proceso'!A:X,23,FALSE)</f>
        <v>1</v>
      </c>
      <c r="N45" s="138">
        <f>VLOOKUP(A45,'Bateria indicadores proceso'!A:X,24,FALSE)</f>
        <v>1</v>
      </c>
      <c r="O45" s="138">
        <f>VLOOKUP(A45,'Bateria indicadores proceso'!A:AR,28,FALSE)</f>
        <v>1</v>
      </c>
      <c r="P45" s="138">
        <f>VLOOKUP(A45,'Bateria indicadores proceso'!A:AR,29,FALSE)</f>
        <v>0</v>
      </c>
      <c r="Q45" s="138">
        <f>VLOOKUP(A45,'Bateria indicadores proceso'!A:AR,30,FALSE)</f>
        <v>0</v>
      </c>
      <c r="R45" s="138">
        <f>VLOOKUP(A45,'Bateria indicadores proceso'!A:AR,31,FALSE)</f>
        <v>0</v>
      </c>
      <c r="S45" s="138">
        <f>VLOOKUP(A45,'Bateria indicadores proceso'!A:AR,32,FALSE)</f>
        <v>1</v>
      </c>
      <c r="T45" s="120">
        <f>VLOOKUP(A45,'Bateria indicadores proceso'!A:AT,45,FALSE)</f>
        <v>1</v>
      </c>
      <c r="U45" s="124">
        <f>VLOOKUP(A45,'Bateria indicadores proceso'!A:AT,46,FALSE)</f>
        <v>1</v>
      </c>
      <c r="V45" s="121">
        <f t="shared" si="0"/>
        <v>0.04</v>
      </c>
      <c r="W45" s="121">
        <f t="shared" si="1"/>
        <v>0.04</v>
      </c>
      <c r="X45" s="98"/>
      <c r="Y45" s="140" t="str">
        <f>IF(VLOOKUP(A45,'Bateria indicadores proceso'!A:AT,33,FALSE)="","No registro avance",VLOOKUP(A45,'Bateria indicadores proceso'!A:AT,33,FALSE))</f>
        <v>Durante el primer trimestre del año,la Dirección de seguridad, Convivencia Ciudadana y Gobierno, a través de la Secretaria Técnica de la CIPRAT, realizó 9 sesiones de articulación para la atención y seguimiento de las 9 alertas tempranas emitidas por la Defensoría del Pueblo detalladas a continuación: Enero (1): AT001-26 Belén de Umbría, Mistrató,Pueblo Rico (Risaralda); Febrero (3): AT002-26 El Roble (Sucre); AT003-26 Montecristo, Norosí, Regidor, Río Viejo (Bolivar);AT004-26 El Doncello, Puerto Rico (Caquetá);  Marzo (5): AT005-26 El Peñol, El Tambo (Nariño); AT006-26 González, Río de Oro (Cesar), Ábrego, Ocaña (Norte de Santander); AT007-26 Cáchira,La Esperanza (Norte de Santander); AT008-26 Cacahual, La Esperanza (Norte de Santander); AT009-26 Algeciras,Campoalegre (Huila).</v>
      </c>
      <c r="Z45" s="153" t="s">
        <v>262</v>
      </c>
      <c r="AA45" s="141" t="str">
        <f>IF(VLOOKUP(A45,'Bateria indicadores proceso'!A:AT,34,FALSE)="","No reportó Evidencia",VLOOKUP(A45,'Bateria indicadores proceso'!A:AT,34,FALSE))</f>
        <v>https://mininteriorgovco.sharepoint.com/:f:/r/sites/EvidenciasOAP/Documentos%20compartidos/Evidencias%20Indicadores%20de%20Proceso%202026/05.%20Gesti%C3%B3n%20para%20la%20Protecci%C3%B3n%20de%20los%20derechos/Direcci%C3%B3n%20de%20Seguridad,%20Convivencia%20Ciudadana%20y%20Gobierno/Ind041?csf=1&amp;web=1&amp;e=GuJEQC</v>
      </c>
      <c r="AB45" s="152" t="s">
        <v>262</v>
      </c>
    </row>
    <row r="46" spans="1:28" ht="84.65" customHeight="1">
      <c r="A46" s="92" t="s">
        <v>205</v>
      </c>
      <c r="B46" s="117" t="str">
        <f>VLOOKUP(A46,'Bateria indicadores proceso'!A:X,2,FALSE)</f>
        <v>MISIONAL</v>
      </c>
      <c r="C46" s="118" t="str">
        <f>VLOOKUP(A46,'Bateria indicadores proceso'!A:X,3,FALSE)</f>
        <v>GESTIÓN PARA LA PROTECCIÓN DE LOS DERECHOS</v>
      </c>
      <c r="D46" s="118" t="str">
        <f>VLOOKUP(A46,'Bateria indicadores proceso'!A:X,7,FALSE)</f>
        <v>Dirección de Seguridad, Convivencia Ciudadana y Gobierno</v>
      </c>
      <c r="E46" s="119">
        <f>VLOOKUP(A46,'Bateria indicadores proceso'!A:X,4,FALSE)</f>
        <v>0.11</v>
      </c>
      <c r="F46" s="119">
        <f>VLOOKUP(A46,'Bateria indicadores proceso'!A:X,6,FALSE)</f>
        <v>0.04</v>
      </c>
      <c r="G46" s="119" t="str">
        <f>VLOOKUP(A46,'Bateria indicadores proceso'!A:X,12,FALSE)</f>
        <v>Asistencias técnicas realizadas a entidades territoriales para fortalecer la gestión territorial de la convivencia y seguridad ciudadana</v>
      </c>
      <c r="H46" s="119" t="str">
        <f>VLOOKUP(A46,'Bateria indicadores proceso'!A:AB,10,FALSE)</f>
        <v>Eficacia</v>
      </c>
      <c r="I46" s="119" t="str">
        <f>VLOOKUP(A46,'Bateria indicadores proceso'!A:AB,16,FALSE)</f>
        <v>Número</v>
      </c>
      <c r="J46" s="139">
        <f>VLOOKUP(A46,'Bateria indicadores proceso'!A:X,20,FALSE)</f>
        <v>50</v>
      </c>
      <c r="K46" s="139">
        <f>VLOOKUP(A46,'Bateria indicadores proceso'!A:X,21,FALSE)</f>
        <v>130</v>
      </c>
      <c r="L46" s="139">
        <f>VLOOKUP(A46,'Bateria indicadores proceso'!A:X,22,FALSE)</f>
        <v>94</v>
      </c>
      <c r="M46" s="139">
        <f>VLOOKUP(A46,'Bateria indicadores proceso'!A:X,23,FALSE)</f>
        <v>30</v>
      </c>
      <c r="N46" s="139">
        <f>VLOOKUP(A46,'Bateria indicadores proceso'!A:X,24,FALSE)</f>
        <v>304</v>
      </c>
      <c r="O46" s="139">
        <f>VLOOKUP(A46,'Bateria indicadores proceso'!A:AR,28,FALSE)</f>
        <v>30</v>
      </c>
      <c r="P46" s="138">
        <f>VLOOKUP(A46,'Bateria indicadores proceso'!A:AR,29,FALSE)</f>
        <v>0</v>
      </c>
      <c r="Q46" s="138">
        <f>VLOOKUP(A46,'Bateria indicadores proceso'!A:AR,30,FALSE)</f>
        <v>0</v>
      </c>
      <c r="R46" s="138">
        <f>VLOOKUP(A46,'Bateria indicadores proceso'!A:AR,31,FALSE)</f>
        <v>0</v>
      </c>
      <c r="S46" s="139">
        <f>VLOOKUP(A46,'Bateria indicadores proceso'!A:AR,32,FALSE)</f>
        <v>30</v>
      </c>
      <c r="T46" s="120">
        <f>VLOOKUP(A46,'Bateria indicadores proceso'!A:AT,45,FALSE)</f>
        <v>0.6</v>
      </c>
      <c r="U46" s="124">
        <f>VLOOKUP(A46,'Bateria indicadores proceso'!A:AT,46,FALSE)</f>
        <v>9.8684210526315791E-2</v>
      </c>
      <c r="V46" s="121">
        <f t="shared" si="0"/>
        <v>2.4E-2</v>
      </c>
      <c r="W46" s="121">
        <f t="shared" si="1"/>
        <v>3.9473684210526317E-3</v>
      </c>
      <c r="X46" s="98"/>
      <c r="Y46" s="140" t="str">
        <f>IF(VLOOKUP(A46,'Bateria indicadores proceso'!A:AT,33,FALSE)="","No registro avance",VLOOKUP(A46,'Bateria indicadores proceso'!A:AT,33,FALSE))</f>
        <v>Durante el primer trimestre del año, se reportan 30 entidades territoriales participantes en 134 Asistencias técnicas realizadas en fortalecimiento de la gestión territorial de la convivencia y seguridad ciudadana - Planes Integrales de Seguridad y Convivencia Ciudadana PISCC, Fondos de Seguridad Territorial FONSET y FONSECON,Socialización de Código Nacional de Seguridad y Convivencia Ciudadana CNSCC e inspectores de convivencia y paz y socialización de politica pública de convivencia y seguridad humana, por parte del equipo de Gestión Territorial de la Dirección de Seguridad, Convivencia Ciudadana y Gobierno, de la siguiente manera: Febrero: Se realizaron 10 asistencias con participación de 5 entidades territoriales, enlistadas a continuación: 1.Gobernación del departamento del Cauca (PISCC,FONSET,CNSCC,INSPECTORES), 2. Municipio de La Tebaidad  - Quindio y 3.municipio de Circasia - Quindio (PISCC-FONSET), 4.Municipio de Inirida - Guainia (CNSCC, INSPECTORES) y la  5.Gobernación del departamento del Quindío (PISCC- FONSET); Marzo: se realizaron 124 asistencias con participación de 25 entidades territoriales: NORTE DEL CAUCA (12 entidades): Gobernación del departamento del Cauca, Santander de Quilichao - Cauca, Villarica- Cauca, Súarez - Cauca, Padilla - Cauca, Guachené-Cauca, La Maria (Piendamo) -Cauca, Puerto Tejada - Cauca, Buenos Aires - Cauca, Miranda - Cauca, Padilla - Cauca, Caloto - Cauca. SUR DEL CAUCA (11 entidades): La Sierra - Cauca, El Bordo - Cauca, Patía - Cauca, Balboa - Cauca, San Sebastian - Cauca, Santa Rosa - Cauca, Mercaderes- Cauca, Florencia - Cauca, Popayán - Cauca, Sucre - Cauca, Bolivar - Cauca. DEPARTAMENTO DEL VICHADA ( 2 entidades): Municipio de Puerto Carreño - Vichada y Gobernación del departamento del Vichada (PISCC, FONSET, CNSCC, INSPECTORES PPCSH).</v>
      </c>
      <c r="Z46" s="156" t="s">
        <v>965</v>
      </c>
      <c r="AA46" s="141" t="str">
        <f>IF(VLOOKUP(A46,'Bateria indicadores proceso'!A:AT,34,FALSE)="","No reportó Evidencia",VLOOKUP(A46,'Bateria indicadores proceso'!A:AT,34,FALSE))</f>
        <v>https://mininteriorgovco.sharepoint.com/:f:/r/sites/EvidenciasOAP/Documentos%20compartidos/Evidencias%20Indicadores%20de%20Proceso%202026/05.%20Gesti%C3%B3n%20para%20la%20Protecci%C3%B3n%20de%20los%20derechos/Direcci%C3%B3n%20de%20Seguridad,%20Convivencia%20Ciudadana%20y%20Gobierno/Ind042?csf=1&amp;web=1&amp;e=cldbRA</v>
      </c>
      <c r="AB46" s="152" t="s">
        <v>967</v>
      </c>
    </row>
    <row r="47" spans="1:28" s="93" customFormat="1" ht="154.5" customHeight="1">
      <c r="A47" s="92" t="s">
        <v>206</v>
      </c>
      <c r="B47" s="117" t="str">
        <f>VLOOKUP(A47,'Bateria indicadores proceso'!A:X,2,FALSE)</f>
        <v>MISIONAL</v>
      </c>
      <c r="C47" s="118" t="str">
        <f>VLOOKUP(A47,'Bateria indicadores proceso'!A:X,3,FALSE)</f>
        <v>GESTIÓN PARA LA PROTECCIÓN DE LOS DERECHOS</v>
      </c>
      <c r="D47" s="118" t="str">
        <f>VLOOKUP(A47,'Bateria indicadores proceso'!A:X,7,FALSE)</f>
        <v>Dirección de Seguridad, Convivencia Ciudadana y Gobierno</v>
      </c>
      <c r="E47" s="119">
        <f>VLOOKUP(A47,'Bateria indicadores proceso'!A:X,4,FALSE)</f>
        <v>0.11</v>
      </c>
      <c r="F47" s="119">
        <f>VLOOKUP(A47,'Bateria indicadores proceso'!A:X,6,FALSE)</f>
        <v>0.03</v>
      </c>
      <c r="G47" s="119" t="str">
        <f>VLOOKUP(A47,'Bateria indicadores proceso'!A:X,12,FALSE)</f>
        <v>Talleres técnicos realizados para el fortalecimiento de las capacidades de las entidades territoriales para la mitigación de riesgos en materia de DDHH, convivencia y seguridad</v>
      </c>
      <c r="H47" s="119" t="str">
        <f>VLOOKUP(A47,'Bateria indicadores proceso'!A:AB,10,FALSE)</f>
        <v>Eficacia</v>
      </c>
      <c r="I47" s="119" t="str">
        <f>VLOOKUP(A47,'Bateria indicadores proceso'!A:AB,16,FALSE)</f>
        <v>Número</v>
      </c>
      <c r="J47" s="139">
        <f>VLOOKUP(A47,'Bateria indicadores proceso'!A:X,20,FALSE)</f>
        <v>70</v>
      </c>
      <c r="K47" s="139">
        <f>VLOOKUP(A47,'Bateria indicadores proceso'!A:X,21,FALSE)</f>
        <v>120</v>
      </c>
      <c r="L47" s="139">
        <f>VLOOKUP(A47,'Bateria indicadores proceso'!A:X,22,FALSE)</f>
        <v>120</v>
      </c>
      <c r="M47" s="139">
        <f>VLOOKUP(A47,'Bateria indicadores proceso'!A:X,23,FALSE)</f>
        <v>34</v>
      </c>
      <c r="N47" s="139">
        <f>VLOOKUP(A47,'Bateria indicadores proceso'!A:X,24,FALSE)</f>
        <v>344</v>
      </c>
      <c r="O47" s="139">
        <f>VLOOKUP(A47,'Bateria indicadores proceso'!A:AR,28,FALSE)</f>
        <v>63</v>
      </c>
      <c r="P47" s="138">
        <f>VLOOKUP(A47,'Bateria indicadores proceso'!A:AR,29,FALSE)</f>
        <v>30</v>
      </c>
      <c r="Q47" s="138">
        <f>VLOOKUP(A47,'Bateria indicadores proceso'!A:AR,30,FALSE)</f>
        <v>0</v>
      </c>
      <c r="R47" s="138">
        <f>VLOOKUP(A47,'Bateria indicadores proceso'!A:AR,31,FALSE)</f>
        <v>0</v>
      </c>
      <c r="S47" s="139">
        <f>VLOOKUP(A47,'Bateria indicadores proceso'!A:AR,32,FALSE)</f>
        <v>63</v>
      </c>
      <c r="T47" s="120">
        <f>VLOOKUP(A47,'Bateria indicadores proceso'!A:AT,45,FALSE)</f>
        <v>0.9</v>
      </c>
      <c r="U47" s="124">
        <f>VLOOKUP(A47,'Bateria indicadores proceso'!A:AT,46,FALSE)</f>
        <v>0.18313953488372092</v>
      </c>
      <c r="V47" s="121">
        <f t="shared" si="0"/>
        <v>2.7E-2</v>
      </c>
      <c r="W47" s="121">
        <f t="shared" si="1"/>
        <v>5.4941860465116277E-3</v>
      </c>
      <c r="X47" s="98"/>
      <c r="Y47" s="140" t="str">
        <f>IF(VLOOKUP(A47,'Bateria indicadores proceso'!A:AT,33,FALSE)="","No registro avance",VLOOKUP(A47,'Bateria indicadores proceso'!A:AT,33,FALSE))</f>
        <v>Durante el primer trimestre del año, la Dirección de Seguridad, Convivencia Ciudadana y Gobierno, reporta la realización de 63 talleres técnicos para la mitigación de los riesgos advertidos en materia de convivencia y seguridad humana.</v>
      </c>
      <c r="Z47" s="156" t="s">
        <v>965</v>
      </c>
      <c r="AA47" s="141" t="str">
        <f>IF(VLOOKUP(A47,'Bateria indicadores proceso'!A:AT,34,FALSE)="","No reportó Evidencia",VLOOKUP(A47,'Bateria indicadores proceso'!A:AT,34,FALSE))</f>
        <v>https://mininteriorgovco.sharepoint.com/:f:/r/sites/EvidenciasOAP/Documentos%20compartidos/Evidencias%20Indicadores%20de%20Proceso%202026/05.%20Gesti%C3%B3n%20para%20la%20Protecci%C3%B3n%20de%20los%20derechos/Direcci%C3%B3n%20de%20Seguridad,%20Convivencia%20Ciudadana%20y%20Gobierno/Ind043?csf=1&amp;web=1&amp;e=1HJCpq</v>
      </c>
      <c r="AB47" s="152" t="s">
        <v>967</v>
      </c>
    </row>
    <row r="48" spans="1:28" ht="100" customHeight="1">
      <c r="A48" s="92" t="s">
        <v>207</v>
      </c>
      <c r="B48" s="117" t="str">
        <f>VLOOKUP(A48,'Bateria indicadores proceso'!A:X,2,FALSE)</f>
        <v>MISIONAL</v>
      </c>
      <c r="C48" s="118" t="str">
        <f>VLOOKUP(A48,'Bateria indicadores proceso'!A:X,3,FALSE)</f>
        <v>GESTIÓN PARA LA PROTECCIÓN DE LOS DERECHOS</v>
      </c>
      <c r="D48" s="118" t="str">
        <f>VLOOKUP(A48,'Bateria indicadores proceso'!A:X,7,FALSE)</f>
        <v>Dirección de Asuntos para Comunidades Negras, Afrocolombianas, Raizales y Palenqueras</v>
      </c>
      <c r="E48" s="119">
        <f>VLOOKUP(A48,'Bateria indicadores proceso'!A:X,4,FALSE)</f>
        <v>0.11</v>
      </c>
      <c r="F48" s="119">
        <f>VLOOKUP(A48,'Bateria indicadores proceso'!A:X,6,FALSE)</f>
        <v>0.03</v>
      </c>
      <c r="G48" s="119" t="str">
        <f>VLOOKUP(A48,'Bateria indicadores proceso'!A:X,12,FALSE)</f>
        <v>Fondo especial de créditos educativos condonables de Comunidades Negras -FECECN, administrado por el ICETEX, en las cuales partipa la Dirección de Asuntos para Comunidades Negras, Afrocolombianas, Raizales y Palenqueras para las condonaciones</v>
      </c>
      <c r="H48" s="119" t="str">
        <f>VLOOKUP(A48,'Bateria indicadores proceso'!A:AB,10,FALSE)</f>
        <v>Eficacia</v>
      </c>
      <c r="I48" s="119" t="str">
        <f>VLOOKUP(A48,'Bateria indicadores proceso'!A:AB,16,FALSE)</f>
        <v>Número</v>
      </c>
      <c r="J48" s="139">
        <f>VLOOKUP(A48,'Bateria indicadores proceso'!A:X,20,FALSE)</f>
        <v>100</v>
      </c>
      <c r="K48" s="139">
        <f>VLOOKUP(A48,'Bateria indicadores proceso'!A:X,21,FALSE)</f>
        <v>250</v>
      </c>
      <c r="L48" s="139">
        <f>VLOOKUP(A48,'Bateria indicadores proceso'!A:X,22,FALSE)</f>
        <v>250</v>
      </c>
      <c r="M48" s="139">
        <f>VLOOKUP(A48,'Bateria indicadores proceso'!A:X,23,FALSE)</f>
        <v>250</v>
      </c>
      <c r="N48" s="139">
        <f>VLOOKUP(A48,'Bateria indicadores proceso'!A:X,24,FALSE)</f>
        <v>850</v>
      </c>
      <c r="O48" s="139" t="str">
        <f>VLOOKUP(A48,'Bateria indicadores proceso'!A:AR,28,FALSE)</f>
        <v xml:space="preserve">246
</v>
      </c>
      <c r="P48" s="138">
        <f>VLOOKUP(A48,'Bateria indicadores proceso'!A:AR,29,FALSE)</f>
        <v>0</v>
      </c>
      <c r="Q48" s="138">
        <f>VLOOKUP(A48,'Bateria indicadores proceso'!A:AR,30,FALSE)</f>
        <v>0</v>
      </c>
      <c r="R48" s="138">
        <f>VLOOKUP(A48,'Bateria indicadores proceso'!A:AR,31,FALSE)</f>
        <v>0</v>
      </c>
      <c r="S48" s="139" t="str">
        <f>VLOOKUP(A48,'Bateria indicadores proceso'!A:AR,32,FALSE)</f>
        <v xml:space="preserve">246
</v>
      </c>
      <c r="T48" s="120" t="str">
        <f>VLOOKUP(A48,'Bateria indicadores proceso'!A:AT,45,FALSE)</f>
        <v>Revisar fórmula</v>
      </c>
      <c r="U48" s="124" t="str">
        <f>VLOOKUP(A48,'Bateria indicadores proceso'!A:AT,46,FALSE)</f>
        <v>Revisar fórmula</v>
      </c>
      <c r="V48" s="121">
        <f t="shared" si="0"/>
        <v>0.03</v>
      </c>
      <c r="W48" s="121">
        <f t="shared" si="1"/>
        <v>0.03</v>
      </c>
      <c r="X48" s="98"/>
      <c r="Y48" s="140" t="str">
        <f>IF(VLOOKUP(A48,'Bateria indicadores proceso'!A:AT,33,FALSE)="","No registro avance",VLOOKUP(A48,'Bateria indicadores proceso'!A:AT,33,FALSE))</f>
        <v>Para el trimestre se adelantaron 246 acciones en el marco de Participar en la aprobación de las condonaciones del fondo especial de créditos educativos condonables de Comunidades Negras -FECECN, administrado por el ICETEX asi;
Marzo (246) El ICETEX  cito a Comité Técnico Nacional para someter a aprobación la condonacion de  (246) solicitudes  por un valor de CUATRO MIL NOVECIENTOS SESENTA Y CINCO MILLONES CUATROCIENTOS CINCUENTA Y CUATRO MIL QUINIENTOS CINCUENTA Y DOS PESOS CON DIECISIETE CENTAVOS MCTE. ($4.965.454.552,17, las cuales fueron aprobadas.</v>
      </c>
      <c r="Z48" s="156" t="s">
        <v>965</v>
      </c>
      <c r="AA48" s="141" t="str">
        <f>IF(VLOOKUP(A48,'Bateria indicadores proceso'!A:AT,34,FALSE)="","No reportó Evidencia",VLOOKUP(A48,'Bateria indicadores proceso'!A:AT,34,FALSE))</f>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044?csf=1&amp;web=1&amp;e=rqQhNv</v>
      </c>
      <c r="AB48" s="152" t="s">
        <v>967</v>
      </c>
    </row>
    <row r="49" spans="1:28" ht="100" customHeight="1">
      <c r="A49" s="92" t="s">
        <v>208</v>
      </c>
      <c r="B49" s="117" t="str">
        <f>VLOOKUP(A49,'Bateria indicadores proceso'!A:X,2,FALSE)</f>
        <v>MISIONAL</v>
      </c>
      <c r="C49" s="118" t="str">
        <f>VLOOKUP(A49,'Bateria indicadores proceso'!A:X,3,FALSE)</f>
        <v>GESTIÓN PARA LA PROTECCIÓN DE LOS DERECHOS</v>
      </c>
      <c r="D49" s="118" t="str">
        <f>VLOOKUP(A49,'Bateria indicadores proceso'!A:X,7,FALSE)</f>
        <v>Dirección de Asuntos para Comunidades Negras, Afrocolombianas, Raizales y Palenqueras</v>
      </c>
      <c r="E49" s="119">
        <f>VLOOKUP(A49,'Bateria indicadores proceso'!A:X,4,FALSE)</f>
        <v>0.11</v>
      </c>
      <c r="F49" s="119">
        <f>VLOOKUP(A49,'Bateria indicadores proceso'!A:X,6,FALSE)</f>
        <v>0.03</v>
      </c>
      <c r="G49" s="119" t="str">
        <f>VLOOKUP(A49,'Bateria indicadores proceso'!A:X,12,FALSE)</f>
        <v>Cerificaciones de Autorreconocimiento como miembro de la  Comunidades Negras, Afrocolombianos, Raizales y Palenqueras y  Exoneración del servicio militar establecido en la sentencia 433 de 2021, que se presenten ante la Dirección, expedidas por la Dirección de Asuntos para Comunidades Negras, Afrocolombianas, Raizales y Palenqueras</v>
      </c>
      <c r="H49" s="119" t="str">
        <f>VLOOKUP(A49,'Bateria indicadores proceso'!A:AB,10,FALSE)</f>
        <v>Eficacia</v>
      </c>
      <c r="I49" s="119" t="str">
        <f>VLOOKUP(A49,'Bateria indicadores proceso'!A:AB,16,FALSE)</f>
        <v>Número</v>
      </c>
      <c r="J49" s="139">
        <f>VLOOKUP(A49,'Bateria indicadores proceso'!A:X,20,FALSE)</f>
        <v>2300</v>
      </c>
      <c r="K49" s="139">
        <f>VLOOKUP(A49,'Bateria indicadores proceso'!A:X,21,FALSE)</f>
        <v>2400</v>
      </c>
      <c r="L49" s="139">
        <f>VLOOKUP(A49,'Bateria indicadores proceso'!A:X,22,FALSE)</f>
        <v>2500</v>
      </c>
      <c r="M49" s="139">
        <f>VLOOKUP(A49,'Bateria indicadores proceso'!A:X,23,FALSE)</f>
        <v>2600</v>
      </c>
      <c r="N49" s="139">
        <f>VLOOKUP(A49,'Bateria indicadores proceso'!A:X,24,FALSE)</f>
        <v>9800</v>
      </c>
      <c r="O49" s="139">
        <f>VLOOKUP(A49,'Bateria indicadores proceso'!A:AR,28,FALSE)</f>
        <v>18960</v>
      </c>
      <c r="P49" s="138">
        <f>VLOOKUP(A49,'Bateria indicadores proceso'!A:AR,29,FALSE)</f>
        <v>0</v>
      </c>
      <c r="Q49" s="138">
        <f>VLOOKUP(A49,'Bateria indicadores proceso'!A:AR,30,FALSE)</f>
        <v>0</v>
      </c>
      <c r="R49" s="138">
        <f>VLOOKUP(A49,'Bateria indicadores proceso'!A:AR,31,FALSE)</f>
        <v>0</v>
      </c>
      <c r="S49" s="139">
        <f>VLOOKUP(A49,'Bateria indicadores proceso'!A:AR,32,FALSE)</f>
        <v>18960</v>
      </c>
      <c r="T49" s="120">
        <f>VLOOKUP(A49,'Bateria indicadores proceso'!A:AT,45,FALSE)</f>
        <v>1.0000100000000001</v>
      </c>
      <c r="U49" s="124">
        <f>VLOOKUP(A49,'Bateria indicadores proceso'!A:AT,46,FALSE)</f>
        <v>1.0000100000000001</v>
      </c>
      <c r="V49" s="121">
        <f t="shared" si="0"/>
        <v>3.0000300000000001E-2</v>
      </c>
      <c r="W49" s="121">
        <f t="shared" si="1"/>
        <v>3.0000300000000001E-2</v>
      </c>
      <c r="X49" s="98"/>
      <c r="Y49" s="140" t="str">
        <f>IF(VLOOKUP(A49,'Bateria indicadores proceso'!A:AT,33,FALSE)="","No registro avance",VLOOKUP(A49,'Bateria indicadores proceso'!A:AT,33,FALSE))</f>
        <v>Para el el primer trimestre se adelantaron 18960 acciones en el marco de Expedir las certificaciones de Autorreconocimiento para:
1. Autorreconocimiento como miembro de la  Comunidades Negras, Afrocolombianos, Raizales y Palenqueras
2. Exoneración del servicio militar establecido en la sentencia 433 de 2021, que se presenten ante la Dirección asi;
Durante el mes de enero se expidieron 5351:
4634 auto reconocimientos para comunidades negras, afrocolombianas, raizales y palenqueras.
52 certificaciones de exoneración de servicio militar C-433 de 2021.
665 certificacicones de cupos y/o descuentos
Durante el mes de febrero se expidieron 7644 :
7056 auto reconocimientos para comunidades negras, afrocolombianas, raizales y palenqueras
17  certificaciones de exoneración de servicio militar C-433 de 2021.
571 certificaciones de cupos y descuentos.
Durante el mes de marzo se expidieron 5965:
5483 auto reconocimientos para comunidades negras, afrocolombianas, raizales y palenqueras
34 certificaciones certificaciones de exoneración de servicio militar C-433 de 2021.
448 certificaciones de cupos y descuentos</v>
      </c>
      <c r="Z49" s="157" t="s">
        <v>969</v>
      </c>
      <c r="AA49" s="141" t="str">
        <f>IF(VLOOKUP(A49,'Bateria indicadores proceso'!A:AT,34,FALSE)="","No reportó Evidencia",VLOOKUP(A49,'Bateria indicadores proceso'!A:AT,34,FALSE))</f>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045?csf=1&amp;web=1&amp;e=XmlffT</v>
      </c>
      <c r="AB49" s="152" t="s">
        <v>970</v>
      </c>
    </row>
    <row r="50" spans="1:28" s="93" customFormat="1" ht="100" customHeight="1">
      <c r="A50" s="92" t="s">
        <v>209</v>
      </c>
      <c r="B50" s="117" t="str">
        <f>VLOOKUP(A50,'Bateria indicadores proceso'!A:X,2,FALSE)</f>
        <v>MISIONAL</v>
      </c>
      <c r="C50" s="118" t="str">
        <f>VLOOKUP(A50,'Bateria indicadores proceso'!A:X,3,FALSE)</f>
        <v>GESTIÓN PARA LA PROTECCIÓN DE LOS DERECHOS</v>
      </c>
      <c r="D50" s="118" t="str">
        <f>VLOOKUP(A50,'Bateria indicadores proceso'!A:X,7,FALSE)</f>
        <v>Dirección de Asuntos para Comunidades Negras, Afrocolombianas, Raizales y Palenqueras</v>
      </c>
      <c r="E50" s="119">
        <f>VLOOKUP(A50,'Bateria indicadores proceso'!A:X,4,FALSE)</f>
        <v>0.11</v>
      </c>
      <c r="F50" s="119">
        <f>VLOOKUP(A50,'Bateria indicadores proceso'!A:X,6,FALSE)</f>
        <v>0.02</v>
      </c>
      <c r="G50" s="119" t="str">
        <f>VLOOKUP(A50,'Bateria indicadores proceso'!A:X,12,FALSE)</f>
        <v>Registro Público Único Nacional y/o actualización de los Consejos Comunitarios,  Formas o Expresiones Organizativas, Organizaciones de Base y las demás que cree la Ley, de las Comunidades Negras, Afrocolombianas, Raizales y Palenqueras, realizadas por la Dirección de Asuntos para Comunidades Negras, Afrocolombianas, Raizales y Palenqueras</v>
      </c>
      <c r="H50" s="119" t="str">
        <f>VLOOKUP(A50,'Bateria indicadores proceso'!A:AB,10,FALSE)</f>
        <v>Eficacia</v>
      </c>
      <c r="I50" s="119" t="str">
        <f>VLOOKUP(A50,'Bateria indicadores proceso'!A:AB,16,FALSE)</f>
        <v>Número</v>
      </c>
      <c r="J50" s="139">
        <f>VLOOKUP(A50,'Bateria indicadores proceso'!A:X,20,FALSE)</f>
        <v>25</v>
      </c>
      <c r="K50" s="139">
        <f>VLOOKUP(A50,'Bateria indicadores proceso'!A:X,21,FALSE)</f>
        <v>45</v>
      </c>
      <c r="L50" s="139">
        <f>VLOOKUP(A50,'Bateria indicadores proceso'!A:X,22,FALSE)</f>
        <v>55</v>
      </c>
      <c r="M50" s="139">
        <f>VLOOKUP(A50,'Bateria indicadores proceso'!A:X,23,FALSE)</f>
        <v>75</v>
      </c>
      <c r="N50" s="139">
        <f>VLOOKUP(A50,'Bateria indicadores proceso'!A:X,24,FALSE)</f>
        <v>200</v>
      </c>
      <c r="O50" s="139">
        <f>VLOOKUP(A50,'Bateria indicadores proceso'!A:AR,28,FALSE)</f>
        <v>99</v>
      </c>
      <c r="P50" s="138">
        <f>VLOOKUP(A50,'Bateria indicadores proceso'!A:AR,29,FALSE)</f>
        <v>0</v>
      </c>
      <c r="Q50" s="138">
        <f>VLOOKUP(A50,'Bateria indicadores proceso'!A:AR,30,FALSE)</f>
        <v>0</v>
      </c>
      <c r="R50" s="138">
        <f>VLOOKUP(A50,'Bateria indicadores proceso'!A:AR,31,FALSE)</f>
        <v>0</v>
      </c>
      <c r="S50" s="139">
        <f>VLOOKUP(A50,'Bateria indicadores proceso'!A:AR,32,FALSE)</f>
        <v>99</v>
      </c>
      <c r="T50" s="120">
        <f>VLOOKUP(A50,'Bateria indicadores proceso'!A:AT,45,FALSE)</f>
        <v>1.0000100000000001</v>
      </c>
      <c r="U50" s="124">
        <f>VLOOKUP(A50,'Bateria indicadores proceso'!A:AT,46,FALSE)</f>
        <v>0.495</v>
      </c>
      <c r="V50" s="121">
        <f t="shared" si="0"/>
        <v>2.0000200000000003E-2</v>
      </c>
      <c r="W50" s="121">
        <f t="shared" si="1"/>
        <v>9.9000000000000008E-3</v>
      </c>
      <c r="X50" s="98"/>
      <c r="Y50" s="140" t="str">
        <f>IF(VLOOKUP(A50,'Bateria indicadores proceso'!A:AT,33,FALSE)="","No registro avance",VLOOKUP(A50,'Bateria indicadores proceso'!A:AT,33,FALSE))</f>
        <v>En el trimestre se recibieron y atendieron 99 solicitudes en el proceso de Registro Público Único Nacional y/o actualización de los Consejos Comunitarios, Formas o Expresiones Organizativas, Organizaciones de Base, para un cumplimiento del 100% de la actividad, así:
Enero. (11) 1 inscripciones Organizaciones de base, 2 Actualizaciones organizaciones de base, 0 Inscripciones consejos comunitarios, 8 Actualizaciones consejos comunitarios, 0 Inscripciones de formas o expresiones, 0 Actualizaciones de formas o expresiones.
Febrero. (52) 11 Inscripciones Organizaciones de base, 8 Actualizaciones organizaciones de base, 1 Inscripciones consejos comunitarios, 32 Actualizaciones consejos comunitarios, 0 Inscripciones de formas o expresiones, 0 Actualizaciones de formas o expresiones.
Marzo. (36) 3 Inscripciones Organizaciones de base, 5 Actualizaciones organizaciones de base, 1 Inscripciones consejos comunitarios, 25 Actualizaciones consejos comunitarios, 0 Inscripciones de formas o expresiones, 2 Actualizaciones de formas o expresiones.</v>
      </c>
      <c r="Z50" s="156" t="s">
        <v>965</v>
      </c>
      <c r="AA50" s="141" t="str">
        <f>IF(VLOOKUP(A50,'Bateria indicadores proceso'!A:AT,34,FALSE)="","No reportó Evidencia",VLOOKUP(A50,'Bateria indicadores proceso'!A:AT,34,FALSE))</f>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046?csf=1&amp;web=1&amp;e=zGMowN</v>
      </c>
      <c r="AB50" s="152" t="s">
        <v>966</v>
      </c>
    </row>
    <row r="51" spans="1:28" ht="100" customHeight="1">
      <c r="A51" s="92" t="s">
        <v>210</v>
      </c>
      <c r="B51" s="117" t="str">
        <f>VLOOKUP(A51,'Bateria indicadores proceso'!A:X,2,FALSE)</f>
        <v>MISIONAL</v>
      </c>
      <c r="C51" s="118" t="str">
        <f>VLOOKUP(A51,'Bateria indicadores proceso'!A:X,3,FALSE)</f>
        <v>GESTIÓN PARA LA PROTECCIÓN DE LOS DERECHOS</v>
      </c>
      <c r="D51" s="118" t="str">
        <f>VLOOKUP(A51,'Bateria indicadores proceso'!A:X,7,FALSE)</f>
        <v>Dirección de Asuntos para Comunidades Negras, Afrocolombianas, Raizales y Palenqueras</v>
      </c>
      <c r="E51" s="119">
        <f>VLOOKUP(A51,'Bateria indicadores proceso'!A:X,4,FALSE)</f>
        <v>0.11</v>
      </c>
      <c r="F51" s="119">
        <f>VLOOKUP(A51,'Bateria indicadores proceso'!A:X,6,FALSE)</f>
        <v>0.03</v>
      </c>
      <c r="G51" s="119" t="str">
        <f>VLOOKUP(A51,'Bateria indicadores proceso'!A:X,12,FALSE)</f>
        <v>Procesos de Consulta Previa para la adopción de Medidas Legislativas y Administrativas de Amplio Alcance Susceptibles de Afectar a las Comunidades Negras, Afrocolombianas, Raizales y Palenqueras  (Espacio Nacional de Consulta Previa - ENCP y Sesiones de las Comisiones, coordinados y realizados</v>
      </c>
      <c r="H51" s="119" t="str">
        <f>VLOOKUP(A51,'Bateria indicadores proceso'!A:AB,10,FALSE)</f>
        <v>Eficacia</v>
      </c>
      <c r="I51" s="119" t="str">
        <f>VLOOKUP(A51,'Bateria indicadores proceso'!A:AB,16,FALSE)</f>
        <v>Número</v>
      </c>
      <c r="J51" s="139">
        <f>VLOOKUP(A51,'Bateria indicadores proceso'!A:X,20,FALSE)</f>
        <v>5</v>
      </c>
      <c r="K51" s="139">
        <f>VLOOKUP(A51,'Bateria indicadores proceso'!A:X,21,FALSE)</f>
        <v>6</v>
      </c>
      <c r="L51" s="139">
        <f>VLOOKUP(A51,'Bateria indicadores proceso'!A:X,22,FALSE)</f>
        <v>7</v>
      </c>
      <c r="M51" s="139">
        <f>VLOOKUP(A51,'Bateria indicadores proceso'!A:X,23,FALSE)</f>
        <v>8</v>
      </c>
      <c r="N51" s="139">
        <f>VLOOKUP(A51,'Bateria indicadores proceso'!A:X,24,FALSE)</f>
        <v>26</v>
      </c>
      <c r="O51" s="139">
        <f>VLOOKUP(A51,'Bateria indicadores proceso'!A:AR,28,FALSE)</f>
        <v>5</v>
      </c>
      <c r="P51" s="138">
        <f>VLOOKUP(A51,'Bateria indicadores proceso'!A:AR,29,FALSE)</f>
        <v>0</v>
      </c>
      <c r="Q51" s="138">
        <f>VLOOKUP(A51,'Bateria indicadores proceso'!A:AR,30,FALSE)</f>
        <v>0</v>
      </c>
      <c r="R51" s="138">
        <f>VLOOKUP(A51,'Bateria indicadores proceso'!A:AR,31,FALSE)</f>
        <v>0</v>
      </c>
      <c r="S51" s="139">
        <f>VLOOKUP(A51,'Bateria indicadores proceso'!A:AR,32,FALSE)</f>
        <v>5</v>
      </c>
      <c r="T51" s="120">
        <f>VLOOKUP(A51,'Bateria indicadores proceso'!A:AT,45,FALSE)</f>
        <v>1</v>
      </c>
      <c r="U51" s="124">
        <f>VLOOKUP(A51,'Bateria indicadores proceso'!A:AT,46,FALSE)</f>
        <v>0.19230769230769232</v>
      </c>
      <c r="V51" s="121">
        <f t="shared" si="0"/>
        <v>0.03</v>
      </c>
      <c r="W51" s="121">
        <f t="shared" si="1"/>
        <v>5.7692307692307696E-3</v>
      </c>
      <c r="X51" s="98"/>
      <c r="Y51" s="140" t="str">
        <f>IF(VLOOKUP(A51,'Bateria indicadores proceso'!A:AT,33,FALSE)="","No registro avance",VLOOKUP(A51,'Bateria indicadores proceso'!A:AT,33,FALSE))</f>
        <v>Para el I trimestre se adelantaron 5 acciones en el marco de Coordinar y realizar los procesos de Consulta Previa para la adopción de Medidas Legislativas y Administrativas de Amplio Alcance Susceptibles de Afectar a las Comunidades Negras, Afrocolombianas, Raizales y Palenqueras con el Espacio Nacional de Consulta Previa – ENCP (Decreto 1372 de 2018); así como la secretaría técnica de la Comisión Consultiva de Alto Nivel (Decreto 1640 de 2020). asi;
Febrero; (1) Comisión IV del Espacio Nacional de Consulta Previa, en el marco de la Consulta Previa Libre e Informada del Capítulo de las comunidades Negras, Afrocolombianas, Raizales y Palenqueras del Plan Nacional de Cultura 2024-2038, en el marco de la ejecución del contrato 1923 de 2025.
Marzo; (4) (1) Sesión Comisión V del Espacio Nacional de Consulta Previa de Comunidades Negras Afrocolombianas, Raizales y Palenqueras – ENCP, para el desarrollo de un espacio de diálogo de temas relacionados con la misionalidad de la Unidad de Restitución de Tierras – URT. (2) Sesión Comisión Consultiva de Alto Nivel – CCAN, para la participación en el proceso de reglamentación del Decreto Ley 4635 de 2011 (3,4) Sesióne de la Comisión VI del ENCP y la Unidad de Víctimas – UARIV para la consolidación de los preacuerdos y predesacuerdos de la consulta del Decreto Ley 4635 de 2011.</v>
      </c>
      <c r="Z51" s="156" t="s">
        <v>965</v>
      </c>
      <c r="AA51" s="141" t="str">
        <f>IF(VLOOKUP(A51,'Bateria indicadores proceso'!A:AT,34,FALSE)="","No reportó Evidencia",VLOOKUP(A51,'Bateria indicadores proceso'!A:AT,34,FALSE))</f>
        <v>https://mininteriorgovco.sharepoint.com/:f:/r/sites/EvidenciasOAP/Documentos%20compartidos/Evidencias%20Indicadores%20de%20Proceso%202026/05.%20Gesti%C3%B3n%20para%20la%20Protecci%C3%B3n%20de%20los%20derechos/Direcci%C3%B3n%20de%20Asuntos%20para%20Comunidades%20Negras,%20Afrocolombianas,%20Raizales%20y%20Palenqueras/I%20trimestre/Ind047?csf=1&amp;web=1&amp;e=qAwahc</v>
      </c>
      <c r="AB51" s="152" t="s">
        <v>966</v>
      </c>
    </row>
    <row r="52" spans="1:28" s="93" customFormat="1" ht="100" customHeight="1">
      <c r="A52" s="92" t="s">
        <v>211</v>
      </c>
      <c r="B52" s="117" t="str">
        <f>VLOOKUP(A52,'Bateria indicadores proceso'!A:X,2,FALSE)</f>
        <v>MISIONAL</v>
      </c>
      <c r="C52" s="118" t="str">
        <f>VLOOKUP(A52,'Bateria indicadores proceso'!A:X,3,FALSE)</f>
        <v>GESTIÓN PARA LA PROTECCIÓN DE LOS DERECHOS</v>
      </c>
      <c r="D52" s="118" t="str">
        <f>VLOOKUP(A52,'Bateria indicadores proceso'!A:X,7,FALSE)</f>
        <v>Grupo Equipo de Paz del Ministerio del Interior</v>
      </c>
      <c r="E52" s="119">
        <f>VLOOKUP(A52,'Bateria indicadores proceso'!A:X,4,FALSE)</f>
        <v>0.06</v>
      </c>
      <c r="F52" s="119">
        <f>VLOOKUP(A52,'Bateria indicadores proceso'!A:X,6,FALSE)</f>
        <v>0.03</v>
      </c>
      <c r="G52" s="119" t="str">
        <f>VLOOKUP(A52,'Bateria indicadores proceso'!A:X,12,FALSE)</f>
        <v>Entidades o instancias articuladas para la implementación de acciones asociadas a la Paz</v>
      </c>
      <c r="H52" s="119" t="str">
        <f>VLOOKUP(A52,'Bateria indicadores proceso'!A:AB,10,FALSE)</f>
        <v>Eficacia</v>
      </c>
      <c r="I52" s="119" t="str">
        <f>VLOOKUP(A52,'Bateria indicadores proceso'!A:AB,16,FALSE)</f>
        <v>Número</v>
      </c>
      <c r="J52" s="139">
        <f>VLOOKUP(A52,'Bateria indicadores proceso'!A:X,20,FALSE)</f>
        <v>0</v>
      </c>
      <c r="K52" s="139">
        <f>VLOOKUP(A52,'Bateria indicadores proceso'!A:X,21,FALSE)</f>
        <v>2</v>
      </c>
      <c r="L52" s="139">
        <f>VLOOKUP(A52,'Bateria indicadores proceso'!A:X,22,FALSE)</f>
        <v>5</v>
      </c>
      <c r="M52" s="139">
        <f>VLOOKUP(A52,'Bateria indicadores proceso'!A:X,23,FALSE)</f>
        <v>5</v>
      </c>
      <c r="N52" s="139">
        <f>VLOOKUP(A52,'Bateria indicadores proceso'!A:X,24,FALSE)</f>
        <v>12</v>
      </c>
      <c r="O52" s="139">
        <f>VLOOKUP(A52,'Bateria indicadores proceso'!A:AR,28,FALSE)</f>
        <v>0</v>
      </c>
      <c r="P52" s="138">
        <f>VLOOKUP(A52,'Bateria indicadores proceso'!A:AR,29,FALSE)</f>
        <v>0</v>
      </c>
      <c r="Q52" s="138">
        <f>VLOOKUP(A52,'Bateria indicadores proceso'!A:AR,30,FALSE)</f>
        <v>0</v>
      </c>
      <c r="R52" s="138">
        <f>VLOOKUP(A52,'Bateria indicadores proceso'!A:AR,31,FALSE)</f>
        <v>0</v>
      </c>
      <c r="S52" s="139">
        <f>VLOOKUP(A52,'Bateria indicadores proceso'!A:AR,32,FALSE)</f>
        <v>0</v>
      </c>
      <c r="T52" s="120" t="str">
        <f>VLOOKUP(A52,'Bateria indicadores proceso'!A:AT,45,FALSE)</f>
        <v>No aplica, no hay meta</v>
      </c>
      <c r="U52" s="124">
        <f>VLOOKUP(A52,'Bateria indicadores proceso'!A:AT,46,FALSE)</f>
        <v>0</v>
      </c>
      <c r="V52" s="121">
        <f t="shared" si="0"/>
        <v>0.03</v>
      </c>
      <c r="W52" s="121">
        <f t="shared" si="1"/>
        <v>0</v>
      </c>
      <c r="X52" s="98"/>
      <c r="Y52" s="140" t="str">
        <f>IF(VLOOKUP(A52,'Bateria indicadores proceso'!A:AT,33,FALSE)="","No registro avance",VLOOKUP(A52,'Bateria indicadores proceso'!A:AT,33,FALSE))</f>
        <v>No se reporta avance ya que la meta para el I Trimestre se encuentra en cero (0)</v>
      </c>
      <c r="Z52" s="156" t="s">
        <v>965</v>
      </c>
      <c r="AA52" s="141" t="str">
        <f>IF(VLOOKUP(A52,'Bateria indicadores proceso'!A:AT,34,FALSE)="","No reportó Evidencia",VLOOKUP(A52,'Bateria indicadores proceso'!A:AT,34,FALSE))</f>
        <v xml:space="preserve">No aplica </v>
      </c>
      <c r="AB52" s="152" t="s">
        <v>966</v>
      </c>
    </row>
    <row r="53" spans="1:28" ht="100" customHeight="1">
      <c r="A53" s="92" t="s">
        <v>212</v>
      </c>
      <c r="B53" s="117" t="str">
        <f>VLOOKUP(A53,'Bateria indicadores proceso'!A:X,2,FALSE)</f>
        <v>MISIONAL</v>
      </c>
      <c r="C53" s="118" t="str">
        <f>VLOOKUP(A53,'Bateria indicadores proceso'!A:X,3,FALSE)</f>
        <v>GESTIÓN PARA LA PROTECCIÓN DE LOS DERECHOS</v>
      </c>
      <c r="D53" s="118" t="str">
        <f>VLOOKUP(A53,'Bateria indicadores proceso'!A:X,7,FALSE)</f>
        <v>Grupo Equipo de Paz del Ministerio del Interior</v>
      </c>
      <c r="E53" s="119">
        <f>VLOOKUP(A53,'Bateria indicadores proceso'!A:X,4,FALSE)</f>
        <v>0.06</v>
      </c>
      <c r="F53" s="119">
        <f>VLOOKUP(A53,'Bateria indicadores proceso'!A:X,6,FALSE)</f>
        <v>0.03</v>
      </c>
      <c r="G53" s="119" t="str">
        <f>VLOOKUP(A53,'Bateria indicadores proceso'!A:X,12,FALSE)</f>
        <v>Iniciativas del Sector Interior, articuladas con entidades del Orden Nacional, Territorial, Organismos de Cooperación Internacional y Multilaterales y Organizaciones sociales y etnicas.</v>
      </c>
      <c r="H53" s="119" t="str">
        <f>VLOOKUP(A53,'Bateria indicadores proceso'!A:AB,10,FALSE)</f>
        <v>Eficacia</v>
      </c>
      <c r="I53" s="119" t="str">
        <f>VLOOKUP(A53,'Bateria indicadores proceso'!A:AB,16,FALSE)</f>
        <v>Número</v>
      </c>
      <c r="J53" s="139">
        <f>VLOOKUP(A53,'Bateria indicadores proceso'!A:X,20,FALSE)</f>
        <v>2</v>
      </c>
      <c r="K53" s="139">
        <f>VLOOKUP(A53,'Bateria indicadores proceso'!A:X,21,FALSE)</f>
        <v>5</v>
      </c>
      <c r="L53" s="139">
        <f>VLOOKUP(A53,'Bateria indicadores proceso'!A:X,22,FALSE)</f>
        <v>5</v>
      </c>
      <c r="M53" s="139">
        <f>VLOOKUP(A53,'Bateria indicadores proceso'!A:X,23,FALSE)</f>
        <v>5</v>
      </c>
      <c r="N53" s="139">
        <f>VLOOKUP(A53,'Bateria indicadores proceso'!A:X,24,FALSE)</f>
        <v>17</v>
      </c>
      <c r="O53" s="139">
        <f>VLOOKUP(A53,'Bateria indicadores proceso'!A:AR,28,FALSE)</f>
        <v>2</v>
      </c>
      <c r="P53" s="138">
        <f>VLOOKUP(A53,'Bateria indicadores proceso'!A:AR,29,FALSE)</f>
        <v>0</v>
      </c>
      <c r="Q53" s="138">
        <f>VLOOKUP(A53,'Bateria indicadores proceso'!A:AR,30,FALSE)</f>
        <v>0</v>
      </c>
      <c r="R53" s="138">
        <f>VLOOKUP(A53,'Bateria indicadores proceso'!A:AR,31,FALSE)</f>
        <v>0</v>
      </c>
      <c r="S53" s="139">
        <f>VLOOKUP(A53,'Bateria indicadores proceso'!A:AR,32,FALSE)</f>
        <v>2</v>
      </c>
      <c r="T53" s="120">
        <f>VLOOKUP(A53,'Bateria indicadores proceso'!A:AT,45,FALSE)</f>
        <v>1</v>
      </c>
      <c r="U53" s="124">
        <f>VLOOKUP(A53,'Bateria indicadores proceso'!A:AT,46,FALSE)</f>
        <v>0.11764705882352941</v>
      </c>
      <c r="V53" s="121">
        <f t="shared" si="0"/>
        <v>0.03</v>
      </c>
      <c r="W53" s="121">
        <f t="shared" si="1"/>
        <v>3.529411764705882E-3</v>
      </c>
      <c r="X53" s="98"/>
      <c r="Y53" s="140" t="str">
        <f>IF(VLOOKUP(A53,'Bateria indicadores proceso'!A:AT,33,FALSE)="","No registro avance",VLOOKUP(A53,'Bateria indicadores proceso'!A:AT,33,FALSE))</f>
        <v xml:space="preserve">Durante el I trimestre de la vigencia, se avanzó con la gestión e implementación de dos iniciativas en las subregiones PDET: Sierra Nevada y Perijá, en el municipio de La Paz (Cesar), y Sur del Tolima, en el municipio de Ataco (Tolima), en coadyuvancia con el Convenio No. 1638 de 2024 suscrito con la OIM, mediante acciones de planificación, coordinación y seguimiento orientadas a garantizar la pertinencia territorial y sostenibilidad de las intervenciones; estas acciones se enmarcan en los lineamientos del Plan Nacional de Desarrollo 2022–2026 “Colombia, Potencia Mundial de la Vida”, contribuyendo a la consolidación de la paz territorial, el cierre de brechas y el fortalecimiento institucional en territorios priorizados, </v>
      </c>
      <c r="Z53" s="156" t="s">
        <v>965</v>
      </c>
      <c r="AA53" s="141" t="str">
        <f>IF(VLOOKUP(A53,'Bateria indicadores proceso'!A:AT,34,FALSE)="","No reportó Evidencia",VLOOKUP(A53,'Bateria indicadores proceso'!A:AT,34,FALSE))</f>
        <v>Ind049</v>
      </c>
      <c r="AB53" s="152" t="s">
        <v>966</v>
      </c>
    </row>
    <row r="54" spans="1:28" ht="100" customHeight="1">
      <c r="A54" s="92" t="s">
        <v>213</v>
      </c>
      <c r="B54" s="117" t="str">
        <f>VLOOKUP(A54,'Bateria indicadores proceso'!A:X,2,FALSE)</f>
        <v>MISIONAL</v>
      </c>
      <c r="C54" s="118" t="str">
        <f>VLOOKUP(A54,'Bateria indicadores proceso'!A:X,3,FALSE)</f>
        <v>GESTIÓN PARA LA PROTECCIÓN DE LOS DERECHOS</v>
      </c>
      <c r="D54" s="118" t="str">
        <f>VLOOKUP(A54,'Bateria indicadores proceso'!A:X,7,FALSE)</f>
        <v>Dirección de la Autoridad Nacional de Consulta Previa</v>
      </c>
      <c r="E54" s="119">
        <f>VLOOKUP(A54,'Bateria indicadores proceso'!A:X,4,FALSE)</f>
        <v>0.11</v>
      </c>
      <c r="F54" s="119">
        <f>VLOOKUP(A54,'Bateria indicadores proceso'!A:X,6,FALSE)</f>
        <v>0.04</v>
      </c>
      <c r="G54" s="119" t="str">
        <f>VLOOKUP(A54,'Bateria indicadores proceso'!A:X,12,FALSE)</f>
        <v xml:space="preserve">Porcentaje de actos administrativos expedidos para determinar la procedencia o no de la consulta previa </v>
      </c>
      <c r="H54" s="119" t="str">
        <f>VLOOKUP(A54,'Bateria indicadores proceso'!A:AB,10,FALSE)</f>
        <v>Eficacia</v>
      </c>
      <c r="I54" s="119" t="str">
        <f>VLOOKUP(A54,'Bateria indicadores proceso'!A:AB,16,FALSE)</f>
        <v>Porcentaje</v>
      </c>
      <c r="J54" s="137">
        <f>VLOOKUP(A54,'Bateria indicadores proceso'!A:X,20,FALSE)</f>
        <v>0.9</v>
      </c>
      <c r="K54" s="137">
        <f>VLOOKUP(A54,'Bateria indicadores proceso'!A:X,21,FALSE)</f>
        <v>0.9</v>
      </c>
      <c r="L54" s="137">
        <f>VLOOKUP(A54,'Bateria indicadores proceso'!A:X,22,FALSE)</f>
        <v>0.9</v>
      </c>
      <c r="M54" s="137">
        <f>VLOOKUP(A54,'Bateria indicadores proceso'!A:X,23,FALSE)</f>
        <v>0.9</v>
      </c>
      <c r="N54" s="138">
        <f>VLOOKUP(A54,'Bateria indicadores proceso'!A:X,24,FALSE)</f>
        <v>0.9</v>
      </c>
      <c r="O54" s="138">
        <f>VLOOKUP(A54,'Bateria indicadores proceso'!A:AR,28,FALSE)</f>
        <v>0.9</v>
      </c>
      <c r="P54" s="138">
        <f>VLOOKUP(A54,'Bateria indicadores proceso'!A:AR,29,FALSE)</f>
        <v>0</v>
      </c>
      <c r="Q54" s="138">
        <f>VLOOKUP(A54,'Bateria indicadores proceso'!A:AR,30,FALSE)</f>
        <v>0</v>
      </c>
      <c r="R54" s="138">
        <f>VLOOKUP(A54,'Bateria indicadores proceso'!A:AR,31,FALSE)</f>
        <v>0</v>
      </c>
      <c r="S54" s="138">
        <f>VLOOKUP(A54,'Bateria indicadores proceso'!A:AR,32,FALSE)</f>
        <v>0.9</v>
      </c>
      <c r="T54" s="120">
        <f>VLOOKUP(A54,'Bateria indicadores proceso'!A:AT,45,FALSE)</f>
        <v>1</v>
      </c>
      <c r="U54" s="124">
        <f>VLOOKUP(A54,'Bateria indicadores proceso'!A:AT,46,FALSE)</f>
        <v>1</v>
      </c>
      <c r="V54" s="121">
        <f t="shared" si="0"/>
        <v>0.04</v>
      </c>
      <c r="W54" s="121">
        <f t="shared" si="1"/>
        <v>0.04</v>
      </c>
      <c r="X54" s="98"/>
      <c r="Y54" s="140" t="str">
        <f>IF(VLOOKUP(A54,'Bateria indicadores proceso'!A:AT,33,FALSE)="","No registro avance",VLOOKUP(A54,'Bateria indicadores proceso'!A:AT,33,FALSE))</f>
        <v>"En el primer trimestre del año 2026, fueron programados y emitidos 290 actos administrativos de Determinación de Procedencia y Oportuna de la Consulta previa, así: Enero: 88, febrero: 109, marzo: 93
Por sectores: energía, 122 actos;  sector de infraestructura, 46 actos;  el sector minero, 35 actos; el sector ambiental, 23 actos: el sector de hidrocarburos, 18 actos; el sector de telecomunicaciones, 18 actos;  el grupo de otros sectores sumó 28 actos administrativos, para un total de 290 actos administrativos emitidos."</v>
      </c>
      <c r="Z54" s="156" t="s">
        <v>965</v>
      </c>
      <c r="AA54" s="141" t="str">
        <f>IF(VLOOKUP(A54,'Bateria indicadores proceso'!A:AT,34,FALSE)="","No reportó Evidencia",VLOOKUP(A54,'Bateria indicadores proceso'!A:AT,34,FALSE))</f>
        <v>1. Ind 050. 1er Trimestre</v>
      </c>
      <c r="AB54" s="152" t="s">
        <v>966</v>
      </c>
    </row>
    <row r="55" spans="1:28" s="93" customFormat="1" ht="100" customHeight="1">
      <c r="A55" s="92" t="s">
        <v>214</v>
      </c>
      <c r="B55" s="117" t="str">
        <f>VLOOKUP(A55,'Bateria indicadores proceso'!A:X,2,FALSE)</f>
        <v>MISIONAL</v>
      </c>
      <c r="C55" s="118" t="str">
        <f>VLOOKUP(A55,'Bateria indicadores proceso'!A:X,3,FALSE)</f>
        <v>GESTIÓN PARA LA PROTECCIÓN DE LOS DERECHOS</v>
      </c>
      <c r="D55" s="118" t="str">
        <f>VLOOKUP(A55,'Bateria indicadores proceso'!A:X,7,FALSE)</f>
        <v>Dirección de la Autoridad Nacional de Consulta Previa</v>
      </c>
      <c r="E55" s="119">
        <f>VLOOKUP(A55,'Bateria indicadores proceso'!A:X,4,FALSE)</f>
        <v>0.11</v>
      </c>
      <c r="F55" s="119">
        <f>VLOOKUP(A55,'Bateria indicadores proceso'!A:X,6,FALSE)</f>
        <v>0.04</v>
      </c>
      <c r="G55" s="119" t="str">
        <f>VLOOKUP(A55,'Bateria indicadores proceso'!A:X,12,FALSE)</f>
        <v xml:space="preserve">Porcentaje de reuniones convocadas y atendidas en el marco de procesos de consulta previa </v>
      </c>
      <c r="H55" s="119" t="str">
        <f>VLOOKUP(A55,'Bateria indicadores proceso'!A:AB,10,FALSE)</f>
        <v>Eficacia</v>
      </c>
      <c r="I55" s="119" t="str">
        <f>VLOOKUP(A55,'Bateria indicadores proceso'!A:AB,16,FALSE)</f>
        <v>Porcentaje</v>
      </c>
      <c r="J55" s="137">
        <f>VLOOKUP(A55,'Bateria indicadores proceso'!A:X,20,FALSE)</f>
        <v>1</v>
      </c>
      <c r="K55" s="137">
        <f>VLOOKUP(A55,'Bateria indicadores proceso'!A:X,21,FALSE)</f>
        <v>1</v>
      </c>
      <c r="L55" s="137">
        <f>VLOOKUP(A55,'Bateria indicadores proceso'!A:X,22,FALSE)</f>
        <v>1</v>
      </c>
      <c r="M55" s="137">
        <f>VLOOKUP(A55,'Bateria indicadores proceso'!A:X,23,FALSE)</f>
        <v>1</v>
      </c>
      <c r="N55" s="138">
        <f>VLOOKUP(A55,'Bateria indicadores proceso'!A:X,24,FALSE)</f>
        <v>1</v>
      </c>
      <c r="O55" s="138">
        <f>VLOOKUP(A55,'Bateria indicadores proceso'!A:AR,28,FALSE)</f>
        <v>1</v>
      </c>
      <c r="P55" s="138">
        <f>VLOOKUP(A55,'Bateria indicadores proceso'!A:AR,29,FALSE)</f>
        <v>0</v>
      </c>
      <c r="Q55" s="138">
        <f>VLOOKUP(A55,'Bateria indicadores proceso'!A:AR,30,FALSE)</f>
        <v>0</v>
      </c>
      <c r="R55" s="138">
        <f>VLOOKUP(A55,'Bateria indicadores proceso'!A:AR,31,FALSE)</f>
        <v>0</v>
      </c>
      <c r="S55" s="138">
        <f>VLOOKUP(A55,'Bateria indicadores proceso'!A:AR,32,FALSE)</f>
        <v>100</v>
      </c>
      <c r="T55" s="120">
        <f>VLOOKUP(A55,'Bateria indicadores proceso'!A:AT,45,FALSE)</f>
        <v>1</v>
      </c>
      <c r="U55" s="124">
        <f>VLOOKUP(A55,'Bateria indicadores proceso'!A:AT,46,FALSE)</f>
        <v>1.0000100000000001</v>
      </c>
      <c r="V55" s="121">
        <f t="shared" si="0"/>
        <v>0.04</v>
      </c>
      <c r="W55" s="121">
        <f t="shared" si="1"/>
        <v>4.0000400000000005E-2</v>
      </c>
      <c r="X55" s="98"/>
      <c r="Y55" s="140" t="str">
        <f>IF(VLOOKUP(A55,'Bateria indicadores proceso'!A:AT,33,FALSE)="","No registro avance",VLOOKUP(A55,'Bateria indicadores proceso'!A:AT,33,FALSE))</f>
        <v>Durante el primer trimestre se atendieron 269 reuniones de las 284 reuniones convocadas de consultra previa, cumpliendo con la meta para el trimestre; especificamente por mes las Atendidas: Enero 8, febrero 99, marzo 162 , y las convocadas: Enero: 8, Febrero 102, marzo, 174.</v>
      </c>
      <c r="Z55" s="156" t="s">
        <v>965</v>
      </c>
      <c r="AA55" s="141" t="str">
        <f>IF(VLOOKUP(A55,'Bateria indicadores proceso'!A:AT,34,FALSE)="","No reportó Evidencia",VLOOKUP(A55,'Bateria indicadores proceso'!A:AT,34,FALSE))</f>
        <v>2.Ind. 051. 1er Trimestre</v>
      </c>
      <c r="AB55" s="152" t="s">
        <v>966</v>
      </c>
    </row>
    <row r="56" spans="1:28" ht="100" customHeight="1">
      <c r="A56" s="92" t="s">
        <v>215</v>
      </c>
      <c r="B56" s="117" t="str">
        <f>VLOOKUP(A56,'Bateria indicadores proceso'!A:X,2,FALSE)</f>
        <v>MISIONAL</v>
      </c>
      <c r="C56" s="118" t="str">
        <f>VLOOKUP(A56,'Bateria indicadores proceso'!A:X,3,FALSE)</f>
        <v>GESTIÓN PARA LA PROTECCIÓN DE LOS DERECHOS</v>
      </c>
      <c r="D56" s="118" t="str">
        <f>VLOOKUP(A56,'Bateria indicadores proceso'!A:X,7,FALSE)</f>
        <v>Dirección de la Autoridad Nacional de Consulta Previa</v>
      </c>
      <c r="E56" s="119">
        <f>VLOOKUP(A56,'Bateria indicadores proceso'!A:X,4,FALSE)</f>
        <v>0.11</v>
      </c>
      <c r="F56" s="119">
        <f>VLOOKUP(A56,'Bateria indicadores proceso'!A:X,6,FALSE)</f>
        <v>0.03</v>
      </c>
      <c r="G56" s="119" t="str">
        <f>VLOOKUP(A56,'Bateria indicadores proceso'!A:X,12,FALSE)</f>
        <v>Porcentaje de estrategias de formación implementadas desde la escuela de formación para grupos de interés.</v>
      </c>
      <c r="H56" s="119" t="str">
        <f>VLOOKUP(A56,'Bateria indicadores proceso'!A:AB,10,FALSE)</f>
        <v>Eficacia</v>
      </c>
      <c r="I56" s="119" t="str">
        <f>VLOOKUP(A56,'Bateria indicadores proceso'!A:AB,16,FALSE)</f>
        <v>Porcentaje</v>
      </c>
      <c r="J56" s="137">
        <f>VLOOKUP(A56,'Bateria indicadores proceso'!A:X,20,FALSE)</f>
        <v>1</v>
      </c>
      <c r="K56" s="137">
        <f>VLOOKUP(A56,'Bateria indicadores proceso'!A:X,21,FALSE)</f>
        <v>1</v>
      </c>
      <c r="L56" s="137">
        <f>VLOOKUP(A56,'Bateria indicadores proceso'!A:X,22,FALSE)</f>
        <v>1</v>
      </c>
      <c r="M56" s="137">
        <f>VLOOKUP(A56,'Bateria indicadores proceso'!A:X,23,FALSE)</f>
        <v>1</v>
      </c>
      <c r="N56" s="138">
        <f>VLOOKUP(A56,'Bateria indicadores proceso'!A:X,24,FALSE)</f>
        <v>1</v>
      </c>
      <c r="O56" s="138">
        <f>VLOOKUP(A56,'Bateria indicadores proceso'!A:AR,28,FALSE)</f>
        <v>1</v>
      </c>
      <c r="P56" s="138">
        <f>VLOOKUP(A56,'Bateria indicadores proceso'!A:AR,29,FALSE)</f>
        <v>0</v>
      </c>
      <c r="Q56" s="138">
        <f>VLOOKUP(A56,'Bateria indicadores proceso'!A:AR,30,FALSE)</f>
        <v>0</v>
      </c>
      <c r="R56" s="138">
        <f>VLOOKUP(A56,'Bateria indicadores proceso'!A:AR,31,FALSE)</f>
        <v>0</v>
      </c>
      <c r="S56" s="138">
        <f>VLOOKUP(A56,'Bateria indicadores proceso'!A:AR,32,FALSE)</f>
        <v>100</v>
      </c>
      <c r="T56" s="120">
        <f>VLOOKUP(A56,'Bateria indicadores proceso'!A:AT,45,FALSE)</f>
        <v>1</v>
      </c>
      <c r="U56" s="124">
        <f>VLOOKUP(A56,'Bateria indicadores proceso'!A:AT,46,FALSE)</f>
        <v>1.0000100000000001</v>
      </c>
      <c r="V56" s="121">
        <f t="shared" si="0"/>
        <v>0.03</v>
      </c>
      <c r="W56" s="121">
        <f t="shared" si="1"/>
        <v>3.0000300000000001E-2</v>
      </c>
      <c r="X56" s="98"/>
      <c r="Y56" s="140" t="str">
        <f>IF(VLOOKUP(A56,'Bateria indicadores proceso'!A:AT,33,FALSE)="","No registro avance",VLOOKUP(A56,'Bateria indicadores proceso'!A:AT,33,FALSE))</f>
        <v>En el marco de la implementación de estrategias desde la Escuela de Formación para grupos de interés en el primer trimestre se adelantaron 4 estrategias así: 
Enero: 2 estrategias 1, se proyecta documento base para la jornada de inducción y reinducción para servidores de la DANCP. 2. estrategias de jornadas de capacitación:  (Se realizó jornada de capacitación a servidores de la Dirección de formalización minera del Ministerio de Minas y Energía. (8 personas).
Febrero: 1 estrategia de jornada de capacitación: Se adelantaron tres (3) capacitaciones: 1) A la comunidad del Cabildo Menor Indígena Cascaloa (11 personas). 2) Jornada de inducción en el derecho fundamental a la consulta previa dirigida a nuevos servidores de la DANCP (57 personas). 3) Capacitación en consulta previa dirigida a colaboradores de la Alcaldía Municipal de Filadelfia – Caldas y la Personería Municipal (23 personas).
Marzo: 1  estrategias de jornadas de capacitación: (1. Consejo comunitario PUA ll .(46 personas) 2. Capacitación a la Comunidad Indígena San Rafael (67 personas). 3. Capacitación al Consejo Comunitario Arroyo  (53 personas) 4.Capacitación al Consejo Comunitario de Punta Arena – Cartagena (49 personas). 5.Capacitación al Consejo Comunitario Santa Ana en Barú – Cartagena (36 personas). 6. Capacitación a servidores públicos en Guainía; 7. La comunidad de Punta Canoa – Cartagena) (5 personas), Comunidad de punta canoa  (59 personas); 8. Comision de servicio civil (15 personas) para un total (las 7 capacitaciones) de 315 personas.</v>
      </c>
      <c r="Z56" s="156" t="s">
        <v>965</v>
      </c>
      <c r="AA56" s="141" t="str">
        <f>IF(VLOOKUP(A56,'Bateria indicadores proceso'!A:AT,34,FALSE)="","No reportó Evidencia",VLOOKUP(A56,'Bateria indicadores proceso'!A:AT,34,FALSE))</f>
        <v>3. Ind.052. 1er Trimestre</v>
      </c>
      <c r="AB56" s="152" t="s">
        <v>967</v>
      </c>
    </row>
    <row r="57" spans="1:28" ht="100" customHeight="1">
      <c r="A57" s="92" t="s">
        <v>216</v>
      </c>
      <c r="B57" s="117" t="str">
        <f>VLOOKUP(A57,'Bateria indicadores proceso'!A:X,2,FALSE)</f>
        <v>MISIONAL</v>
      </c>
      <c r="C57" s="118" t="str">
        <f>VLOOKUP(A57,'Bateria indicadores proceso'!A:X,3,FALSE)</f>
        <v>GESTIÓN PARA LA PROTECCIÓN DE LOS DERECHOS</v>
      </c>
      <c r="D57" s="118" t="str">
        <f>VLOOKUP(A57,'Bateria indicadores proceso'!A:X,7,FALSE)</f>
        <v>Dirección de Asuntos Religiosos</v>
      </c>
      <c r="E57" s="119">
        <f>VLOOKUP(A57,'Bateria indicadores proceso'!A:X,4,FALSE)</f>
        <v>0.11</v>
      </c>
      <c r="F57" s="119">
        <f>VLOOKUP(A57,'Bateria indicadores proceso'!A:X,6,FALSE)</f>
        <v>0.03</v>
      </c>
      <c r="G57" s="119" t="str">
        <f>VLOOKUP(A57,'Bateria indicadores proceso'!A:X,12,FALSE)</f>
        <v xml:space="preserve">Asistencias técnicas realizadas a las entidades territoriales (Gobernaciones y Alcaldías)  de manera presencial y virtual, sobre las metodologías y kit de herramientas realizadas por la Dirección de Asuntos Religiosos </v>
      </c>
      <c r="H57" s="119" t="str">
        <f>VLOOKUP(A57,'Bateria indicadores proceso'!A:AB,10,FALSE)</f>
        <v>Eficiencia</v>
      </c>
      <c r="I57" s="119" t="str">
        <f>VLOOKUP(A57,'Bateria indicadores proceso'!A:AB,16,FALSE)</f>
        <v>Número</v>
      </c>
      <c r="J57" s="139">
        <f>VLOOKUP(A57,'Bateria indicadores proceso'!A:X,20,FALSE)</f>
        <v>5</v>
      </c>
      <c r="K57" s="139">
        <f>VLOOKUP(A57,'Bateria indicadores proceso'!A:X,21,FALSE)</f>
        <v>25</v>
      </c>
      <c r="L57" s="139">
        <f>VLOOKUP(A57,'Bateria indicadores proceso'!A:X,22,FALSE)</f>
        <v>25</v>
      </c>
      <c r="M57" s="139">
        <f>VLOOKUP(A57,'Bateria indicadores proceso'!A:X,23,FALSE)</f>
        <v>25</v>
      </c>
      <c r="N57" s="139">
        <f>VLOOKUP(A57,'Bateria indicadores proceso'!A:X,24,FALSE)</f>
        <v>80</v>
      </c>
      <c r="O57" s="139">
        <f>VLOOKUP(A57,'Bateria indicadores proceso'!A:AR,28,FALSE)</f>
        <v>40</v>
      </c>
      <c r="P57" s="138">
        <f>VLOOKUP(A57,'Bateria indicadores proceso'!A:AR,29,FALSE)</f>
        <v>0</v>
      </c>
      <c r="Q57" s="138">
        <f>VLOOKUP(A57,'Bateria indicadores proceso'!A:AR,30,FALSE)</f>
        <v>0</v>
      </c>
      <c r="R57" s="138">
        <f>VLOOKUP(A57,'Bateria indicadores proceso'!A:AR,31,FALSE)</f>
        <v>0</v>
      </c>
      <c r="S57" s="139">
        <f>VLOOKUP(A57,'Bateria indicadores proceso'!A:AR,32,FALSE)</f>
        <v>0.4</v>
      </c>
      <c r="T57" s="120">
        <f>VLOOKUP(A57,'Bateria indicadores proceso'!A:AT,45,FALSE)</f>
        <v>1.0000100000000001</v>
      </c>
      <c r="U57" s="124">
        <f>VLOOKUP(A57,'Bateria indicadores proceso'!A:AT,46,FALSE)</f>
        <v>5.0000000000000001E-3</v>
      </c>
      <c r="V57" s="121">
        <f t="shared" si="0"/>
        <v>3.0000300000000001E-2</v>
      </c>
      <c r="W57" s="121">
        <f t="shared" si="1"/>
        <v>1.4999999999999999E-4</v>
      </c>
      <c r="X57" s="98"/>
      <c r="Y57" s="140" t="str">
        <f>IF(VLOOKUP(A57,'Bateria indicadores proceso'!A:AT,33,FALSE)="","No registro avance",VLOOKUP(A57,'Bateria indicadores proceso'!A:AT,33,FALSE))</f>
        <v>Durante el primer (1) trimestre: Se realizaron (40) asistencias técnicas y acompañamientos a las entidades territoriales (Gobernaciones y Alcaldías) de manera presencial y virtual, sobre las metodologías y kit de herramientas proferidas por la Dirección así: Enero (2): 19/01/2026 Valle del Cauca Palmira, 27/01/2026 Antioquia Medellín;  Febrero (19): 03/02/2026 Cundinamarca Soacha, 10/02/2026 Soledad Atlántico, 12/02/2026 Bogotá Bogotá D.C,13/02/2026 Bogotá , 16/02/2026 Bolívar Cicuco,   16/02/2026 Mompós Bolivar, 17/02/2026 Bolívar Cicuco, 18/02/2026 Bolívar Magangué, 19/02/2026 Bolívar Mompós,  Vaupés Mitú, 20/02/2026 Atlántico Barranquilla, 21/02/2026 Atlántico Barranquilla, 22/02/2026 Atlántico Barranquilla, 24/02/2026 Bolívar Turbaco, 25/02/2026 Bolívar Turbaco, 26/02/2026 Bolívar Turbaco,  Tolima San Luis; Marzo (19): 06/03/2026 Meta Villavicencio, 07/03/2026 Bogotá Bogotá, 09/03/2026 Vaupés Mitú, 10/03/2026 Casanare Yopal, 11/03/2026 Sucre San Onofre, 13/03/2026 Cauca Popayán,  Nariño Pasto, 16/03/2026 La Guajira Riohacha,  Nariño Pasto, 17/03/2026 La Guajira Riohacha, 18/03/2026 Antioquia Medellín,  Bolívar Magangué, 19/03/2026 Antioquia Caldas,   Medellín,  Chocó Quibdó,  Tolima Ibagué, 24/03/2026 Antioquia Caldas, 25/03/2026 Huila Neiva.</v>
      </c>
      <c r="Z57" s="153" t="s">
        <v>262</v>
      </c>
      <c r="AA57" s="141" t="str">
        <f>IF(VLOOKUP(A57,'Bateria indicadores proceso'!A:AT,34,FALSE)="","No reportó Evidencia",VLOOKUP(A57,'Bateria indicadores proceso'!A:AT,34,FALSE))</f>
        <v>https://mininteriorgovco.sharepoint.com/:f:/r/sites/EvidenciasOAP/Documentos%20compartidos/Evidencias%20Indicadores%20de%20Proceso%202026/05.%20Gesti%C3%B3n%20para%20la%20Protecci%C3%B3n%20de%20los%20derechos/Direcci%C3%B3n%20de%20Asuntos%20Religiosos/Ind053?csf=1&amp;web=1&amp;e=CDDh9A</v>
      </c>
      <c r="AB57" s="152" t="s">
        <v>262</v>
      </c>
    </row>
    <row r="58" spans="1:28" s="93" customFormat="1" ht="100" customHeight="1">
      <c r="A58" s="92" t="s">
        <v>217</v>
      </c>
      <c r="B58" s="117" t="str">
        <f>VLOOKUP(A58,'Bateria indicadores proceso'!A:X,2,FALSE)</f>
        <v>MISIONAL</v>
      </c>
      <c r="C58" s="118" t="str">
        <f>VLOOKUP(A58,'Bateria indicadores proceso'!A:X,3,FALSE)</f>
        <v>GESTIÓN PARA LA PROTECCIÓN DE LOS DERECHOS</v>
      </c>
      <c r="D58" s="118" t="str">
        <f>VLOOKUP(A58,'Bateria indicadores proceso'!A:X,7,FALSE)</f>
        <v>Dirección de Asuntos Religiosos</v>
      </c>
      <c r="E58" s="119">
        <f>VLOOKUP(A58,'Bateria indicadores proceso'!A:X,4,FALSE)</f>
        <v>0.11</v>
      </c>
      <c r="F58" s="119">
        <f>VLOOKUP(A58,'Bateria indicadores proceso'!A:X,6,FALSE)</f>
        <v>0.04</v>
      </c>
      <c r="G58" s="119" t="str">
        <f>VLOOKUP(A58,'Bateria indicadores proceso'!A:X,12,FALSE)</f>
        <v xml:space="preserve">Trámites del Sistema de gestión documental y custodia de los expedientes realizados  por la Dirección de Asuntos Religiosos </v>
      </c>
      <c r="H58" s="119" t="str">
        <f>VLOOKUP(A58,'Bateria indicadores proceso'!A:AB,10,FALSE)</f>
        <v>Eficacia</v>
      </c>
      <c r="I58" s="119" t="str">
        <f>VLOOKUP(A58,'Bateria indicadores proceso'!A:AB,16,FALSE)</f>
        <v>Porcentaje</v>
      </c>
      <c r="J58" s="137">
        <f>VLOOKUP(A58,'Bateria indicadores proceso'!A:X,20,FALSE)</f>
        <v>1</v>
      </c>
      <c r="K58" s="137">
        <f>VLOOKUP(A58,'Bateria indicadores proceso'!A:X,21,FALSE)</f>
        <v>1</v>
      </c>
      <c r="L58" s="137">
        <f>VLOOKUP(A58,'Bateria indicadores proceso'!A:X,22,FALSE)</f>
        <v>1</v>
      </c>
      <c r="M58" s="137">
        <f>VLOOKUP(A58,'Bateria indicadores proceso'!A:X,23,FALSE)</f>
        <v>1</v>
      </c>
      <c r="N58" s="138">
        <f>VLOOKUP(A58,'Bateria indicadores proceso'!A:X,24,FALSE)</f>
        <v>1</v>
      </c>
      <c r="O58" s="138">
        <f>VLOOKUP(A58,'Bateria indicadores proceso'!A:AR,28,FALSE)</f>
        <v>1</v>
      </c>
      <c r="P58" s="138">
        <f>VLOOKUP(A58,'Bateria indicadores proceso'!A:AR,29,FALSE)</f>
        <v>0</v>
      </c>
      <c r="Q58" s="138">
        <f>VLOOKUP(A58,'Bateria indicadores proceso'!A:AR,30,FALSE)</f>
        <v>0</v>
      </c>
      <c r="R58" s="138">
        <f>VLOOKUP(A58,'Bateria indicadores proceso'!A:AR,31,FALSE)</f>
        <v>0</v>
      </c>
      <c r="S58" s="138">
        <f>VLOOKUP(A58,'Bateria indicadores proceso'!A:AR,32,FALSE)</f>
        <v>1</v>
      </c>
      <c r="T58" s="120">
        <f>VLOOKUP(A58,'Bateria indicadores proceso'!A:AT,45,FALSE)</f>
        <v>1</v>
      </c>
      <c r="U58" s="124">
        <f>VLOOKUP(A58,'Bateria indicadores proceso'!A:AT,46,FALSE)</f>
        <v>1</v>
      </c>
      <c r="V58" s="121">
        <f t="shared" si="0"/>
        <v>0.04</v>
      </c>
      <c r="W58" s="121">
        <f t="shared" si="1"/>
        <v>0.04</v>
      </c>
      <c r="X58" s="98"/>
      <c r="Y58" s="140" t="str">
        <f>IF(VLOOKUP(A58,'Bateria indicadores proceso'!A:AT,33,FALSE)="","No registro avance",VLOOKUP(A58,'Bateria indicadores proceso'!A:AT,33,FALSE))</f>
        <v>Durante el primer trimestre: se realizó la actualización del sistema de gestión documental y la custodia de los expedientes de personerías jurídicas de la siguiente manera: enero: reforma de estatutos 5, personería jurídica especial 42, personería jurídica extendida 5, dignatarios 28, tutelas 10 total 90, febrero: reforma de estatutos 13, personería jurídica especial 58, personería jurídica extendida 6, dignatarios 66, tutelas 13, total 156, y marzo: reforma de estatutos 34, personería jurídica especial 94, personería jurídica extendida 3, dignatarios 83, tutelas 20, total 234, Acumulado trimestre: reforma de estatutos 52, personería jurídica especial 194, personería jurídica extendida 14, dignatarios 177, tutelas 43, para un total de 480 trámites atendidos</v>
      </c>
      <c r="Z58" s="156" t="s">
        <v>965</v>
      </c>
      <c r="AA58" s="141" t="str">
        <f>IF(VLOOKUP(A58,'Bateria indicadores proceso'!A:AT,34,FALSE)="","No reportó Evidencia",VLOOKUP(A58,'Bateria indicadores proceso'!A:AT,34,FALSE))</f>
        <v>https://mininteriorgovco.sharepoint.com/:f:/r/sites/EvidenciasOAP/Documentos%20compartidos/Evidencias%20Indicadores%20de%20Proceso%202026/05.%20Gesti%C3%B3n%20para%20la%20Protecci%C3%B3n%20de%20los%20derechos/Direcci%C3%B3n%20de%20Asuntos%20Religiosos/Ind054?csf=1&amp;web=1&amp;e=ScFoU5</v>
      </c>
      <c r="AB58" s="152" t="s">
        <v>967</v>
      </c>
    </row>
    <row r="59" spans="1:28" ht="100" customHeight="1">
      <c r="A59" s="92" t="s">
        <v>218</v>
      </c>
      <c r="B59" s="117" t="str">
        <f>VLOOKUP(A59,'Bateria indicadores proceso'!A:X,2,FALSE)</f>
        <v>MISIONAL</v>
      </c>
      <c r="C59" s="118" t="str">
        <f>VLOOKUP(A59,'Bateria indicadores proceso'!A:X,3,FALSE)</f>
        <v>GESTIÓN PARA LA PROTECCIÓN DE LOS DERECHOS</v>
      </c>
      <c r="D59" s="118" t="str">
        <f>VLOOKUP(A59,'Bateria indicadores proceso'!A:X,7,FALSE)</f>
        <v>Dirección de Asuntos Religiosos</v>
      </c>
      <c r="E59" s="119">
        <f>VLOOKUP(A59,'Bateria indicadores proceso'!A:X,4,FALSE)</f>
        <v>0.11</v>
      </c>
      <c r="F59" s="119">
        <f>VLOOKUP(A59,'Bateria indicadores proceso'!A:X,6,FALSE)</f>
        <v>0.04</v>
      </c>
      <c r="G59" s="119" t="str">
        <f>VLOOKUP(A59,'Bateria indicadores proceso'!A:X,12,FALSE)</f>
        <v xml:space="preserve">Certificados de existencia y representación legal de las entidades religiosas expedidos por la Dirección de Asuntos Religiosos </v>
      </c>
      <c r="H59" s="119" t="str">
        <f>VLOOKUP(A59,'Bateria indicadores proceso'!A:AB,10,FALSE)</f>
        <v>Efectividad</v>
      </c>
      <c r="I59" s="119" t="str">
        <f>VLOOKUP(A59,'Bateria indicadores proceso'!A:AB,16,FALSE)</f>
        <v>Porcentaje</v>
      </c>
      <c r="J59" s="137">
        <f>VLOOKUP(A59,'Bateria indicadores proceso'!A:X,20,FALSE)</f>
        <v>1</v>
      </c>
      <c r="K59" s="137">
        <f>VLOOKUP(A59,'Bateria indicadores proceso'!A:X,21,FALSE)</f>
        <v>1</v>
      </c>
      <c r="L59" s="137">
        <f>VLOOKUP(A59,'Bateria indicadores proceso'!A:X,22,FALSE)</f>
        <v>1</v>
      </c>
      <c r="M59" s="137">
        <f>VLOOKUP(A59,'Bateria indicadores proceso'!A:X,23,FALSE)</f>
        <v>1</v>
      </c>
      <c r="N59" s="138">
        <f>VLOOKUP(A59,'Bateria indicadores proceso'!A:X,24,FALSE)</f>
        <v>1</v>
      </c>
      <c r="O59" s="138">
        <f>VLOOKUP(A59,'Bateria indicadores proceso'!A:AR,28,FALSE)</f>
        <v>1</v>
      </c>
      <c r="P59" s="138">
        <f>VLOOKUP(A59,'Bateria indicadores proceso'!A:AR,29,FALSE)</f>
        <v>0</v>
      </c>
      <c r="Q59" s="138">
        <f>VLOOKUP(A59,'Bateria indicadores proceso'!A:AR,30,FALSE)</f>
        <v>0</v>
      </c>
      <c r="R59" s="138">
        <f>VLOOKUP(A59,'Bateria indicadores proceso'!A:AR,31,FALSE)</f>
        <v>0</v>
      </c>
      <c r="S59" s="138">
        <f>VLOOKUP(A59,'Bateria indicadores proceso'!A:AR,32,FALSE)</f>
        <v>100</v>
      </c>
      <c r="T59" s="120">
        <f>VLOOKUP(A59,'Bateria indicadores proceso'!A:AT,45,FALSE)</f>
        <v>1</v>
      </c>
      <c r="U59" s="124">
        <f>VLOOKUP(A59,'Bateria indicadores proceso'!A:AT,46,FALSE)</f>
        <v>1.0000100000000001</v>
      </c>
      <c r="V59" s="121">
        <f t="shared" si="0"/>
        <v>0.04</v>
      </c>
      <c r="W59" s="121">
        <f t="shared" si="1"/>
        <v>4.0000400000000005E-2</v>
      </c>
      <c r="X59" s="98"/>
      <c r="Y59" s="140" t="str">
        <f>IF(VLOOKUP(A59,'Bateria indicadores proceso'!A:AT,33,FALSE)="","No registro avance",VLOOKUP(A59,'Bateria indicadores proceso'!A:AT,33,FALSE))</f>
        <v>Durante el primer (1) trimestre se expidieron 5037 certificados de existencia y representación legal así: enero 1495, febrero 1809 y marzo 1733.
Los certificados de existencia y representación legal se solicitan en el aplicativo: https://arncbpm.mininterior.gov.co/
Para facilitar la generación de datos estadísticos de registros administrativos consultar el enlace.
Enlace reporte Cantidad Solicitudes Certificado
https://bpmproduccion.mininterior.gov.co/BPM_Mensajes_Crear.aspx?Tu9QX7FiJeYMmKBSEE4Yxo7Oza7oLOoAQwF4WhW4mZQ=</v>
      </c>
      <c r="Z59" s="156" t="s">
        <v>965</v>
      </c>
      <c r="AA59" s="141" t="str">
        <f>IF(VLOOKUP(A59,'Bateria indicadores proceso'!A:AT,34,FALSE)="","No reportó Evidencia",VLOOKUP(A59,'Bateria indicadores proceso'!A:AT,34,FALSE))</f>
        <v>https://mininteriorgovco.sharepoint.com/:f:/r/sites/EvidenciasOAP/Documentos%20compartidos/Evidencias%20Indicadores%20de%20Proceso%202026/05.%20Gesti%C3%B3n%20para%20la%20Protecci%C3%B3n%20de%20los%20derechos/Direcci%C3%B3n%20de%20Asuntos%20Religiosos/Ind055?csf=1&amp;web=1&amp;e=Iz3kt5</v>
      </c>
      <c r="AB59" s="152" t="s">
        <v>967</v>
      </c>
    </row>
    <row r="60" spans="1:28" ht="170.25" customHeight="1">
      <c r="A60" s="92" t="s">
        <v>219</v>
      </c>
      <c r="B60" s="117" t="str">
        <f>VLOOKUP(A60,'Bateria indicadores proceso'!A:X,2,FALSE)</f>
        <v>MISIONAL</v>
      </c>
      <c r="C60" s="118" t="str">
        <f>VLOOKUP(A60,'Bateria indicadores proceso'!A:X,3,FALSE)</f>
        <v>GESTIÓN PARA LA PROTECCIÓN DE LOS DERECHOS</v>
      </c>
      <c r="D60" s="118" t="str">
        <f>VLOOKUP(A60,'Bateria indicadores proceso'!A:X,7,FALSE)</f>
        <v>Subdirección de Proyectos para la Seguridad y la Convivencia Ciudadana</v>
      </c>
      <c r="E60" s="119">
        <f>VLOOKUP(A60,'Bateria indicadores proceso'!A:X,4,FALSE)</f>
        <v>0.11</v>
      </c>
      <c r="F60" s="119">
        <f>VLOOKUP(A60,'Bateria indicadores proceso'!A:X,6,FALSE)</f>
        <v>0.05</v>
      </c>
      <c r="G60" s="119" t="str">
        <f>VLOOKUP(A60,'Bateria indicadores proceso'!A:X,12,FALSE)</f>
        <v xml:space="preserve">Jornadas integrales de fortalecimiento y socialización de la oferta institucional realizadas a entes territoriales y Fuerza Pública																</v>
      </c>
      <c r="H60" s="119" t="str">
        <f>VLOOKUP(A60,'Bateria indicadores proceso'!A:AB,10,FALSE)</f>
        <v>Eficacia</v>
      </c>
      <c r="I60" s="119" t="str">
        <f>VLOOKUP(A60,'Bateria indicadores proceso'!A:AB,16,FALSE)</f>
        <v>Número</v>
      </c>
      <c r="J60" s="139">
        <f>VLOOKUP(A60,'Bateria indicadores proceso'!A:X,20,FALSE)</f>
        <v>0</v>
      </c>
      <c r="K60" s="139">
        <f>VLOOKUP(A60,'Bateria indicadores proceso'!A:X,21,FALSE)</f>
        <v>6</v>
      </c>
      <c r="L60" s="139">
        <f>VLOOKUP(A60,'Bateria indicadores proceso'!A:X,22,FALSE)</f>
        <v>0</v>
      </c>
      <c r="M60" s="139">
        <f>VLOOKUP(A60,'Bateria indicadores proceso'!A:X,23,FALSE)</f>
        <v>6</v>
      </c>
      <c r="N60" s="139">
        <f>VLOOKUP(A60,'Bateria indicadores proceso'!A:X,24,FALSE)</f>
        <v>12</v>
      </c>
      <c r="O60" s="139" t="str">
        <f>VLOOKUP(A60,'Bateria indicadores proceso'!A:AR,28,FALSE)</f>
        <v>N/A</v>
      </c>
      <c r="P60" s="138" t="str">
        <f>VLOOKUP(A60,'Bateria indicadores proceso'!A:AR,29,FALSE)</f>
        <v>N/A</v>
      </c>
      <c r="Q60" s="138" t="str">
        <f>VLOOKUP(A60,'Bateria indicadores proceso'!A:AR,30,FALSE)</f>
        <v>N/A</v>
      </c>
      <c r="R60" s="138" t="str">
        <f>VLOOKUP(A60,'Bateria indicadores proceso'!A:AR,31,FALSE)</f>
        <v>N/A</v>
      </c>
      <c r="S60" s="139" t="str">
        <f>VLOOKUP(A60,'Bateria indicadores proceso'!A:AR,32,FALSE)</f>
        <v>N/A</v>
      </c>
      <c r="T60" s="120" t="str">
        <f>VLOOKUP(A60,'Bateria indicadores proceso'!A:AT,45,FALSE)</f>
        <v>No aplica, no hay meta</v>
      </c>
      <c r="U60" s="124" t="str">
        <f>VLOOKUP(A60,'Bateria indicadores proceso'!A:AT,46,FALSE)</f>
        <v>No Aplica</v>
      </c>
      <c r="V60" s="121">
        <f t="shared" si="0"/>
        <v>0.05</v>
      </c>
      <c r="W60" s="121">
        <f t="shared" si="1"/>
        <v>0.05</v>
      </c>
      <c r="X60" s="98"/>
      <c r="Y60" s="140" t="str">
        <f>IF(VLOOKUP(A60,'Bateria indicadores proceso'!A:AT,33,FALSE)="","No registro avance",VLOOKUP(A60,'Bateria indicadores proceso'!A:AT,33,FALSE))</f>
        <v>La meta esta programada para el II y IV trimestre, por lo anterior no se reporta el avance del indicador</v>
      </c>
      <c r="Z60" s="156" t="s">
        <v>965</v>
      </c>
      <c r="AA60" s="141" t="str">
        <f>IF(VLOOKUP(A60,'Bateria indicadores proceso'!A:AT,34,FALSE)="","No reportó Evidencia",VLOOKUP(A60,'Bateria indicadores proceso'!A:AT,34,FALSE))</f>
        <v>No reportó Evidencia</v>
      </c>
      <c r="AB60" s="152" t="s">
        <v>967</v>
      </c>
    </row>
    <row r="61" spans="1:28" ht="164.25" customHeight="1">
      <c r="A61" s="92" t="s">
        <v>220</v>
      </c>
      <c r="B61" s="117" t="str">
        <f>VLOOKUP(A61,'Bateria indicadores proceso'!A:X,2,FALSE)</f>
        <v>MISIONAL</v>
      </c>
      <c r="C61" s="118" t="str">
        <f>VLOOKUP(A61,'Bateria indicadores proceso'!A:X,3,FALSE)</f>
        <v>GESTIÓN PARA LA PROTECCIÓN DE LOS DERECHOS</v>
      </c>
      <c r="D61" s="118" t="str">
        <f>VLOOKUP(A61,'Bateria indicadores proceso'!A:X,7,FALSE)</f>
        <v>Subdirección de Proyectos para la Seguridad y la Convivencia Ciudadana</v>
      </c>
      <c r="E61" s="119">
        <f>VLOOKUP(A61,'Bateria indicadores proceso'!A:X,4,FALSE)</f>
        <v>0.11</v>
      </c>
      <c r="F61" s="119">
        <f>VLOOKUP(A61,'Bateria indicadores proceso'!A:X,6,FALSE)</f>
        <v>0.06</v>
      </c>
      <c r="G61" s="119" t="str">
        <f>VLOOKUP(A61,'Bateria indicadores proceso'!A:X,12,FALSE)</f>
        <v>Proyectos evaluados frente a proyectos radicados en la Subdirección de Proyectos para la Seguridad y la Convivencia Ciudadana.</v>
      </c>
      <c r="H61" s="119" t="str">
        <f>VLOOKUP(A61,'Bateria indicadores proceso'!A:AB,10,FALSE)</f>
        <v>Eficiencia</v>
      </c>
      <c r="I61" s="119" t="str">
        <f>VLOOKUP(A61,'Bateria indicadores proceso'!A:AB,16,FALSE)</f>
        <v>Porcentaje</v>
      </c>
      <c r="J61" s="137">
        <f>VLOOKUP(A61,'Bateria indicadores proceso'!A:X,20,FALSE)</f>
        <v>0</v>
      </c>
      <c r="K61" s="137">
        <f>VLOOKUP(A61,'Bateria indicadores proceso'!A:X,21,FALSE)</f>
        <v>0.9</v>
      </c>
      <c r="L61" s="137">
        <f>VLOOKUP(A61,'Bateria indicadores proceso'!A:X,22,FALSE)</f>
        <v>0</v>
      </c>
      <c r="M61" s="137">
        <f>VLOOKUP(A61,'Bateria indicadores proceso'!A:X,23,FALSE)</f>
        <v>0.9</v>
      </c>
      <c r="N61" s="138">
        <f>VLOOKUP(A61,'Bateria indicadores proceso'!A:X,24,FALSE)</f>
        <v>0.9</v>
      </c>
      <c r="O61" s="138" t="str">
        <f>VLOOKUP(A61,'Bateria indicadores proceso'!A:AR,28,FALSE)</f>
        <v>N/A</v>
      </c>
      <c r="P61" s="138" t="str">
        <f>VLOOKUP(A61,'Bateria indicadores proceso'!A:AR,29,FALSE)</f>
        <v>N/A</v>
      </c>
      <c r="Q61" s="138" t="str">
        <f>VLOOKUP(A61,'Bateria indicadores proceso'!A:AR,30,FALSE)</f>
        <v>N/A</v>
      </c>
      <c r="R61" s="138" t="str">
        <f>VLOOKUP(A61,'Bateria indicadores proceso'!A:AR,31,FALSE)</f>
        <v>N/A</v>
      </c>
      <c r="S61" s="138" t="str">
        <f>VLOOKUP(A61,'Bateria indicadores proceso'!A:AR,32,FALSE)</f>
        <v>N/A</v>
      </c>
      <c r="T61" s="120" t="str">
        <f>VLOOKUP(A61,'Bateria indicadores proceso'!A:AT,45,FALSE)</f>
        <v>No aplica, no hay meta</v>
      </c>
      <c r="U61" s="124" t="str">
        <f>VLOOKUP(A61,'Bateria indicadores proceso'!A:AT,46,FALSE)</f>
        <v>No Aplica</v>
      </c>
      <c r="V61" s="121">
        <f t="shared" si="0"/>
        <v>0.06</v>
      </c>
      <c r="W61" s="121">
        <f t="shared" si="1"/>
        <v>0.06</v>
      </c>
      <c r="X61" s="98"/>
      <c r="Y61" s="140" t="str">
        <f>IF(VLOOKUP(A61,'Bateria indicadores proceso'!A:AT,33,FALSE)="","No registro avance",VLOOKUP(A61,'Bateria indicadores proceso'!A:AT,33,FALSE))</f>
        <v>La meta esta programada para el II y IV trimestre, por lo snterior no se reporta el avance del indicador</v>
      </c>
      <c r="Z61" s="156" t="s">
        <v>965</v>
      </c>
      <c r="AA61" s="141" t="str">
        <f>IF(VLOOKUP(A61,'Bateria indicadores proceso'!A:AT,34,FALSE)="","No reportó Evidencia",VLOOKUP(A61,'Bateria indicadores proceso'!A:AT,34,FALSE))</f>
        <v>No reportó Evidencia</v>
      </c>
      <c r="AB61" s="152" t="s">
        <v>967</v>
      </c>
    </row>
    <row r="62" spans="1:28" s="93" customFormat="1" ht="100" customHeight="1">
      <c r="A62" s="92" t="s">
        <v>221</v>
      </c>
      <c r="B62" s="117" t="str">
        <f>VLOOKUP(A62,'Bateria indicadores proceso'!A:X,2,FALSE)</f>
        <v>DE APOYO</v>
      </c>
      <c r="C62" s="118" t="str">
        <f>VLOOKUP(A62,'Bateria indicadores proceso'!A:X,3,FALSE)</f>
        <v>GESTIÓN ADMINISTRATIVA</v>
      </c>
      <c r="D62" s="118" t="str">
        <f>VLOOKUP(A62,'Bateria indicadores proceso'!A:X,7,FALSE)</f>
        <v>Subdirección Administrativa y Financiera</v>
      </c>
      <c r="E62" s="119">
        <f>VLOOKUP(A62,'Bateria indicadores proceso'!A:X,4,FALSE)</f>
        <v>1</v>
      </c>
      <c r="F62" s="119">
        <f>VLOOKUP(A62,'Bateria indicadores proceso'!A:X,6,FALSE)</f>
        <v>0.5</v>
      </c>
      <c r="G62" s="119" t="str">
        <f>VLOOKUP(A62,'Bateria indicadores proceso'!A:X,12,FALSE)</f>
        <v xml:space="preserve">Ejecución presupuestal apropiada para el funcionamiento </v>
      </c>
      <c r="H62" s="119" t="str">
        <f>VLOOKUP(A62,'Bateria indicadores proceso'!A:AB,10,FALSE)</f>
        <v>Eficiencia</v>
      </c>
      <c r="I62" s="119" t="str">
        <f>VLOOKUP(A62,'Bateria indicadores proceso'!A:AB,16,FALSE)</f>
        <v>Porcentaje</v>
      </c>
      <c r="J62" s="137">
        <f>VLOOKUP(A62,'Bateria indicadores proceso'!A:X,20,FALSE)</f>
        <v>0.15</v>
      </c>
      <c r="K62" s="137">
        <f>VLOOKUP(A62,'Bateria indicadores proceso'!A:X,21,FALSE)</f>
        <v>0.35</v>
      </c>
      <c r="L62" s="137">
        <f>VLOOKUP(A62,'Bateria indicadores proceso'!A:X,22,FALSE)</f>
        <v>0.7</v>
      </c>
      <c r="M62" s="137">
        <f>VLOOKUP(A62,'Bateria indicadores proceso'!A:X,23,FALSE)</f>
        <v>0.85</v>
      </c>
      <c r="N62" s="138">
        <f>VLOOKUP(A62,'Bateria indicadores proceso'!A:X,24,FALSE)</f>
        <v>0.85</v>
      </c>
      <c r="O62" s="138">
        <f>VLOOKUP(A62,'Bateria indicadores proceso'!A:AR,28,FALSE)</f>
        <v>0.56999999999999995</v>
      </c>
      <c r="P62" s="138">
        <f>VLOOKUP(A62,'Bateria indicadores proceso'!A:AR,29,FALSE)</f>
        <v>0</v>
      </c>
      <c r="Q62" s="138">
        <f>VLOOKUP(A62,'Bateria indicadores proceso'!A:AR,30,FALSE)</f>
        <v>0</v>
      </c>
      <c r="R62" s="138">
        <f>VLOOKUP(A62,'Bateria indicadores proceso'!A:AR,31,FALSE)</f>
        <v>0</v>
      </c>
      <c r="S62" s="138">
        <f>VLOOKUP(A62,'Bateria indicadores proceso'!A:AR,32,FALSE)</f>
        <v>0.56999999999999995</v>
      </c>
      <c r="T62" s="120">
        <f>VLOOKUP(A62,'Bateria indicadores proceso'!A:AT,45,FALSE)</f>
        <v>1.0000100000000001</v>
      </c>
      <c r="U62" s="124">
        <f>VLOOKUP(A62,'Bateria indicadores proceso'!A:AT,46,FALSE)</f>
        <v>0.6705882352941176</v>
      </c>
      <c r="V62" s="121">
        <f t="shared" si="0"/>
        <v>0.50000500000000003</v>
      </c>
      <c r="W62" s="121">
        <f t="shared" si="1"/>
        <v>0.3352941176470588</v>
      </c>
      <c r="X62" s="98"/>
      <c r="Y62" s="140" t="str">
        <f>IF(VLOOKUP(A62,'Bateria indicadores proceso'!A:AT,33,FALSE)="","No registro avance",VLOOKUP(A62,'Bateria indicadores proceso'!A:AT,33,FALSE))</f>
        <v>El porcentaje de ejecución de los recursos de funcionamiento ejecutado, fue superior al establecido en la meta para el primer trimestre, debido a que por la ley de garantías se suscribieron nuevos contratos en el mes de enero de 2026, con el fin de garantizar la atención de las necesidades de funcionamiento en las sedes del Ministerio.</v>
      </c>
      <c r="Z62" s="153" t="s">
        <v>971</v>
      </c>
      <c r="AA62" s="141" t="str">
        <f>IF(VLOOKUP(A62,'Bateria indicadores proceso'!A:AT,34,FALSE)="","No reportó Evidencia",VLOOKUP(A62,'Bateria indicadores proceso'!A:AT,34,FALSE))</f>
        <v>Ind058</v>
      </c>
      <c r="AB62" s="152" t="s">
        <v>972</v>
      </c>
    </row>
    <row r="63" spans="1:28" ht="100" customHeight="1">
      <c r="A63" s="92" t="s">
        <v>222</v>
      </c>
      <c r="B63" s="117" t="str">
        <f>VLOOKUP(A63,'Bateria indicadores proceso'!A:X,2,FALSE)</f>
        <v>DE APOYO</v>
      </c>
      <c r="C63" s="118" t="str">
        <f>VLOOKUP(A63,'Bateria indicadores proceso'!A:X,3,FALSE)</f>
        <v>GESTIÓN ADMINISTRATIVA</v>
      </c>
      <c r="D63" s="118" t="str">
        <f>VLOOKUP(A63,'Bateria indicadores proceso'!A:X,7,FALSE)</f>
        <v>Subdirección Administrativa y Financiera</v>
      </c>
      <c r="E63" s="119">
        <f>VLOOKUP(A63,'Bateria indicadores proceso'!A:X,4,FALSE)</f>
        <v>1</v>
      </c>
      <c r="F63" s="119">
        <f>VLOOKUP(A63,'Bateria indicadores proceso'!A:X,6,FALSE)</f>
        <v>0.5</v>
      </c>
      <c r="G63" s="119" t="str">
        <f>VLOOKUP(A63,'Bateria indicadores proceso'!A:X,12,FALSE)</f>
        <v xml:space="preserve">Tomas físicas realizadas anualmente a las dependencias del Ministerio del Interior </v>
      </c>
      <c r="H63" s="119" t="str">
        <f>VLOOKUP(A63,'Bateria indicadores proceso'!A:AB,10,FALSE)</f>
        <v>Eficiencia</v>
      </c>
      <c r="I63" s="119" t="str">
        <f>VLOOKUP(A63,'Bateria indicadores proceso'!A:AB,16,FALSE)</f>
        <v>Número</v>
      </c>
      <c r="J63" s="139">
        <f>VLOOKUP(A63,'Bateria indicadores proceso'!A:X,20,FALSE)</f>
        <v>0</v>
      </c>
      <c r="K63" s="139">
        <f>VLOOKUP(A63,'Bateria indicadores proceso'!A:X,21,FALSE)</f>
        <v>10</v>
      </c>
      <c r="L63" s="139">
        <f>VLOOKUP(A63,'Bateria indicadores proceso'!A:X,22,FALSE)</f>
        <v>9</v>
      </c>
      <c r="M63" s="139">
        <f>VLOOKUP(A63,'Bateria indicadores proceso'!A:X,23,FALSE)</f>
        <v>8</v>
      </c>
      <c r="N63" s="139">
        <f>VLOOKUP(A63,'Bateria indicadores proceso'!A:X,24,FALSE)</f>
        <v>27</v>
      </c>
      <c r="O63" s="139">
        <f>VLOOKUP(A63,'Bateria indicadores proceso'!A:AR,28,FALSE)</f>
        <v>0</v>
      </c>
      <c r="P63" s="138">
        <f>VLOOKUP(A63,'Bateria indicadores proceso'!A:AR,29,FALSE)</f>
        <v>0</v>
      </c>
      <c r="Q63" s="138">
        <f>VLOOKUP(A63,'Bateria indicadores proceso'!A:AR,30,FALSE)</f>
        <v>0</v>
      </c>
      <c r="R63" s="138">
        <f>VLOOKUP(A63,'Bateria indicadores proceso'!A:AR,31,FALSE)</f>
        <v>0</v>
      </c>
      <c r="S63" s="139">
        <f>VLOOKUP(A63,'Bateria indicadores proceso'!A:AR,32,FALSE)</f>
        <v>0</v>
      </c>
      <c r="T63" s="120" t="str">
        <f>VLOOKUP(A63,'Bateria indicadores proceso'!A:AT,45,FALSE)</f>
        <v>No aplica, no hay meta</v>
      </c>
      <c r="U63" s="124">
        <f>VLOOKUP(A63,'Bateria indicadores proceso'!A:AT,46,FALSE)</f>
        <v>0</v>
      </c>
      <c r="V63" s="121">
        <f t="shared" si="0"/>
        <v>0.5</v>
      </c>
      <c r="W63" s="121">
        <f t="shared" si="1"/>
        <v>0</v>
      </c>
      <c r="X63" s="98"/>
      <c r="Y63" s="140" t="str">
        <f>IF(VLOOKUP(A63,'Bateria indicadores proceso'!A:AT,33,FALSE)="","No registro avance",VLOOKUP(A63,'Bateria indicadores proceso'!A:AT,33,FALSE))</f>
        <v>Actividad programada a parir del segundo trimestre de 2026</v>
      </c>
      <c r="Z63" s="158" t="s">
        <v>262</v>
      </c>
      <c r="AA63" s="141" t="str">
        <f>IF(VLOOKUP(A63,'Bateria indicadores proceso'!A:AT,34,FALSE)="","No reportó Evidencia",VLOOKUP(A63,'Bateria indicadores proceso'!A:AT,34,FALSE))</f>
        <v>Ind059</v>
      </c>
      <c r="AB63" s="152" t="s">
        <v>262</v>
      </c>
    </row>
    <row r="64" spans="1:28" ht="100" customHeight="1">
      <c r="A64" s="92" t="s">
        <v>223</v>
      </c>
      <c r="B64" s="117" t="str">
        <f>VLOOKUP(A64,'Bateria indicadores proceso'!A:X,2,FALSE)</f>
        <v>DE APOYO</v>
      </c>
      <c r="C64" s="118" t="str">
        <f>VLOOKUP(A64,'Bateria indicadores proceso'!A:X,3,FALSE)</f>
        <v>GESTIÓN FINANCIERA</v>
      </c>
      <c r="D64" s="118" t="str">
        <f>VLOOKUP(A64,'Bateria indicadores proceso'!A:X,7,FALSE)</f>
        <v>Subdirección Administrativa y Financiera</v>
      </c>
      <c r="E64" s="119">
        <f>VLOOKUP(A64,'Bateria indicadores proceso'!A:X,4,FALSE)</f>
        <v>1</v>
      </c>
      <c r="F64" s="119">
        <f>VLOOKUP(A64,'Bateria indicadores proceso'!A:X,6,FALSE)</f>
        <v>0.33</v>
      </c>
      <c r="G64" s="119" t="str">
        <f>VLOOKUP(A64,'Bateria indicadores proceso'!A:X,12,FALSE)</f>
        <v>Pagos realizados de las obligaciones de ministerio del interior</v>
      </c>
      <c r="H64" s="119" t="str">
        <f>VLOOKUP(A64,'Bateria indicadores proceso'!A:AB,10,FALSE)</f>
        <v>Eficacia</v>
      </c>
      <c r="I64" s="119" t="str">
        <f>VLOOKUP(A64,'Bateria indicadores proceso'!A:AB,16,FALSE)</f>
        <v>Porcentaje</v>
      </c>
      <c r="J64" s="137">
        <f>VLOOKUP(A64,'Bateria indicadores proceso'!A:X,20,FALSE)</f>
        <v>1</v>
      </c>
      <c r="K64" s="137">
        <f>VLOOKUP(A64,'Bateria indicadores proceso'!A:X,21,FALSE)</f>
        <v>1</v>
      </c>
      <c r="L64" s="137">
        <f>VLOOKUP(A64,'Bateria indicadores proceso'!A:X,22,FALSE)</f>
        <v>1</v>
      </c>
      <c r="M64" s="137">
        <f>VLOOKUP(A64,'Bateria indicadores proceso'!A:X,23,FALSE)</f>
        <v>1</v>
      </c>
      <c r="N64" s="138">
        <f>VLOOKUP(A64,'Bateria indicadores proceso'!A:X,24,FALSE)</f>
        <v>1</v>
      </c>
      <c r="O64" s="138">
        <f>VLOOKUP(A64,'Bateria indicadores proceso'!A:AR,28,FALSE)</f>
        <v>1</v>
      </c>
      <c r="P64" s="138">
        <f>VLOOKUP(A64,'Bateria indicadores proceso'!A:AR,29,FALSE)</f>
        <v>1</v>
      </c>
      <c r="Q64" s="138" t="str">
        <f>VLOOKUP(A64,'Bateria indicadores proceso'!A:AR,30,FALSE)</f>
        <v>Desde la Subdirección Administrativa y Financiera - Grupo de Gestión Financiera y Contable, se realizaron 4.510 pagos que corresponden a radicaciones de las áreas, por valor de $46.679.333.484,52; que corresponden al 100% de los pagos solicitados y aprobados.
Dando así un cumplimiento al 100% correspondiente al primer trimestre de la vigencia 2026, con el siguiente detalle:
Reservas: 254 por valor de $ 14.673.919.692.425,00
Enero: 21 por valor de $2.988.505.569,25
Febrero: 605 por valor de $7.979.091.062,16
Marzo: 3884 por valor de $35.711.736.853,11</v>
      </c>
      <c r="R64" s="138" t="str">
        <f>VLOOKUP(A64,'Bateria indicadores proceso'!A:AR,31,FALSE)</f>
        <v>Ind060</v>
      </c>
      <c r="S64" s="138">
        <f>VLOOKUP(A64,'Bateria indicadores proceso'!A:AR,32,FALSE)</f>
        <v>1</v>
      </c>
      <c r="T64" s="120">
        <f>VLOOKUP(A64,'Bateria indicadores proceso'!A:AT,45,FALSE)</f>
        <v>1</v>
      </c>
      <c r="U64" s="124">
        <f>VLOOKUP(A64,'Bateria indicadores proceso'!A:AT,46,FALSE)</f>
        <v>1</v>
      </c>
      <c r="V64" s="121">
        <f t="shared" si="0"/>
        <v>0.33</v>
      </c>
      <c r="W64" s="121">
        <f t="shared" si="1"/>
        <v>0.33</v>
      </c>
      <c r="X64" s="98"/>
      <c r="Y64" s="140" t="str">
        <f>IF(VLOOKUP(A64,'Bateria indicadores proceso'!A:AT,33,FALSE)="","No registro avance",VLOOKUP(A64,'Bateria indicadores proceso'!A:AT,33,FALSE))</f>
        <v>Desde la Subdirección Administrativa y Financiera - Grupo de Gestión Financiera y Contable, se realizaron 4.510 pagos que corresponden a radicaciones de las áreas, por valor de $46.679.333.484,52; que corresponden al 100% de los pagos solicitados y aprobados.
Dando así un cumplimiento al 100% correspondiente al primer trimestre de la vigencia 2026, con el siguiente detalle:
Reservas: 254 por valor de $ 14.673.919.692.425,00
Enero: 21 por valor de $2.988.505.569,25
Febrero: 605 por valor de $7.979.091.062,16
Marzo: 3884 por valor de $35.711.736.853,11</v>
      </c>
      <c r="Z64" s="156" t="s">
        <v>965</v>
      </c>
      <c r="AA64" s="141" t="str">
        <f>IF(VLOOKUP(A64,'Bateria indicadores proceso'!A:AT,34,FALSE)="","No reportó Evidencia",VLOOKUP(A64,'Bateria indicadores proceso'!A:AT,34,FALSE))</f>
        <v>Ind060</v>
      </c>
      <c r="AB64" s="152" t="s">
        <v>967</v>
      </c>
    </row>
    <row r="65" spans="1:28" ht="100" customHeight="1">
      <c r="A65" s="92" t="s">
        <v>224</v>
      </c>
      <c r="B65" s="117" t="str">
        <f>VLOOKUP(A65,'Bateria indicadores proceso'!A:X,2,FALSE)</f>
        <v>DE APOYO</v>
      </c>
      <c r="C65" s="118" t="str">
        <f>VLOOKUP(A65,'Bateria indicadores proceso'!A:X,3,FALSE)</f>
        <v>GESTIÓN FINANCIERA</v>
      </c>
      <c r="D65" s="118" t="str">
        <f>VLOOKUP(A65,'Bateria indicadores proceso'!A:X,7,FALSE)</f>
        <v>Subdirección Administrativa y Financiera</v>
      </c>
      <c r="E65" s="119">
        <f>VLOOKUP(A65,'Bateria indicadores proceso'!A:X,4,FALSE)</f>
        <v>1</v>
      </c>
      <c r="F65" s="119">
        <f>VLOOKUP(A65,'Bateria indicadores proceso'!A:X,6,FALSE)</f>
        <v>0.33</v>
      </c>
      <c r="G65" s="119" t="str">
        <f>VLOOKUP(A65,'Bateria indicadores proceso'!A:X,12,FALSE)</f>
        <v>CDP y RP expedidos por el Grupo de Gestión Financiera y Contable del Ministerio</v>
      </c>
      <c r="H65" s="119" t="str">
        <f>VLOOKUP(A65,'Bateria indicadores proceso'!A:AB,10,FALSE)</f>
        <v>Eficiencia</v>
      </c>
      <c r="I65" s="119" t="str">
        <f>VLOOKUP(A65,'Bateria indicadores proceso'!A:AB,16,FALSE)</f>
        <v>Porcentaje</v>
      </c>
      <c r="J65" s="137">
        <f>VLOOKUP(A65,'Bateria indicadores proceso'!A:X,20,FALSE)</f>
        <v>1</v>
      </c>
      <c r="K65" s="137">
        <f>VLOOKUP(A65,'Bateria indicadores proceso'!A:X,21,FALSE)</f>
        <v>1</v>
      </c>
      <c r="L65" s="137">
        <f>VLOOKUP(A65,'Bateria indicadores proceso'!A:X,22,FALSE)</f>
        <v>1</v>
      </c>
      <c r="M65" s="137">
        <f>VLOOKUP(A65,'Bateria indicadores proceso'!A:X,23,FALSE)</f>
        <v>1</v>
      </c>
      <c r="N65" s="138">
        <f>VLOOKUP(A65,'Bateria indicadores proceso'!A:X,24,FALSE)</f>
        <v>1</v>
      </c>
      <c r="O65" s="138">
        <f>VLOOKUP(A65,'Bateria indicadores proceso'!A:AR,28,FALSE)</f>
        <v>1</v>
      </c>
      <c r="P65" s="138">
        <f>VLOOKUP(A65,'Bateria indicadores proceso'!A:AR,29,FALSE)</f>
        <v>1</v>
      </c>
      <c r="Q65" s="138">
        <f>VLOOKUP(A65,'Bateria indicadores proceso'!A:AR,30,FALSE)</f>
        <v>0</v>
      </c>
      <c r="R65" s="138">
        <f>VLOOKUP(A65,'Bateria indicadores proceso'!A:AR,31,FALSE)</f>
        <v>0</v>
      </c>
      <c r="S65" s="138">
        <f>VLOOKUP(A65,'Bateria indicadores proceso'!A:AR,32,FALSE)</f>
        <v>1</v>
      </c>
      <c r="T65" s="120">
        <f>VLOOKUP(A65,'Bateria indicadores proceso'!A:AT,45,FALSE)</f>
        <v>1</v>
      </c>
      <c r="U65" s="124">
        <f>VLOOKUP(A65,'Bateria indicadores proceso'!A:AT,46,FALSE)</f>
        <v>1</v>
      </c>
      <c r="V65" s="121">
        <f t="shared" si="0"/>
        <v>0.33</v>
      </c>
      <c r="W65" s="121">
        <f t="shared" si="1"/>
        <v>0.33</v>
      </c>
      <c r="X65" s="98"/>
      <c r="Y65" s="140" t="str">
        <f>IF(VLOOKUP(A65,'Bateria indicadores proceso'!A:AT,33,FALSE)="","No registro avance",VLOOKUP(A65,'Bateria indicadores proceso'!A:AT,33,FALSE))</f>
        <v>Durante el I trimestre de la vigencia 2026, se da cumplimiento a la meta del 100% de las solicitudes recibidas en la Subdirección Administrativa y Financiera - Grupo de Gestión Financiera y Contable del Ministerio del interior gestionando 6.240 solicitudes detalladamente así:
Se expidieron los siguientes CDP:
Enero: 2.236 por valor de $888.950.972,505,48
Febrero: 86 por valor de $143.331.978.912,86
Marzo: 28 por valor de $103.845.392.566,95
Se expidieron los siguientes RP:
Enero: 2.088 por valor de $750.632.080.867,83
Febrero: 806 por valor de $13.453.577.805,00
Marzo: 996 por valor de $67.312.406.124,00</v>
      </c>
      <c r="Z65" s="156" t="s">
        <v>965</v>
      </c>
      <c r="AA65" s="141" t="str">
        <f>IF(VLOOKUP(A65,'Bateria indicadores proceso'!A:AT,34,FALSE)="","No reportó Evidencia",VLOOKUP(A65,'Bateria indicadores proceso'!A:AT,34,FALSE))</f>
        <v>Ind061</v>
      </c>
      <c r="AB65" s="152" t="s">
        <v>967</v>
      </c>
    </row>
    <row r="66" spans="1:28" s="93" customFormat="1" ht="100" customHeight="1">
      <c r="A66" s="92" t="s">
        <v>225</v>
      </c>
      <c r="B66" s="117" t="str">
        <f>VLOOKUP(A66,'Bateria indicadores proceso'!A:X,2,FALSE)</f>
        <v>DE APOYO</v>
      </c>
      <c r="C66" s="118" t="str">
        <f>VLOOKUP(A66,'Bateria indicadores proceso'!A:X,3,FALSE)</f>
        <v>GESTIÓN FINANCIERA</v>
      </c>
      <c r="D66" s="118" t="str">
        <f>VLOOKUP(A66,'Bateria indicadores proceso'!A:X,7,FALSE)</f>
        <v>Subdirección Administrativa y Financiera</v>
      </c>
      <c r="E66" s="119">
        <f>VLOOKUP(A66,'Bateria indicadores proceso'!A:X,4,FALSE)</f>
        <v>1</v>
      </c>
      <c r="F66" s="119">
        <f>VLOOKUP(A66,'Bateria indicadores proceso'!A:X,6,FALSE)</f>
        <v>0.34</v>
      </c>
      <c r="G66" s="119" t="str">
        <f>VLOOKUP(A66,'Bateria indicadores proceso'!A:X,12,FALSE)</f>
        <v>Cuentas aprobadas por el Grupo de Gestión Financiera y Contable del Ministerio</v>
      </c>
      <c r="H66" s="119" t="str">
        <f>VLOOKUP(A66,'Bateria indicadores proceso'!A:AB,10,FALSE)</f>
        <v>Efectividad</v>
      </c>
      <c r="I66" s="119" t="str">
        <f>VLOOKUP(A66,'Bateria indicadores proceso'!A:AB,16,FALSE)</f>
        <v>Porcentaje</v>
      </c>
      <c r="J66" s="137">
        <f>VLOOKUP(A66,'Bateria indicadores proceso'!A:X,20,FALSE)</f>
        <v>1</v>
      </c>
      <c r="K66" s="137">
        <f>VLOOKUP(A66,'Bateria indicadores proceso'!A:X,21,FALSE)</f>
        <v>1</v>
      </c>
      <c r="L66" s="137">
        <f>VLOOKUP(A66,'Bateria indicadores proceso'!A:X,22,FALSE)</f>
        <v>1</v>
      </c>
      <c r="M66" s="137">
        <f>VLOOKUP(A66,'Bateria indicadores proceso'!A:X,23,FALSE)</f>
        <v>1</v>
      </c>
      <c r="N66" s="138">
        <f>VLOOKUP(A66,'Bateria indicadores proceso'!A:X,24,FALSE)</f>
        <v>1</v>
      </c>
      <c r="O66" s="138">
        <f>VLOOKUP(A66,'Bateria indicadores proceso'!A:AR,28,FALSE)</f>
        <v>1</v>
      </c>
      <c r="P66" s="138">
        <f>VLOOKUP(A66,'Bateria indicadores proceso'!A:AR,29,FALSE)</f>
        <v>0</v>
      </c>
      <c r="Q66" s="138">
        <f>VLOOKUP(A66,'Bateria indicadores proceso'!A:AR,30,FALSE)</f>
        <v>0</v>
      </c>
      <c r="R66" s="138">
        <f>VLOOKUP(A66,'Bateria indicadores proceso'!A:AR,31,FALSE)</f>
        <v>0</v>
      </c>
      <c r="S66" s="138">
        <f>VLOOKUP(A66,'Bateria indicadores proceso'!A:AR,32,FALSE)</f>
        <v>1</v>
      </c>
      <c r="T66" s="120">
        <f>VLOOKUP(A66,'Bateria indicadores proceso'!A:AT,45,FALSE)</f>
        <v>1</v>
      </c>
      <c r="U66" s="124">
        <f>VLOOKUP(A66,'Bateria indicadores proceso'!A:AT,46,FALSE)</f>
        <v>1</v>
      </c>
      <c r="V66" s="121">
        <f t="shared" si="0"/>
        <v>0.34</v>
      </c>
      <c r="W66" s="121">
        <f t="shared" si="1"/>
        <v>0.34</v>
      </c>
      <c r="X66" s="98"/>
      <c r="Y66" s="140" t="str">
        <f>IF(VLOOKUP(A66,'Bateria indicadores proceso'!A:AT,33,FALSE)="","No registro avance",VLOOKUP(A66,'Bateria indicadores proceso'!A:AT,33,FALSE))</f>
        <v>Desde la Subdirección Administrativa y Financiera - Grupo de Gestión Financiera y Contable, se recepcionaron 5.397 cuentas para trámite de revisión, aprobación y pago, y de las cuales 4.443 fueron aprobadas y dieron continuidad al trámite de la cadena presupuestal, dando así cumplimiento al 100% de la actividad.
Con el Siguiente detalle correspondiente al primer trimestre de la Vigencia 2026, así:
Enero: 1173
Febrero: 2567
Marzo: 1657
Presentando una diferencia entre cuentas radicadas y aprobadas de 954, lo que obedece a las devoluciones realizadas.
Por lo anterior desde la Subdirección Administrativa y Financiera - Grupo de Gestión Financiera y Contable, se mantiene el apoyo a los áreas, así como la constante comunicación con los enlaces a fin de disminuir el índice de error, que conlleva a estás devoluciones.</v>
      </c>
      <c r="Z66" s="156" t="s">
        <v>965</v>
      </c>
      <c r="AA66" s="141" t="str">
        <f>IF(VLOOKUP(A66,'Bateria indicadores proceso'!A:AT,34,FALSE)="","No reportó Evidencia",VLOOKUP(A66,'Bateria indicadores proceso'!A:AT,34,FALSE))</f>
        <v>Ind062</v>
      </c>
      <c r="AB66" s="152" t="s">
        <v>967</v>
      </c>
    </row>
    <row r="67" spans="1:28" s="93" customFormat="1" ht="100" customHeight="1">
      <c r="A67" s="92" t="s">
        <v>226</v>
      </c>
      <c r="B67" s="117" t="str">
        <f>VLOOKUP(A67,'Bateria indicadores proceso'!A:X,2,FALSE)</f>
        <v>DE APOYO</v>
      </c>
      <c r="C67" s="118" t="str">
        <f>VLOOKUP(A67,'Bateria indicadores proceso'!A:X,3,FALSE)</f>
        <v>GESTIÓN DE BIENES Y SERVICIOS</v>
      </c>
      <c r="D67" s="118" t="str">
        <f>VLOOKUP(A67,'Bateria indicadores proceso'!A:X,7,FALSE)</f>
        <v xml:space="preserve">Subdirección de Gestión Contractual </v>
      </c>
      <c r="E67" s="119">
        <f>VLOOKUP(A67,'Bateria indicadores proceso'!A:X,4,FALSE)</f>
        <v>1</v>
      </c>
      <c r="F67" s="119">
        <f>VLOOKUP(A67,'Bateria indicadores proceso'!A:X,6,FALSE)</f>
        <v>0.25</v>
      </c>
      <c r="G67" s="119" t="str">
        <f>VLOOKUP(A67,'Bateria indicadores proceso'!A:X,12,FALSE)</f>
        <v xml:space="preserve">Certificaciones expedidas en el aplicativo Sistema de Rendición Electrónica de la Cuenta e Informes - SIRECI </v>
      </c>
      <c r="H67" s="119" t="str">
        <f>VLOOKUP(A67,'Bateria indicadores proceso'!A:AB,10,FALSE)</f>
        <v>Eficacia</v>
      </c>
      <c r="I67" s="119" t="str">
        <f>VLOOKUP(A67,'Bateria indicadores proceso'!A:AB,16,FALSE)</f>
        <v>Número</v>
      </c>
      <c r="J67" s="139">
        <f>VLOOKUP(A67,'Bateria indicadores proceso'!A:X,20,FALSE)</f>
        <v>3</v>
      </c>
      <c r="K67" s="139">
        <f>VLOOKUP(A67,'Bateria indicadores proceso'!A:X,21,FALSE)</f>
        <v>3</v>
      </c>
      <c r="L67" s="139">
        <f>VLOOKUP(A67,'Bateria indicadores proceso'!A:X,22,FALSE)</f>
        <v>3</v>
      </c>
      <c r="M67" s="139">
        <f>VLOOKUP(A67,'Bateria indicadores proceso'!A:X,23,FALSE)</f>
        <v>3</v>
      </c>
      <c r="N67" s="139">
        <f>VLOOKUP(A67,'Bateria indicadores proceso'!A:X,24,FALSE)</f>
        <v>12</v>
      </c>
      <c r="O67" s="139">
        <f>VLOOKUP(A67,'Bateria indicadores proceso'!A:AR,28,FALSE)</f>
        <v>3</v>
      </c>
      <c r="P67" s="138">
        <f>VLOOKUP(A67,'Bateria indicadores proceso'!A:AR,29,FALSE)</f>
        <v>0</v>
      </c>
      <c r="Q67" s="138">
        <f>VLOOKUP(A67,'Bateria indicadores proceso'!A:AR,30,FALSE)</f>
        <v>0</v>
      </c>
      <c r="R67" s="138">
        <f>VLOOKUP(A67,'Bateria indicadores proceso'!A:AR,31,FALSE)</f>
        <v>0</v>
      </c>
      <c r="S67" s="139">
        <f>VLOOKUP(A67,'Bateria indicadores proceso'!A:AR,32,FALSE)</f>
        <v>3</v>
      </c>
      <c r="T67" s="120">
        <f>VLOOKUP(A67,'Bateria indicadores proceso'!A:AT,45,FALSE)</f>
        <v>1</v>
      </c>
      <c r="U67" s="124">
        <f>VLOOKUP(A67,'Bateria indicadores proceso'!A:AT,46,FALSE)</f>
        <v>0.25</v>
      </c>
      <c r="V67" s="121">
        <f t="shared" si="0"/>
        <v>0.25</v>
      </c>
      <c r="W67" s="121">
        <f t="shared" si="1"/>
        <v>6.25E-2</v>
      </c>
      <c r="X67" s="98"/>
      <c r="Y67" s="140" t="str">
        <f>IF(VLOOKUP(A67,'Bateria indicadores proceso'!A:AT,33,FALSE)="","No registro avance",VLOOKUP(A67,'Bateria indicadores proceso'!A:AT,33,FALSE))</f>
        <v>Durante el primer trimestre del año 2026, la Subdirección de Gestión Contractual reportó mensualmente a la Contraloría General de la República, a través de la plataforma SIRECI, los contratos y/o convenios suscritos por el Ministerio del interior, reportes realizados durante los meses de enero, febrero y marzo de 2026.</v>
      </c>
      <c r="Z67" s="156" t="s">
        <v>965</v>
      </c>
      <c r="AA67" s="141" t="str">
        <f>IF(VLOOKUP(A67,'Bateria indicadores proceso'!A:AT,34,FALSE)="","No reportó Evidencia",VLOOKUP(A67,'Bateria indicadores proceso'!A:AT,34,FALSE))</f>
        <v>https://mininteriorgovco.sharepoint.com/:f:/r/sites/EvidenciasOAP/Documentos%20compartidos/Evidencias%20Indicadores%20de%20Proceso%202026/08.%20Gesti%C3%B3n%20de%20Bienes%20y%20Servicios/I%20Trimestre/Ind.063?csf=1&amp;web=1&amp;e=iJHRfv</v>
      </c>
      <c r="AB67" s="152" t="s">
        <v>967</v>
      </c>
    </row>
    <row r="68" spans="1:28" s="93" customFormat="1" ht="100" customHeight="1">
      <c r="A68" s="92" t="s">
        <v>227</v>
      </c>
      <c r="B68" s="117" t="str">
        <f>VLOOKUP(A68,'Bateria indicadores proceso'!A:X,2,FALSE)</f>
        <v>DE APOYO</v>
      </c>
      <c r="C68" s="118" t="str">
        <f>VLOOKUP(A68,'Bateria indicadores proceso'!A:X,3,FALSE)</f>
        <v>GESTIÓN DE BIENES Y SERVICIOS</v>
      </c>
      <c r="D68" s="118" t="str">
        <f>VLOOKUP(A68,'Bateria indicadores proceso'!A:X,7,FALSE)</f>
        <v xml:space="preserve">Subdirección de Gestión Contractual </v>
      </c>
      <c r="E68" s="119">
        <f>VLOOKUP(A68,'Bateria indicadores proceso'!A:X,4,FALSE)</f>
        <v>1</v>
      </c>
      <c r="F68" s="119">
        <f>VLOOKUP(A68,'Bateria indicadores proceso'!A:X,6,FALSE)</f>
        <v>0.25</v>
      </c>
      <c r="G68" s="119" t="str">
        <f>VLOOKUP(A68,'Bateria indicadores proceso'!A:X,12,FALSE)</f>
        <v xml:space="preserve">Modificaciones al Plan Anual de Adquisiciones revisadas por la Subdirección de Gestión Contractual </v>
      </c>
      <c r="H68" s="119" t="str">
        <f>VLOOKUP(A68,'Bateria indicadores proceso'!A:AB,10,FALSE)</f>
        <v>Eficiencia</v>
      </c>
      <c r="I68" s="119" t="str">
        <f>VLOOKUP(A68,'Bateria indicadores proceso'!A:AB,16,FALSE)</f>
        <v>Porcentaje</v>
      </c>
      <c r="J68" s="137">
        <f>VLOOKUP(A68,'Bateria indicadores proceso'!A:X,20,FALSE)</f>
        <v>1</v>
      </c>
      <c r="K68" s="137">
        <f>VLOOKUP(A68,'Bateria indicadores proceso'!A:X,21,FALSE)</f>
        <v>1</v>
      </c>
      <c r="L68" s="137">
        <f>VLOOKUP(A68,'Bateria indicadores proceso'!A:X,22,FALSE)</f>
        <v>1</v>
      </c>
      <c r="M68" s="137">
        <f>VLOOKUP(A68,'Bateria indicadores proceso'!A:X,23,FALSE)</f>
        <v>1</v>
      </c>
      <c r="N68" s="138">
        <f>VLOOKUP(A68,'Bateria indicadores proceso'!A:X,24,FALSE)</f>
        <v>1</v>
      </c>
      <c r="O68" s="138">
        <f>VLOOKUP(A68,'Bateria indicadores proceso'!A:AR,28,FALSE)</f>
        <v>1</v>
      </c>
      <c r="P68" s="138">
        <f>VLOOKUP(A68,'Bateria indicadores proceso'!A:AR,29,FALSE)</f>
        <v>100</v>
      </c>
      <c r="Q68" s="138">
        <f>VLOOKUP(A68,'Bateria indicadores proceso'!A:AR,30,FALSE)</f>
        <v>100</v>
      </c>
      <c r="R68" s="138">
        <f>VLOOKUP(A68,'Bateria indicadores proceso'!A:AR,31,FALSE)</f>
        <v>100</v>
      </c>
      <c r="S68" s="138">
        <f>VLOOKUP(A68,'Bateria indicadores proceso'!A:AR,32,FALSE)</f>
        <v>100</v>
      </c>
      <c r="T68" s="120">
        <f>VLOOKUP(A68,'Bateria indicadores proceso'!A:AT,45,FALSE)</f>
        <v>1</v>
      </c>
      <c r="U68" s="124">
        <f>VLOOKUP(A68,'Bateria indicadores proceso'!A:AT,46,FALSE)</f>
        <v>1.0000100000000001</v>
      </c>
      <c r="V68" s="121">
        <f t="shared" si="0"/>
        <v>0.25</v>
      </c>
      <c r="W68" s="121">
        <f t="shared" si="1"/>
        <v>0.25000250000000002</v>
      </c>
      <c r="X68" s="98"/>
      <c r="Y68" s="140" t="str">
        <f>IF(VLOOKUP(A68,'Bateria indicadores proceso'!A:AT,33,FALSE)="","No registro avance",VLOOKUP(A68,'Bateria indicadores proceso'!A:AT,33,FALSE))</f>
        <v>Previo a la publicación de las diferentes versiones del Plan Anual de Adquisiciones, la Subdirección de Gestión Contractual realizó durante los meses de enero a marzo de 2026, la revisión de 6 modificaciones al PAA (V1 a V6).</v>
      </c>
      <c r="Z68" s="156" t="s">
        <v>965</v>
      </c>
      <c r="AA68" s="141" t="str">
        <f>IF(VLOOKUP(A68,'Bateria indicadores proceso'!A:AT,34,FALSE)="","No reportó Evidencia",VLOOKUP(A68,'Bateria indicadores proceso'!A:AT,34,FALSE))</f>
        <v>https://mininteriorgovco.sharepoint.com/:f:/r/sites/EvidenciasOAP/Documentos%20compartidos/Evidencias%20Indicadores%20de%20Proceso%202026/08.%20Gesti%C3%B3n%20de%20Bienes%20y%20Servicios/I%20Trimestre/Ind064?csf=1&amp;web=1&amp;e=epjCFi</v>
      </c>
      <c r="AB68" s="152" t="s">
        <v>967</v>
      </c>
    </row>
    <row r="69" spans="1:28" s="93" customFormat="1" ht="100" customHeight="1">
      <c r="A69" s="92" t="s">
        <v>228</v>
      </c>
      <c r="B69" s="117" t="str">
        <f>VLOOKUP(A69,'Bateria indicadores proceso'!A:X,2,FALSE)</f>
        <v>DE APOYO</v>
      </c>
      <c r="C69" s="118" t="str">
        <f>VLOOKUP(A69,'Bateria indicadores proceso'!A:X,3,FALSE)</f>
        <v>GESTIÓN DE BIENES Y SERVICIOS</v>
      </c>
      <c r="D69" s="118" t="str">
        <f>VLOOKUP(A69,'Bateria indicadores proceso'!A:X,7,FALSE)</f>
        <v xml:space="preserve">Subdirección de Gestión Contractual </v>
      </c>
      <c r="E69" s="119">
        <f>VLOOKUP(A69,'Bateria indicadores proceso'!A:X,4,FALSE)</f>
        <v>1</v>
      </c>
      <c r="F69" s="119">
        <f>VLOOKUP(A69,'Bateria indicadores proceso'!A:X,6,FALSE)</f>
        <v>0.25</v>
      </c>
      <c r="G69" s="119" t="str">
        <f>VLOOKUP(A69,'Bateria indicadores proceso'!A:X,12,FALSE)</f>
        <v xml:space="preserve">Capacitaciones adelantadas a los Supervisores por la Subdirección de Gestión Contractual </v>
      </c>
      <c r="H69" s="119" t="str">
        <f>VLOOKUP(A69,'Bateria indicadores proceso'!A:AB,10,FALSE)</f>
        <v>Eficiencia</v>
      </c>
      <c r="I69" s="119" t="str">
        <f>VLOOKUP(A69,'Bateria indicadores proceso'!A:AB,16,FALSE)</f>
        <v>Número</v>
      </c>
      <c r="J69" s="139">
        <f>VLOOKUP(A69,'Bateria indicadores proceso'!A:X,20,FALSE)</f>
        <v>1</v>
      </c>
      <c r="K69" s="139">
        <f>VLOOKUP(A69,'Bateria indicadores proceso'!A:X,21,FALSE)</f>
        <v>1</v>
      </c>
      <c r="L69" s="139">
        <f>VLOOKUP(A69,'Bateria indicadores proceso'!A:X,22,FALSE)</f>
        <v>1</v>
      </c>
      <c r="M69" s="139">
        <f>VLOOKUP(A69,'Bateria indicadores proceso'!A:X,23,FALSE)</f>
        <v>1</v>
      </c>
      <c r="N69" s="139">
        <f>VLOOKUP(A69,'Bateria indicadores proceso'!A:X,24,FALSE)</f>
        <v>4</v>
      </c>
      <c r="O69" s="139">
        <f>VLOOKUP(A69,'Bateria indicadores proceso'!A:AR,28,FALSE)</f>
        <v>1</v>
      </c>
      <c r="P69" s="138">
        <f>VLOOKUP(A69,'Bateria indicadores proceso'!A:AR,29,FALSE)</f>
        <v>0</v>
      </c>
      <c r="Q69" s="138">
        <f>VLOOKUP(A69,'Bateria indicadores proceso'!A:AR,30,FALSE)</f>
        <v>0</v>
      </c>
      <c r="R69" s="138">
        <f>VLOOKUP(A69,'Bateria indicadores proceso'!A:AR,31,FALSE)</f>
        <v>0</v>
      </c>
      <c r="S69" s="139">
        <f>VLOOKUP(A69,'Bateria indicadores proceso'!A:AR,32,FALSE)</f>
        <v>1</v>
      </c>
      <c r="T69" s="120">
        <f>VLOOKUP(A69,'Bateria indicadores proceso'!A:AT,45,FALSE)</f>
        <v>1</v>
      </c>
      <c r="U69" s="124">
        <f>VLOOKUP(A69,'Bateria indicadores proceso'!A:AT,46,FALSE)</f>
        <v>0.25</v>
      </c>
      <c r="V69" s="121">
        <f t="shared" si="0"/>
        <v>0.25</v>
      </c>
      <c r="W69" s="121">
        <f t="shared" si="1"/>
        <v>6.25E-2</v>
      </c>
      <c r="X69" s="98"/>
      <c r="Y69" s="140" t="str">
        <f>IF(VLOOKUP(A69,'Bateria indicadores proceso'!A:AT,33,FALSE)="","No registro avance",VLOOKUP(A69,'Bateria indicadores proceso'!A:AT,33,FALSE))</f>
        <v>Durante los meses de enero a marzo de 2026, la Subdirección de Gestión Contractual realizó una (1) capacitación en temas relacionados con el seguimiento a la ejecución y liquidación de contratos/convenios.</v>
      </c>
      <c r="Z69" s="156" t="s">
        <v>965</v>
      </c>
      <c r="AA69" s="141" t="str">
        <f>IF(VLOOKUP(A69,'Bateria indicadores proceso'!A:AT,34,FALSE)="","No reportó Evidencia",VLOOKUP(A69,'Bateria indicadores proceso'!A:AT,34,FALSE))</f>
        <v>https://mininteriorgovco.sharepoint.com/:f:/r/sites/EvidenciasOAP/Documentos%20compartidos/Evidencias%20Indicadores%20de%20Proceso%202026/08.%20Gesti%C3%B3n%20de%20Bienes%20y%20Servicios/I%20Trimestre/Ind065?csf=1&amp;web=1&amp;e=CsDQQm</v>
      </c>
      <c r="AB69" s="152" t="s">
        <v>967</v>
      </c>
    </row>
    <row r="70" spans="1:28" s="93" customFormat="1" ht="100" customHeight="1">
      <c r="A70" s="92" t="s">
        <v>229</v>
      </c>
      <c r="B70" s="117" t="str">
        <f>VLOOKUP(A70,'Bateria indicadores proceso'!A:X,2,FALSE)</f>
        <v>DE APOYO</v>
      </c>
      <c r="C70" s="118" t="str">
        <f>VLOOKUP(A70,'Bateria indicadores proceso'!A:X,3,FALSE)</f>
        <v>GESTIÓN DE BIENES Y SERVICIOS</v>
      </c>
      <c r="D70" s="118" t="str">
        <f>VLOOKUP(A70,'Bateria indicadores proceso'!A:X,7,FALSE)</f>
        <v xml:space="preserve">Subdirección de Gestión Contractual </v>
      </c>
      <c r="E70" s="119">
        <f>VLOOKUP(A70,'Bateria indicadores proceso'!A:X,4,FALSE)</f>
        <v>1</v>
      </c>
      <c r="F70" s="119">
        <f>VLOOKUP(A70,'Bateria indicadores proceso'!A:X,6,FALSE)</f>
        <v>0.25</v>
      </c>
      <c r="G70" s="119" t="str">
        <f>VLOOKUP(A70,'Bateria indicadores proceso'!A:X,12,FALSE)</f>
        <v xml:space="preserve">Contratos y/o convenios publicados por la Subdirección de Gestión Contractual  en la plataforma establecida por  "Colombia Compra Eficiente" </v>
      </c>
      <c r="H70" s="119" t="str">
        <f>VLOOKUP(A70,'Bateria indicadores proceso'!A:AB,10,FALSE)</f>
        <v>Eficacia</v>
      </c>
      <c r="I70" s="119" t="str">
        <f>VLOOKUP(A70,'Bateria indicadores proceso'!A:AB,16,FALSE)</f>
        <v>Porcentaje</v>
      </c>
      <c r="J70" s="137">
        <f>VLOOKUP(A70,'Bateria indicadores proceso'!A:X,20,FALSE)</f>
        <v>1</v>
      </c>
      <c r="K70" s="137">
        <f>VLOOKUP(A70,'Bateria indicadores proceso'!A:X,21,FALSE)</f>
        <v>1</v>
      </c>
      <c r="L70" s="137">
        <f>VLOOKUP(A70,'Bateria indicadores proceso'!A:X,22,FALSE)</f>
        <v>1</v>
      </c>
      <c r="M70" s="137">
        <f>VLOOKUP(A70,'Bateria indicadores proceso'!A:X,23,FALSE)</f>
        <v>1</v>
      </c>
      <c r="N70" s="138">
        <f>VLOOKUP(A70,'Bateria indicadores proceso'!A:X,24,FALSE)</f>
        <v>1</v>
      </c>
      <c r="O70" s="138">
        <f>VLOOKUP(A70,'Bateria indicadores proceso'!A:AR,28,FALSE)</f>
        <v>100</v>
      </c>
      <c r="P70" s="138">
        <f>VLOOKUP(A70,'Bateria indicadores proceso'!A:AR,29,FALSE)</f>
        <v>0</v>
      </c>
      <c r="Q70" s="138">
        <f>VLOOKUP(A70,'Bateria indicadores proceso'!A:AR,30,FALSE)</f>
        <v>0</v>
      </c>
      <c r="R70" s="138">
        <f>VLOOKUP(A70,'Bateria indicadores proceso'!A:AR,31,FALSE)</f>
        <v>0</v>
      </c>
      <c r="S70" s="138">
        <f>VLOOKUP(A70,'Bateria indicadores proceso'!A:AR,32,FALSE)</f>
        <v>100</v>
      </c>
      <c r="T70" s="120">
        <f>VLOOKUP(A70,'Bateria indicadores proceso'!A:AT,45,FALSE)</f>
        <v>1.0000100000000001</v>
      </c>
      <c r="U70" s="124">
        <f>VLOOKUP(A70,'Bateria indicadores proceso'!A:AT,46,FALSE)</f>
        <v>1.0000100000000001</v>
      </c>
      <c r="V70" s="121">
        <f t="shared" ref="V70:V87" si="2">IF(T70="No se reportó avance",0,IFERROR(F70*T70,F70))</f>
        <v>0.25000250000000002</v>
      </c>
      <c r="W70" s="121">
        <f t="shared" ref="W70:W87" si="3">IF(U70="No se reportó avance",0,IFERROR(U70*F70,F70))</f>
        <v>0.25000250000000002</v>
      </c>
      <c r="X70" s="98"/>
      <c r="Y70" s="140" t="str">
        <f>IF(VLOOKUP(A70,'Bateria indicadores proceso'!A:AT,33,FALSE)="","No registro avance",VLOOKUP(A70,'Bateria indicadores proceso'!A:AT,33,FALSE))</f>
        <v>Previa la publicación de cada uno de los procesos de contratación, la subdirección de gestión contractual realizó la verificación de la coherencia de los 1542 procesos de contratación celebrados en el primer trimestre de 2026 con el PAA. En enero se suscribieron 1541 contratos y en marzo se celebró 1 contrato, para un total de 1542.</v>
      </c>
      <c r="Z70" s="156" t="s">
        <v>965</v>
      </c>
      <c r="AA70" s="141" t="str">
        <f>IF(VLOOKUP(A70,'Bateria indicadores proceso'!A:AT,34,FALSE)="","No reportó Evidencia",VLOOKUP(A70,'Bateria indicadores proceso'!A:AT,34,FALSE))</f>
        <v>https://mininteriorgovco.sharepoint.com/:f:/r/sites/EvidenciasOAP/Documentos%20compartidos/Evidencias%20Indicadores%20de%20Proceso%202026/08.%20Gesti%C3%B3n%20de%20Bienes%20y%20Servicios/I%20Trimestre/Ind066?csf=1&amp;web=1&amp;e=17a4rG</v>
      </c>
      <c r="AB70" s="152" t="s">
        <v>967</v>
      </c>
    </row>
    <row r="71" spans="1:28" s="93" customFormat="1" ht="100" customHeight="1">
      <c r="A71" s="92" t="s">
        <v>230</v>
      </c>
      <c r="B71" s="117" t="str">
        <f>VLOOKUP(A71,'Bateria indicadores proceso'!A:X,2,FALSE)</f>
        <v>DE APOYO</v>
      </c>
      <c r="C71" s="118" t="str">
        <f>VLOOKUP(A71,'Bateria indicadores proceso'!A:X,3,FALSE)</f>
        <v>GESTIÓN JURÍDICA</v>
      </c>
      <c r="D71" s="118" t="str">
        <f>VLOOKUP(A71,'Bateria indicadores proceso'!A:X,7,FALSE)</f>
        <v>Dirección Jurídica</v>
      </c>
      <c r="E71" s="119">
        <f>VLOOKUP(A71,'Bateria indicadores proceso'!A:X,4,FALSE)</f>
        <v>1</v>
      </c>
      <c r="F71" s="119">
        <f>VLOOKUP(A71,'Bateria indicadores proceso'!A:X,6,FALSE)</f>
        <v>0.22</v>
      </c>
      <c r="G71" s="119" t="str">
        <f>VLOOKUP(A71,'Bateria indicadores proceso'!A:X,12,FALSE)</f>
        <v>Audiencias judiciales atendidas en los procesos en los que el Ministerio del Interior sea convocado.</v>
      </c>
      <c r="H71" s="119" t="str">
        <f>VLOOKUP(A71,'Bateria indicadores proceso'!A:AB,10,FALSE)</f>
        <v>Eficacia</v>
      </c>
      <c r="I71" s="119" t="str">
        <f>VLOOKUP(A71,'Bateria indicadores proceso'!A:AB,16,FALSE)</f>
        <v>Porcentaje</v>
      </c>
      <c r="J71" s="137">
        <f>VLOOKUP(A71,'Bateria indicadores proceso'!A:X,20,FALSE)</f>
        <v>0</v>
      </c>
      <c r="K71" s="137">
        <f>VLOOKUP(A71,'Bateria indicadores proceso'!A:X,21,FALSE)</f>
        <v>1</v>
      </c>
      <c r="L71" s="137">
        <f>VLOOKUP(A71,'Bateria indicadores proceso'!A:X,22,FALSE)</f>
        <v>0</v>
      </c>
      <c r="M71" s="137">
        <f>VLOOKUP(A71,'Bateria indicadores proceso'!A:X,23,FALSE)</f>
        <v>1</v>
      </c>
      <c r="N71" s="138">
        <f>VLOOKUP(A71,'Bateria indicadores proceso'!A:X,24,FALSE)</f>
        <v>1</v>
      </c>
      <c r="O71" s="138" t="str">
        <f>VLOOKUP(A71,'Bateria indicadores proceso'!A:AR,28,FALSE)</f>
        <v>N/A</v>
      </c>
      <c r="P71" s="138">
        <f>VLOOKUP(A71,'Bateria indicadores proceso'!A:AR,29,FALSE)</f>
        <v>0</v>
      </c>
      <c r="Q71" s="138">
        <f>VLOOKUP(A71,'Bateria indicadores proceso'!A:AR,30,FALSE)</f>
        <v>0</v>
      </c>
      <c r="R71" s="138">
        <f>VLOOKUP(A71,'Bateria indicadores proceso'!A:AR,31,FALSE)</f>
        <v>0</v>
      </c>
      <c r="S71" s="138" t="str">
        <f>VLOOKUP(A71,'Bateria indicadores proceso'!A:AR,32,FALSE)</f>
        <v>N/A</v>
      </c>
      <c r="T71" s="120" t="str">
        <f>VLOOKUP(A71,'Bateria indicadores proceso'!A:AT,45,FALSE)</f>
        <v>No aplica, no hay meta</v>
      </c>
      <c r="U71" s="124" t="str">
        <f>VLOOKUP(A71,'Bateria indicadores proceso'!A:AT,46,FALSE)</f>
        <v>No Aplica</v>
      </c>
      <c r="V71" s="121">
        <f t="shared" si="2"/>
        <v>0.22</v>
      </c>
      <c r="W71" s="121">
        <f t="shared" si="3"/>
        <v>0.22</v>
      </c>
      <c r="X71" s="98"/>
      <c r="Y71" s="140" t="str">
        <f>IF(VLOOKUP(A71,'Bateria indicadores proceso'!A:AT,33,FALSE)="","No registro avance",VLOOKUP(A71,'Bateria indicadores proceso'!A:AT,33,FALSE))</f>
        <v>N/A</v>
      </c>
      <c r="Z71" s="156" t="s">
        <v>965</v>
      </c>
      <c r="AA71" s="141" t="str">
        <f>IF(VLOOKUP(A71,'Bateria indicadores proceso'!A:AT,34,FALSE)="","No reportó Evidencia",VLOOKUP(A71,'Bateria indicadores proceso'!A:AT,34,FALSE))</f>
        <v>N/A</v>
      </c>
      <c r="AB71" s="152" t="s">
        <v>967</v>
      </c>
    </row>
    <row r="72" spans="1:28" s="93" customFormat="1" ht="100" customHeight="1">
      <c r="A72" s="92" t="s">
        <v>231</v>
      </c>
      <c r="B72" s="117" t="str">
        <f>VLOOKUP(A72,'Bateria indicadores proceso'!A:X,2,FALSE)</f>
        <v>DE APOYO</v>
      </c>
      <c r="C72" s="118" t="str">
        <f>VLOOKUP(A72,'Bateria indicadores proceso'!A:X,3,FALSE)</f>
        <v>GESTIÓN JURÍDICA</v>
      </c>
      <c r="D72" s="118" t="str">
        <f>VLOOKUP(A72,'Bateria indicadores proceso'!A:X,7,FALSE)</f>
        <v>Dirección Jurídica</v>
      </c>
      <c r="E72" s="119">
        <f>VLOOKUP(A72,'Bateria indicadores proceso'!A:X,4,FALSE)</f>
        <v>1</v>
      </c>
      <c r="F72" s="119">
        <f>VLOOKUP(A72,'Bateria indicadores proceso'!A:X,6,FALSE)</f>
        <v>0.22</v>
      </c>
      <c r="G72" s="119" t="str">
        <f>VLOOKUP(A72,'Bateria indicadores proceso'!A:X,12,FALSE)</f>
        <v xml:space="preserve">Conciliaciones extrajudiciales atendidas								</v>
      </c>
      <c r="H72" s="119" t="str">
        <f>VLOOKUP(A72,'Bateria indicadores proceso'!A:AB,10,FALSE)</f>
        <v>Eficacia</v>
      </c>
      <c r="I72" s="119" t="str">
        <f>VLOOKUP(A72,'Bateria indicadores proceso'!A:AB,16,FALSE)</f>
        <v>Porcentaje</v>
      </c>
      <c r="J72" s="137">
        <f>VLOOKUP(A72,'Bateria indicadores proceso'!A:X,20,FALSE)</f>
        <v>0</v>
      </c>
      <c r="K72" s="137">
        <f>VLOOKUP(A72,'Bateria indicadores proceso'!A:X,21,FALSE)</f>
        <v>1</v>
      </c>
      <c r="L72" s="137">
        <f>VLOOKUP(A72,'Bateria indicadores proceso'!A:X,22,FALSE)</f>
        <v>0</v>
      </c>
      <c r="M72" s="137">
        <f>VLOOKUP(A72,'Bateria indicadores proceso'!A:X,23,FALSE)</f>
        <v>1</v>
      </c>
      <c r="N72" s="138">
        <f>VLOOKUP(A72,'Bateria indicadores proceso'!A:X,24,FALSE)</f>
        <v>1</v>
      </c>
      <c r="O72" s="138" t="str">
        <f>VLOOKUP(A72,'Bateria indicadores proceso'!A:AR,28,FALSE)</f>
        <v>N/A</v>
      </c>
      <c r="P72" s="138">
        <f>VLOOKUP(A72,'Bateria indicadores proceso'!A:AR,29,FALSE)</f>
        <v>0</v>
      </c>
      <c r="Q72" s="138">
        <f>VLOOKUP(A72,'Bateria indicadores proceso'!A:AR,30,FALSE)</f>
        <v>0</v>
      </c>
      <c r="R72" s="138">
        <f>VLOOKUP(A72,'Bateria indicadores proceso'!A:AR,31,FALSE)</f>
        <v>0</v>
      </c>
      <c r="S72" s="138" t="str">
        <f>VLOOKUP(A72,'Bateria indicadores proceso'!A:AR,32,FALSE)</f>
        <v>N/A</v>
      </c>
      <c r="T72" s="120" t="str">
        <f>VLOOKUP(A72,'Bateria indicadores proceso'!A:AT,45,FALSE)</f>
        <v>No aplica, no hay meta</v>
      </c>
      <c r="U72" s="124" t="str">
        <f>VLOOKUP(A72,'Bateria indicadores proceso'!A:AT,46,FALSE)</f>
        <v>No Aplica</v>
      </c>
      <c r="V72" s="121">
        <f t="shared" si="2"/>
        <v>0.22</v>
      </c>
      <c r="W72" s="121">
        <f t="shared" si="3"/>
        <v>0.22</v>
      </c>
      <c r="X72" s="98"/>
      <c r="Y72" s="140" t="str">
        <f>IF(VLOOKUP(A72,'Bateria indicadores proceso'!A:AT,33,FALSE)="","No registro avance",VLOOKUP(A72,'Bateria indicadores proceso'!A:AT,33,FALSE))</f>
        <v>N/A</v>
      </c>
      <c r="Z72" s="156" t="s">
        <v>965</v>
      </c>
      <c r="AA72" s="141" t="str">
        <f>IF(VLOOKUP(A72,'Bateria indicadores proceso'!A:AT,34,FALSE)="","No reportó Evidencia",VLOOKUP(A72,'Bateria indicadores proceso'!A:AT,34,FALSE))</f>
        <v>N/A</v>
      </c>
      <c r="AB72" s="152" t="s">
        <v>967</v>
      </c>
    </row>
    <row r="73" spans="1:28" s="93" customFormat="1" ht="80.5" customHeight="1">
      <c r="A73" s="92" t="s">
        <v>232</v>
      </c>
      <c r="B73" s="117" t="str">
        <f>VLOOKUP(A73,'Bateria indicadores proceso'!A:X,2,FALSE)</f>
        <v>DE APOYO</v>
      </c>
      <c r="C73" s="118" t="str">
        <f>VLOOKUP(A73,'Bateria indicadores proceso'!A:X,3,FALSE)</f>
        <v>GESTIÓN JURÍDICA</v>
      </c>
      <c r="D73" s="118" t="str">
        <f>VLOOKUP(A73,'Bateria indicadores proceso'!A:X,7,FALSE)</f>
        <v>Dirección Jurídica</v>
      </c>
      <c r="E73" s="119">
        <f>VLOOKUP(A73,'Bateria indicadores proceso'!A:X,4,FALSE)</f>
        <v>1</v>
      </c>
      <c r="F73" s="119">
        <f>VLOOKUP(A73,'Bateria indicadores proceso'!A:X,6,FALSE)</f>
        <v>0.22</v>
      </c>
      <c r="G73" s="119" t="str">
        <f>VLOOKUP(A73,'Bateria indicadores proceso'!A:X,12,FALSE)</f>
        <v xml:space="preserve">Expedientes de solicitudes de pago de sentencias revisados									</v>
      </c>
      <c r="H73" s="119" t="str">
        <f>VLOOKUP(A73,'Bateria indicadores proceso'!A:AB,10,FALSE)</f>
        <v>Eficacia</v>
      </c>
      <c r="I73" s="119" t="str">
        <f>VLOOKUP(A73,'Bateria indicadores proceso'!A:AB,16,FALSE)</f>
        <v>Porcentaje</v>
      </c>
      <c r="J73" s="137">
        <f>VLOOKUP(A73,'Bateria indicadores proceso'!A:X,20,FALSE)</f>
        <v>1</v>
      </c>
      <c r="K73" s="137">
        <f>VLOOKUP(A73,'Bateria indicadores proceso'!A:X,21,FALSE)</f>
        <v>1</v>
      </c>
      <c r="L73" s="137">
        <f>VLOOKUP(A73,'Bateria indicadores proceso'!A:X,22,FALSE)</f>
        <v>1</v>
      </c>
      <c r="M73" s="137">
        <f>VLOOKUP(A73,'Bateria indicadores proceso'!A:X,23,FALSE)</f>
        <v>1</v>
      </c>
      <c r="N73" s="138">
        <f>VLOOKUP(A73,'Bateria indicadores proceso'!A:X,24,FALSE)</f>
        <v>1</v>
      </c>
      <c r="O73" s="138">
        <f>VLOOKUP(A73,'Bateria indicadores proceso'!A:AR,28,FALSE)</f>
        <v>0.88</v>
      </c>
      <c r="P73" s="138">
        <f>VLOOKUP(A73,'Bateria indicadores proceso'!A:AR,29,FALSE)</f>
        <v>0</v>
      </c>
      <c r="Q73" s="138">
        <f>VLOOKUP(A73,'Bateria indicadores proceso'!A:AR,30,FALSE)</f>
        <v>0</v>
      </c>
      <c r="R73" s="138">
        <f>VLOOKUP(A73,'Bateria indicadores proceso'!A:AR,31,FALSE)</f>
        <v>0</v>
      </c>
      <c r="S73" s="138">
        <f>VLOOKUP(A73,'Bateria indicadores proceso'!A:AR,32,FALSE)</f>
        <v>0.88</v>
      </c>
      <c r="T73" s="120">
        <f>VLOOKUP(A73,'Bateria indicadores proceso'!A:AT,45,FALSE)</f>
        <v>0.88</v>
      </c>
      <c r="U73" s="124">
        <f>VLOOKUP(A73,'Bateria indicadores proceso'!A:AT,46,FALSE)</f>
        <v>0.88</v>
      </c>
      <c r="V73" s="121">
        <f t="shared" si="2"/>
        <v>0.19359999999999999</v>
      </c>
      <c r="W73" s="121">
        <f t="shared" si="3"/>
        <v>0.19359999999999999</v>
      </c>
      <c r="X73" s="98"/>
      <c r="Y73" s="140" t="str">
        <f>IF(VLOOKUP(A73,'Bateria indicadores proceso'!A:AT,33,FALSE)="","No registro avance",VLOOKUP(A73,'Bateria indicadores proceso'!A:AT,33,FALSE))</f>
        <v>Durante el primer trimestre se recibieron 8 solicitudes de pago de las cuales se realizó verificación de cumplimiento de requisitos a 7 expedientes.</v>
      </c>
      <c r="Z73" s="156" t="s">
        <v>965</v>
      </c>
      <c r="AA73" s="141" t="str">
        <f>IF(VLOOKUP(A73,'Bateria indicadores proceso'!A:AT,34,FALSE)="","No reportó Evidencia",VLOOKUP(A73,'Bateria indicadores proceso'!A:AT,34,FALSE))</f>
        <v>https://mininteriorgovco.sharepoint.com/:f:/r/sites/EvidenciasOAP/Documentos%20compartidos/Evidencias%20Indicadores%20de%20Proceso%202026/09.%20Gesti%C3%B3n%20Jur%C3%ADdica/I%20Trimestre/Ind069?csf=1&amp;web=1&amp;e=MmrmFL</v>
      </c>
      <c r="AB73" s="152" t="s">
        <v>967</v>
      </c>
    </row>
    <row r="74" spans="1:28" s="93" customFormat="1" ht="100" customHeight="1">
      <c r="A74" s="92" t="s">
        <v>233</v>
      </c>
      <c r="B74" s="117" t="str">
        <f>VLOOKUP(A74,'Bateria indicadores proceso'!A:X,2,FALSE)</f>
        <v>DE APOYO</v>
      </c>
      <c r="C74" s="118" t="str">
        <f>VLOOKUP(A74,'Bateria indicadores proceso'!A:X,3,FALSE)</f>
        <v>GESTIÓN JURÍDICA</v>
      </c>
      <c r="D74" s="118" t="str">
        <f>VLOOKUP(A74,'Bateria indicadores proceso'!A:X,7,FALSE)</f>
        <v>Dirección Jurídica</v>
      </c>
      <c r="E74" s="119">
        <f>VLOOKUP(A74,'Bateria indicadores proceso'!A:X,4,FALSE)</f>
        <v>1</v>
      </c>
      <c r="F74" s="119">
        <f>VLOOKUP(A74,'Bateria indicadores proceso'!A:X,6,FALSE)</f>
        <v>0.22</v>
      </c>
      <c r="G74" s="119" t="str">
        <f>VLOOKUP(A74,'Bateria indicadores proceso'!A:X,12,FALSE)</f>
        <v>Proyectos de actos administrativos gestionados en el marco de las funciones a cargo de la Dirección Jurídica.</v>
      </c>
      <c r="H74" s="119" t="str">
        <f>VLOOKUP(A74,'Bateria indicadores proceso'!A:AB,10,FALSE)</f>
        <v>Eficacia</v>
      </c>
      <c r="I74" s="119" t="str">
        <f>VLOOKUP(A74,'Bateria indicadores proceso'!A:AB,16,FALSE)</f>
        <v>Porcentaje</v>
      </c>
      <c r="J74" s="137">
        <f>VLOOKUP(A74,'Bateria indicadores proceso'!A:X,20,FALSE)</f>
        <v>1</v>
      </c>
      <c r="K74" s="137">
        <f>VLOOKUP(A74,'Bateria indicadores proceso'!A:X,21,FALSE)</f>
        <v>1</v>
      </c>
      <c r="L74" s="137">
        <f>VLOOKUP(A74,'Bateria indicadores proceso'!A:X,22,FALSE)</f>
        <v>1</v>
      </c>
      <c r="M74" s="137">
        <f>VLOOKUP(A74,'Bateria indicadores proceso'!A:X,23,FALSE)</f>
        <v>1</v>
      </c>
      <c r="N74" s="138">
        <f>VLOOKUP(A74,'Bateria indicadores proceso'!A:X,24,FALSE)</f>
        <v>1</v>
      </c>
      <c r="O74" s="138">
        <f>VLOOKUP(A74,'Bateria indicadores proceso'!A:AR,28,FALSE)</f>
        <v>1.01</v>
      </c>
      <c r="P74" s="138">
        <f>VLOOKUP(A74,'Bateria indicadores proceso'!A:AR,29,FALSE)</f>
        <v>0</v>
      </c>
      <c r="Q74" s="138">
        <f>VLOOKUP(A74,'Bateria indicadores proceso'!A:AR,30,FALSE)</f>
        <v>0</v>
      </c>
      <c r="R74" s="138">
        <f>VLOOKUP(A74,'Bateria indicadores proceso'!A:AR,31,FALSE)</f>
        <v>0</v>
      </c>
      <c r="S74" s="138">
        <f>VLOOKUP(A74,'Bateria indicadores proceso'!A:AR,32,FALSE)</f>
        <v>1.01</v>
      </c>
      <c r="T74" s="120">
        <f>VLOOKUP(A74,'Bateria indicadores proceso'!A:AT,45,FALSE)</f>
        <v>1.0000100000000001</v>
      </c>
      <c r="U74" s="124">
        <f>VLOOKUP(A74,'Bateria indicadores proceso'!A:AT,46,FALSE)</f>
        <v>1.0000100000000001</v>
      </c>
      <c r="V74" s="121">
        <f t="shared" si="2"/>
        <v>0.22000220000000001</v>
      </c>
      <c r="W74" s="121">
        <f t="shared" si="3"/>
        <v>0.22000220000000001</v>
      </c>
      <c r="X74" s="98"/>
      <c r="Y74" s="140" t="str">
        <f>IF(VLOOKUP(A74,'Bateria indicadores proceso'!A:AT,33,FALSE)="","No registro avance",VLOOKUP(A74,'Bateria indicadores proceso'!A:AT,33,FALSE))</f>
        <v>La Dirección Jurídica elaboró 139 actos administrativos de los 137 solicitados durante el primer trimestre de 2026. La diferencia entre los actos administrativos elaborados y recibidos, corresponde a 2 solicitudes que fueron recibidas  el 31 de diciembre de 2025.</v>
      </c>
      <c r="Z74" s="156" t="s">
        <v>965</v>
      </c>
      <c r="AA74" s="141" t="str">
        <f>IF(VLOOKUP(A74,'Bateria indicadores proceso'!A:AT,34,FALSE)="","No reportó Evidencia",VLOOKUP(A74,'Bateria indicadores proceso'!A:AT,34,FALSE))</f>
        <v>https://mininteriorgovco.sharepoint.com/:f:/r/sites/EvidenciasOAP/Documentos%20compartidos/Evidencias%20Indicadores%20de%20Proceso%202026/09.%20Gesti%C3%B3n%20Jur%C3%ADdica/I%20Trimestre/Ind070?csf=1&amp;web=1&amp;e=QBTDUk</v>
      </c>
      <c r="AB74" s="152" t="s">
        <v>967</v>
      </c>
    </row>
    <row r="75" spans="1:28" s="93" customFormat="1" ht="100" customHeight="1">
      <c r="A75" s="92" t="s">
        <v>234</v>
      </c>
      <c r="B75" s="117" t="str">
        <f>VLOOKUP(A75,'Bateria indicadores proceso'!A:X,2,FALSE)</f>
        <v>DE APOYO</v>
      </c>
      <c r="C75" s="118" t="str">
        <f>VLOOKUP(A75,'Bateria indicadores proceso'!A:X,3,FALSE)</f>
        <v>GESTIÓN JURÍDICA</v>
      </c>
      <c r="D75" s="118" t="str">
        <f>VLOOKUP(A75,'Bateria indicadores proceso'!A:X,7,FALSE)</f>
        <v>Dirección Jurídica</v>
      </c>
      <c r="E75" s="119">
        <f>VLOOKUP(A75,'Bateria indicadores proceso'!A:X,4,FALSE)</f>
        <v>1</v>
      </c>
      <c r="F75" s="119">
        <f>VLOOKUP(A75,'Bateria indicadores proceso'!A:X,6,FALSE)</f>
        <v>0.12</v>
      </c>
      <c r="G75" s="119" t="str">
        <f>VLOOKUP(A75,'Bateria indicadores proceso'!A:X,12,FALSE)</f>
        <v>Informes enviados a los clientes internos y externos conforme a las funciones de la Dirección Jurídica</v>
      </c>
      <c r="H75" s="119" t="str">
        <f>VLOOKUP(A75,'Bateria indicadores proceso'!A:AB,10,FALSE)</f>
        <v>Eficacia</v>
      </c>
      <c r="I75" s="119" t="str">
        <f>VLOOKUP(A75,'Bateria indicadores proceso'!A:AB,16,FALSE)</f>
        <v>Porcentaje</v>
      </c>
      <c r="J75" s="137">
        <f>VLOOKUP(A75,'Bateria indicadores proceso'!A:X,20,FALSE)</f>
        <v>1</v>
      </c>
      <c r="K75" s="137">
        <f>VLOOKUP(A75,'Bateria indicadores proceso'!A:X,21,FALSE)</f>
        <v>1</v>
      </c>
      <c r="L75" s="137">
        <f>VLOOKUP(A75,'Bateria indicadores proceso'!A:X,22,FALSE)</f>
        <v>1</v>
      </c>
      <c r="M75" s="137">
        <f>VLOOKUP(A75,'Bateria indicadores proceso'!A:X,23,FALSE)</f>
        <v>1</v>
      </c>
      <c r="N75" s="138">
        <f>VLOOKUP(A75,'Bateria indicadores proceso'!A:X,24,FALSE)</f>
        <v>1</v>
      </c>
      <c r="O75" s="138" t="str">
        <f>VLOOKUP(A75,'Bateria indicadores proceso'!A:AR,28,FALSE)</f>
        <v xml:space="preserve">100%
</v>
      </c>
      <c r="P75" s="138">
        <f>VLOOKUP(A75,'Bateria indicadores proceso'!A:AR,29,FALSE)</f>
        <v>0</v>
      </c>
      <c r="Q75" s="138">
        <f>VLOOKUP(A75,'Bateria indicadores proceso'!A:AR,30,FALSE)</f>
        <v>0</v>
      </c>
      <c r="R75" s="138">
        <f>VLOOKUP(A75,'Bateria indicadores proceso'!A:AR,31,FALSE)</f>
        <v>0</v>
      </c>
      <c r="S75" s="138">
        <f>VLOOKUP(A75,'Bateria indicadores proceso'!A:AR,32,FALSE)</f>
        <v>1</v>
      </c>
      <c r="T75" s="120" t="str">
        <f>VLOOKUP(A75,'Bateria indicadores proceso'!A:AT,45,FALSE)</f>
        <v>Revisar fórmula</v>
      </c>
      <c r="U75" s="124">
        <f>VLOOKUP(A75,'Bateria indicadores proceso'!A:AT,46,FALSE)</f>
        <v>1</v>
      </c>
      <c r="V75" s="121">
        <f t="shared" si="2"/>
        <v>0.12</v>
      </c>
      <c r="W75" s="121">
        <f t="shared" si="3"/>
        <v>0.12</v>
      </c>
      <c r="X75" s="98"/>
      <c r="Y75" s="140" t="str">
        <f>IF(VLOOKUP(A75,'Bateria indicadores proceso'!A:AT,33,FALSE)="","No registro avance",VLOOKUP(A75,'Bateria indicadores proceso'!A:AT,33,FALSE))</f>
        <v>Durante el primer trimestre la Dirección Jurídica envió 11 informes a clientes externos de los 11 que fueron solicitados en el periodo objeto de reporte.</v>
      </c>
      <c r="Z75" s="156" t="s">
        <v>965</v>
      </c>
      <c r="AA75" s="141" t="str">
        <f>IF(VLOOKUP(A75,'Bateria indicadores proceso'!A:AT,34,FALSE)="","No reportó Evidencia",VLOOKUP(A75,'Bateria indicadores proceso'!A:AT,34,FALSE))</f>
        <v>https://mininteriorgovco.sharepoint.com/:f:/r/sites/EvidenciasOAP/Documentos%20compartidos/Evidencias%20Indicadores%20de%20Proceso%202026/09.%20Gesti%C3%B3n%20Jur%C3%ADdica/I%20Trimestre/Ind071?csf=1&amp;web=1&amp;e=GdT28t</v>
      </c>
      <c r="AB75" s="152" t="s">
        <v>967</v>
      </c>
    </row>
    <row r="76" spans="1:28" s="93" customFormat="1" ht="100" customHeight="1">
      <c r="A76" s="92" t="s">
        <v>235</v>
      </c>
      <c r="B76" s="117" t="str">
        <f>VLOOKUP(A76,'Bateria indicadores proceso'!A:X,2,FALSE)</f>
        <v>DE APOYO</v>
      </c>
      <c r="C76" s="118" t="str">
        <f>VLOOKUP(A76,'Bateria indicadores proceso'!A:X,3,FALSE)</f>
        <v>SERVICIO AL CIUDADANO</v>
      </c>
      <c r="D76" s="118" t="str">
        <f>VLOOKUP(A76,'Bateria indicadores proceso'!A:X,7,FALSE)</f>
        <v>Oficina de Información Pública del Interior</v>
      </c>
      <c r="E76" s="119">
        <f>VLOOKUP(A76,'Bateria indicadores proceso'!A:X,4,FALSE)</f>
        <v>1</v>
      </c>
      <c r="F76" s="119">
        <f>VLOOKUP(A76,'Bateria indicadores proceso'!A:X,6,FALSE)</f>
        <v>1</v>
      </c>
      <c r="G76" s="119" t="str">
        <f>VLOOKUP(A76,'Bateria indicadores proceso'!A:X,12,FALSE)</f>
        <v xml:space="preserve">PQRSDF ATENDIDAS DENTRO DE LOS TERMINOS DE LEY											</v>
      </c>
      <c r="H76" s="119" t="str">
        <f>VLOOKUP(A76,'Bateria indicadores proceso'!A:AB,10,FALSE)</f>
        <v>Eficiencia</v>
      </c>
      <c r="I76" s="119" t="str">
        <f>VLOOKUP(A76,'Bateria indicadores proceso'!A:AB,16,FALSE)</f>
        <v>Porcentaje</v>
      </c>
      <c r="J76" s="137">
        <f>VLOOKUP(A76,'Bateria indicadores proceso'!A:X,20,FALSE)</f>
        <v>0.37</v>
      </c>
      <c r="K76" s="137">
        <f>VLOOKUP(A76,'Bateria indicadores proceso'!A:X,21,FALSE)</f>
        <v>0.38</v>
      </c>
      <c r="L76" s="137">
        <f>VLOOKUP(A76,'Bateria indicadores proceso'!A:X,22,FALSE)</f>
        <v>0.39</v>
      </c>
      <c r="M76" s="137">
        <f>VLOOKUP(A76,'Bateria indicadores proceso'!A:X,23,FALSE)</f>
        <v>0.4</v>
      </c>
      <c r="N76" s="138">
        <f>VLOOKUP(A76,'Bateria indicadores proceso'!A:X,24,FALSE)</f>
        <v>0.4</v>
      </c>
      <c r="O76" s="138">
        <f>VLOOKUP(A76,'Bateria indicadores proceso'!A:AR,28,FALSE)</f>
        <v>0.41674282580881011</v>
      </c>
      <c r="P76" s="138">
        <f>VLOOKUP(A76,'Bateria indicadores proceso'!A:AR,29,FALSE)</f>
        <v>0</v>
      </c>
      <c r="Q76" s="138">
        <f>VLOOKUP(A76,'Bateria indicadores proceso'!A:AR,30,FALSE)</f>
        <v>0</v>
      </c>
      <c r="R76" s="138">
        <f>VLOOKUP(A76,'Bateria indicadores proceso'!A:AR,31,FALSE)</f>
        <v>0</v>
      </c>
      <c r="S76" s="138">
        <f>VLOOKUP(A76,'Bateria indicadores proceso'!A:AR,32,FALSE)</f>
        <v>0.41674282580881011</v>
      </c>
      <c r="T76" s="120">
        <f>VLOOKUP(A76,'Bateria indicadores proceso'!A:AT,45,FALSE)</f>
        <v>1.0000100000000001</v>
      </c>
      <c r="U76" s="124">
        <f>VLOOKUP(A76,'Bateria indicadores proceso'!A:AT,46,FALSE)</f>
        <v>1.0000100000000001</v>
      </c>
      <c r="V76" s="121">
        <f t="shared" si="2"/>
        <v>1.0000100000000001</v>
      </c>
      <c r="W76" s="121">
        <f t="shared" si="3"/>
        <v>1.0000100000000001</v>
      </c>
      <c r="X76" s="98"/>
      <c r="Y76" s="140" t="str">
        <f>IF(VLOOKUP(A76,'Bateria indicadores proceso'!A:AT,33,FALSE)="","No registro avance",VLOOKUP(A76,'Bateria indicadores proceso'!A:AT,33,FALSE))</f>
        <v>El indicador de oportunidad en la respuesta de PQRSDF se calcula mediante la fórmula: (Número de PQRSDF respondidas dentro de tiempo / Total de PQRSDF recibidas en el periodo) × 100. Para el primer trimestre de 2026, el cálculo se realizó con 9.191 PQRSDF respondidas dentro de los términos establecidos, de un total de 21.884 PQRSDF recibidas, lo que da como resultado: (9.191 / 21.884) × 100 = 42%.
Este resultado evidencia un cumplimiento del 42%, el cual supera la meta institucional establecida para el periodo,</v>
      </c>
      <c r="Z76" s="156" t="s">
        <v>965</v>
      </c>
      <c r="AA76" s="141" t="str">
        <f>IF(VLOOKUP(A76,'Bateria indicadores proceso'!A:AT,34,FALSE)="","No reportó Evidencia",VLOOKUP(A76,'Bateria indicadores proceso'!A:AT,34,FALSE))</f>
        <v>https://mininteriorgovco.sharepoint.com/:f:/r/sites/EvidenciasOAP/Documentos%20compartidos/Evidencias%20Indicadores%20de%20Proceso%202026/01.%20Planeaci%C3%B3n,%20Direccionamiento%20Estrat%C3%A9gico%20y%20Comunicaciones/I%20Trimestre/Oficina%20de%20Informaci%C3%B3n%20P%C3%BAblica%20del%20Interior/Grupo%20Servicio%20al%20Ciudadano-%20Oficina%20de%20Informaci%C3%B3n%20P%C3%BAblica%20del%20Interior/Id0072?csf=1&amp;web=1&amp;e=3kMgVu</v>
      </c>
      <c r="AB76" s="152" t="s">
        <v>967</v>
      </c>
    </row>
    <row r="77" spans="1:28" s="93" customFormat="1" ht="100" customHeight="1">
      <c r="A77" s="92" t="s">
        <v>236</v>
      </c>
      <c r="B77" s="117" t="str">
        <f>VLOOKUP(A77,'Bateria indicadores proceso'!A:X,2,FALSE)</f>
        <v>DE APOYO</v>
      </c>
      <c r="C77" s="118" t="str">
        <f>VLOOKUP(A77,'Bateria indicadores proceso'!A:X,3,FALSE)</f>
        <v>GESTIÓN TECNOLÓGICA</v>
      </c>
      <c r="D77" s="118" t="str">
        <f>VLOOKUP(A77,'Bateria indicadores proceso'!A:X,7,FALSE)</f>
        <v>Oficina de Información Pública del Interior</v>
      </c>
      <c r="E77" s="119">
        <f>VLOOKUP(A77,'Bateria indicadores proceso'!A:X,4,FALSE)</f>
        <v>1</v>
      </c>
      <c r="F77" s="119">
        <f>VLOOKUP(A77,'Bateria indicadores proceso'!A:X,6,FALSE)</f>
        <v>0.25</v>
      </c>
      <c r="G77" s="119" t="str">
        <f>VLOOKUP(A77,'Bateria indicadores proceso'!A:X,12,FALSE)</f>
        <v xml:space="preserve">Acciones de políticas de Gobierno Digital gestionadas									</v>
      </c>
      <c r="H77" s="119" t="str">
        <f>VLOOKUP(A77,'Bateria indicadores proceso'!A:AB,10,FALSE)</f>
        <v>Eficiencia</v>
      </c>
      <c r="I77" s="119" t="str">
        <f>VLOOKUP(A77,'Bateria indicadores proceso'!A:AB,16,FALSE)</f>
        <v>Porcentaje</v>
      </c>
      <c r="J77" s="137">
        <f>VLOOKUP(A77,'Bateria indicadores proceso'!A:X,20,FALSE)</f>
        <v>1</v>
      </c>
      <c r="K77" s="137">
        <f>VLOOKUP(A77,'Bateria indicadores proceso'!A:X,21,FALSE)</f>
        <v>1</v>
      </c>
      <c r="L77" s="137">
        <f>VLOOKUP(A77,'Bateria indicadores proceso'!A:X,22,FALSE)</f>
        <v>1</v>
      </c>
      <c r="M77" s="137">
        <f>VLOOKUP(A77,'Bateria indicadores proceso'!A:X,23,FALSE)</f>
        <v>1</v>
      </c>
      <c r="N77" s="138">
        <f>VLOOKUP(A77,'Bateria indicadores proceso'!A:X,24,FALSE)</f>
        <v>1</v>
      </c>
      <c r="O77" s="138">
        <f>VLOOKUP(A77,'Bateria indicadores proceso'!A:AR,28,FALSE)</f>
        <v>1</v>
      </c>
      <c r="P77" s="138">
        <f>VLOOKUP(A77,'Bateria indicadores proceso'!A:AR,29,FALSE)</f>
        <v>0</v>
      </c>
      <c r="Q77" s="138">
        <f>VLOOKUP(A77,'Bateria indicadores proceso'!A:AR,30,FALSE)</f>
        <v>0</v>
      </c>
      <c r="R77" s="138">
        <f>VLOOKUP(A77,'Bateria indicadores proceso'!A:AR,31,FALSE)</f>
        <v>0</v>
      </c>
      <c r="S77" s="138">
        <f>VLOOKUP(A77,'Bateria indicadores proceso'!A:AR,32,FALSE)</f>
        <v>1</v>
      </c>
      <c r="T77" s="120">
        <f>VLOOKUP(A77,'Bateria indicadores proceso'!A:AT,45,FALSE)</f>
        <v>1</v>
      </c>
      <c r="U77" s="124">
        <f>VLOOKUP(A77,'Bateria indicadores proceso'!A:AT,46,FALSE)</f>
        <v>1</v>
      </c>
      <c r="V77" s="121">
        <f t="shared" si="2"/>
        <v>0.25</v>
      </c>
      <c r="W77" s="121">
        <f t="shared" si="3"/>
        <v>0.25</v>
      </c>
      <c r="X77" s="98"/>
      <c r="Y77" s="140" t="str">
        <f>IF(VLOOKUP(A77,'Bateria indicadores proceso'!A:AT,33,FALSE)="","No registro avance",VLOOKUP(A77,'Bateria indicadores proceso'!A:AT,33,FALSE))</f>
        <v>El Grupo de Sistemas de la OIP, en cumplimiento de la Política de Gobierno Digital, realiza la actualización permanente del contenido de la sede electrónica del Ministerio del Interior. En este sentido, durante el primer trimestre reportó el indicador con base en la relación de 125 solicitudes publicadas en la sede electrónica, sobre el total de solicitudes recibidas, multiplicado por cien.</v>
      </c>
      <c r="Z77" s="156" t="s">
        <v>965</v>
      </c>
      <c r="AA77" s="141" t="str">
        <f>IF(VLOOKUP(A77,'Bateria indicadores proceso'!A:AT,34,FALSE)="","No reportó Evidencia",VLOOKUP(A77,'Bateria indicadores proceso'!A:AT,34,FALSE))</f>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073?csf=1&amp;web=1&amp;e=wOScCA</v>
      </c>
      <c r="AB77" s="152" t="s">
        <v>966</v>
      </c>
    </row>
    <row r="78" spans="1:28" s="93" customFormat="1" ht="100" customHeight="1">
      <c r="A78" s="92" t="s">
        <v>237</v>
      </c>
      <c r="B78" s="117" t="str">
        <f>VLOOKUP(A78,'Bateria indicadores proceso'!A:X,2,FALSE)</f>
        <v>DE APOYO</v>
      </c>
      <c r="C78" s="118" t="str">
        <f>VLOOKUP(A78,'Bateria indicadores proceso'!A:X,3,FALSE)</f>
        <v>GESTIÓN TECNOLÓGICA</v>
      </c>
      <c r="D78" s="118" t="str">
        <f>VLOOKUP(A78,'Bateria indicadores proceso'!A:X,7,FALSE)</f>
        <v>Oficina de Información Pública del Interior</v>
      </c>
      <c r="E78" s="119">
        <f>VLOOKUP(A78,'Bateria indicadores proceso'!A:X,4,FALSE)</f>
        <v>1</v>
      </c>
      <c r="F78" s="119">
        <f>VLOOKUP(A78,'Bateria indicadores proceso'!A:X,6,FALSE)</f>
        <v>0.25</v>
      </c>
      <c r="G78" s="119" t="str">
        <f>VLOOKUP(A78,'Bateria indicadores proceso'!A:X,12,FALSE)</f>
        <v>Índice de capacidad en la prestación de servicios</v>
      </c>
      <c r="H78" s="119" t="str">
        <f>VLOOKUP(A78,'Bateria indicadores proceso'!A:AB,10,FALSE)</f>
        <v>Eficiencia</v>
      </c>
      <c r="I78" s="119" t="str">
        <f>VLOOKUP(A78,'Bateria indicadores proceso'!A:AB,16,FALSE)</f>
        <v>Porcentaje</v>
      </c>
      <c r="J78" s="137">
        <f>VLOOKUP(A78,'Bateria indicadores proceso'!A:X,20,FALSE)</f>
        <v>1</v>
      </c>
      <c r="K78" s="137">
        <f>VLOOKUP(A78,'Bateria indicadores proceso'!A:X,21,FALSE)</f>
        <v>1</v>
      </c>
      <c r="L78" s="137">
        <f>VLOOKUP(A78,'Bateria indicadores proceso'!A:X,22,FALSE)</f>
        <v>1</v>
      </c>
      <c r="M78" s="137">
        <f>VLOOKUP(A78,'Bateria indicadores proceso'!A:X,23,FALSE)</f>
        <v>1</v>
      </c>
      <c r="N78" s="138">
        <f>VLOOKUP(A78,'Bateria indicadores proceso'!A:X,24,FALSE)</f>
        <v>1</v>
      </c>
      <c r="O78" s="138">
        <f>VLOOKUP(A78,'Bateria indicadores proceso'!A:AR,28,FALSE)</f>
        <v>1</v>
      </c>
      <c r="P78" s="138">
        <f>VLOOKUP(A78,'Bateria indicadores proceso'!A:AR,29,FALSE)</f>
        <v>0</v>
      </c>
      <c r="Q78" s="138">
        <f>VLOOKUP(A78,'Bateria indicadores proceso'!A:AR,30,FALSE)</f>
        <v>0</v>
      </c>
      <c r="R78" s="138">
        <f>VLOOKUP(A78,'Bateria indicadores proceso'!A:AR,31,FALSE)</f>
        <v>0</v>
      </c>
      <c r="S78" s="138">
        <f>VLOOKUP(A78,'Bateria indicadores proceso'!A:AR,32,FALSE)</f>
        <v>1</v>
      </c>
      <c r="T78" s="120">
        <f>VLOOKUP(A78,'Bateria indicadores proceso'!A:AT,45,FALSE)</f>
        <v>1</v>
      </c>
      <c r="U78" s="124">
        <f>VLOOKUP(A78,'Bateria indicadores proceso'!A:AT,46,FALSE)</f>
        <v>1</v>
      </c>
      <c r="V78" s="121">
        <f t="shared" si="2"/>
        <v>0.25</v>
      </c>
      <c r="W78" s="121">
        <f t="shared" si="3"/>
        <v>0.25</v>
      </c>
      <c r="X78" s="98"/>
      <c r="Y78" s="140" t="str">
        <f>IF(VLOOKUP(A78,'Bateria indicadores proceso'!A:AT,33,FALSE)="","No registro avance",VLOOKUP(A78,'Bateria indicadores proceso'!A:AT,33,FALSE))</f>
        <v>Durante el primer trimestre de 2026 se recibieron 2.528 solicitudes de soporte técnico, las cuales fueron atendidas y cerradas en su totalidad, alcanzando un cumplimiento del 100% en el indicador.
La gestión incluyó soporte a usuarios y a la infraestructura tecnológica (servidores y bases de datos). La distribución mensual evidenció una mayor concentración en febrero (1.391 solicitudes), seguido de enero (671) y marzo (466), manteniéndose la capacidad de respuesta frente al volumen total de requerimientos.</v>
      </c>
      <c r="Z78" s="156" t="s">
        <v>965</v>
      </c>
      <c r="AA78" s="141" t="str">
        <f>IF(VLOOKUP(A78,'Bateria indicadores proceso'!A:AT,34,FALSE)="","No reportó Evidencia",VLOOKUP(A78,'Bateria indicadores proceso'!A:AT,34,FALSE))</f>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074?csf=1&amp;web=1&amp;e=dmTP79</v>
      </c>
      <c r="AB78" s="152" t="s">
        <v>966</v>
      </c>
    </row>
    <row r="79" spans="1:28" s="93" customFormat="1" ht="100" customHeight="1">
      <c r="A79" s="92" t="s">
        <v>238</v>
      </c>
      <c r="B79" s="117" t="str">
        <f>VLOOKUP(A79,'Bateria indicadores proceso'!A:X,2,FALSE)</f>
        <v>DE APOYO</v>
      </c>
      <c r="C79" s="118" t="str">
        <f>VLOOKUP(A79,'Bateria indicadores proceso'!A:X,3,FALSE)</f>
        <v>GESTIÓN TECNOLÓGICA</v>
      </c>
      <c r="D79" s="118" t="str">
        <f>VLOOKUP(A79,'Bateria indicadores proceso'!A:X,7,FALSE)</f>
        <v>Oficina de Información Pública del Interior</v>
      </c>
      <c r="E79" s="119">
        <f>VLOOKUP(A79,'Bateria indicadores proceso'!A:X,4,FALSE)</f>
        <v>1</v>
      </c>
      <c r="F79" s="119">
        <f>VLOOKUP(A79,'Bateria indicadores proceso'!A:X,6,FALSE)</f>
        <v>0.25</v>
      </c>
      <c r="G79" s="119" t="str">
        <f>VLOOKUP(A79,'Bateria indicadores proceso'!A:X,12,FALSE)</f>
        <v>Servicios de Conectividad y Colocación contratados en el Ministerio del Interior.</v>
      </c>
      <c r="H79" s="119" t="str">
        <f>VLOOKUP(A79,'Bateria indicadores proceso'!A:AB,10,FALSE)</f>
        <v>Eficacia</v>
      </c>
      <c r="I79" s="119" t="str">
        <f>VLOOKUP(A79,'Bateria indicadores proceso'!A:AB,16,FALSE)</f>
        <v>Porcentaje</v>
      </c>
      <c r="J79" s="137">
        <f>VLOOKUP(A79,'Bateria indicadores proceso'!A:X,20,FALSE)</f>
        <v>1</v>
      </c>
      <c r="K79" s="137">
        <f>VLOOKUP(A79,'Bateria indicadores proceso'!A:X,21,FALSE)</f>
        <v>1</v>
      </c>
      <c r="L79" s="137">
        <f>VLOOKUP(A79,'Bateria indicadores proceso'!A:X,22,FALSE)</f>
        <v>1</v>
      </c>
      <c r="M79" s="137">
        <f>VLOOKUP(A79,'Bateria indicadores proceso'!A:X,23,FALSE)</f>
        <v>1</v>
      </c>
      <c r="N79" s="138">
        <f>VLOOKUP(A79,'Bateria indicadores proceso'!A:X,24,FALSE)</f>
        <v>1</v>
      </c>
      <c r="O79" s="138">
        <f>VLOOKUP(A79,'Bateria indicadores proceso'!A:AR,28,FALSE)</f>
        <v>1</v>
      </c>
      <c r="P79" s="138">
        <f>VLOOKUP(A79,'Bateria indicadores proceso'!A:AR,29,FALSE)</f>
        <v>0</v>
      </c>
      <c r="Q79" s="138">
        <f>VLOOKUP(A79,'Bateria indicadores proceso'!A:AR,30,FALSE)</f>
        <v>0</v>
      </c>
      <c r="R79" s="138">
        <f>VLOOKUP(A79,'Bateria indicadores proceso'!A:AR,31,FALSE)</f>
        <v>0</v>
      </c>
      <c r="S79" s="138">
        <f>VLOOKUP(A79,'Bateria indicadores proceso'!A:AR,32,FALSE)</f>
        <v>1</v>
      </c>
      <c r="T79" s="120">
        <f>VLOOKUP(A79,'Bateria indicadores proceso'!A:AT,45,FALSE)</f>
        <v>1</v>
      </c>
      <c r="U79" s="124">
        <f>VLOOKUP(A79,'Bateria indicadores proceso'!A:AT,46,FALSE)</f>
        <v>1</v>
      </c>
      <c r="V79" s="121">
        <f t="shared" si="2"/>
        <v>0.25</v>
      </c>
      <c r="W79" s="121">
        <f t="shared" si="3"/>
        <v>0.25</v>
      </c>
      <c r="X79" s="98"/>
      <c r="Y79" s="140" t="str">
        <f>IF(VLOOKUP(A79,'Bateria indicadores proceso'!A:AT,33,FALSE)="","No registro avance",VLOOKUP(A79,'Bateria indicadores proceso'!A:AT,33,FALSE))</f>
        <v>Dado que se garantizó la disponibilidad del servicio de conectividad y soporte mediante contratos vigentes, se asegura la atención de la totalidad de los requerimientos recibidos durante el periodo, lo que permite inferir un cumplimiento del 100% del indicador, en la medida en que las solicitudes fueron atendidas conforme a la capacidad operativa.</v>
      </c>
      <c r="Z79" s="156" t="s">
        <v>965</v>
      </c>
      <c r="AA79" s="141" t="str">
        <f>IF(VLOOKUP(A79,'Bateria indicadores proceso'!A:AT,34,FALSE)="","No reportó Evidencia",VLOOKUP(A79,'Bateria indicadores proceso'!A:AT,34,FALSE))</f>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075?csf=1&amp;web=1&amp;e=HE0imH</v>
      </c>
      <c r="AB79" s="152" t="s">
        <v>966</v>
      </c>
    </row>
    <row r="80" spans="1:28" s="93" customFormat="1" ht="100" customHeight="1">
      <c r="A80" s="92" t="s">
        <v>239</v>
      </c>
      <c r="B80" s="117" t="str">
        <f>VLOOKUP(A80,'Bateria indicadores proceso'!A:X,2,FALSE)</f>
        <v>DE APOYO</v>
      </c>
      <c r="C80" s="118" t="str">
        <f>VLOOKUP(A80,'Bateria indicadores proceso'!A:X,3,FALSE)</f>
        <v>GESTIÓN TECNOLÓGICA</v>
      </c>
      <c r="D80" s="118" t="str">
        <f>VLOOKUP(A80,'Bateria indicadores proceso'!A:X,7,FALSE)</f>
        <v>Oficina de Información Pública del Interior</v>
      </c>
      <c r="E80" s="119">
        <f>VLOOKUP(A80,'Bateria indicadores proceso'!A:X,4,FALSE)</f>
        <v>1</v>
      </c>
      <c r="F80" s="119">
        <f>VLOOKUP(A80,'Bateria indicadores proceso'!A:X,6,FALSE)</f>
        <v>0.25</v>
      </c>
      <c r="G80" s="119" t="str">
        <f>VLOOKUP(A80,'Bateria indicadores proceso'!A:X,12,FALSE)</f>
        <v>Cantidad de incidentes de seguridad gestionados</v>
      </c>
      <c r="H80" s="119" t="str">
        <f>VLOOKUP(A80,'Bateria indicadores proceso'!A:AB,10,FALSE)</f>
        <v>Eficacia</v>
      </c>
      <c r="I80" s="119" t="str">
        <f>VLOOKUP(A80,'Bateria indicadores proceso'!A:AB,16,FALSE)</f>
        <v>Porcentaje</v>
      </c>
      <c r="J80" s="137">
        <f>VLOOKUP(A80,'Bateria indicadores proceso'!A:X,20,FALSE)</f>
        <v>0.95</v>
      </c>
      <c r="K80" s="137">
        <f>VLOOKUP(A80,'Bateria indicadores proceso'!A:X,21,FALSE)</f>
        <v>0.95</v>
      </c>
      <c r="L80" s="137">
        <f>VLOOKUP(A80,'Bateria indicadores proceso'!A:X,22,FALSE)</f>
        <v>0.95</v>
      </c>
      <c r="M80" s="137">
        <f>VLOOKUP(A80,'Bateria indicadores proceso'!A:X,23,FALSE)</f>
        <v>0.95</v>
      </c>
      <c r="N80" s="138">
        <f>VLOOKUP(A80,'Bateria indicadores proceso'!A:X,24,FALSE)</f>
        <v>0.95</v>
      </c>
      <c r="O80" s="138">
        <f>VLOOKUP(A80,'Bateria indicadores proceso'!A:AR,28,FALSE)</f>
        <v>0.95</v>
      </c>
      <c r="P80" s="138">
        <f>VLOOKUP(A80,'Bateria indicadores proceso'!A:AR,29,FALSE)</f>
        <v>0</v>
      </c>
      <c r="Q80" s="138">
        <f>VLOOKUP(A80,'Bateria indicadores proceso'!A:AR,30,FALSE)</f>
        <v>0</v>
      </c>
      <c r="R80" s="138">
        <f>VLOOKUP(A80,'Bateria indicadores proceso'!A:AR,31,FALSE)</f>
        <v>0</v>
      </c>
      <c r="S80" s="138">
        <f>VLOOKUP(A80,'Bateria indicadores proceso'!A:AR,32,FALSE)</f>
        <v>0.95</v>
      </c>
      <c r="T80" s="120">
        <f>VLOOKUP(A80,'Bateria indicadores proceso'!A:AT,45,FALSE)</f>
        <v>1</v>
      </c>
      <c r="U80" s="124">
        <f>VLOOKUP(A80,'Bateria indicadores proceso'!A:AT,46,FALSE)</f>
        <v>1</v>
      </c>
      <c r="V80" s="121">
        <f t="shared" si="2"/>
        <v>0.25</v>
      </c>
      <c r="W80" s="121">
        <f t="shared" si="3"/>
        <v>0.25</v>
      </c>
      <c r="X80" s="98"/>
      <c r="Y80" s="140" t="str">
        <f>IF(VLOOKUP(A80,'Bateria indicadores proceso'!A:AT,33,FALSE)="","No registro avance",VLOOKUP(A80,'Bateria indicadores proceso'!A:AT,33,FALSE))</f>
        <v>Durante el primer trimestre de 2026, el Grupo de Sistemas de la OIP, mediante la herramienta antivirus Kaspersky, identificó un total de 95 amenazas de seguridad en los equipos informáticos de los usuarios finales. De estas, se logró aplicar control efectivo sobre el 95% de las amenazas detectadas, evidenciando la mitigación de la mayoría de los eventos de seguridad identificados durante el periodo evaluado.
De acuerdo con la fórmula del indicador (Número de amenazas de seguridad controladas / Número de amenazas de seguridad identificadas por la herramienta) * 100, el resultado alcanzado fue del 95%, lo que refleja un alto nivel de efectividad en la gestión de amenazas,</v>
      </c>
      <c r="Z80" s="153" t="s">
        <v>262</v>
      </c>
      <c r="AA80" s="141" t="str">
        <f>IF(VLOOKUP(A80,'Bateria indicadores proceso'!A:AT,34,FALSE)="","No reportó Evidencia",VLOOKUP(A80,'Bateria indicadores proceso'!A:AT,34,FALSE))</f>
        <v>https://mininteriorgovco.sharepoint.com/:f:/r/sites/oficinadetecnologia/Documentos%20compartidos/General/Proyectos%20MININT/Direccionamiento%20Estrat%C3%A9gico%20OIPI/04.%20Gesti%C3%B3n%20Riesgos%20y%20Seguridad/01.%20Mejoramiento%20Continuo/06.%20Plan%20de%20Mejoramiento%20Por%20Procesos%20OIP%20GT/Indicadores%20de%20Proceso%202026.%20Gesti%C3%B3n%20Tecnolo%CC%81gica%20I%20Trimestre/Evidencia/Ind076?csf=1&amp;web=1&amp;e=17VdCX</v>
      </c>
      <c r="AB80" s="152" t="s">
        <v>262</v>
      </c>
    </row>
    <row r="81" spans="1:30" s="93" customFormat="1" ht="100" customHeight="1">
      <c r="A81" s="92" t="s">
        <v>240</v>
      </c>
      <c r="B81" s="117" t="str">
        <f>VLOOKUP(A81,'Bateria indicadores proceso'!A:X,2,FALSE)</f>
        <v>DE APOYO</v>
      </c>
      <c r="C81" s="118" t="str">
        <f>VLOOKUP(A81,'Bateria indicadores proceso'!A:X,3,FALSE)</f>
        <v>GESTIÓN DOCUMENTAL Y ARCHIVO</v>
      </c>
      <c r="D81" s="118" t="str">
        <f>VLOOKUP(A81,'Bateria indicadores proceso'!A:X,7,FALSE)</f>
        <v>Subdirección Administrativa y Financiera</v>
      </c>
      <c r="E81" s="119">
        <f>VLOOKUP(A81,'Bateria indicadores proceso'!A:X,4,FALSE)</f>
        <v>1</v>
      </c>
      <c r="F81" s="119">
        <f>VLOOKUP(A81,'Bateria indicadores proceso'!A:X,6,FALSE)</f>
        <v>0.5</v>
      </c>
      <c r="G81" s="119" t="str">
        <f>VLOOKUP(A81,'Bateria indicadores proceso'!A:X,12,FALSE)</f>
        <v xml:space="preserve">Instrumentos archivísticos implementados en el Ministerio </v>
      </c>
      <c r="H81" s="119" t="str">
        <f>VLOOKUP(A81,'Bateria indicadores proceso'!A:AB,10,FALSE)</f>
        <v>Eficacia</v>
      </c>
      <c r="I81" s="119" t="str">
        <f>VLOOKUP(A81,'Bateria indicadores proceso'!A:AB,16,FALSE)</f>
        <v>Número</v>
      </c>
      <c r="J81" s="139">
        <f>VLOOKUP(A81,'Bateria indicadores proceso'!A:X,20,FALSE)</f>
        <v>2</v>
      </c>
      <c r="K81" s="139">
        <f>VLOOKUP(A81,'Bateria indicadores proceso'!A:X,21,FALSE)</f>
        <v>1</v>
      </c>
      <c r="L81" s="139">
        <f>VLOOKUP(A81,'Bateria indicadores proceso'!A:X,22,FALSE)</f>
        <v>0</v>
      </c>
      <c r="M81" s="139">
        <f>VLOOKUP(A81,'Bateria indicadores proceso'!A:X,23,FALSE)</f>
        <v>1</v>
      </c>
      <c r="N81" s="139">
        <f>VLOOKUP(A81,'Bateria indicadores proceso'!A:X,24,FALSE)</f>
        <v>4</v>
      </c>
      <c r="O81" s="139">
        <f>VLOOKUP(A81,'Bateria indicadores proceso'!A:AR,28,FALSE)</f>
        <v>2</v>
      </c>
      <c r="P81" s="138">
        <f>VLOOKUP(A81,'Bateria indicadores proceso'!A:AR,29,FALSE)</f>
        <v>0</v>
      </c>
      <c r="Q81" s="138">
        <f>VLOOKUP(A81,'Bateria indicadores proceso'!A:AR,30,FALSE)</f>
        <v>0</v>
      </c>
      <c r="R81" s="138">
        <f>VLOOKUP(A81,'Bateria indicadores proceso'!A:AR,31,FALSE)</f>
        <v>0</v>
      </c>
      <c r="S81" s="139">
        <f>VLOOKUP(A81,'Bateria indicadores proceso'!A:AR,32,FALSE)</f>
        <v>2</v>
      </c>
      <c r="T81" s="120">
        <f>VLOOKUP(A81,'Bateria indicadores proceso'!A:AT,45,FALSE)</f>
        <v>1</v>
      </c>
      <c r="U81" s="124">
        <f>VLOOKUP(A81,'Bateria indicadores proceso'!A:AT,46,FALSE)</f>
        <v>0.5</v>
      </c>
      <c r="V81" s="121">
        <f t="shared" si="2"/>
        <v>0.5</v>
      </c>
      <c r="W81" s="121">
        <f t="shared" si="3"/>
        <v>0.25</v>
      </c>
      <c r="X81" s="98"/>
      <c r="Y81" s="140" t="str">
        <f>IF(VLOOKUP(A81,'Bateria indicadores proceso'!A:AT,33,FALSE)="","No registro avance",VLOOKUP(A81,'Bateria indicadores proceso'!A:AT,33,FALSE))</f>
        <v>Durante el trimestre se adelantaron acciones orientadas a la implementación de instrumentos archivísticos en el Ministerio del Interior, en el marco del fortalecimiento de la gestión documental. Como resultado, se elaboraron e implementaron dos instrumentos archivísticos, aprobados el 30 de enero de 2026 en el Comité correspondiente. Así mismo, se realizó seguimiento a dichos instrumentos archivísticos. Estos avances contribuyen al cumplimiento del indicador y al fortalecimiento de la gestión documental en la entidad.</v>
      </c>
      <c r="Z81" s="156" t="s">
        <v>965</v>
      </c>
      <c r="AA81" s="141" t="str">
        <f>IF(VLOOKUP(A81,'Bateria indicadores proceso'!A:AT,34,FALSE)="","No reportó Evidencia",VLOOKUP(A81,'Bateria indicadores proceso'!A:AT,34,FALSE))</f>
        <v>Ind077</v>
      </c>
      <c r="AB81" s="152" t="s">
        <v>966</v>
      </c>
    </row>
    <row r="82" spans="1:30" s="93" customFormat="1" ht="100" customHeight="1">
      <c r="A82" s="92" t="s">
        <v>241</v>
      </c>
      <c r="B82" s="117" t="str">
        <f>VLOOKUP(A82,'Bateria indicadores proceso'!A:X,2,FALSE)</f>
        <v>DE APOYO</v>
      </c>
      <c r="C82" s="118" t="str">
        <f>VLOOKUP(A82,'Bateria indicadores proceso'!A:X,3,FALSE)</f>
        <v>GESTIÓN DOCUMENTAL Y ARCHIVO</v>
      </c>
      <c r="D82" s="118" t="str">
        <f>VLOOKUP(A82,'Bateria indicadores proceso'!A:X,7,FALSE)</f>
        <v>Subdirección Administrativa y Financiera</v>
      </c>
      <c r="E82" s="119">
        <f>VLOOKUP(A82,'Bateria indicadores proceso'!A:X,4,FALSE)</f>
        <v>1</v>
      </c>
      <c r="F82" s="119">
        <f>VLOOKUP(A82,'Bateria indicadores proceso'!A:X,6,FALSE)</f>
        <v>0.5</v>
      </c>
      <c r="G82" s="119" t="str">
        <f>VLOOKUP(A82,'Bateria indicadores proceso'!A:X,12,FALSE)</f>
        <v xml:space="preserve">Documentos transferidos del archivo de gestión al archivo central </v>
      </c>
      <c r="H82" s="119" t="str">
        <f>VLOOKUP(A82,'Bateria indicadores proceso'!A:AB,10,FALSE)</f>
        <v>Efectividad</v>
      </c>
      <c r="I82" s="119" t="str">
        <f>VLOOKUP(A82,'Bateria indicadores proceso'!A:AB,16,FALSE)</f>
        <v>Porcentaje</v>
      </c>
      <c r="J82" s="137">
        <f>VLOOKUP(A82,'Bateria indicadores proceso'!A:X,20,FALSE)</f>
        <v>0</v>
      </c>
      <c r="K82" s="137">
        <f>VLOOKUP(A82,'Bateria indicadores proceso'!A:X,21,FALSE)</f>
        <v>0</v>
      </c>
      <c r="L82" s="137">
        <f>VLOOKUP(A82,'Bateria indicadores proceso'!A:X,22,FALSE)</f>
        <v>0</v>
      </c>
      <c r="M82" s="137">
        <f>VLOOKUP(A82,'Bateria indicadores proceso'!A:X,23,FALSE)</f>
        <v>1</v>
      </c>
      <c r="N82" s="138">
        <f>VLOOKUP(A82,'Bateria indicadores proceso'!A:X,24,FALSE)</f>
        <v>1</v>
      </c>
      <c r="O82" s="138">
        <f>VLOOKUP(A82,'Bateria indicadores proceso'!A:AR,28,FALSE)</f>
        <v>0</v>
      </c>
      <c r="P82" s="138">
        <f>VLOOKUP(A82,'Bateria indicadores proceso'!A:AR,29,FALSE)</f>
        <v>0</v>
      </c>
      <c r="Q82" s="138">
        <f>VLOOKUP(A82,'Bateria indicadores proceso'!A:AR,30,FALSE)</f>
        <v>0</v>
      </c>
      <c r="R82" s="138">
        <f>VLOOKUP(A82,'Bateria indicadores proceso'!A:AR,31,FALSE)</f>
        <v>0</v>
      </c>
      <c r="S82" s="138">
        <f>VLOOKUP(A82,'Bateria indicadores proceso'!A:AR,32,FALSE)</f>
        <v>0</v>
      </c>
      <c r="T82" s="120" t="str">
        <f>VLOOKUP(A82,'Bateria indicadores proceso'!A:AT,45,FALSE)</f>
        <v>No aplica, no hay meta</v>
      </c>
      <c r="U82" s="124">
        <f>VLOOKUP(A82,'Bateria indicadores proceso'!A:AT,46,FALSE)</f>
        <v>0</v>
      </c>
      <c r="V82" s="121">
        <f t="shared" si="2"/>
        <v>0.5</v>
      </c>
      <c r="W82" s="121">
        <f t="shared" si="3"/>
        <v>0</v>
      </c>
      <c r="X82" s="98"/>
      <c r="Y82" s="140" t="str">
        <f>IF(VLOOKUP(A82,'Bateria indicadores proceso'!A:AT,33,FALSE)="","No registro avance",VLOOKUP(A82,'Bateria indicadores proceso'!A:AT,33,FALSE))</f>
        <v>Actividad programada para el cuarto trimestre de 2026</v>
      </c>
      <c r="Z82" s="156" t="s">
        <v>965</v>
      </c>
      <c r="AA82" s="141" t="str">
        <f>IF(VLOOKUP(A82,'Bateria indicadores proceso'!A:AT,34,FALSE)="","No reportó Evidencia",VLOOKUP(A82,'Bateria indicadores proceso'!A:AT,34,FALSE))</f>
        <v>Ind078</v>
      </c>
      <c r="AB82" s="152" t="s">
        <v>966</v>
      </c>
    </row>
    <row r="83" spans="1:30" ht="100" customHeight="1">
      <c r="A83" s="92" t="s">
        <v>242</v>
      </c>
      <c r="B83" s="117" t="str">
        <f>VLOOKUP(A83,'Bateria indicadores proceso'!A:X,2,FALSE)</f>
        <v>DE APOYO</v>
      </c>
      <c r="C83" s="118" t="str">
        <f>VLOOKUP(A83,'Bateria indicadores proceso'!A:X,3,FALSE)</f>
        <v>GESTIÓN DE ASUNTOS DISCIPLINARIOS</v>
      </c>
      <c r="D83" s="118" t="str">
        <f>VLOOKUP(A83,'Bateria indicadores proceso'!A:X,7,FALSE)</f>
        <v>Oficina de Control Disciplinario Interno</v>
      </c>
      <c r="E83" s="119">
        <f>VLOOKUP(A83,'Bateria indicadores proceso'!A:X,4,FALSE)</f>
        <v>1</v>
      </c>
      <c r="F83" s="119">
        <f>VLOOKUP(A83,'Bateria indicadores proceso'!A:X,6,FALSE)</f>
        <v>0.6</v>
      </c>
      <c r="G83" s="119" t="str">
        <f>VLOOKUP(A83,'Bateria indicadores proceso'!A:X,12,FALSE)</f>
        <v>Quejas, Informes o Expedientes Disciplinarios tramitados</v>
      </c>
      <c r="H83" s="119" t="str">
        <f>VLOOKUP(A83,'Bateria indicadores proceso'!A:AB,10,FALSE)</f>
        <v>Eficiencia</v>
      </c>
      <c r="I83" s="119" t="str">
        <f>VLOOKUP(A83,'Bateria indicadores proceso'!A:AB,16,FALSE)</f>
        <v>Porcentaje</v>
      </c>
      <c r="J83" s="137">
        <f>VLOOKUP(A83,'Bateria indicadores proceso'!A:X,20,FALSE)</f>
        <v>1</v>
      </c>
      <c r="K83" s="137">
        <f>VLOOKUP(A83,'Bateria indicadores proceso'!A:X,21,FALSE)</f>
        <v>1</v>
      </c>
      <c r="L83" s="137">
        <f>VLOOKUP(A83,'Bateria indicadores proceso'!A:X,22,FALSE)</f>
        <v>1</v>
      </c>
      <c r="M83" s="137">
        <f>VLOOKUP(A83,'Bateria indicadores proceso'!A:X,23,FALSE)</f>
        <v>1</v>
      </c>
      <c r="N83" s="138">
        <f>VLOOKUP(A83,'Bateria indicadores proceso'!A:X,24,FALSE)</f>
        <v>1</v>
      </c>
      <c r="O83" s="138">
        <f>VLOOKUP(A83,'Bateria indicadores proceso'!A:AR,28,FALSE)</f>
        <v>1</v>
      </c>
      <c r="P83" s="138">
        <f>VLOOKUP(A83,'Bateria indicadores proceso'!A:AR,29,FALSE)</f>
        <v>0</v>
      </c>
      <c r="Q83" s="138">
        <f>VLOOKUP(A83,'Bateria indicadores proceso'!A:AR,30,FALSE)</f>
        <v>0</v>
      </c>
      <c r="R83" s="138">
        <f>VLOOKUP(A83,'Bateria indicadores proceso'!A:AR,31,FALSE)</f>
        <v>0</v>
      </c>
      <c r="S83" s="138">
        <f>VLOOKUP(A83,'Bateria indicadores proceso'!A:AR,32,FALSE)</f>
        <v>1</v>
      </c>
      <c r="T83" s="120">
        <f>VLOOKUP(A83,'Bateria indicadores proceso'!A:AT,45,FALSE)</f>
        <v>1</v>
      </c>
      <c r="U83" s="124">
        <f>VLOOKUP(A83,'Bateria indicadores proceso'!A:AT,46,FALSE)</f>
        <v>1</v>
      </c>
      <c r="V83" s="121">
        <f t="shared" si="2"/>
        <v>0.6</v>
      </c>
      <c r="W83" s="121">
        <f t="shared" si="3"/>
        <v>0.6</v>
      </c>
      <c r="X83" s="98"/>
      <c r="Y83" s="140" t="str">
        <f>IF(VLOOKUP(A83,'Bateria indicadores proceso'!A:AT,33,FALSE)="","No registro avance",VLOOKUP(A83,'Bateria indicadores proceso'!A:AT,33,FALSE))</f>
        <v>Se adelantaron 71 procesos de 71 allegados, discriminados así: En el mes de enero se tramitaron 16 procesos y/o actuaciones disciplinarias de 16 procesos recibidos En el mes de febrero se tramitaron 22 proceso y/o actuación disciplinaria y se recibieron 22 proceso. En marzo se tramitaron 33 procesos de 33 procesos recibidos.</v>
      </c>
      <c r="Z83" s="158" t="s">
        <v>262</v>
      </c>
      <c r="AA83" s="141" t="str">
        <f>IF(VLOOKUP(A83,'Bateria indicadores proceso'!A:AT,34,FALSE)="","No reportó Evidencia",VLOOKUP(A83,'Bateria indicadores proceso'!A:AT,34,FALSE))</f>
        <v xml:space="preserve">Carpetas físicas ubicadas en la Oficina de Control Disciplinario Interno, lo anterior porque esta información es de reverva, pues contiene información confidencial </v>
      </c>
      <c r="AB83" s="152" t="s">
        <v>262</v>
      </c>
    </row>
    <row r="84" spans="1:30" ht="100" customHeight="1">
      <c r="A84" s="92" t="s">
        <v>243</v>
      </c>
      <c r="B84" s="117" t="str">
        <f>VLOOKUP(A84,'Bateria indicadores proceso'!A:X,2,FALSE)</f>
        <v>DE APOYO</v>
      </c>
      <c r="C84" s="118" t="str">
        <f>VLOOKUP(A84,'Bateria indicadores proceso'!A:X,3,FALSE)</f>
        <v>GESTIÓN DE ASUNTOS DISCIPLINARIOS</v>
      </c>
      <c r="D84" s="118" t="str">
        <f>VLOOKUP(A84,'Bateria indicadores proceso'!A:X,7,FALSE)</f>
        <v>Oficina de Control Disciplinario Interno</v>
      </c>
      <c r="E84" s="119">
        <f>VLOOKUP(A84,'Bateria indicadores proceso'!A:X,4,FALSE)</f>
        <v>1</v>
      </c>
      <c r="F84" s="119">
        <f>VLOOKUP(A84,'Bateria indicadores proceso'!A:X,6,FALSE)</f>
        <v>0.3</v>
      </c>
      <c r="G84" s="119" t="str">
        <f>VLOOKUP(A84,'Bateria indicadores proceso'!A:X,12,FALSE)</f>
        <v>Capacitaciones presenciales o virtuales realizadas</v>
      </c>
      <c r="H84" s="119" t="str">
        <f>VLOOKUP(A84,'Bateria indicadores proceso'!A:AB,10,FALSE)</f>
        <v>Eficacia</v>
      </c>
      <c r="I84" s="119" t="str">
        <f>VLOOKUP(A84,'Bateria indicadores proceso'!A:AB,16,FALSE)</f>
        <v>Número</v>
      </c>
      <c r="J84" s="139">
        <f>VLOOKUP(A84,'Bateria indicadores proceso'!A:X,20,FALSE)</f>
        <v>1</v>
      </c>
      <c r="K84" s="139">
        <f>VLOOKUP(A84,'Bateria indicadores proceso'!A:X,21,FALSE)</f>
        <v>1</v>
      </c>
      <c r="L84" s="139">
        <f>VLOOKUP(A84,'Bateria indicadores proceso'!A:X,22,FALSE)</f>
        <v>1</v>
      </c>
      <c r="M84" s="139">
        <f>VLOOKUP(A84,'Bateria indicadores proceso'!A:X,23,FALSE)</f>
        <v>1</v>
      </c>
      <c r="N84" s="139">
        <f>VLOOKUP(A84,'Bateria indicadores proceso'!A:X,24,FALSE)</f>
        <v>4</v>
      </c>
      <c r="O84" s="139">
        <f>VLOOKUP(A84,'Bateria indicadores proceso'!A:AR,28,FALSE)</f>
        <v>1</v>
      </c>
      <c r="P84" s="138">
        <f>VLOOKUP(A84,'Bateria indicadores proceso'!A:AR,29,FALSE)</f>
        <v>0</v>
      </c>
      <c r="Q84" s="138">
        <f>VLOOKUP(A84,'Bateria indicadores proceso'!A:AR,30,FALSE)</f>
        <v>0</v>
      </c>
      <c r="R84" s="138">
        <f>VLOOKUP(A84,'Bateria indicadores proceso'!A:AR,31,FALSE)</f>
        <v>0</v>
      </c>
      <c r="S84" s="139">
        <f>VLOOKUP(A84,'Bateria indicadores proceso'!A:AR,32,FALSE)</f>
        <v>1</v>
      </c>
      <c r="T84" s="120">
        <f>VLOOKUP(A84,'Bateria indicadores proceso'!A:AT,45,FALSE)</f>
        <v>1</v>
      </c>
      <c r="U84" s="124">
        <f>VLOOKUP(A84,'Bateria indicadores proceso'!A:AT,46,FALSE)</f>
        <v>0.25</v>
      </c>
      <c r="V84" s="121">
        <f t="shared" si="2"/>
        <v>0.3</v>
      </c>
      <c r="W84" s="121">
        <f t="shared" si="3"/>
        <v>7.4999999999999997E-2</v>
      </c>
      <c r="X84" s="98"/>
      <c r="Y84" s="140" t="str">
        <f>IF(VLOOKUP(A84,'Bateria indicadores proceso'!A:AT,33,FALSE)="","No registro avance",VLOOKUP(A84,'Bateria indicadores proceso'!A:AT,33,FALSE))</f>
        <v>Se realizó una capacitación de 4 programadas para el año, cumpliento 1 trimestralmente. El tema de esta capacitación fue: Generalidades del Derechos Discipllinario</v>
      </c>
      <c r="Z84" s="158" t="s">
        <v>262</v>
      </c>
      <c r="AA84" s="141" t="str">
        <f>IF(VLOOKUP(A84,'Bateria indicadores proceso'!A:AT,34,FALSE)="","No reportó Evidencia",VLOOKUP(A84,'Bateria indicadores proceso'!A:AT,34,FALSE))</f>
        <v>https://mininteriorgovco.sharepoint.com/sites/evidenciaspeiyaccion/Documentos%20compartidos/Forms/AllItems.aspx?id=%2Fsites%2Fevidenciaspeiyaccion%2FDocumentos%20compartidos%2FEvidencias%20PEIA%2F22%2E%20GCDI%2F2026%2FI%20TRIM&amp;viewid=cc8cb3c1%2De9ea%2D4a61%2Dbce6%2D836632e4cddc&amp;csf=1&amp;CID=44494d0c%2D2218%2D41fc%2Da785%2Da0b3ed3cc86d&amp;FolderCTID=0x0120001D5FE1D754E50A44AB04108E24A1ACBD</v>
      </c>
      <c r="AB84" s="152" t="s">
        <v>262</v>
      </c>
    </row>
    <row r="85" spans="1:30" s="93" customFormat="1" ht="100" customHeight="1">
      <c r="A85" s="92" t="s">
        <v>914</v>
      </c>
      <c r="B85" s="117" t="str">
        <f>VLOOKUP(A85,'Bateria indicadores proceso'!A:X,2,FALSE)</f>
        <v>DE APOYO</v>
      </c>
      <c r="C85" s="118" t="str">
        <f>VLOOKUP(A85,'Bateria indicadores proceso'!A:X,3,FALSE)</f>
        <v>GESTIÓN DE ASUNTOS DISCIPLINARIOS</v>
      </c>
      <c r="D85" s="118" t="str">
        <f>VLOOKUP(A85,'Bateria indicadores proceso'!A:X,7,FALSE)</f>
        <v>Oficina de Control Disciplinario Interno</v>
      </c>
      <c r="E85" s="119">
        <f>VLOOKUP(A85,'Bateria indicadores proceso'!A:X,4,FALSE)</f>
        <v>1</v>
      </c>
      <c r="F85" s="119">
        <f>VLOOKUP(A85,'Bateria indicadores proceso'!A:X,6,FALSE)</f>
        <v>0.1</v>
      </c>
      <c r="G85" s="119" t="str">
        <f>VLOOKUP(A85,'Bateria indicadores proceso'!A:X,12,FALSE)</f>
        <v>Material publicitario diseñado y enviado</v>
      </c>
      <c r="H85" s="119" t="str">
        <f>VLOOKUP(A85,'Bateria indicadores proceso'!A:AB,10,FALSE)</f>
        <v>Eficiencia</v>
      </c>
      <c r="I85" s="119" t="str">
        <f>VLOOKUP(A85,'Bateria indicadores proceso'!A:AB,16,FALSE)</f>
        <v>Número</v>
      </c>
      <c r="J85" s="139">
        <f>VLOOKUP(A85,'Bateria indicadores proceso'!A:X,20,FALSE)</f>
        <v>4</v>
      </c>
      <c r="K85" s="139">
        <f>VLOOKUP(A85,'Bateria indicadores proceso'!A:X,21,FALSE)</f>
        <v>4</v>
      </c>
      <c r="L85" s="139">
        <f>VLOOKUP(A85,'Bateria indicadores proceso'!A:X,22,FALSE)</f>
        <v>4</v>
      </c>
      <c r="M85" s="139">
        <f>VLOOKUP(A85,'Bateria indicadores proceso'!A:X,23,FALSE)</f>
        <v>4</v>
      </c>
      <c r="N85" s="139">
        <f>VLOOKUP(A85,'Bateria indicadores proceso'!A:X,24,FALSE)</f>
        <v>16</v>
      </c>
      <c r="O85" s="139">
        <f>VLOOKUP(A85,'Bateria indicadores proceso'!A:AR,28,FALSE)</f>
        <v>4</v>
      </c>
      <c r="P85" s="138">
        <f>VLOOKUP(A85,'Bateria indicadores proceso'!A:AR,29,FALSE)</f>
        <v>0</v>
      </c>
      <c r="Q85" s="138">
        <f>VLOOKUP(A85,'Bateria indicadores proceso'!A:AR,30,FALSE)</f>
        <v>0</v>
      </c>
      <c r="R85" s="138">
        <f>VLOOKUP(A85,'Bateria indicadores proceso'!A:AR,31,FALSE)</f>
        <v>0</v>
      </c>
      <c r="S85" s="139">
        <f>VLOOKUP(A85,'Bateria indicadores proceso'!A:AR,32,FALSE)</f>
        <v>4</v>
      </c>
      <c r="T85" s="120">
        <f>VLOOKUP(A85,'Bateria indicadores proceso'!A:AT,45,FALSE)</f>
        <v>1</v>
      </c>
      <c r="U85" s="124">
        <f>VLOOKUP(A85,'Bateria indicadores proceso'!A:AT,46,FALSE)</f>
        <v>0.25</v>
      </c>
      <c r="V85" s="121">
        <f t="shared" si="2"/>
        <v>0.1</v>
      </c>
      <c r="W85" s="121">
        <f t="shared" si="3"/>
        <v>2.5000000000000001E-2</v>
      </c>
      <c r="X85" s="98"/>
      <c r="Y85" s="140" t="str">
        <f>IF(VLOOKUP(A85,'Bateria indicadores proceso'!A:AT,33,FALSE)="","No registro avance",VLOOKUP(A85,'Bateria indicadores proceso'!A:AT,33,FALSE))</f>
        <v>Se publicaron cuatro piezas gráficas en el correo institucional.</v>
      </c>
      <c r="Z85" s="158" t="s">
        <v>262</v>
      </c>
      <c r="AA85" s="141" t="str">
        <f>IF(VLOOKUP(A85,'Bateria indicadores proceso'!A:AT,34,FALSE)="","No reportó Evidencia",VLOOKUP(A85,'Bateria indicadores proceso'!A:AT,34,FALSE))</f>
        <v>https://mininteriorgovco.sharepoint.com/sites/evidenciaspeiyaccion/Documentos%20compartidos/Forms/AllItems.aspx?id=%2Fsites%2Fevidenciaspeiyaccion%2FDocumentos%20compartidos%2FEvidencias%20PEIA%2F22%2E%20GCDI%2F2026%2FI%20TRIM%2FIniciativa%2003&amp;viewid=cc8cb3c1%2De9ea%2D4a61%2Dbce6%2D836632e4cddc&amp;csf=1&amp;CID=44494d0c%2D2218%2D41fc%2Da785%2Da0b3ed3cc86d&amp;FolderCTID=0x0120001D5FE1D754E50A44AB04108E24A1ACBD</v>
      </c>
      <c r="AB85" s="152" t="s">
        <v>262</v>
      </c>
    </row>
    <row r="86" spans="1:30" s="93" customFormat="1" ht="100" customHeight="1">
      <c r="A86" s="92" t="s">
        <v>921</v>
      </c>
      <c r="B86" s="117" t="str">
        <f>VLOOKUP(A86,'Bateria indicadores proceso'!A:X,2,FALSE)</f>
        <v>EVALUACIÓN</v>
      </c>
      <c r="C86" s="118" t="str">
        <f>VLOOKUP(A86,'Bateria indicadores proceso'!A:X,3,FALSE)</f>
        <v>SEGUIMIENTO Y EVALUACIÓN A LA GESTIÓN</v>
      </c>
      <c r="D86" s="118" t="str">
        <f>VLOOKUP(A86,'Bateria indicadores proceso'!A:X,7,FALSE)</f>
        <v>Oficina de Control Interno</v>
      </c>
      <c r="E86" s="119">
        <f>VLOOKUP(A86,'Bateria indicadores proceso'!A:X,4,FALSE)</f>
        <v>1</v>
      </c>
      <c r="F86" s="119">
        <f>VLOOKUP(A86,'Bateria indicadores proceso'!A:X,6,FALSE)</f>
        <v>0.8</v>
      </c>
      <c r="G86" s="119" t="str">
        <f>VLOOKUP(A86,'Bateria indicadores proceso'!A:X,12,FALSE)</f>
        <v>Actividades Cumplidas Oportunamente del Plan Anual de Auditorías Independientes</v>
      </c>
      <c r="H86" s="119" t="str">
        <f>VLOOKUP(A86,'Bateria indicadores proceso'!A:AB,10,FALSE)</f>
        <v>Eficiencia</v>
      </c>
      <c r="I86" s="119" t="str">
        <f>VLOOKUP(A86,'Bateria indicadores proceso'!A:AB,16,FALSE)</f>
        <v>Porcentaje</v>
      </c>
      <c r="J86" s="137">
        <f>VLOOKUP(A86,'Bateria indicadores proceso'!A:X,20,FALSE)</f>
        <v>1</v>
      </c>
      <c r="K86" s="137">
        <f>VLOOKUP(A86,'Bateria indicadores proceso'!A:X,21,FALSE)</f>
        <v>1</v>
      </c>
      <c r="L86" s="137">
        <f>VLOOKUP(A86,'Bateria indicadores proceso'!A:X,22,FALSE)</f>
        <v>1</v>
      </c>
      <c r="M86" s="137">
        <f>VLOOKUP(A86,'Bateria indicadores proceso'!A:X,23,FALSE)</f>
        <v>1</v>
      </c>
      <c r="N86" s="138">
        <f>VLOOKUP(A86,'Bateria indicadores proceso'!A:X,24,FALSE)</f>
        <v>1</v>
      </c>
      <c r="O86" s="138">
        <f>VLOOKUP(A86,'Bateria indicadores proceso'!A:AR,28,FALSE)</f>
        <v>1</v>
      </c>
      <c r="P86" s="138">
        <f>VLOOKUP(A86,'Bateria indicadores proceso'!A:AR,29,FALSE)</f>
        <v>0</v>
      </c>
      <c r="Q86" s="138">
        <f>VLOOKUP(A86,'Bateria indicadores proceso'!A:AR,30,FALSE)</f>
        <v>0</v>
      </c>
      <c r="R86" s="138">
        <f>VLOOKUP(A86,'Bateria indicadores proceso'!A:AR,31,FALSE)</f>
        <v>0</v>
      </c>
      <c r="S86" s="138">
        <f>VLOOKUP(A86,'Bateria indicadores proceso'!A:AR,32,FALSE)</f>
        <v>1</v>
      </c>
      <c r="T86" s="120">
        <f>VLOOKUP(A86,'Bateria indicadores proceso'!A:AT,45,FALSE)</f>
        <v>1</v>
      </c>
      <c r="U86" s="124">
        <f>VLOOKUP(A86,'Bateria indicadores proceso'!A:AT,46,FALSE)</f>
        <v>1</v>
      </c>
      <c r="V86" s="121">
        <f t="shared" si="2"/>
        <v>0.8</v>
      </c>
      <c r="W86" s="121">
        <f t="shared" si="3"/>
        <v>0.8</v>
      </c>
      <c r="X86" s="98"/>
      <c r="Y86" s="140" t="str">
        <f>IF(VLOOKUP(A86,'Bateria indicadores proceso'!A:AT,33,FALSE)="","No registro avance",VLOOKUP(A86,'Bateria indicadores proceso'!A:AT,33,FALSE))</f>
        <v>Durante el primer trimestre de la vigencia 2026, se ejecuto a satisfaccion en el 100% de las activdades programadas, asi: 3 auditorias independientes (Una con informe final y dos en proceso con informe prelimimar) , 23 informes de ley y/o normativos, 10 informes de seguimineto y  la participación en 14  comites institucionales.</v>
      </c>
      <c r="Z86" s="156" t="s">
        <v>965</v>
      </c>
      <c r="AA86" s="141" t="str">
        <f>IF(VLOOKUP(A86,'Bateria indicadores proceso'!A:AT,34,FALSE)="","No reportó Evidencia",VLOOKUP(A86,'Bateria indicadores proceso'!A:AT,34,FALSE))</f>
        <v>https://mininteriorgovco.sharepoint.com/:f:/r/sites/EvidenciasOAP/Documentos%20compartidos/Evidencias%20Indicadores%20de%20Proceso%202026/14.%20Seguimiento%20y%20Evaluaci%C3%B3n%20a%20la%20Gesti%C3%B3n/I%20Trimestre/Ind082?csf=1&amp;web=1&amp;e=41ajuf&amp;xsdata=MDV8MDJ8ZmFiaW8uc2FubWFydGluQG1pbmludGVyaW9yLmdvdi5jb3xiMWMzZTAyYzVhMjA0YTY1ODg5YjA4ZGU5NWIyYmY2Y3xjNGY3ODcwY2ViMDg0ZDAxYjAyM2E3MWRkOTRlODgzYnwwfDB8NjM5MTEyNzkyNjQwNDYxNTMxfFVua25vd258VFdGcGJHWnNiM2Q4ZXlKRmJYQjBlVTFoY0draU9uUnlkV1VzSWxZaU9pSXdMakF1TURBd01DSXNJbEFpT2lKWGFXNHpNaUlzSWtGT0lqb2lUV0ZwYkNJc0lsZFVJam95ZlE9PXwwfHx8&amp;sdata=RWNyajdmdWZPNnhhMWhaTHN6V0xlNFYxOG4xdG51TFY0VnRiVGRQMGlaWT0%3d</v>
      </c>
      <c r="AB86" s="152" t="s">
        <v>966</v>
      </c>
      <c r="AD86" s="96"/>
    </row>
    <row r="87" spans="1:30" s="93" customFormat="1" ht="100" customHeight="1">
      <c r="A87" s="92" t="s">
        <v>932</v>
      </c>
      <c r="B87" s="117" t="str">
        <f>VLOOKUP(A87,'Bateria indicadores proceso'!A:X,2,FALSE)</f>
        <v>EVALUACIÓN</v>
      </c>
      <c r="C87" s="118" t="str">
        <f>VLOOKUP(A87,'Bateria indicadores proceso'!A:X,3,FALSE)</f>
        <v>SEGUIMIENTO Y EVALUACIÓN A LA GESTIÓN</v>
      </c>
      <c r="D87" s="118" t="str">
        <f>VLOOKUP(A87,'Bateria indicadores proceso'!A:X,7,FALSE)</f>
        <v>Oficina de Control Interno</v>
      </c>
      <c r="E87" s="119">
        <f>VLOOKUP(A87,'Bateria indicadores proceso'!A:X,4,FALSE)</f>
        <v>1</v>
      </c>
      <c r="F87" s="119">
        <f>VLOOKUP(A87,'Bateria indicadores proceso'!A:X,6,FALSE)</f>
        <v>0.2</v>
      </c>
      <c r="G87" s="119" t="str">
        <f>VLOOKUP(A87,'Bateria indicadores proceso'!A:X,12,FALSE)</f>
        <v>Plan Anual de Auditorías con seguimiento trimestral</v>
      </c>
      <c r="H87" s="119" t="str">
        <f>VLOOKUP(A87,'Bateria indicadores proceso'!A:AB,10,FALSE)</f>
        <v>Efectividad</v>
      </c>
      <c r="I87" s="119" t="str">
        <f>VLOOKUP(A87,'Bateria indicadores proceso'!A:AB,16,FALSE)</f>
        <v>Porcentaje</v>
      </c>
      <c r="J87" s="137">
        <f>VLOOKUP(A87,'Bateria indicadores proceso'!A:X,20,FALSE)</f>
        <v>0.05</v>
      </c>
      <c r="K87" s="137">
        <f>VLOOKUP(A87,'Bateria indicadores proceso'!A:X,21,FALSE)</f>
        <v>0.1</v>
      </c>
      <c r="L87" s="137">
        <f>VLOOKUP(A87,'Bateria indicadores proceso'!A:X,22,FALSE)</f>
        <v>0.15</v>
      </c>
      <c r="M87" s="137">
        <f>VLOOKUP(A87,'Bateria indicadores proceso'!A:X,23,FALSE)</f>
        <v>0.2</v>
      </c>
      <c r="N87" s="138">
        <f>VLOOKUP(A87,'Bateria indicadores proceso'!A:X,24,FALSE)</f>
        <v>0.2</v>
      </c>
      <c r="O87" s="138" t="str">
        <f>VLOOKUP(A87,'Bateria indicadores proceso'!A:AR,28,FALSE)</f>
        <v>55,55%</v>
      </c>
      <c r="P87" s="138">
        <f>VLOOKUP(A87,'Bateria indicadores proceso'!A:AR,29,FALSE)</f>
        <v>0</v>
      </c>
      <c r="Q87" s="138">
        <f>VLOOKUP(A87,'Bateria indicadores proceso'!A:AR,30,FALSE)</f>
        <v>0</v>
      </c>
      <c r="R87" s="138">
        <f>VLOOKUP(A87,'Bateria indicadores proceso'!A:AR,31,FALSE)</f>
        <v>0</v>
      </c>
      <c r="S87" s="138" t="str">
        <f>VLOOKUP(A87,'Bateria indicadores proceso'!A:AR,32,FALSE)</f>
        <v>55,55%</v>
      </c>
      <c r="T87" s="120" t="str">
        <f>VLOOKUP(A87,'Bateria indicadores proceso'!A:AT,45,FALSE)</f>
        <v>Revisar fórmula</v>
      </c>
      <c r="U87" s="124" t="str">
        <f>VLOOKUP(A87,'Bateria indicadores proceso'!A:AT,46,FALSE)</f>
        <v>Revisar fórmula</v>
      </c>
      <c r="V87" s="121">
        <f t="shared" si="2"/>
        <v>0.2</v>
      </c>
      <c r="W87" s="121">
        <f t="shared" si="3"/>
        <v>0.2</v>
      </c>
      <c r="X87" s="98"/>
      <c r="Y87" s="140" t="str">
        <f>IF(VLOOKUP(A87,'Bateria indicadores proceso'!A:AT,33,FALSE)="","No registro avance",VLOOKUP(A87,'Bateria indicadores proceso'!A:AT,33,FALSE))</f>
        <v>Con corte al 31 de diciembre de 2025, se valido la efectivicad en el cumplimiento de las acciones formuladas en el Plan de Mejoramiento, en total se cerraron sin recurrencia 35 hallazgos de un total  63 hallazgos cerrados, con una efectividade del 55.55%.  Nota: se toma como base del reporte el reporte al 4to trimestre del 2025.</v>
      </c>
      <c r="Z87" s="156" t="s">
        <v>965</v>
      </c>
      <c r="AA87" s="141" t="str">
        <f>IF(VLOOKUP(A87,'Bateria indicadores proceso'!A:AT,34,FALSE)="","No reportó Evidencia",VLOOKUP(A87,'Bateria indicadores proceso'!A:AT,34,FALSE))</f>
        <v>https://mininteriorgovco.sharepoint.com/:f:/r/sites/EvidenciasOAP/Documentos compartidos/Evidencias Indicadores de Proceso 2026/14. Seguimiento y Evaluaci%C3%B3n a la Gesti%C3%B3n/I Trimestre/Ind083?csf=1&amp;web=1&amp;e=dXLq9m&amp;xsdata=MDV8MDJ8ZmFiaW8uc2FubWFydGluQG1pbmludGVyaW9yLmdvdi5jb3xiMWMzZTAyYzVhMjA0YTY1ODg5YjA4ZGU5NWIyYmY2Y3xjNGY3ODcwY2ViMDg0ZDAxYjAyM2E3MWRkOTRlODgzYnwwfDB8NjM5MTEyNzkyNjQwNDc5NjI2fFVua25vd258VFdGcGJHWnNiM2Q4ZXlKRmJYQjBlVTFoY0draU9uUnlkV1VzSWxZaU9pSXdMakF1TURBd01DSXNJbEFpT2lKWGFXNHpNaUlzSWtGT0lqb2lUV0ZwYkNJc0lsZFVJam95ZlE9PXwwfHx8&amp;sdata=S0d6WDJaQkRxc3krYkoreW95YTA0bjRJeTRXOHhyOWJWb0R6dnZheG9kYz0%3d</v>
      </c>
      <c r="AB87" s="152" t="s">
        <v>966</v>
      </c>
    </row>
    <row r="88" spans="1:30" ht="100" customHeight="1">
      <c r="V88" s="142"/>
      <c r="W88" s="142"/>
    </row>
    <row r="89" spans="1:30" ht="100" customHeight="1">
      <c r="V89" s="142"/>
      <c r="W89" s="142"/>
    </row>
  </sheetData>
  <autoFilter ref="A4:AD87" xr:uid="{00000000-0001-0000-0500-000000000000}"/>
  <mergeCells count="1">
    <mergeCell ref="A3:Y3"/>
  </mergeCells>
  <phoneticPr fontId="21" type="noConversion"/>
  <pageMargins left="0.7" right="0.7" top="0.75" bottom="0.75" header="0" footer="0"/>
  <pageSetup orientation="portrait" r:id="rId1"/>
  <drawing r:id="rId2"/>
  <legacyDrawing r:id="rId3"/>
  <extLst>
    <ext xmlns:x14="http://schemas.microsoft.com/office/spreadsheetml/2009/9/main" uri="{05C60535-1F16-4fd2-B633-F4F36F0B64E0}">
      <x14:sparklineGroups xmlns:xm="http://schemas.microsoft.com/office/excel/2006/main">
        <x14:sparklineGroup manualMax="0" manualMin="0" displayEmptyCellsAs="gap" markers="1" xr2:uid="{00000000-0003-0000-0500-000008000000}">
          <x14:colorSeries rgb="FF376092"/>
          <x14:colorNegative rgb="FFD00000"/>
          <x14:colorAxis rgb="FF000000"/>
          <x14:colorMarkers rgb="FFD00000"/>
          <x14:colorFirst rgb="FFD00000"/>
          <x14:colorLast rgb="FFD00000"/>
          <x14:colorHigh rgb="FFD00000"/>
          <x14:colorLow rgb="FFD00000"/>
          <x14:sparklines>
            <x14:sparkline>
              <xm:f>'Informe Avance Indi de proceso'!O5:R5</xm:f>
              <xm:sqref>X5</xm:sqref>
            </x14:sparkline>
            <x14:sparkline>
              <xm:f>'Informe Avance Indi de proceso'!O6:R6</xm:f>
              <xm:sqref>X6</xm:sqref>
            </x14:sparkline>
            <x14:sparkline>
              <xm:f>'Informe Avance Indi de proceso'!O7:R7</xm:f>
              <xm:sqref>X7</xm:sqref>
            </x14:sparkline>
            <x14:sparkline>
              <xm:f>'Informe Avance Indi de proceso'!O8:R8</xm:f>
              <xm:sqref>X8</xm:sqref>
            </x14:sparkline>
            <x14:sparkline>
              <xm:f>'Informe Avance Indi de proceso'!O9:R9</xm:f>
              <xm:sqref>X9</xm:sqref>
            </x14:sparkline>
            <x14:sparkline>
              <xm:f>'Informe Avance Indi de proceso'!O10:R10</xm:f>
              <xm:sqref>X10</xm:sqref>
            </x14:sparkline>
            <x14:sparkline>
              <xm:f>'Informe Avance Indi de proceso'!O11:R11</xm:f>
              <xm:sqref>X11</xm:sqref>
            </x14:sparkline>
            <x14:sparkline>
              <xm:f>'Informe Avance Indi de proceso'!O12:R12</xm:f>
              <xm:sqref>X12</xm:sqref>
            </x14:sparkline>
            <x14:sparkline>
              <xm:f>'Informe Avance Indi de proceso'!O13:R13</xm:f>
              <xm:sqref>X13</xm:sqref>
            </x14:sparkline>
            <x14:sparkline>
              <xm:f>'Informe Avance Indi de proceso'!O14:R14</xm:f>
              <xm:sqref>X14</xm:sqref>
            </x14:sparkline>
            <x14:sparkline>
              <xm:f>'Informe Avance Indi de proceso'!O15:R15</xm:f>
              <xm:sqref>X15</xm:sqref>
            </x14:sparkline>
            <x14:sparkline>
              <xm:f>'Informe Avance Indi de proceso'!O16:R16</xm:f>
              <xm:sqref>X16</xm:sqref>
            </x14:sparkline>
            <x14:sparkline>
              <xm:f>'Informe Avance Indi de proceso'!O17:R17</xm:f>
              <xm:sqref>X17</xm:sqref>
            </x14:sparkline>
            <x14:sparkline>
              <xm:f>'Informe Avance Indi de proceso'!O18:R18</xm:f>
              <xm:sqref>X18</xm:sqref>
            </x14:sparkline>
            <x14:sparkline>
              <xm:f>'Informe Avance Indi de proceso'!O19:R19</xm:f>
              <xm:sqref>X19</xm:sqref>
            </x14:sparkline>
            <x14:sparkline>
              <xm:f>'Informe Avance Indi de proceso'!O20:R20</xm:f>
              <xm:sqref>X20</xm:sqref>
            </x14:sparkline>
            <x14:sparkline>
              <xm:f>'Informe Avance Indi de proceso'!O21:R21</xm:f>
              <xm:sqref>X21</xm:sqref>
            </x14:sparkline>
            <x14:sparkline>
              <xm:f>'Informe Avance Indi de proceso'!O22:R22</xm:f>
              <xm:sqref>X22</xm:sqref>
            </x14:sparkline>
            <x14:sparkline>
              <xm:f>'Informe Avance Indi de proceso'!O23:R23</xm:f>
              <xm:sqref>X23</xm:sqref>
            </x14:sparkline>
            <x14:sparkline>
              <xm:f>'Informe Avance Indi de proceso'!O24:R24</xm:f>
              <xm:sqref>X24</xm:sqref>
            </x14:sparkline>
            <x14:sparkline>
              <xm:f>'Informe Avance Indi de proceso'!O25:R25</xm:f>
              <xm:sqref>X25</xm:sqref>
            </x14:sparkline>
            <x14:sparkline>
              <xm:f>'Informe Avance Indi de proceso'!O26:R26</xm:f>
              <xm:sqref>X26</xm:sqref>
            </x14:sparkline>
            <x14:sparkline>
              <xm:f>'Informe Avance Indi de proceso'!O27:R27</xm:f>
              <xm:sqref>X27</xm:sqref>
            </x14:sparkline>
            <x14:sparkline>
              <xm:f>'Informe Avance Indi de proceso'!O28:R28</xm:f>
              <xm:sqref>X28</xm:sqref>
            </x14:sparkline>
            <x14:sparkline>
              <xm:f>'Informe Avance Indi de proceso'!O29:R29</xm:f>
              <xm:sqref>X29</xm:sqref>
            </x14:sparkline>
            <x14:sparkline>
              <xm:f>'Informe Avance Indi de proceso'!O30:R30</xm:f>
              <xm:sqref>X30</xm:sqref>
            </x14:sparkline>
            <x14:sparkline>
              <xm:f>'Informe Avance Indi de proceso'!O31:R31</xm:f>
              <xm:sqref>X31</xm:sqref>
            </x14:sparkline>
            <x14:sparkline>
              <xm:f>'Informe Avance Indi de proceso'!O32:R32</xm:f>
              <xm:sqref>X32</xm:sqref>
            </x14:sparkline>
            <x14:sparkline>
              <xm:f>'Informe Avance Indi de proceso'!O33:R33</xm:f>
              <xm:sqref>X33</xm:sqref>
            </x14:sparkline>
            <x14:sparkline>
              <xm:f>'Informe Avance Indi de proceso'!O34:R34</xm:f>
              <xm:sqref>X34</xm:sqref>
            </x14:sparkline>
            <x14:sparkline>
              <xm:f>'Informe Avance Indi de proceso'!O35:R35</xm:f>
              <xm:sqref>X35</xm:sqref>
            </x14:sparkline>
            <x14:sparkline>
              <xm:f>'Informe Avance Indi de proceso'!O36:R36</xm:f>
              <xm:sqref>X36</xm:sqref>
            </x14:sparkline>
            <x14:sparkline>
              <xm:f>'Informe Avance Indi de proceso'!O37:R37</xm:f>
              <xm:sqref>X37</xm:sqref>
            </x14:sparkline>
            <x14:sparkline>
              <xm:f>'Informe Avance Indi de proceso'!O38:R38</xm:f>
              <xm:sqref>X38</xm:sqref>
            </x14:sparkline>
            <x14:sparkline>
              <xm:f>'Informe Avance Indi de proceso'!O39:R39</xm:f>
              <xm:sqref>X39</xm:sqref>
            </x14:sparkline>
            <x14:sparkline>
              <xm:f>'Informe Avance Indi de proceso'!O40:R40</xm:f>
              <xm:sqref>X40</xm:sqref>
            </x14:sparkline>
            <x14:sparkline>
              <xm:f>'Informe Avance Indi de proceso'!O41:R41</xm:f>
              <xm:sqref>X41</xm:sqref>
            </x14:sparkline>
            <x14:sparkline>
              <xm:f>'Informe Avance Indi de proceso'!O42:R42</xm:f>
              <xm:sqref>X42</xm:sqref>
            </x14:sparkline>
            <x14:sparkline>
              <xm:f>'Informe Avance Indi de proceso'!O43:R43</xm:f>
              <xm:sqref>X43</xm:sqref>
            </x14:sparkline>
            <x14:sparkline>
              <xm:f>'Informe Avance Indi de proceso'!O44:R44</xm:f>
              <xm:sqref>X44</xm:sqref>
            </x14:sparkline>
            <x14:sparkline>
              <xm:f>'Informe Avance Indi de proceso'!O45:R45</xm:f>
              <xm:sqref>X45</xm:sqref>
            </x14:sparkline>
            <x14:sparkline>
              <xm:f>'Informe Avance Indi de proceso'!O46:R46</xm:f>
              <xm:sqref>X46</xm:sqref>
            </x14:sparkline>
            <x14:sparkline>
              <xm:f>'Informe Avance Indi de proceso'!O47:R47</xm:f>
              <xm:sqref>X47</xm:sqref>
            </x14:sparkline>
            <x14:sparkline>
              <xm:f>'Informe Avance Indi de proceso'!O48:R48</xm:f>
              <xm:sqref>X48</xm:sqref>
            </x14:sparkline>
            <x14:sparkline>
              <xm:f>'Informe Avance Indi de proceso'!O49:R49</xm:f>
              <xm:sqref>X49</xm:sqref>
            </x14:sparkline>
            <x14:sparkline>
              <xm:f>'Informe Avance Indi de proceso'!O50:R50</xm:f>
              <xm:sqref>X50</xm:sqref>
            </x14:sparkline>
            <x14:sparkline>
              <xm:f>'Informe Avance Indi de proceso'!O51:R51</xm:f>
              <xm:sqref>X51</xm:sqref>
            </x14:sparkline>
            <x14:sparkline>
              <xm:f>'Informe Avance Indi de proceso'!O52:R52</xm:f>
              <xm:sqref>X52</xm:sqref>
            </x14:sparkline>
            <x14:sparkline>
              <xm:f>'Informe Avance Indi de proceso'!O53:R53</xm:f>
              <xm:sqref>X53</xm:sqref>
            </x14:sparkline>
            <x14:sparkline>
              <xm:f>'Informe Avance Indi de proceso'!O54:R54</xm:f>
              <xm:sqref>X54</xm:sqref>
            </x14:sparkline>
            <x14:sparkline>
              <xm:f>'Informe Avance Indi de proceso'!O55:R55</xm:f>
              <xm:sqref>X55</xm:sqref>
            </x14:sparkline>
            <x14:sparkline>
              <xm:f>'Informe Avance Indi de proceso'!O56:R56</xm:f>
              <xm:sqref>X56</xm:sqref>
            </x14:sparkline>
            <x14:sparkline>
              <xm:f>'Informe Avance Indi de proceso'!O57:R57</xm:f>
              <xm:sqref>X57</xm:sqref>
            </x14:sparkline>
            <x14:sparkline>
              <xm:f>'Informe Avance Indi de proceso'!O58:R58</xm:f>
              <xm:sqref>X58</xm:sqref>
            </x14:sparkline>
            <x14:sparkline>
              <xm:f>'Informe Avance Indi de proceso'!O59:R59</xm:f>
              <xm:sqref>X59</xm:sqref>
            </x14:sparkline>
            <x14:sparkline>
              <xm:f>'Informe Avance Indi de proceso'!O60:R60</xm:f>
              <xm:sqref>X60</xm:sqref>
            </x14:sparkline>
            <x14:sparkline>
              <xm:f>'Informe Avance Indi de proceso'!O61:R61</xm:f>
              <xm:sqref>X61</xm:sqref>
            </x14:sparkline>
            <x14:sparkline>
              <xm:f>'Informe Avance Indi de proceso'!O62:R62</xm:f>
              <xm:sqref>X62</xm:sqref>
            </x14:sparkline>
            <x14:sparkline>
              <xm:f>'Informe Avance Indi de proceso'!O63:R63</xm:f>
              <xm:sqref>X63</xm:sqref>
            </x14:sparkline>
            <x14:sparkline>
              <xm:f>'Informe Avance Indi de proceso'!O64:R64</xm:f>
              <xm:sqref>X64</xm:sqref>
            </x14:sparkline>
            <x14:sparkline>
              <xm:f>'Informe Avance Indi de proceso'!O65:R65</xm:f>
              <xm:sqref>X65</xm:sqref>
            </x14:sparkline>
            <x14:sparkline>
              <xm:f>'Informe Avance Indi de proceso'!O66:R66</xm:f>
              <xm:sqref>X66</xm:sqref>
            </x14:sparkline>
            <x14:sparkline>
              <xm:f>'Informe Avance Indi de proceso'!O67:R67</xm:f>
              <xm:sqref>X67</xm:sqref>
            </x14:sparkline>
            <x14:sparkline>
              <xm:f>'Informe Avance Indi de proceso'!O68:R68</xm:f>
              <xm:sqref>X68</xm:sqref>
            </x14:sparkline>
            <x14:sparkline>
              <xm:f>'Informe Avance Indi de proceso'!O69:R69</xm:f>
              <xm:sqref>X69</xm:sqref>
            </x14:sparkline>
            <x14:sparkline>
              <xm:f>'Informe Avance Indi de proceso'!O70:R70</xm:f>
              <xm:sqref>X70</xm:sqref>
            </x14:sparkline>
            <x14:sparkline>
              <xm:f>'Informe Avance Indi de proceso'!O71:R71</xm:f>
              <xm:sqref>X71</xm:sqref>
            </x14:sparkline>
            <x14:sparkline>
              <xm:f>'Informe Avance Indi de proceso'!O72:R72</xm:f>
              <xm:sqref>X72</xm:sqref>
            </x14:sparkline>
            <x14:sparkline>
              <xm:f>'Informe Avance Indi de proceso'!O73:R73</xm:f>
              <xm:sqref>X73</xm:sqref>
            </x14:sparkline>
            <x14:sparkline>
              <xm:f>'Informe Avance Indi de proceso'!O74:R74</xm:f>
              <xm:sqref>X74</xm:sqref>
            </x14:sparkline>
            <x14:sparkline>
              <xm:f>'Informe Avance Indi de proceso'!O75:R75</xm:f>
              <xm:sqref>X75</xm:sqref>
            </x14:sparkline>
            <x14:sparkline>
              <xm:f>'Informe Avance Indi de proceso'!O76:R76</xm:f>
              <xm:sqref>X76</xm:sqref>
            </x14:sparkline>
            <x14:sparkline>
              <xm:f>'Informe Avance Indi de proceso'!O77:R77</xm:f>
              <xm:sqref>X77</xm:sqref>
            </x14:sparkline>
            <x14:sparkline>
              <xm:f>'Informe Avance Indi de proceso'!O78:R78</xm:f>
              <xm:sqref>X78</xm:sqref>
            </x14:sparkline>
            <x14:sparkline>
              <xm:f>'Informe Avance Indi de proceso'!O79:R79</xm:f>
              <xm:sqref>X79</xm:sqref>
            </x14:sparkline>
            <x14:sparkline>
              <xm:f>'Informe Avance Indi de proceso'!O80:R80</xm:f>
              <xm:sqref>X80</xm:sqref>
            </x14:sparkline>
            <x14:sparkline>
              <xm:f>'Informe Avance Indi de proceso'!O81:R81</xm:f>
              <xm:sqref>X81</xm:sqref>
            </x14:sparkline>
            <x14:sparkline>
              <xm:f>'Informe Avance Indi de proceso'!O82:R82</xm:f>
              <xm:sqref>X82</xm:sqref>
            </x14:sparkline>
            <x14:sparkline>
              <xm:f>'Informe Avance Indi de proceso'!O83:R83</xm:f>
              <xm:sqref>X83</xm:sqref>
            </x14:sparkline>
            <x14:sparkline>
              <xm:f>'Informe Avance Indi de proceso'!O84:R84</xm:f>
              <xm:sqref>X84</xm:sqref>
            </x14:sparkline>
            <x14:sparkline>
              <xm:f>'Informe Avance Indi de proceso'!O85:R85</xm:f>
              <xm:sqref>X85</xm:sqref>
            </x14:sparkline>
            <x14:sparkline>
              <xm:f>'Informe Avance Indi de proceso'!O86:R86</xm:f>
              <xm:sqref>X86</xm:sqref>
            </x14:sparkline>
            <x14:sparkline>
              <xm:f>'Informe Avance Indi de proceso'!O87:R87</xm:f>
              <xm:sqref>X87</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5:F41"/>
  <sheetViews>
    <sheetView showGridLines="0" zoomScale="60" zoomScaleNormal="60" workbookViewId="0">
      <selection activeCell="F16" sqref="F16"/>
    </sheetView>
  </sheetViews>
  <sheetFormatPr baseColWidth="10" defaultColWidth="11.453125" defaultRowHeight="14.5"/>
  <cols>
    <col min="1" max="1" width="75.1796875" customWidth="1"/>
    <col min="2" max="2" width="35.81640625" customWidth="1"/>
    <col min="3" max="3" width="39.453125" customWidth="1"/>
    <col min="4" max="4" width="40.453125" customWidth="1"/>
    <col min="5" max="5" width="48.1796875" customWidth="1"/>
    <col min="6" max="6" width="16.453125" customWidth="1"/>
  </cols>
  <sheetData>
    <row r="5" spans="1:6" ht="38.25" customHeight="1"/>
    <row r="6" spans="1:6" ht="15" customHeight="1"/>
    <row r="8" spans="1:6" ht="30" customHeight="1">
      <c r="A8" s="413" t="s">
        <v>89</v>
      </c>
      <c r="B8" s="414"/>
      <c r="C8" s="414"/>
      <c r="D8" s="414"/>
      <c r="E8" s="414"/>
    </row>
    <row r="9" spans="1:6">
      <c r="A9" s="5"/>
      <c r="B9" s="6"/>
    </row>
    <row r="10" spans="1:6" ht="15.5">
      <c r="A10" s="419" t="s">
        <v>90</v>
      </c>
      <c r="B10" s="420"/>
    </row>
    <row r="11" spans="1:6" ht="37" customHeight="1">
      <c r="A11" s="419" t="s">
        <v>91</v>
      </c>
      <c r="B11" s="420"/>
    </row>
    <row r="12" spans="1:6" ht="15.5">
      <c r="A12" s="7" t="s">
        <v>92</v>
      </c>
      <c r="B12" s="9"/>
    </row>
    <row r="13" spans="1:6" ht="16" thickBot="1">
      <c r="A13" s="8"/>
      <c r="B13" s="8"/>
    </row>
    <row r="14" spans="1:6" ht="33" customHeight="1" thickBot="1">
      <c r="A14" s="421" t="s">
        <v>93</v>
      </c>
      <c r="B14" s="422"/>
      <c r="D14" s="416" t="s">
        <v>94</v>
      </c>
      <c r="E14" s="417"/>
      <c r="F14" s="79" t="s">
        <v>95</v>
      </c>
    </row>
    <row r="15" spans="1:6" ht="38.15" customHeight="1" thickBot="1">
      <c r="A15" s="415" t="s">
        <v>96</v>
      </c>
      <c r="B15" s="415"/>
      <c r="D15" s="80" t="s">
        <v>97</v>
      </c>
      <c r="E15" s="81" t="s">
        <v>98</v>
      </c>
      <c r="F15" s="81" t="s">
        <v>99</v>
      </c>
    </row>
    <row r="16" spans="1:6" ht="50.25" customHeight="1" thickBot="1">
      <c r="A16" s="415" t="s">
        <v>100</v>
      </c>
      <c r="B16" s="415"/>
      <c r="D16" s="82" t="s">
        <v>101</v>
      </c>
      <c r="E16" s="81" t="s">
        <v>102</v>
      </c>
      <c r="F16" s="81" t="s">
        <v>103</v>
      </c>
    </row>
    <row r="17" spans="1:6" ht="54" customHeight="1" thickBot="1">
      <c r="A17" s="415" t="s">
        <v>104</v>
      </c>
      <c r="B17" s="415"/>
      <c r="D17" s="83" t="s">
        <v>105</v>
      </c>
      <c r="E17" s="81" t="s">
        <v>106</v>
      </c>
      <c r="F17" s="81" t="s">
        <v>107</v>
      </c>
    </row>
    <row r="18" spans="1:6" ht="38.15" customHeight="1" thickBot="1">
      <c r="A18" s="415" t="s">
        <v>108</v>
      </c>
      <c r="B18" s="415"/>
      <c r="D18" s="84" t="s">
        <v>109</v>
      </c>
      <c r="E18" s="81" t="s">
        <v>110</v>
      </c>
      <c r="F18" s="81" t="s">
        <v>111</v>
      </c>
    </row>
    <row r="19" spans="1:6" ht="38.15" customHeight="1" thickBot="1">
      <c r="A19" s="10"/>
      <c r="B19" s="10"/>
      <c r="D19" s="85" t="s">
        <v>112</v>
      </c>
      <c r="E19" s="81" t="s">
        <v>113</v>
      </c>
      <c r="F19" s="81" t="s">
        <v>114</v>
      </c>
    </row>
    <row r="20" spans="1:6" ht="15.5">
      <c r="A20" s="88"/>
      <c r="B20" s="8"/>
    </row>
    <row r="22" spans="1:6" ht="15" customHeight="1">
      <c r="A22" s="423" t="s">
        <v>115</v>
      </c>
      <c r="B22" s="87" t="s">
        <v>116</v>
      </c>
    </row>
    <row r="23" spans="1:6">
      <c r="A23" s="424"/>
      <c r="B23" s="86" t="s">
        <v>117</v>
      </c>
    </row>
    <row r="24" spans="1:6">
      <c r="A24" s="89" t="s">
        <v>17</v>
      </c>
      <c r="B24" s="13">
        <f>+IFERROR(IF(SUMIF('Informe Avance Indi de proceso'!C:C, A24,'Informe Avance Indi de proceso'!V:V)&gt;1,1.00001,SUMIF('Informe Avance Indi de proceso'!C:C,A24,'Informe Avance Indi de proceso'!V:V)),"No aplica")</f>
        <v>1.0000100000000001</v>
      </c>
    </row>
    <row r="25" spans="1:6">
      <c r="A25" s="89" t="s">
        <v>10</v>
      </c>
      <c r="B25" s="13">
        <f>+IFERROR(IF(SUMIF('Informe Avance Indi de proceso'!C:C, A25,'Informe Avance Indi de proceso'!V:V)&gt;1,1.00001,SUMIF('Informe Avance Indi de proceso'!C:C,A25,'Informe Avance Indi de proceso'!V:V)),"No aplica")</f>
        <v>1</v>
      </c>
    </row>
    <row r="26" spans="1:6">
      <c r="A26" s="89" t="s">
        <v>14</v>
      </c>
      <c r="B26" s="13">
        <f>+IFERROR(IF(SUMIF('Informe Avance Indi de proceso'!C:C, A26,'Informe Avance Indi de proceso'!V:V)&gt;1,1.00001,SUMIF('Informe Avance Indi de proceso'!C:C,A26,'Informe Avance Indi de proceso'!V:V)),"No aplica")</f>
        <v>0.98000280000000017</v>
      </c>
    </row>
    <row r="27" spans="1:6">
      <c r="A27" s="89" t="s">
        <v>51</v>
      </c>
      <c r="B27" s="13">
        <f>+IFERROR(IF(SUMIF('Informe Avance Indi de proceso'!C:C, A27,'Informe Avance Indi de proceso'!V:V)&gt;1,1.00001,SUMIF('Informe Avance Indi de proceso'!C:C,A27,'Informe Avance Indi de proceso'!V:V)),"No aplica")</f>
        <v>0.97900219999999993</v>
      </c>
    </row>
    <row r="28" spans="1:6">
      <c r="A28" s="89" t="s">
        <v>28</v>
      </c>
      <c r="B28" s="13">
        <f>+IFERROR(IF(SUMIF('Informe Avance Indi de proceso'!C:C, A28,'Informe Avance Indi de proceso'!V:V)&gt;1,1.00001,SUMIF('Informe Avance Indi de proceso'!C:C,A28,'Informe Avance Indi de proceso'!V:V)),"No aplica")</f>
        <v>0.89100135000000025</v>
      </c>
      <c r="D28" s="11"/>
      <c r="E28" s="11"/>
    </row>
    <row r="29" spans="1:6">
      <c r="A29" s="89" t="s">
        <v>61</v>
      </c>
      <c r="B29" s="13">
        <f>+IFERROR(IF(SUMIF('Informe Avance Indi de proceso'!C:C, A29,'Informe Avance Indi de proceso'!V:V)&gt;1,1.00001,SUMIF('Informe Avance Indi de proceso'!C:C,A29,'Informe Avance Indi de proceso'!V:V)),"No aplica")</f>
        <v>1.0000100000000001</v>
      </c>
    </row>
    <row r="30" spans="1:6">
      <c r="A30" s="89" t="s">
        <v>74</v>
      </c>
      <c r="B30" s="13">
        <f>+IFERROR(IF(SUMIF('Informe Avance Indi de proceso'!C:C, A30,'Informe Avance Indi de proceso'!V:V)&gt;1,1.00001,SUMIF('Informe Avance Indi de proceso'!C:C,A30,'Informe Avance Indi de proceso'!V:V)),"No aplica")</f>
        <v>1</v>
      </c>
    </row>
    <row r="31" spans="1:6">
      <c r="A31" s="89" t="s">
        <v>71</v>
      </c>
      <c r="B31" s="13">
        <f>+IFERROR(IF(SUMIF('Informe Avance Indi de proceso'!C:C, A31,'Informe Avance Indi de proceso'!V:V)&gt;1,1.00001,SUMIF('Informe Avance Indi de proceso'!C:C,A31,'Informe Avance Indi de proceso'!V:V)),"No aplica")</f>
        <v>1</v>
      </c>
    </row>
    <row r="32" spans="1:6">
      <c r="A32" s="89" t="s">
        <v>67</v>
      </c>
      <c r="B32" s="13">
        <f>+IFERROR(IF(SUMIF('Informe Avance Indi de proceso'!C:C, A32,'Informe Avance Indi de proceso'!V:V)&gt;1,1.00001,SUMIF('Informe Avance Indi de proceso'!C:C,A32,'Informe Avance Indi de proceso'!V:V)),"No aplica")</f>
        <v>1.0000100000000001</v>
      </c>
    </row>
    <row r="33" spans="1:2">
      <c r="A33" s="89" t="s">
        <v>77</v>
      </c>
      <c r="B33" s="13">
        <f>+IFERROR(IF(SUMIF('Informe Avance Indi de proceso'!C:C, A33,'Informe Avance Indi de proceso'!V:V)&gt;1,1.00001,SUMIF('Informe Avance Indi de proceso'!C:C,A33,'Informe Avance Indi de proceso'!V:V)),"No aplica")</f>
        <v>0.97360219999999997</v>
      </c>
    </row>
    <row r="34" spans="1:2">
      <c r="A34" s="89" t="s">
        <v>82</v>
      </c>
      <c r="B34" s="13">
        <f>+IFERROR(IF(SUMIF('Informe Avance Indi de proceso'!C:C, A34,'Informe Avance Indi de proceso'!V:V)&gt;1,1.00001,SUMIF('Informe Avance Indi de proceso'!C:C,A34,'Informe Avance Indi de proceso'!V:V)),"No aplica")</f>
        <v>1.0000100000000001</v>
      </c>
    </row>
    <row r="35" spans="1:2">
      <c r="A35" s="89" t="s">
        <v>80</v>
      </c>
      <c r="B35" s="13">
        <f>+IFERROR(IF(SUMIF('Informe Avance Indi de proceso'!C:C, A35,'Informe Avance Indi de proceso'!V:V)&gt;1,1.00001,SUMIF('Informe Avance Indi de proceso'!C:C,A35,'Informe Avance Indi de proceso'!V:V)),"No aplica")</f>
        <v>1</v>
      </c>
    </row>
    <row r="36" spans="1:2">
      <c r="A36" s="89" t="s">
        <v>64</v>
      </c>
      <c r="B36" s="13">
        <f>+IFERROR(IF(SUMIF('Informe Avance Indi de proceso'!C:C, A36,'Informe Avance Indi de proceso'!V:V)&gt;1,1.00001,SUMIF('Informe Avance Indi de proceso'!C:C,A36,'Informe Avance Indi de proceso'!V:V)),"No aplica")</f>
        <v>0.99999999999999989</v>
      </c>
    </row>
    <row r="37" spans="1:2">
      <c r="A37" s="89" t="s">
        <v>85</v>
      </c>
      <c r="B37" s="13">
        <f>+IFERROR(IF(SUMIF('Informe Avance Indi de proceso'!C:C, A37,'Informe Avance Indi de proceso'!V:V)&gt;1,1.00001,SUMIF('Informe Avance Indi de proceso'!C:C,A37,'Informe Avance Indi de proceso'!V:V)),"No aplica")</f>
        <v>1</v>
      </c>
    </row>
    <row r="38" spans="1:2" ht="18.5">
      <c r="A38" s="90" t="s">
        <v>118</v>
      </c>
      <c r="B38" s="13">
        <f t="shared" ref="B38" si="0">+AVERAGE(B24:B37)</f>
        <v>0.98740346785714284</v>
      </c>
    </row>
    <row r="41" spans="1:2" ht="16" customHeight="1">
      <c r="A41" s="418" t="s">
        <v>119</v>
      </c>
      <c r="B41" s="418"/>
    </row>
  </sheetData>
  <mergeCells count="11">
    <mergeCell ref="A8:E8"/>
    <mergeCell ref="A16:B16"/>
    <mergeCell ref="D14:E14"/>
    <mergeCell ref="A15:B15"/>
    <mergeCell ref="A41:B41"/>
    <mergeCell ref="A18:B18"/>
    <mergeCell ref="A10:B10"/>
    <mergeCell ref="A11:B11"/>
    <mergeCell ref="A17:B17"/>
    <mergeCell ref="A14:B14"/>
    <mergeCell ref="A22:A23"/>
  </mergeCells>
  <conditionalFormatting sqref="B24:B38">
    <cfRule type="cellIs" dxfId="4" priority="1" operator="lessThan">
      <formula>1</formula>
    </cfRule>
    <cfRule type="cellIs" dxfId="3" priority="2" operator="equal">
      <formula>0.8</formula>
    </cfRule>
    <cfRule type="cellIs" dxfId="2" priority="3" operator="greaterThanOrEqual">
      <formula>1</formula>
    </cfRule>
    <cfRule type="cellIs" dxfId="1" priority="4" operator="between">
      <formula>80</formula>
      <formula>99</formula>
    </cfRule>
    <cfRule type="cellIs" dxfId="0" priority="7" operator="lessThan">
      <formula>0.01</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A6B91-FDB3-45F9-B760-90CDA815E14D}">
  <dimension ref="A3:D8"/>
  <sheetViews>
    <sheetView topLeftCell="A4" workbookViewId="0">
      <selection activeCell="D13" sqref="D13"/>
    </sheetView>
  </sheetViews>
  <sheetFormatPr baseColWidth="10" defaultColWidth="11.453125" defaultRowHeight="14.5"/>
  <cols>
    <col min="1" max="1" width="16.54296875" bestFit="1" customWidth="1"/>
    <col min="2" max="2" width="27.453125" bestFit="1" customWidth="1"/>
    <col min="3" max="3" width="4.26953125" customWidth="1"/>
    <col min="4" max="4" width="11.7265625" customWidth="1"/>
  </cols>
  <sheetData>
    <row r="3" spans="1:4">
      <c r="A3" s="365" t="s">
        <v>973</v>
      </c>
      <c r="B3" t="s">
        <v>974</v>
      </c>
      <c r="D3" s="380" t="s">
        <v>340</v>
      </c>
    </row>
    <row r="4" spans="1:4">
      <c r="A4" s="366" t="s">
        <v>254</v>
      </c>
      <c r="B4">
        <v>1</v>
      </c>
      <c r="D4" s="385">
        <f>+GETPIVOTDATA("TIPO DE INDICADOR ",$A$3,"TIPO DE INDICADOR ","Calidad")/GETPIVOTDATA("TIPO DE INDICADOR ",$A$3)</f>
        <v>1.2048192771084338E-2</v>
      </c>
    </row>
    <row r="5" spans="1:4">
      <c r="A5" s="366" t="s">
        <v>251</v>
      </c>
      <c r="B5">
        <v>6</v>
      </c>
      <c r="D5" s="385">
        <f>+GETPIVOTDATA("TIPO DE INDICADOR ",$A$3,"TIPO DE INDICADOR ","Efectividad")/GETPIVOTDATA("TIPO DE INDICADOR ",$A$3)</f>
        <v>7.2289156626506021E-2</v>
      </c>
    </row>
    <row r="6" spans="1:4">
      <c r="A6" s="366" t="s">
        <v>245</v>
      </c>
      <c r="B6">
        <v>57</v>
      </c>
      <c r="D6" s="385">
        <f>+GETPIVOTDATA("TIPO DE INDICADOR ",$A$3,"TIPO DE INDICADOR ","Eficacia")/GETPIVOTDATA("TIPO DE INDICADOR ",$A$3)</f>
        <v>0.68674698795180722</v>
      </c>
    </row>
    <row r="7" spans="1:4">
      <c r="A7" s="366" t="s">
        <v>248</v>
      </c>
      <c r="B7">
        <v>19</v>
      </c>
      <c r="D7" s="385">
        <f>+GETPIVOTDATA("TIPO DE INDICADOR ",$A$3,"TIPO DE INDICADOR ","Eficiencia")/GETPIVOTDATA("TIPO DE INDICADOR ",$A$3)</f>
        <v>0.2289156626506024</v>
      </c>
    </row>
    <row r="8" spans="1:4">
      <c r="A8" s="366" t="s">
        <v>975</v>
      </c>
      <c r="B8">
        <v>83</v>
      </c>
      <c r="D8" s="386">
        <f>SUM(D4:D7)</f>
        <v>1</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CCBD-B26E-4F06-9E96-91812042C3C2}">
  <dimension ref="A3:F19"/>
  <sheetViews>
    <sheetView topLeftCell="B1" workbookViewId="0">
      <selection activeCell="E24" sqref="E24"/>
    </sheetView>
  </sheetViews>
  <sheetFormatPr baseColWidth="10" defaultColWidth="11.453125" defaultRowHeight="14.5"/>
  <cols>
    <col min="1" max="1" width="60.1796875" bestFit="1" customWidth="1"/>
    <col min="2" max="2" width="21.26953125" bestFit="1" customWidth="1"/>
    <col min="3" max="3" width="10.1796875" bestFit="1" customWidth="1"/>
    <col min="4" max="4" width="7.1796875" bestFit="1" customWidth="1"/>
    <col min="5" max="5" width="8.7265625" bestFit="1" customWidth="1"/>
    <col min="6" max="6" width="11.7265625" bestFit="1" customWidth="1"/>
  </cols>
  <sheetData>
    <row r="3" spans="1:6">
      <c r="A3" s="365" t="s">
        <v>974</v>
      </c>
      <c r="B3" s="365" t="s">
        <v>976</v>
      </c>
    </row>
    <row r="4" spans="1:6">
      <c r="A4" s="365" t="s">
        <v>973</v>
      </c>
      <c r="B4" t="s">
        <v>254</v>
      </c>
      <c r="C4" t="s">
        <v>251</v>
      </c>
      <c r="D4" t="s">
        <v>245</v>
      </c>
      <c r="E4" t="s">
        <v>248</v>
      </c>
      <c r="F4" t="s">
        <v>975</v>
      </c>
    </row>
    <row r="5" spans="1:6">
      <c r="A5" s="366" t="s">
        <v>61</v>
      </c>
      <c r="D5" s="367"/>
      <c r="E5" s="367">
        <v>2</v>
      </c>
      <c r="F5" s="367">
        <v>2</v>
      </c>
    </row>
    <row r="6" spans="1:6">
      <c r="A6" s="366" t="s">
        <v>64</v>
      </c>
      <c r="D6" s="367">
        <v>1</v>
      </c>
      <c r="E6" s="367">
        <v>2</v>
      </c>
      <c r="F6" s="367">
        <v>3</v>
      </c>
    </row>
    <row r="7" spans="1:6">
      <c r="A7" s="366" t="s">
        <v>67</v>
      </c>
      <c r="D7" s="367">
        <v>2</v>
      </c>
      <c r="E7" s="367">
        <v>2</v>
      </c>
      <c r="F7">
        <v>4</v>
      </c>
    </row>
    <row r="8" spans="1:6">
      <c r="A8" s="366" t="s">
        <v>10</v>
      </c>
      <c r="C8" s="367">
        <v>1</v>
      </c>
      <c r="D8" s="367"/>
      <c r="E8" s="367"/>
      <c r="F8" s="367">
        <v>1</v>
      </c>
    </row>
    <row r="9" spans="1:6">
      <c r="A9" s="366" t="s">
        <v>14</v>
      </c>
      <c r="B9" s="367">
        <v>1</v>
      </c>
      <c r="C9" s="367"/>
      <c r="D9" s="367">
        <v>5</v>
      </c>
      <c r="E9" s="367">
        <v>1</v>
      </c>
      <c r="F9" s="367">
        <v>7</v>
      </c>
    </row>
    <row r="10" spans="1:6">
      <c r="A10" s="366" t="s">
        <v>71</v>
      </c>
      <c r="C10" s="367">
        <v>1</v>
      </c>
      <c r="D10" s="367">
        <v>1</v>
      </c>
      <c r="F10">
        <v>2</v>
      </c>
    </row>
    <row r="11" spans="1:6">
      <c r="A11" s="366" t="s">
        <v>74</v>
      </c>
      <c r="C11" s="367">
        <v>1</v>
      </c>
      <c r="D11" s="367">
        <v>1</v>
      </c>
      <c r="E11" s="367">
        <v>1</v>
      </c>
      <c r="F11">
        <v>3</v>
      </c>
    </row>
    <row r="12" spans="1:6">
      <c r="A12" s="366" t="s">
        <v>77</v>
      </c>
      <c r="D12" s="367">
        <v>5</v>
      </c>
      <c r="E12" s="367"/>
      <c r="F12" s="367">
        <v>5</v>
      </c>
    </row>
    <row r="13" spans="1:6">
      <c r="A13" s="366" t="s">
        <v>28</v>
      </c>
      <c r="C13" s="367">
        <v>1</v>
      </c>
      <c r="D13" s="367">
        <v>26</v>
      </c>
      <c r="E13" s="367">
        <v>3</v>
      </c>
      <c r="F13" s="367">
        <v>30</v>
      </c>
    </row>
    <row r="14" spans="1:6">
      <c r="A14" s="366" t="s">
        <v>51</v>
      </c>
      <c r="C14" s="367">
        <v>1</v>
      </c>
      <c r="D14" s="367">
        <v>6</v>
      </c>
      <c r="E14" s="367">
        <v>2</v>
      </c>
      <c r="F14" s="367">
        <v>9</v>
      </c>
    </row>
    <row r="15" spans="1:6">
      <c r="A15" s="366" t="s">
        <v>80</v>
      </c>
      <c r="D15" s="367">
        <v>2</v>
      </c>
      <c r="E15" s="367">
        <v>2</v>
      </c>
      <c r="F15" s="367">
        <v>4</v>
      </c>
    </row>
    <row r="16" spans="1:6">
      <c r="A16" s="366" t="s">
        <v>17</v>
      </c>
      <c r="D16" s="367">
        <v>8</v>
      </c>
      <c r="E16" s="367">
        <v>2</v>
      </c>
      <c r="F16" s="367">
        <v>10</v>
      </c>
    </row>
    <row r="17" spans="1:6">
      <c r="A17" s="366" t="s">
        <v>85</v>
      </c>
      <c r="C17" s="367">
        <v>1</v>
      </c>
      <c r="D17" s="367"/>
      <c r="E17" s="367">
        <v>1</v>
      </c>
      <c r="F17" s="367">
        <v>2</v>
      </c>
    </row>
    <row r="18" spans="1:6">
      <c r="A18" s="366" t="s">
        <v>82</v>
      </c>
      <c r="E18" s="367">
        <v>1</v>
      </c>
      <c r="F18" s="367">
        <v>1</v>
      </c>
    </row>
    <row r="19" spans="1:6">
      <c r="A19" s="366" t="s">
        <v>975</v>
      </c>
      <c r="B19">
        <v>1</v>
      </c>
      <c r="C19">
        <v>6</v>
      </c>
      <c r="D19">
        <v>57</v>
      </c>
      <c r="E19">
        <v>19</v>
      </c>
      <c r="F19">
        <v>83</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B5D79-B769-4291-81B9-7B85D64ECBC3}">
  <dimension ref="A3:B9"/>
  <sheetViews>
    <sheetView workbookViewId="0">
      <selection activeCell="A3" sqref="A3"/>
    </sheetView>
  </sheetViews>
  <sheetFormatPr baseColWidth="10" defaultColWidth="10.81640625" defaultRowHeight="14.5"/>
  <cols>
    <col min="1" max="1" width="20.1796875" style="378" bestFit="1" customWidth="1"/>
    <col min="2" max="2" width="20.7265625" style="378" bestFit="1" customWidth="1"/>
    <col min="3" max="16384" width="10.81640625" style="378"/>
  </cols>
  <sheetData>
    <row r="3" spans="1:2">
      <c r="A3" s="380" t="s">
        <v>973</v>
      </c>
      <c r="B3" s="380" t="s">
        <v>977</v>
      </c>
    </row>
    <row r="4" spans="1:2">
      <c r="A4" s="379" t="s">
        <v>347</v>
      </c>
      <c r="B4" s="378">
        <v>57</v>
      </c>
    </row>
    <row r="5" spans="1:2">
      <c r="A5" s="379" t="s">
        <v>12</v>
      </c>
      <c r="B5" s="378">
        <v>4</v>
      </c>
    </row>
    <row r="6" spans="1:2">
      <c r="A6" s="379" t="s">
        <v>529</v>
      </c>
      <c r="B6" s="378">
        <v>7</v>
      </c>
    </row>
    <row r="7" spans="1:2">
      <c r="A7" s="379" t="s">
        <v>389</v>
      </c>
      <c r="B7" s="378">
        <v>15</v>
      </c>
    </row>
    <row r="8" spans="1:2">
      <c r="A8" s="379" t="s">
        <v>975</v>
      </c>
      <c r="B8" s="378">
        <v>83</v>
      </c>
    </row>
    <row r="9" spans="1:2">
      <c r="A9"/>
      <c r="B9"/>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d11d237-f108-4ce5-9fb0-89f4a21e2c20" xsi:nil="true"/>
    <lcf76f155ced4ddcb4097134ff3c332f xmlns="6542cbba-6b9a-45ef-a1a8-539097f1fd6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0B8E8773227254BBE5EEFD60F12F43F" ma:contentTypeVersion="12" ma:contentTypeDescription="Crear nuevo documento." ma:contentTypeScope="" ma:versionID="02a4ef144ac4efa054c4161b71718e76">
  <xsd:schema xmlns:xsd="http://www.w3.org/2001/XMLSchema" xmlns:xs="http://www.w3.org/2001/XMLSchema" xmlns:p="http://schemas.microsoft.com/office/2006/metadata/properties" xmlns:ns2="6542cbba-6b9a-45ef-a1a8-539097f1fd66" xmlns:ns3="8d11d237-f108-4ce5-9fb0-89f4a21e2c20" targetNamespace="http://schemas.microsoft.com/office/2006/metadata/properties" ma:root="true" ma:fieldsID="0d0c8b4b3d0bac0e5ad5e5ad128f6a3c" ns2:_="" ns3:_="">
    <xsd:import namespace="6542cbba-6b9a-45ef-a1a8-539097f1fd66"/>
    <xsd:import namespace="8d11d237-f108-4ce5-9fb0-89f4a21e2c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2cbba-6b9a-45ef-a1a8-539097f1fd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11d237-f108-4ce5-9fb0-89f4a21e2c2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4b248f1-cef9-484d-8365-00f86dc2bb31}" ma:internalName="TaxCatchAll" ma:showField="CatchAllData" ma:web="8d11d237-f108-4ce5-9fb0-89f4a21e2c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62CB26-DCCA-4E0B-98A8-BC8BBB5F9662}">
  <ds:schemaRefs>
    <ds:schemaRef ds:uri="http://schemas.microsoft.com/office/2006/metadata/properties"/>
    <ds:schemaRef ds:uri="http://schemas.microsoft.com/office/infopath/2007/PartnerControls"/>
    <ds:schemaRef ds:uri="8d11d237-f108-4ce5-9fb0-89f4a21e2c20"/>
    <ds:schemaRef ds:uri="6542cbba-6b9a-45ef-a1a8-539097f1fd66"/>
  </ds:schemaRefs>
</ds:datastoreItem>
</file>

<file path=customXml/itemProps2.xml><?xml version="1.0" encoding="utf-8"?>
<ds:datastoreItem xmlns:ds="http://schemas.openxmlformats.org/officeDocument/2006/customXml" ds:itemID="{FC17891E-8E54-4151-93C7-0060E5C2A3FC}">
  <ds:schemaRefs>
    <ds:schemaRef ds:uri="http://schemas.microsoft.com/sharepoint/v3/contenttype/forms"/>
  </ds:schemaRefs>
</ds:datastoreItem>
</file>

<file path=customXml/itemProps3.xml><?xml version="1.0" encoding="utf-8"?>
<ds:datastoreItem xmlns:ds="http://schemas.openxmlformats.org/officeDocument/2006/customXml" ds:itemID="{9B5372EF-D3AB-4850-9377-0B4D6EB054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2cbba-6b9a-45ef-a1a8-539097f1fd66"/>
    <ds:schemaRef ds:uri="8d11d237-f108-4ce5-9fb0-89f4a21e2c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e525757-89ba-4d30-a2f7-49796ef8c604}" enabled="0" method="" siteId="{ae525757-89ba-4d30-a2f7-49796ef8c60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Distribución</vt:lpstr>
      <vt:lpstr>Fichas Técnicas</vt:lpstr>
      <vt:lpstr>Hoja1</vt:lpstr>
      <vt:lpstr>Bateria indicadores proceso</vt:lpstr>
      <vt:lpstr>Informe Avance Indi de proceso</vt:lpstr>
      <vt:lpstr>Tablero de Control</vt:lpstr>
      <vt:lpstr>Tipo</vt:lpstr>
      <vt:lpstr>Por área</vt:lpstr>
      <vt:lpstr>Cumplimiento general</vt:lpstr>
      <vt:lpstr>Cumplimiento por proceso</vt:lpstr>
      <vt:lpstr>'Bateria indicadores proceso'!Área_de_impresión</vt:lpstr>
      <vt:lpstr>'Bateria indicadores proceso'!Títulos_a_imprimir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Alejandra Avellaneda Chaves</dc:creator>
  <cp:keywords/>
  <dc:description/>
  <cp:lastModifiedBy>Katerine Llanos Orozco</cp:lastModifiedBy>
  <cp:revision/>
  <dcterms:created xsi:type="dcterms:W3CDTF">2021-04-19T20:56:45Z</dcterms:created>
  <dcterms:modified xsi:type="dcterms:W3CDTF">2026-04-25T17:11:56Z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0x010100B0B8E8773227254BBE5EEFD60F12F43F</vt:lpwstr>
  </property>
  <property fmtid="{D5CDD505-2E9C-101B-9397-08002B2CF9AE}" pid="3" name="MediaServiceImageTags">
    <vt:lpwstr/>
  </property>
</Properties>
</file>