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henry.pineda\Desktop\2026\4 APROPIACION\"/>
    </mc:Choice>
  </mc:AlternateContent>
  <xr:revisionPtr revIDLastSave="0" documentId="13_ncr:1_{88CBBFF2-F278-46D2-B2F9-E9E4155E834A}" xr6:coauthVersionLast="36" xr6:coauthVersionMax="36" xr10:uidLastSave="{00000000-0000-0000-0000-000000000000}"/>
  <bookViews>
    <workbookView xWindow="0" yWindow="0" windowWidth="13935" windowHeight="9255" xr2:uid="{97D2CB40-A28E-4F22-AF7A-090F37B8B367}"/>
  </bookViews>
  <sheets>
    <sheet name="MININTERIOR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MININTERIOR!$A$6:$CN$159</definedName>
    <definedName name="año">[1]Listas!$M$2:$M$8</definedName>
    <definedName name="_xlnm.Print_Area" localSheetId="0">MININTERIOR!$A$1:$N$146</definedName>
    <definedName name="Cuenta">[1]Listas!$I$2:$I$5</definedName>
    <definedName name="Despacho">[1]Listas!$E$2:$E$4</definedName>
    <definedName name="dia">[1]Listas!$L$2:$L$34</definedName>
    <definedName name="entidad">[1]Listas!$A$2:$A$35</definedName>
    <definedName name="Fecha">[2]Listas!$L$2:$L$13</definedName>
    <definedName name="Mes">[1]Listas!$G$2:$G$13</definedName>
    <definedName name="Sumar?">[1]Listas!$F$2:$F$3</definedName>
    <definedName name="Tipo_gasto">[1]Listas!$D$2:$D$3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6" i="5" l="1"/>
  <c r="G134" i="5" l="1"/>
  <c r="R133" i="5"/>
  <c r="R135" i="5"/>
  <c r="R132" i="5"/>
  <c r="Q137" i="5"/>
  <c r="Q133" i="5"/>
  <c r="Q132" i="5"/>
  <c r="F134" i="5"/>
  <c r="F16" i="5"/>
  <c r="R22" i="5"/>
  <c r="R137" i="5"/>
  <c r="G150" i="5"/>
  <c r="G141" i="5"/>
  <c r="G131" i="5"/>
  <c r="Q22" i="5"/>
  <c r="R19" i="5"/>
  <c r="F18" i="5"/>
  <c r="G18" i="5"/>
  <c r="G17" i="5" s="1"/>
  <c r="G16" i="5" s="1"/>
  <c r="F74" i="5" l="1"/>
  <c r="G74" i="5"/>
  <c r="H74" i="5"/>
  <c r="I74" i="5"/>
  <c r="J74" i="5"/>
  <c r="K74" i="5"/>
  <c r="L74" i="5"/>
  <c r="M74" i="5"/>
  <c r="N74" i="5"/>
  <c r="O74" i="5"/>
  <c r="Q74" i="5"/>
  <c r="R74" i="5"/>
  <c r="U70" i="5"/>
  <c r="R68" i="5"/>
  <c r="Q68" i="5"/>
  <c r="F68" i="5"/>
  <c r="F142" i="5" l="1"/>
  <c r="F143" i="5"/>
  <c r="F144" i="5"/>
  <c r="F145" i="5"/>
  <c r="Q142" i="5"/>
  <c r="Q143" i="5"/>
  <c r="Q144" i="5"/>
  <c r="Q145" i="5"/>
  <c r="R142" i="5"/>
  <c r="R143" i="5"/>
  <c r="R144" i="5"/>
  <c r="R145" i="5"/>
  <c r="Q24" i="5"/>
  <c r="F133" i="5"/>
  <c r="F132" i="5"/>
  <c r="U88" i="5"/>
  <c r="U87" i="5"/>
  <c r="U86" i="5"/>
  <c r="U85" i="5"/>
  <c r="U84" i="5"/>
  <c r="U83" i="5"/>
  <c r="U82" i="5"/>
  <c r="U81" i="5"/>
  <c r="U80" i="5"/>
  <c r="U79" i="5"/>
  <c r="U78" i="5"/>
  <c r="U77" i="5"/>
  <c r="U76" i="5"/>
  <c r="U75" i="5"/>
  <c r="Q103" i="5"/>
  <c r="R103" i="5"/>
  <c r="U99" i="5"/>
  <c r="U101" i="5"/>
  <c r="U103" i="5"/>
  <c r="U102" i="5"/>
  <c r="U100" i="5"/>
  <c r="U98" i="5"/>
  <c r="U97" i="5"/>
  <c r="U96" i="5"/>
  <c r="U95" i="5"/>
  <c r="U94" i="5"/>
  <c r="U93" i="5"/>
  <c r="U92" i="5"/>
  <c r="U91" i="5"/>
  <c r="U106" i="5"/>
  <c r="U111" i="5"/>
  <c r="U110" i="5"/>
  <c r="U109" i="5"/>
  <c r="U124" i="5"/>
  <c r="U123" i="5"/>
  <c r="U122" i="5"/>
  <c r="U121" i="5"/>
  <c r="U120" i="5"/>
  <c r="U119" i="5"/>
  <c r="U118" i="5"/>
  <c r="U117" i="5"/>
  <c r="U116" i="5"/>
  <c r="U115" i="5"/>
  <c r="U114" i="5"/>
  <c r="U129" i="5"/>
  <c r="U67" i="5"/>
  <c r="U66" i="5"/>
  <c r="U62" i="5"/>
  <c r="U61" i="5"/>
  <c r="U60" i="5"/>
  <c r="U59" i="5"/>
  <c r="U54" i="5"/>
  <c r="U49" i="5"/>
  <c r="U45" i="5"/>
  <c r="U43" i="5"/>
  <c r="U46" i="5"/>
  <c r="U42" i="5"/>
  <c r="U39" i="5"/>
  <c r="U36" i="5"/>
  <c r="U35" i="5"/>
  <c r="U34" i="5"/>
  <c r="U32" i="5"/>
  <c r="U31" i="5"/>
  <c r="U30" i="5"/>
  <c r="U29" i="5"/>
  <c r="U28" i="5"/>
  <c r="U27" i="5"/>
  <c r="U25" i="5"/>
  <c r="U24" i="5"/>
  <c r="U23" i="5"/>
  <c r="U21" i="5"/>
  <c r="U20" i="5"/>
  <c r="U19" i="5"/>
  <c r="U15" i="5"/>
  <c r="U13" i="5"/>
  <c r="U12" i="5"/>
  <c r="U11" i="5"/>
  <c r="U74" i="5" l="1"/>
  <c r="U73" i="5" s="1"/>
  <c r="U90" i="5"/>
  <c r="E103" i="5"/>
  <c r="E111" i="5"/>
  <c r="E110" i="5"/>
  <c r="E109" i="5"/>
  <c r="E106" i="5"/>
  <c r="E102" i="5"/>
  <c r="E101" i="5"/>
  <c r="E100" i="5"/>
  <c r="E99" i="5"/>
  <c r="E98" i="5"/>
  <c r="E97" i="5"/>
  <c r="E96" i="5"/>
  <c r="E95" i="5"/>
  <c r="E94" i="5"/>
  <c r="E93" i="5"/>
  <c r="E92" i="5"/>
  <c r="E91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114" i="5"/>
  <c r="E115" i="5"/>
  <c r="E116" i="5"/>
  <c r="E117" i="5"/>
  <c r="E118" i="5"/>
  <c r="E119" i="5"/>
  <c r="E120" i="5"/>
  <c r="E121" i="5"/>
  <c r="E122" i="5"/>
  <c r="E123" i="5"/>
  <c r="E124" i="5"/>
  <c r="E129" i="5"/>
  <c r="E70" i="5"/>
  <c r="E67" i="5"/>
  <c r="E66" i="5"/>
  <c r="E62" i="5"/>
  <c r="E61" i="5"/>
  <c r="E60" i="5"/>
  <c r="E59" i="5"/>
  <c r="E54" i="5"/>
  <c r="E52" i="5"/>
  <c r="E49" i="5"/>
  <c r="E46" i="5"/>
  <c r="E45" i="5"/>
  <c r="E44" i="5"/>
  <c r="E43" i="5"/>
  <c r="E42" i="5"/>
  <c r="E39" i="5"/>
  <c r="E36" i="5"/>
  <c r="E35" i="5"/>
  <c r="E34" i="5"/>
  <c r="E32" i="5"/>
  <c r="E31" i="5"/>
  <c r="E30" i="5"/>
  <c r="E29" i="5"/>
  <c r="E28" i="5"/>
  <c r="E27" i="5"/>
  <c r="E25" i="5"/>
  <c r="E24" i="5"/>
  <c r="E23" i="5"/>
  <c r="E22" i="5"/>
  <c r="E21" i="5"/>
  <c r="E20" i="5"/>
  <c r="E19" i="5"/>
  <c r="E15" i="5"/>
  <c r="E13" i="5"/>
  <c r="S13" i="5" s="1"/>
  <c r="E12" i="5"/>
  <c r="E11" i="5"/>
  <c r="S11" i="5" s="1"/>
  <c r="E26" i="5" l="1"/>
  <c r="S19" i="5"/>
  <c r="E18" i="5"/>
  <c r="E74" i="5"/>
  <c r="E73" i="5" s="1"/>
  <c r="S103" i="5"/>
  <c r="T103" i="5" s="1"/>
  <c r="P103" i="5"/>
  <c r="P12" i="5"/>
  <c r="S12" i="5"/>
  <c r="E90" i="5"/>
  <c r="S22" i="5"/>
  <c r="P22" i="5"/>
  <c r="E113" i="5"/>
  <c r="F128" i="5" l="1"/>
  <c r="F127" i="5" s="1"/>
  <c r="F126" i="5" s="1"/>
  <c r="G128" i="5"/>
  <c r="H128" i="5"/>
  <c r="I128" i="5"/>
  <c r="I127" i="5" s="1"/>
  <c r="I126" i="5" s="1"/>
  <c r="J128" i="5"/>
  <c r="J127" i="5" s="1"/>
  <c r="J126" i="5" s="1"/>
  <c r="K128" i="5"/>
  <c r="K127" i="5" s="1"/>
  <c r="K126" i="5" s="1"/>
  <c r="L128" i="5"/>
  <c r="L127" i="5" s="1"/>
  <c r="L126" i="5" s="1"/>
  <c r="M128" i="5"/>
  <c r="N128" i="5"/>
  <c r="N127" i="5" s="1"/>
  <c r="N126" i="5" s="1"/>
  <c r="G127" i="5"/>
  <c r="G126" i="5" s="1"/>
  <c r="H127" i="5"/>
  <c r="H126" i="5" s="1"/>
  <c r="M127" i="5"/>
  <c r="M126" i="5" s="1"/>
  <c r="F113" i="5"/>
  <c r="F112" i="5" s="1"/>
  <c r="G113" i="5"/>
  <c r="G112" i="5" s="1"/>
  <c r="H113" i="5"/>
  <c r="H112" i="5" s="1"/>
  <c r="I113" i="5"/>
  <c r="I112" i="5" s="1"/>
  <c r="J113" i="5"/>
  <c r="J112" i="5" s="1"/>
  <c r="K113" i="5"/>
  <c r="K112" i="5" s="1"/>
  <c r="L113" i="5"/>
  <c r="L112" i="5" s="1"/>
  <c r="M113" i="5"/>
  <c r="M112" i="5" s="1"/>
  <c r="N113" i="5"/>
  <c r="N112" i="5" s="1"/>
  <c r="F108" i="5"/>
  <c r="F107" i="5" s="1"/>
  <c r="G108" i="5"/>
  <c r="G107" i="5" s="1"/>
  <c r="H108" i="5"/>
  <c r="H107" i="5" s="1"/>
  <c r="I108" i="5"/>
  <c r="I107" i="5" s="1"/>
  <c r="J108" i="5"/>
  <c r="J107" i="5" s="1"/>
  <c r="K108" i="5"/>
  <c r="K107" i="5" s="1"/>
  <c r="L108" i="5"/>
  <c r="L107" i="5" s="1"/>
  <c r="M108" i="5"/>
  <c r="M107" i="5" s="1"/>
  <c r="N108" i="5"/>
  <c r="N107" i="5" s="1"/>
  <c r="F105" i="5"/>
  <c r="F104" i="5" s="1"/>
  <c r="G105" i="5"/>
  <c r="G104" i="5" s="1"/>
  <c r="H105" i="5"/>
  <c r="H104" i="5" s="1"/>
  <c r="I105" i="5"/>
  <c r="I104" i="5" s="1"/>
  <c r="J105" i="5"/>
  <c r="J104" i="5" s="1"/>
  <c r="K105" i="5"/>
  <c r="K104" i="5" s="1"/>
  <c r="L105" i="5"/>
  <c r="L104" i="5" s="1"/>
  <c r="M105" i="5"/>
  <c r="M104" i="5" s="1"/>
  <c r="N105" i="5"/>
  <c r="N104" i="5"/>
  <c r="F90" i="5"/>
  <c r="F89" i="5" s="1"/>
  <c r="G90" i="5"/>
  <c r="G89" i="5" s="1"/>
  <c r="H90" i="5"/>
  <c r="I90" i="5"/>
  <c r="I89" i="5" s="1"/>
  <c r="J90" i="5"/>
  <c r="J89" i="5" s="1"/>
  <c r="K90" i="5"/>
  <c r="K89" i="5" s="1"/>
  <c r="L90" i="5"/>
  <c r="M90" i="5"/>
  <c r="M89" i="5" s="1"/>
  <c r="N90" i="5"/>
  <c r="H89" i="5"/>
  <c r="L89" i="5"/>
  <c r="N89" i="5"/>
  <c r="F73" i="5"/>
  <c r="G73" i="5"/>
  <c r="H73" i="5"/>
  <c r="K73" i="5"/>
  <c r="L73" i="5"/>
  <c r="M73" i="5"/>
  <c r="N73" i="5"/>
  <c r="I73" i="5"/>
  <c r="J73" i="5"/>
  <c r="R62" i="5"/>
  <c r="E10" i="5"/>
  <c r="E132" i="5" s="1"/>
  <c r="F58" i="5"/>
  <c r="F57" i="5" s="1"/>
  <c r="G58" i="5"/>
  <c r="G57" i="5" s="1"/>
  <c r="G142" i="5" s="1"/>
  <c r="H58" i="5"/>
  <c r="H57" i="5" s="1"/>
  <c r="H142" i="5" s="1"/>
  <c r="I58" i="5"/>
  <c r="I57" i="5" s="1"/>
  <c r="I142" i="5" s="1"/>
  <c r="J58" i="5"/>
  <c r="J57" i="5" s="1"/>
  <c r="J142" i="5" s="1"/>
  <c r="K58" i="5"/>
  <c r="K57" i="5" s="1"/>
  <c r="K142" i="5" s="1"/>
  <c r="L58" i="5"/>
  <c r="L57" i="5" s="1"/>
  <c r="L142" i="5" s="1"/>
  <c r="M58" i="5"/>
  <c r="M57" i="5" s="1"/>
  <c r="M142" i="5" s="1"/>
  <c r="N58" i="5"/>
  <c r="N57" i="5" s="1"/>
  <c r="N142" i="5" s="1"/>
  <c r="R61" i="5"/>
  <c r="Q60" i="5"/>
  <c r="Q61" i="5"/>
  <c r="Q62" i="5"/>
  <c r="Q59" i="5"/>
  <c r="R66" i="5"/>
  <c r="R67" i="5"/>
  <c r="R70" i="5"/>
  <c r="R69" i="5" s="1"/>
  <c r="P66" i="5"/>
  <c r="E143" i="5"/>
  <c r="S143" i="5" s="1"/>
  <c r="L132" i="5"/>
  <c r="M132" i="5"/>
  <c r="F69" i="5"/>
  <c r="G69" i="5"/>
  <c r="G68" i="5" s="1"/>
  <c r="H69" i="5"/>
  <c r="H68" i="5" s="1"/>
  <c r="I69" i="5"/>
  <c r="I68" i="5" s="1"/>
  <c r="J69" i="5"/>
  <c r="J68" i="5" s="1"/>
  <c r="K69" i="5"/>
  <c r="K68" i="5" s="1"/>
  <c r="L69" i="5"/>
  <c r="L68" i="5" s="1"/>
  <c r="M69" i="5"/>
  <c r="M68" i="5" s="1"/>
  <c r="N69" i="5"/>
  <c r="N68" i="5" s="1"/>
  <c r="O69" i="5"/>
  <c r="O68" i="5" s="1"/>
  <c r="U69" i="5"/>
  <c r="U68" i="5" s="1"/>
  <c r="F53" i="5"/>
  <c r="G53" i="5"/>
  <c r="H53" i="5"/>
  <c r="I53" i="5"/>
  <c r="J53" i="5"/>
  <c r="K53" i="5"/>
  <c r="L53" i="5"/>
  <c r="M53" i="5"/>
  <c r="N53" i="5"/>
  <c r="F51" i="5"/>
  <c r="G51" i="5"/>
  <c r="H51" i="5"/>
  <c r="I51" i="5"/>
  <c r="J51" i="5"/>
  <c r="K51" i="5"/>
  <c r="L51" i="5"/>
  <c r="M51" i="5"/>
  <c r="N51" i="5"/>
  <c r="F48" i="5"/>
  <c r="F47" i="5" s="1"/>
  <c r="G48" i="5"/>
  <c r="G47" i="5" s="1"/>
  <c r="H48" i="5"/>
  <c r="H47" i="5" s="1"/>
  <c r="I48" i="5"/>
  <c r="I47" i="5" s="1"/>
  <c r="J48" i="5"/>
  <c r="J47" i="5" s="1"/>
  <c r="K48" i="5"/>
  <c r="K47" i="5" s="1"/>
  <c r="L48" i="5"/>
  <c r="L47" i="5" s="1"/>
  <c r="M48" i="5"/>
  <c r="M47" i="5" s="1"/>
  <c r="N48" i="5"/>
  <c r="N47" i="5" s="1"/>
  <c r="E48" i="5"/>
  <c r="F38" i="5"/>
  <c r="F37" i="5" s="1"/>
  <c r="G38" i="5"/>
  <c r="G37" i="5" s="1"/>
  <c r="H38" i="5"/>
  <c r="H37" i="5" s="1"/>
  <c r="I38" i="5"/>
  <c r="I37" i="5" s="1"/>
  <c r="J38" i="5"/>
  <c r="J37" i="5" s="1"/>
  <c r="K38" i="5"/>
  <c r="K37" i="5" s="1"/>
  <c r="L38" i="5"/>
  <c r="L37" i="5" s="1"/>
  <c r="M38" i="5"/>
  <c r="M37" i="5" s="1"/>
  <c r="N38" i="5"/>
  <c r="N37" i="5" s="1"/>
  <c r="F33" i="5"/>
  <c r="G33" i="5"/>
  <c r="H33" i="5"/>
  <c r="I33" i="5"/>
  <c r="J33" i="5"/>
  <c r="K33" i="5"/>
  <c r="L33" i="5"/>
  <c r="M33" i="5"/>
  <c r="N33" i="5"/>
  <c r="E33" i="5"/>
  <c r="F26" i="5"/>
  <c r="G26" i="5"/>
  <c r="H26" i="5"/>
  <c r="I26" i="5"/>
  <c r="J26" i="5"/>
  <c r="K26" i="5"/>
  <c r="L26" i="5"/>
  <c r="M26" i="5"/>
  <c r="N26" i="5"/>
  <c r="O26" i="5"/>
  <c r="H18" i="5"/>
  <c r="I18" i="5"/>
  <c r="J18" i="5"/>
  <c r="K18" i="5"/>
  <c r="L18" i="5"/>
  <c r="M18" i="5"/>
  <c r="N18" i="5"/>
  <c r="O18" i="5"/>
  <c r="F14" i="5"/>
  <c r="G14" i="5"/>
  <c r="G133" i="5" s="1"/>
  <c r="H14" i="5"/>
  <c r="H133" i="5" s="1"/>
  <c r="I14" i="5"/>
  <c r="I133" i="5" s="1"/>
  <c r="J14" i="5"/>
  <c r="J133" i="5" s="1"/>
  <c r="K14" i="5"/>
  <c r="K133" i="5" s="1"/>
  <c r="L14" i="5"/>
  <c r="L133" i="5" s="1"/>
  <c r="M14" i="5"/>
  <c r="M133" i="5" s="1"/>
  <c r="N14" i="5"/>
  <c r="N133" i="5" s="1"/>
  <c r="O14" i="5"/>
  <c r="O133" i="5" s="1"/>
  <c r="O10" i="5"/>
  <c r="O132" i="5" s="1"/>
  <c r="U14" i="5"/>
  <c r="F41" i="5"/>
  <c r="F40" i="5" s="1"/>
  <c r="G41" i="5"/>
  <c r="G40" i="5" s="1"/>
  <c r="H41" i="5"/>
  <c r="H40" i="5" s="1"/>
  <c r="I41" i="5"/>
  <c r="I40" i="5" s="1"/>
  <c r="J41" i="5"/>
  <c r="J40" i="5" s="1"/>
  <c r="K41" i="5"/>
  <c r="K40" i="5" s="1"/>
  <c r="L41" i="5"/>
  <c r="L40" i="5" s="1"/>
  <c r="M41" i="5"/>
  <c r="M40" i="5" s="1"/>
  <c r="N41" i="5"/>
  <c r="N40" i="5" s="1"/>
  <c r="R46" i="5"/>
  <c r="Q44" i="5"/>
  <c r="R35" i="5"/>
  <c r="R32" i="5"/>
  <c r="R31" i="5"/>
  <c r="R30" i="5"/>
  <c r="R29" i="5"/>
  <c r="R28" i="5"/>
  <c r="R27" i="5"/>
  <c r="P20" i="5"/>
  <c r="P21" i="5"/>
  <c r="P23" i="5"/>
  <c r="P24" i="5"/>
  <c r="P25" i="5"/>
  <c r="R20" i="5"/>
  <c r="R21" i="5"/>
  <c r="R23" i="5"/>
  <c r="R24" i="5"/>
  <c r="R25" i="5"/>
  <c r="Q20" i="5"/>
  <c r="Q21" i="5"/>
  <c r="Q23" i="5"/>
  <c r="Q25" i="5"/>
  <c r="Q19" i="5"/>
  <c r="Q12" i="5"/>
  <c r="Q15" i="5"/>
  <c r="Q14" i="5" s="1"/>
  <c r="R15" i="5"/>
  <c r="R14" i="5" s="1"/>
  <c r="Q13" i="5"/>
  <c r="P132" i="5" l="1"/>
  <c r="S132" i="5"/>
  <c r="R65" i="5"/>
  <c r="R64" i="5" s="1"/>
  <c r="R63" i="5" s="1"/>
  <c r="M50" i="5"/>
  <c r="M135" i="5" s="1"/>
  <c r="L50" i="5"/>
  <c r="L135" i="5" s="1"/>
  <c r="F50" i="5"/>
  <c r="F135" i="5" s="1"/>
  <c r="S61" i="5"/>
  <c r="J50" i="5"/>
  <c r="J135" i="5" s="1"/>
  <c r="I50" i="5"/>
  <c r="I135" i="5" s="1"/>
  <c r="K50" i="5"/>
  <c r="K135" i="5" s="1"/>
  <c r="S21" i="5"/>
  <c r="H72" i="5"/>
  <c r="H71" i="5" s="1"/>
  <c r="J72" i="5"/>
  <c r="J71" i="5" s="1"/>
  <c r="I72" i="5"/>
  <c r="I71" i="5" s="1"/>
  <c r="K72" i="5"/>
  <c r="K71" i="5" s="1"/>
  <c r="N72" i="5"/>
  <c r="N71" i="5" s="1"/>
  <c r="M72" i="5"/>
  <c r="M71" i="5" s="1"/>
  <c r="G72" i="5"/>
  <c r="G71" i="5" s="1"/>
  <c r="L72" i="5"/>
  <c r="L71" i="5" s="1"/>
  <c r="F72" i="5"/>
  <c r="F71" i="5" s="1"/>
  <c r="N17" i="5"/>
  <c r="N16" i="5" s="1"/>
  <c r="N134" i="5" s="1"/>
  <c r="G50" i="5"/>
  <c r="G135" i="5" s="1"/>
  <c r="H17" i="5"/>
  <c r="H16" i="5" s="1"/>
  <c r="H134" i="5" s="1"/>
  <c r="R18" i="5"/>
  <c r="K17" i="5"/>
  <c r="K16" i="5" s="1"/>
  <c r="K134" i="5" s="1"/>
  <c r="F17" i="5"/>
  <c r="M17" i="5"/>
  <c r="M16" i="5" s="1"/>
  <c r="M134" i="5" s="1"/>
  <c r="M136" i="5" s="1"/>
  <c r="L17" i="5"/>
  <c r="L16" i="5" s="1"/>
  <c r="L134" i="5" s="1"/>
  <c r="L136" i="5" s="1"/>
  <c r="I17" i="5"/>
  <c r="I16" i="5" s="1"/>
  <c r="I134" i="5" s="1"/>
  <c r="J17" i="5"/>
  <c r="J16" i="5" s="1"/>
  <c r="J134" i="5" s="1"/>
  <c r="Q18" i="5"/>
  <c r="N50" i="5"/>
  <c r="N135" i="5" s="1"/>
  <c r="H50" i="5"/>
  <c r="H135" i="5" s="1"/>
  <c r="S25" i="5"/>
  <c r="S24" i="5"/>
  <c r="S20" i="5"/>
  <c r="S23" i="5"/>
  <c r="Q149" i="5"/>
  <c r="P86" i="5"/>
  <c r="P70" i="5"/>
  <c r="P69" i="5" s="1"/>
  <c r="P68" i="5" s="1"/>
  <c r="P61" i="5"/>
  <c r="P46" i="5"/>
  <c r="P35" i="5"/>
  <c r="P28" i="5"/>
  <c r="P29" i="5"/>
  <c r="P30" i="5"/>
  <c r="P31" i="5"/>
  <c r="P32" i="5"/>
  <c r="P19" i="5"/>
  <c r="P18" i="5" s="1"/>
  <c r="P13" i="5"/>
  <c r="P11" i="5"/>
  <c r="E89" i="5"/>
  <c r="M151" i="5"/>
  <c r="L151" i="5"/>
  <c r="L145" i="5"/>
  <c r="M145" i="5"/>
  <c r="L65" i="5"/>
  <c r="L64" i="5" s="1"/>
  <c r="L63" i="5" s="1"/>
  <c r="L56" i="5" s="1"/>
  <c r="M65" i="5"/>
  <c r="M64" i="5" s="1"/>
  <c r="M63" i="5" s="1"/>
  <c r="M56" i="5" s="1"/>
  <c r="N65" i="5"/>
  <c r="N64" i="5" s="1"/>
  <c r="L143" i="5"/>
  <c r="M143" i="5"/>
  <c r="R93" i="5"/>
  <c r="Q93" i="5"/>
  <c r="P93" i="5"/>
  <c r="Q134" i="5" l="1"/>
  <c r="R134" i="5"/>
  <c r="R136" i="5" s="1"/>
  <c r="F137" i="5"/>
  <c r="S18" i="5"/>
  <c r="H137" i="5"/>
  <c r="M137" i="5"/>
  <c r="M138" i="5" s="1"/>
  <c r="L137" i="5"/>
  <c r="L138" i="5" s="1"/>
  <c r="K137" i="5"/>
  <c r="J137" i="5"/>
  <c r="N137" i="5"/>
  <c r="I137" i="5"/>
  <c r="S93" i="5"/>
  <c r="M55" i="5"/>
  <c r="L55" i="5"/>
  <c r="L154" i="5"/>
  <c r="L9" i="5"/>
  <c r="M154" i="5"/>
  <c r="M9" i="5"/>
  <c r="L152" i="5"/>
  <c r="M144" i="5"/>
  <c r="M153" i="5" s="1"/>
  <c r="L144" i="5"/>
  <c r="L153" i="5" s="1"/>
  <c r="L8" i="5" l="1"/>
  <c r="L7" i="5" s="1"/>
  <c r="M8" i="5"/>
  <c r="M7" i="5" s="1"/>
  <c r="M152" i="5"/>
  <c r="M155" i="5" s="1"/>
  <c r="L155" i="5"/>
  <c r="L146" i="5"/>
  <c r="M146" i="5"/>
  <c r="M147" i="5" l="1"/>
  <c r="M156" i="5" s="1"/>
  <c r="M157" i="5" s="1"/>
  <c r="L147" i="5"/>
  <c r="L156" i="5" s="1"/>
  <c r="L157" i="5" s="1"/>
  <c r="P101" i="5" l="1"/>
  <c r="O128" i="5"/>
  <c r="O127" i="5" s="1"/>
  <c r="O126" i="5" s="1"/>
  <c r="U128" i="5"/>
  <c r="U127" i="5" s="1"/>
  <c r="U126" i="5" s="1"/>
  <c r="P124" i="5"/>
  <c r="P123" i="5"/>
  <c r="P122" i="5"/>
  <c r="P121" i="5"/>
  <c r="P120" i="5"/>
  <c r="P118" i="5"/>
  <c r="P117" i="5"/>
  <c r="P116" i="5"/>
  <c r="Q123" i="5"/>
  <c r="R123" i="5"/>
  <c r="Q115" i="5"/>
  <c r="R115" i="5"/>
  <c r="Q116" i="5"/>
  <c r="R116" i="5"/>
  <c r="Q117" i="5"/>
  <c r="R117" i="5"/>
  <c r="Q118" i="5"/>
  <c r="R118" i="5"/>
  <c r="Q119" i="5"/>
  <c r="R119" i="5"/>
  <c r="Q120" i="5"/>
  <c r="R120" i="5"/>
  <c r="Q121" i="5"/>
  <c r="R121" i="5"/>
  <c r="Q122" i="5"/>
  <c r="R122" i="5"/>
  <c r="P115" i="5"/>
  <c r="P111" i="5"/>
  <c r="Q110" i="5"/>
  <c r="R110" i="5"/>
  <c r="Q111" i="5"/>
  <c r="R111" i="5"/>
  <c r="P110" i="5"/>
  <c r="U105" i="5"/>
  <c r="U104" i="5" s="1"/>
  <c r="P102" i="5"/>
  <c r="P100" i="5"/>
  <c r="P99" i="5"/>
  <c r="P98" i="5"/>
  <c r="P97" i="5"/>
  <c r="P96" i="5"/>
  <c r="P95" i="5"/>
  <c r="P94" i="5"/>
  <c r="P92" i="5"/>
  <c r="P88" i="5"/>
  <c r="P87" i="5"/>
  <c r="P85" i="5"/>
  <c r="P84" i="5"/>
  <c r="P83" i="5"/>
  <c r="P82" i="5"/>
  <c r="P81" i="5"/>
  <c r="P80" i="5"/>
  <c r="P79" i="5"/>
  <c r="P78" i="5"/>
  <c r="P77" i="5"/>
  <c r="Q76" i="5"/>
  <c r="R76" i="5"/>
  <c r="Q77" i="5"/>
  <c r="R77" i="5"/>
  <c r="Q78" i="5"/>
  <c r="R78" i="5"/>
  <c r="Q79" i="5"/>
  <c r="R79" i="5"/>
  <c r="Q80" i="5"/>
  <c r="R80" i="5"/>
  <c r="Q81" i="5"/>
  <c r="R81" i="5"/>
  <c r="Q82" i="5"/>
  <c r="R82" i="5"/>
  <c r="Q83" i="5"/>
  <c r="R83" i="5"/>
  <c r="Q84" i="5"/>
  <c r="R84" i="5"/>
  <c r="Q85" i="5"/>
  <c r="R85" i="5"/>
  <c r="Q86" i="5"/>
  <c r="R86" i="5"/>
  <c r="Q87" i="5"/>
  <c r="R87" i="5"/>
  <c r="Q88" i="5"/>
  <c r="R88" i="5"/>
  <c r="P76" i="5"/>
  <c r="O53" i="5"/>
  <c r="O52" i="5"/>
  <c r="U48" i="5"/>
  <c r="U47" i="5" s="1"/>
  <c r="Q43" i="5"/>
  <c r="Q45" i="5"/>
  <c r="Q46" i="5"/>
  <c r="S46" i="5" s="1"/>
  <c r="Q36" i="5"/>
  <c r="Q35" i="5"/>
  <c r="P15" i="5"/>
  <c r="P14" i="5" s="1"/>
  <c r="U113" i="5" l="1"/>
  <c r="U112" i="5" s="1"/>
  <c r="P34" i="5"/>
  <c r="R34" i="5"/>
  <c r="O33" i="5"/>
  <c r="R45" i="5"/>
  <c r="S45" i="5" s="1"/>
  <c r="P45" i="5"/>
  <c r="P106" i="5"/>
  <c r="P105" i="5" s="1"/>
  <c r="P104" i="5" s="1"/>
  <c r="O105" i="5"/>
  <c r="O104" i="5" s="1"/>
  <c r="P114" i="5"/>
  <c r="O113" i="5"/>
  <c r="O112" i="5" s="1"/>
  <c r="P62" i="5"/>
  <c r="O143" i="5"/>
  <c r="S62" i="5"/>
  <c r="R39" i="5"/>
  <c r="O38" i="5"/>
  <c r="O37" i="5" s="1"/>
  <c r="Q39" i="5"/>
  <c r="S39" i="5" s="1"/>
  <c r="P39" i="5"/>
  <c r="P38" i="5" s="1"/>
  <c r="P37" i="5" s="1"/>
  <c r="U108" i="5"/>
  <c r="U107" i="5" s="1"/>
  <c r="P59" i="5"/>
  <c r="R59" i="5"/>
  <c r="S59" i="5" s="1"/>
  <c r="O58" i="5"/>
  <c r="O57" i="5" s="1"/>
  <c r="U65" i="5"/>
  <c r="U64" i="5" s="1"/>
  <c r="U63" i="5" s="1"/>
  <c r="P52" i="5"/>
  <c r="P51" i="5" s="1"/>
  <c r="O51" i="5"/>
  <c r="O50" i="5" s="1"/>
  <c r="O135" i="5" s="1"/>
  <c r="U41" i="5"/>
  <c r="U40" i="5" s="1"/>
  <c r="R43" i="5"/>
  <c r="S43" i="5" s="1"/>
  <c r="P43" i="5"/>
  <c r="U18" i="5"/>
  <c r="U89" i="5"/>
  <c r="P109" i="5"/>
  <c r="P108" i="5" s="1"/>
  <c r="P107" i="5" s="1"/>
  <c r="O108" i="5"/>
  <c r="O107" i="5" s="1"/>
  <c r="P42" i="5"/>
  <c r="R42" i="5"/>
  <c r="O41" i="5"/>
  <c r="O40" i="5" s="1"/>
  <c r="P49" i="5"/>
  <c r="P48" i="5" s="1"/>
  <c r="P47" i="5" s="1"/>
  <c r="R49" i="5"/>
  <c r="R48" i="5" s="1"/>
  <c r="R47" i="5" s="1"/>
  <c r="O48" i="5"/>
  <c r="O47" i="5" s="1"/>
  <c r="R60" i="5"/>
  <c r="S60" i="5" s="1"/>
  <c r="P60" i="5"/>
  <c r="O65" i="5"/>
  <c r="O64" i="5" s="1"/>
  <c r="O63" i="5" s="1"/>
  <c r="O144" i="5" s="1"/>
  <c r="P67" i="5"/>
  <c r="P65" i="5" s="1"/>
  <c r="P64" i="5" s="1"/>
  <c r="P63" i="5" s="1"/>
  <c r="P75" i="5"/>
  <c r="O73" i="5"/>
  <c r="P91" i="5"/>
  <c r="O90" i="5"/>
  <c r="O89" i="5" s="1"/>
  <c r="R36" i="5"/>
  <c r="S36" i="5" s="1"/>
  <c r="P36" i="5"/>
  <c r="R44" i="5"/>
  <c r="S44" i="5" s="1"/>
  <c r="P44" i="5"/>
  <c r="S35" i="5"/>
  <c r="S120" i="5"/>
  <c r="S86" i="5"/>
  <c r="S77" i="5"/>
  <c r="S118" i="5"/>
  <c r="S115" i="5"/>
  <c r="S81" i="5"/>
  <c r="S76" i="5"/>
  <c r="S83" i="5"/>
  <c r="S87" i="5"/>
  <c r="S117" i="5"/>
  <c r="S78" i="5"/>
  <c r="S84" i="5"/>
  <c r="S116" i="5"/>
  <c r="S123" i="5"/>
  <c r="P129" i="5"/>
  <c r="P128" i="5" s="1"/>
  <c r="P127" i="5" s="1"/>
  <c r="P126" i="5" s="1"/>
  <c r="P54" i="5"/>
  <c r="P53" i="5" s="1"/>
  <c r="P27" i="5"/>
  <c r="P26" i="5" s="1"/>
  <c r="S82" i="5"/>
  <c r="S80" i="5"/>
  <c r="S110" i="5"/>
  <c r="S122" i="5"/>
  <c r="S121" i="5"/>
  <c r="S111" i="5"/>
  <c r="S88" i="5"/>
  <c r="S85" i="5"/>
  <c r="S79" i="5"/>
  <c r="O147" i="5"/>
  <c r="P74" i="5" l="1"/>
  <c r="P73" i="5" s="1"/>
  <c r="P90" i="5"/>
  <c r="P89" i="5" s="1"/>
  <c r="Q135" i="5"/>
  <c r="U72" i="5"/>
  <c r="O72" i="5"/>
  <c r="O71" i="5" s="1"/>
  <c r="R41" i="5"/>
  <c r="R40" i="5" s="1"/>
  <c r="O17" i="5"/>
  <c r="O16" i="5" s="1"/>
  <c r="O152" i="5"/>
  <c r="P41" i="5"/>
  <c r="P40" i="5" s="1"/>
  <c r="P50" i="5"/>
  <c r="P33" i="5"/>
  <c r="O56" i="5"/>
  <c r="O55" i="5" s="1"/>
  <c r="O142" i="5"/>
  <c r="O145" i="5"/>
  <c r="O154" i="5" s="1"/>
  <c r="Q136" i="5" l="1"/>
  <c r="Q138" i="5" s="1"/>
  <c r="U71" i="5"/>
  <c r="U137" i="5"/>
  <c r="O137" i="5"/>
  <c r="O156" i="5" s="1"/>
  <c r="P17" i="5"/>
  <c r="P16" i="5" s="1"/>
  <c r="O151" i="5"/>
  <c r="O134" i="5"/>
  <c r="O9" i="5"/>
  <c r="O8" i="5" s="1"/>
  <c r="O7" i="5" s="1"/>
  <c r="K65" i="5"/>
  <c r="K64" i="5" s="1"/>
  <c r="K63" i="5" s="1"/>
  <c r="K56" i="5" s="1"/>
  <c r="F65" i="5"/>
  <c r="F64" i="5" s="1"/>
  <c r="G65" i="5"/>
  <c r="G64" i="5" s="1"/>
  <c r="H65" i="5"/>
  <c r="H64" i="5" s="1"/>
  <c r="H63" i="5" s="1"/>
  <c r="H56" i="5" s="1"/>
  <c r="I65" i="5"/>
  <c r="I64" i="5" s="1"/>
  <c r="I63" i="5" s="1"/>
  <c r="I56" i="5" s="1"/>
  <c r="J65" i="5"/>
  <c r="J64" i="5" s="1"/>
  <c r="J63" i="5" s="1"/>
  <c r="J56" i="5" s="1"/>
  <c r="E65" i="5"/>
  <c r="E64" i="5" s="1"/>
  <c r="E63" i="5" s="1"/>
  <c r="N63" i="5"/>
  <c r="N56" i="5" s="1"/>
  <c r="H145" i="5"/>
  <c r="I145" i="5"/>
  <c r="J145" i="5"/>
  <c r="K145" i="5"/>
  <c r="N145" i="5"/>
  <c r="F147" i="5"/>
  <c r="H147" i="5"/>
  <c r="I147" i="5"/>
  <c r="I156" i="5" s="1"/>
  <c r="J147" i="5"/>
  <c r="K147" i="5"/>
  <c r="N147" i="5"/>
  <c r="G143" i="5"/>
  <c r="H143" i="5"/>
  <c r="I143" i="5"/>
  <c r="J143" i="5"/>
  <c r="K143" i="5"/>
  <c r="N143" i="5"/>
  <c r="S15" i="5"/>
  <c r="R13" i="5"/>
  <c r="P143" i="5" l="1"/>
  <c r="O136" i="5"/>
  <c r="O138" i="5" s="1"/>
  <c r="F63" i="5"/>
  <c r="F56" i="5" s="1"/>
  <c r="S14" i="5"/>
  <c r="K152" i="5"/>
  <c r="J144" i="5"/>
  <c r="J146" i="5" s="1"/>
  <c r="J148" i="5" s="1"/>
  <c r="J55" i="5"/>
  <c r="I144" i="5"/>
  <c r="I146" i="5" s="1"/>
  <c r="I148" i="5" s="1"/>
  <c r="I55" i="5"/>
  <c r="H144" i="5"/>
  <c r="H146" i="5" s="1"/>
  <c r="H148" i="5" s="1"/>
  <c r="H55" i="5"/>
  <c r="K144" i="5"/>
  <c r="K146" i="5" s="1"/>
  <c r="K148" i="5" s="1"/>
  <c r="K55" i="5"/>
  <c r="N144" i="5"/>
  <c r="N146" i="5" s="1"/>
  <c r="N148" i="5" s="1"/>
  <c r="N152" i="5"/>
  <c r="T15" i="5"/>
  <c r="T14" i="5" s="1"/>
  <c r="F146" i="5" l="1"/>
  <c r="F148" i="5" s="1"/>
  <c r="O153" i="5"/>
  <c r="O155" i="5" s="1"/>
  <c r="J152" i="5"/>
  <c r="J156" i="5"/>
  <c r="J10" i="5"/>
  <c r="J132" i="5" s="1"/>
  <c r="K156" i="5"/>
  <c r="K10" i="5"/>
  <c r="K132" i="5" s="1"/>
  <c r="Q70" i="5"/>
  <c r="Q69" i="5" s="1"/>
  <c r="I152" i="5"/>
  <c r="I10" i="5"/>
  <c r="I132" i="5" s="1"/>
  <c r="O146" i="5" l="1"/>
  <c r="O148" i="5" s="1"/>
  <c r="O157" i="5"/>
  <c r="R153" i="5"/>
  <c r="K151" i="5"/>
  <c r="I154" i="5"/>
  <c r="K154" i="5"/>
  <c r="J154" i="5"/>
  <c r="J151" i="5"/>
  <c r="I151" i="5"/>
  <c r="J136" i="5"/>
  <c r="J138" i="5" s="1"/>
  <c r="I136" i="5"/>
  <c r="I138" i="5" s="1"/>
  <c r="R91" i="5"/>
  <c r="R92" i="5"/>
  <c r="R94" i="5"/>
  <c r="R95" i="5"/>
  <c r="R96" i="5"/>
  <c r="R97" i="5"/>
  <c r="R98" i="5"/>
  <c r="R99" i="5"/>
  <c r="R100" i="5"/>
  <c r="R101" i="5"/>
  <c r="R102" i="5"/>
  <c r="R75" i="5"/>
  <c r="R73" i="5" s="1"/>
  <c r="Q91" i="5"/>
  <c r="Q92" i="5"/>
  <c r="S92" i="5" s="1"/>
  <c r="Q94" i="5"/>
  <c r="Q95" i="5"/>
  <c r="Q96" i="5"/>
  <c r="Q97" i="5"/>
  <c r="Q98" i="5"/>
  <c r="Q99" i="5"/>
  <c r="Q100" i="5"/>
  <c r="Q101" i="5"/>
  <c r="Q102" i="5"/>
  <c r="Q75" i="5"/>
  <c r="Q73" i="5" s="1"/>
  <c r="Q11" i="5"/>
  <c r="S97" i="5" l="1"/>
  <c r="Q90" i="5"/>
  <c r="Q89" i="5" s="1"/>
  <c r="R90" i="5"/>
  <c r="R89" i="5" s="1"/>
  <c r="S98" i="5"/>
  <c r="S75" i="5"/>
  <c r="K136" i="5"/>
  <c r="K138" i="5" s="1"/>
  <c r="S91" i="5"/>
  <c r="S99" i="5"/>
  <c r="S100" i="5"/>
  <c r="S94" i="5"/>
  <c r="S102" i="5"/>
  <c r="S96" i="5"/>
  <c r="S101" i="5"/>
  <c r="S95" i="5"/>
  <c r="J9" i="5"/>
  <c r="J8" i="5" s="1"/>
  <c r="J7" i="5" s="1"/>
  <c r="I9" i="5"/>
  <c r="I8" i="5" s="1"/>
  <c r="I7" i="5" s="1"/>
  <c r="Q10" i="5"/>
  <c r="F55" i="5"/>
  <c r="F10" i="5"/>
  <c r="R12" i="5"/>
  <c r="N55" i="5"/>
  <c r="E53" i="5"/>
  <c r="E51" i="5"/>
  <c r="E41" i="5"/>
  <c r="E40" i="5" s="1"/>
  <c r="G10" i="5"/>
  <c r="G132" i="5" s="1"/>
  <c r="H10" i="5"/>
  <c r="H132" i="5" s="1"/>
  <c r="N10" i="5"/>
  <c r="E38" i="5"/>
  <c r="E37" i="5" s="1"/>
  <c r="S74" i="5" l="1"/>
  <c r="S73" i="5" s="1"/>
  <c r="S90" i="5"/>
  <c r="S89" i="5" s="1"/>
  <c r="E50" i="5"/>
  <c r="N132" i="5"/>
  <c r="N136" i="5" s="1"/>
  <c r="N138" i="5" s="1"/>
  <c r="N9" i="5"/>
  <c r="K9" i="5"/>
  <c r="K8" i="5" s="1"/>
  <c r="K7" i="5" s="1"/>
  <c r="R152" i="5"/>
  <c r="Q152" i="5"/>
  <c r="T20" i="5"/>
  <c r="H136" i="5"/>
  <c r="H138" i="5" s="1"/>
  <c r="J153" i="5"/>
  <c r="J155" i="5" s="1"/>
  <c r="J157" i="5" s="1"/>
  <c r="K153" i="5"/>
  <c r="K155" i="5" s="1"/>
  <c r="K157" i="5" s="1"/>
  <c r="I153" i="5"/>
  <c r="I155" i="5" s="1"/>
  <c r="R38" i="5"/>
  <c r="Q38" i="5"/>
  <c r="N154" i="5"/>
  <c r="H154" i="5"/>
  <c r="N156" i="5"/>
  <c r="H151" i="5"/>
  <c r="H152" i="5"/>
  <c r="R149" i="5"/>
  <c r="N151" i="5" l="1"/>
  <c r="H9" i="5"/>
  <c r="H8" i="5" s="1"/>
  <c r="H7" i="5" s="1"/>
  <c r="Q154" i="5"/>
  <c r="H153" i="5"/>
  <c r="H155" i="5" s="1"/>
  <c r="H156" i="5"/>
  <c r="I157" i="5"/>
  <c r="N8" i="5"/>
  <c r="N7" i="5" s="1"/>
  <c r="F136" i="5"/>
  <c r="Q37" i="5"/>
  <c r="R37" i="5"/>
  <c r="F138" i="5" l="1"/>
  <c r="H157" i="5"/>
  <c r="F9" i="5"/>
  <c r="F8" i="5" s="1"/>
  <c r="F7" i="5" s="1"/>
  <c r="N153" i="5"/>
  <c r="N155" i="5" s="1"/>
  <c r="N157" i="5" s="1"/>
  <c r="Q49" i="5" l="1"/>
  <c r="R54" i="5"/>
  <c r="R53" i="5" s="1"/>
  <c r="Q54" i="5"/>
  <c r="Q53" i="5" s="1"/>
  <c r="R52" i="5"/>
  <c r="R51" i="5" s="1"/>
  <c r="R50" i="5" l="1"/>
  <c r="S49" i="5"/>
  <c r="S48" i="5" s="1"/>
  <c r="S47" i="5" s="1"/>
  <c r="Q48" i="5"/>
  <c r="Q47" i="5" s="1"/>
  <c r="S54" i="5"/>
  <c r="F152" i="5"/>
  <c r="G147" i="5"/>
  <c r="G145" i="5"/>
  <c r="R154" i="5" s="1"/>
  <c r="G136" i="5" l="1"/>
  <c r="R151" i="5"/>
  <c r="Q151" i="5"/>
  <c r="Q147" i="5"/>
  <c r="R147" i="5"/>
  <c r="F156" i="5"/>
  <c r="G154" i="5"/>
  <c r="G9" i="5" l="1"/>
  <c r="R9" i="5" s="1"/>
  <c r="G63" i="5"/>
  <c r="G56" i="5" s="1"/>
  <c r="G137" i="5"/>
  <c r="G152" i="5"/>
  <c r="Q9" i="5" l="1"/>
  <c r="G144" i="5"/>
  <c r="Q153" i="5" s="1"/>
  <c r="G138" i="5"/>
  <c r="G146" i="5" l="1"/>
  <c r="G153" i="5"/>
  <c r="G148" i="5"/>
  <c r="R146" i="5"/>
  <c r="R155" i="5" s="1"/>
  <c r="G55" i="5"/>
  <c r="G8" i="5" s="1"/>
  <c r="G156" i="5"/>
  <c r="Q148" i="5" l="1"/>
  <c r="R148" i="5"/>
  <c r="G7" i="5"/>
  <c r="R7" i="5" s="1"/>
  <c r="Q8" i="5"/>
  <c r="R8" i="5"/>
  <c r="E108" i="5"/>
  <c r="T86" i="5"/>
  <c r="T87" i="5"/>
  <c r="T88" i="5"/>
  <c r="E58" i="5" l="1"/>
  <c r="E57" i="5" s="1"/>
  <c r="E142" i="5" s="1"/>
  <c r="S142" i="5" l="1"/>
  <c r="P142" i="5"/>
  <c r="P151" i="5" s="1"/>
  <c r="P10" i="5"/>
  <c r="P57" i="5"/>
  <c r="P56" i="5" s="1"/>
  <c r="P58" i="5"/>
  <c r="T83" i="5"/>
  <c r="T84" i="5"/>
  <c r="T85" i="5"/>
  <c r="U143" i="5"/>
  <c r="U147" i="5" l="1"/>
  <c r="U156" i="5" s="1"/>
  <c r="U145" i="5"/>
  <c r="U144" i="5"/>
  <c r="U58" i="5"/>
  <c r="U57" i="5" s="1"/>
  <c r="U56" i="5" s="1"/>
  <c r="U53" i="5"/>
  <c r="U51" i="5"/>
  <c r="U38" i="5"/>
  <c r="U37" i="5" s="1"/>
  <c r="U33" i="5"/>
  <c r="U26" i="5"/>
  <c r="U10" i="5"/>
  <c r="U132" i="5" s="1"/>
  <c r="U142" i="5" l="1"/>
  <c r="U151" i="5" s="1"/>
  <c r="U17" i="5"/>
  <c r="U16" i="5" s="1"/>
  <c r="T132" i="5"/>
  <c r="U133" i="5"/>
  <c r="U152" i="5" s="1"/>
  <c r="U50" i="5"/>
  <c r="U135" i="5" s="1"/>
  <c r="U55" i="5"/>
  <c r="R129" i="5"/>
  <c r="R128" i="5" s="1"/>
  <c r="R127" i="5" s="1"/>
  <c r="R126" i="5" s="1"/>
  <c r="Q129" i="5"/>
  <c r="R124" i="5"/>
  <c r="Q124" i="5"/>
  <c r="R114" i="5"/>
  <c r="Q114" i="5"/>
  <c r="R106" i="5"/>
  <c r="R105" i="5" s="1"/>
  <c r="R104" i="5" s="1"/>
  <c r="Q106" i="5"/>
  <c r="Q105" i="5" s="1"/>
  <c r="Q104" i="5" s="1"/>
  <c r="Q67" i="5"/>
  <c r="S67" i="5" s="1"/>
  <c r="Q66" i="5"/>
  <c r="R58" i="5"/>
  <c r="Q58" i="5"/>
  <c r="Q52" i="5"/>
  <c r="Q51" i="5" s="1"/>
  <c r="Q50" i="5" s="1"/>
  <c r="Q42" i="5"/>
  <c r="Q41" i="5" s="1"/>
  <c r="Q40" i="5" s="1"/>
  <c r="Q34" i="5"/>
  <c r="S34" i="5" s="1"/>
  <c r="Q32" i="5"/>
  <c r="S32" i="5" s="1"/>
  <c r="Q31" i="5"/>
  <c r="Q30" i="5"/>
  <c r="S30" i="5" s="1"/>
  <c r="Q29" i="5"/>
  <c r="Q28" i="5"/>
  <c r="Q27" i="5"/>
  <c r="S27" i="5" s="1"/>
  <c r="T21" i="5"/>
  <c r="T19" i="5"/>
  <c r="U146" i="5" l="1"/>
  <c r="U148" i="5" s="1"/>
  <c r="Q113" i="5"/>
  <c r="Q112" i="5" s="1"/>
  <c r="S129" i="5"/>
  <c r="Q128" i="5"/>
  <c r="Q127" i="5" s="1"/>
  <c r="Q126" i="5" s="1"/>
  <c r="R113" i="5"/>
  <c r="R112" i="5" s="1"/>
  <c r="Q65" i="5"/>
  <c r="Q64" i="5" s="1"/>
  <c r="Q63" i="5" s="1"/>
  <c r="S66" i="5"/>
  <c r="S65" i="5" s="1"/>
  <c r="S64" i="5" s="1"/>
  <c r="S63" i="5" s="1"/>
  <c r="S106" i="5"/>
  <c r="S105" i="5" s="1"/>
  <c r="S104" i="5" s="1"/>
  <c r="S31" i="5"/>
  <c r="S28" i="5"/>
  <c r="S42" i="5"/>
  <c r="S29" i="5"/>
  <c r="S124" i="5"/>
  <c r="U154" i="5"/>
  <c r="S52" i="5"/>
  <c r="S114" i="5"/>
  <c r="S70" i="5"/>
  <c r="Q26" i="5"/>
  <c r="Q33" i="5"/>
  <c r="R26" i="5"/>
  <c r="R33" i="5"/>
  <c r="T49" i="5"/>
  <c r="T48" i="5" s="1"/>
  <c r="T47" i="5" s="1"/>
  <c r="R11" i="5"/>
  <c r="R10" i="5" s="1"/>
  <c r="E128" i="5"/>
  <c r="E127" i="5" s="1"/>
  <c r="E147" i="5" s="1"/>
  <c r="P147" i="5" s="1"/>
  <c r="E14" i="5"/>
  <c r="E133" i="5" s="1"/>
  <c r="E69" i="5"/>
  <c r="E68" i="5" s="1"/>
  <c r="E107" i="5"/>
  <c r="E105" i="5"/>
  <c r="S133" i="5" l="1"/>
  <c r="P133" i="5"/>
  <c r="P152" i="5" s="1"/>
  <c r="S128" i="5"/>
  <c r="S127" i="5" s="1"/>
  <c r="S126" i="5" s="1"/>
  <c r="T129" i="5"/>
  <c r="T128" i="5" s="1"/>
  <c r="T127" i="5" s="1"/>
  <c r="T126" i="5" s="1"/>
  <c r="T66" i="5"/>
  <c r="S41" i="5"/>
  <c r="S40" i="5" s="1"/>
  <c r="R17" i="5"/>
  <c r="R16" i="5" s="1"/>
  <c r="Q17" i="5"/>
  <c r="Q16" i="5" s="1"/>
  <c r="S69" i="5"/>
  <c r="S68" i="5" s="1"/>
  <c r="Q57" i="5"/>
  <c r="Q56" i="5" s="1"/>
  <c r="R57" i="5"/>
  <c r="R56" i="5" s="1"/>
  <c r="E47" i="5"/>
  <c r="E17" i="5" s="1"/>
  <c r="E16" i="5" s="1"/>
  <c r="E104" i="5"/>
  <c r="S33" i="5"/>
  <c r="S147" i="5"/>
  <c r="T122" i="5"/>
  <c r="T76" i="5"/>
  <c r="T101" i="5"/>
  <c r="T44" i="5"/>
  <c r="T75" i="5"/>
  <c r="T28" i="5"/>
  <c r="T94" i="5"/>
  <c r="T124" i="5"/>
  <c r="T123" i="5"/>
  <c r="T59" i="5"/>
  <c r="T98" i="5"/>
  <c r="T36" i="5"/>
  <c r="T60" i="5"/>
  <c r="T100" i="5"/>
  <c r="T99" i="5"/>
  <c r="T121" i="5"/>
  <c r="T82" i="5"/>
  <c r="T31" i="5"/>
  <c r="T54" i="5"/>
  <c r="T53" i="5" s="1"/>
  <c r="T96" i="5"/>
  <c r="T42" i="5"/>
  <c r="T70" i="5"/>
  <c r="T69" i="5" s="1"/>
  <c r="T68" i="5" s="1"/>
  <c r="T91" i="5"/>
  <c r="T115" i="5"/>
  <c r="T43" i="5"/>
  <c r="T114" i="5"/>
  <c r="T95" i="5"/>
  <c r="T117" i="5"/>
  <c r="T35" i="5"/>
  <c r="T27" i="5"/>
  <c r="T45" i="5"/>
  <c r="T34" i="5"/>
  <c r="T120" i="5"/>
  <c r="T116" i="5"/>
  <c r="T106" i="5"/>
  <c r="T105" i="5" s="1"/>
  <c r="T104" i="5" s="1"/>
  <c r="T30" i="5"/>
  <c r="T102" i="5"/>
  <c r="T61" i="5"/>
  <c r="T80" i="5"/>
  <c r="T81" i="5"/>
  <c r="T29" i="5"/>
  <c r="E152" i="5"/>
  <c r="S152" i="5" s="1"/>
  <c r="T118" i="5"/>
  <c r="T79" i="5"/>
  <c r="T77" i="5"/>
  <c r="T46" i="5"/>
  <c r="T110" i="5"/>
  <c r="T67" i="5"/>
  <c r="T78" i="5"/>
  <c r="T32" i="5"/>
  <c r="S51" i="5"/>
  <c r="T52" i="5"/>
  <c r="T51" i="5" s="1"/>
  <c r="S38" i="5"/>
  <c r="T39" i="5"/>
  <c r="T38" i="5" s="1"/>
  <c r="T37" i="5" s="1"/>
  <c r="S58" i="5"/>
  <c r="E126" i="5"/>
  <c r="E135" i="5"/>
  <c r="P135" i="5" l="1"/>
  <c r="S135" i="5"/>
  <c r="T74" i="5"/>
  <c r="T73" i="5" s="1"/>
  <c r="T65" i="5"/>
  <c r="T64" i="5" s="1"/>
  <c r="T63" i="5" s="1"/>
  <c r="R55" i="5"/>
  <c r="T41" i="5"/>
  <c r="T40" i="5" s="1"/>
  <c r="Q55" i="5"/>
  <c r="T143" i="5"/>
  <c r="T133" i="5"/>
  <c r="T13" i="5"/>
  <c r="T11" i="5"/>
  <c r="T12" i="5"/>
  <c r="T147" i="5"/>
  <c r="S37" i="5"/>
  <c r="E145" i="5"/>
  <c r="S145" i="5" s="1"/>
  <c r="G151" i="5"/>
  <c r="G155" i="5" s="1"/>
  <c r="T50" i="5"/>
  <c r="T33" i="5"/>
  <c r="T26" i="5"/>
  <c r="T25" i="5"/>
  <c r="T24" i="5"/>
  <c r="T22" i="5"/>
  <c r="S10" i="5"/>
  <c r="T58" i="5"/>
  <c r="T57" i="5" s="1"/>
  <c r="T23" i="5"/>
  <c r="T62" i="5"/>
  <c r="S57" i="5"/>
  <c r="S26" i="5"/>
  <c r="S53" i="5"/>
  <c r="T56" i="5" l="1"/>
  <c r="T55" i="5" s="1"/>
  <c r="T152" i="5"/>
  <c r="S56" i="5"/>
  <c r="S17" i="5"/>
  <c r="S16" i="5" s="1"/>
  <c r="T18" i="5"/>
  <c r="T17" i="5" s="1"/>
  <c r="T16" i="5" s="1"/>
  <c r="T135" i="5"/>
  <c r="P145" i="5"/>
  <c r="P154" i="5" s="1"/>
  <c r="T145" i="5"/>
  <c r="T10" i="5"/>
  <c r="G157" i="5"/>
  <c r="E154" i="5"/>
  <c r="S154" i="5" s="1"/>
  <c r="F151" i="5"/>
  <c r="T93" i="5"/>
  <c r="F153" i="5"/>
  <c r="E144" i="5"/>
  <c r="E56" i="5"/>
  <c r="E9" i="5"/>
  <c r="P9" i="5" s="1"/>
  <c r="E134" i="5"/>
  <c r="S50" i="5"/>
  <c r="Q109" i="5"/>
  <c r="Q108" i="5" s="1"/>
  <c r="Q107" i="5" s="1"/>
  <c r="Q72" i="5" s="1"/>
  <c r="R109" i="5"/>
  <c r="R108" i="5" s="1"/>
  <c r="R107" i="5" s="1"/>
  <c r="R72" i="5" s="1"/>
  <c r="F140" i="5"/>
  <c r="P144" i="5" l="1"/>
  <c r="S144" i="5"/>
  <c r="S134" i="5"/>
  <c r="P134" i="5"/>
  <c r="P136" i="5" s="1"/>
  <c r="E136" i="5"/>
  <c r="T154" i="5"/>
  <c r="Q156" i="5"/>
  <c r="Q71" i="5"/>
  <c r="Q7" i="5" s="1"/>
  <c r="R71" i="5"/>
  <c r="R156" i="5"/>
  <c r="R157" i="5" s="1"/>
  <c r="P146" i="5"/>
  <c r="P148" i="5" s="1"/>
  <c r="S109" i="5"/>
  <c r="S108" i="5" s="1"/>
  <c r="S107" i="5" s="1"/>
  <c r="E55" i="5"/>
  <c r="P55" i="5" s="1"/>
  <c r="T92" i="5"/>
  <c r="E146" i="5"/>
  <c r="E148" i="5" s="1"/>
  <c r="E151" i="5"/>
  <c r="S151" i="5" s="1"/>
  <c r="T97" i="5"/>
  <c r="E153" i="5"/>
  <c r="S153" i="5" s="1"/>
  <c r="F154" i="5"/>
  <c r="R140" i="5"/>
  <c r="Q140" i="5"/>
  <c r="P140" i="5"/>
  <c r="T90" i="5" l="1"/>
  <c r="T89" i="5" s="1"/>
  <c r="P155" i="5"/>
  <c r="P153" i="5"/>
  <c r="T144" i="5"/>
  <c r="T109" i="5"/>
  <c r="S9" i="5"/>
  <c r="S55" i="5"/>
  <c r="P8" i="5"/>
  <c r="E8" i="5"/>
  <c r="Q146" i="5"/>
  <c r="Q155" i="5" s="1"/>
  <c r="Q157" i="5" s="1"/>
  <c r="F155" i="5"/>
  <c r="T111" i="5"/>
  <c r="E155" i="5"/>
  <c r="S140" i="5"/>
  <c r="T108" i="5" l="1"/>
  <c r="T107" i="5" s="1"/>
  <c r="R138" i="5"/>
  <c r="S8" i="5"/>
  <c r="S146" i="5"/>
  <c r="S155" i="5" s="1"/>
  <c r="T142" i="5"/>
  <c r="T151" i="5" s="1"/>
  <c r="F157" i="5"/>
  <c r="T146" i="5" l="1"/>
  <c r="S148" i="5"/>
  <c r="T148" i="5" l="1"/>
  <c r="T9" i="5" l="1"/>
  <c r="T8" i="5" s="1"/>
  <c r="U134" i="5" l="1"/>
  <c r="U136" i="5" s="1"/>
  <c r="U9" i="5"/>
  <c r="U138" i="5" l="1"/>
  <c r="U155" i="5"/>
  <c r="U153" i="5"/>
  <c r="T134" i="5"/>
  <c r="T153" i="5" s="1"/>
  <c r="U8" i="5"/>
  <c r="T136" i="5" l="1"/>
  <c r="U7" i="5"/>
  <c r="T155" i="5" l="1"/>
  <c r="U157" i="5"/>
  <c r="E112" i="5"/>
  <c r="E72" i="5" s="1"/>
  <c r="P119" i="5"/>
  <c r="P113" i="5" s="1"/>
  <c r="P112" i="5" s="1"/>
  <c r="P72" i="5" s="1"/>
  <c r="P71" i="5" s="1"/>
  <c r="S119" i="5"/>
  <c r="T119" i="5" s="1"/>
  <c r="T113" i="5" s="1"/>
  <c r="T112" i="5" s="1"/>
  <c r="T72" i="5" s="1"/>
  <c r="E71" i="5" l="1"/>
  <c r="E137" i="5"/>
  <c r="E7" i="5"/>
  <c r="T71" i="5"/>
  <c r="T7" i="5" s="1"/>
  <c r="T137" i="5"/>
  <c r="P7" i="5"/>
  <c r="S113" i="5"/>
  <c r="P137" i="5" l="1"/>
  <c r="P138" i="5" s="1"/>
  <c r="S137" i="5"/>
  <c r="E156" i="5"/>
  <c r="E157" i="5" s="1"/>
  <c r="E138" i="5"/>
  <c r="T138" i="5"/>
  <c r="T156" i="5"/>
  <c r="T157" i="5" s="1"/>
  <c r="P156" i="5"/>
  <c r="P157" i="5" s="1"/>
  <c r="S112" i="5"/>
  <c r="S72" i="5" s="1"/>
  <c r="S71" i="5" s="1"/>
  <c r="S156" i="5" l="1"/>
  <c r="S157" i="5" s="1"/>
  <c r="S138" i="5"/>
  <c r="S7" i="5"/>
</calcChain>
</file>

<file path=xl/sharedStrings.xml><?xml version="1.0" encoding="utf-8"?>
<sst xmlns="http://schemas.openxmlformats.org/spreadsheetml/2006/main" count="330" uniqueCount="195">
  <si>
    <t xml:space="preserve"> </t>
  </si>
  <si>
    <t>Rec</t>
  </si>
  <si>
    <t>Concepto</t>
  </si>
  <si>
    <t>Apropiación Vigente</t>
  </si>
  <si>
    <t>10</t>
  </si>
  <si>
    <t>FORTALECIMIENTO A LOS PROCESOS ORGANIZATIVOS Y DE CONCERTACION DE LAS COMUNIDADES INDIGENAS, MINORIAS Y ROM</t>
  </si>
  <si>
    <t>SENTENCIAS Y CONCILIACIONES</t>
  </si>
  <si>
    <t xml:space="preserve">INTERSUBSECTORIAL GOBIERNO </t>
  </si>
  <si>
    <t>Gastos de Personal</t>
  </si>
  <si>
    <t>Transferencias Corrientes</t>
  </si>
  <si>
    <t>Total Funcionamiento</t>
  </si>
  <si>
    <t>Total Inversión</t>
  </si>
  <si>
    <t xml:space="preserve">INTERSECTORIAL GOBIERNO </t>
  </si>
  <si>
    <t>FONDO DE PROTECCIÓN DE JUSTICIA. DECRETO 1890/99 Y DECRETO 200/03</t>
  </si>
  <si>
    <t>FORTALECIMIENTO ORGANIZACIONAL DE LAS ENTIDADES RELIGIOSAS Y LAS ORGANIZACIONES BASADAS EN LA FE COMO ACTORES SOCIALES TRASCENDENTES EN EL MARCO DE LA LEY 133 DE 1994</t>
  </si>
  <si>
    <t>TRANSFERENCIAS CORRIENTES</t>
  </si>
  <si>
    <t>FORTALECIMIENTO A LA GOBERNABILIDAD TERRITORIAL PARA LA SEGURIDAD, CONVIVENCIA CIUDADANA, PAZ Y POST-CONFLICTO</t>
  </si>
  <si>
    <t>POLITICA PÚBLICA DE VICTIMAS DEL CONFLICTO ARMADO Y POSTCONFLICTO</t>
  </si>
  <si>
    <t>PARTICIPACIÓN CIUDADANA, POLÍTICA Y DIVERSIDAD DE CREENCIAS</t>
  </si>
  <si>
    <t>FORTALECIMIENTO DE LA GESTIÓN Y DIRECCIÓN  DEL SECTOR INTERIOR</t>
  </si>
  <si>
    <t>GASTOS DE PERSONAL</t>
  </si>
  <si>
    <t>PLANTA DE PERSONAL PERMANENTE</t>
  </si>
  <si>
    <t>SALARIO</t>
  </si>
  <si>
    <t>REMUNERACIONES NO CONSTITUTIVAS DE FACTOR SALARIAL</t>
  </si>
  <si>
    <t>CONTRIBUCIONES INHERENTES A LA NOMINA</t>
  </si>
  <si>
    <t>FORTALECIMIENTO INSTITUCIONAL A LOS PROCESOS ORGANIZATIVOS DE CONCERTACIÓN; GARANTÍA,PREVENCIÓN Y RESPETO DE LOS DERECHOS HUMANOS COMO FUNDAMENTOS PARA LA PAZ</t>
  </si>
  <si>
    <t>A ENTIDADES DEL GOBIERNO</t>
  </si>
  <si>
    <t>A ORGANOS DEL PGN</t>
  </si>
  <si>
    <t>PROGRAMA DE PROTECCION A PERSONAS QUE SE ENCUENTRAN EN SITUACION DE RIESGO CONTRA SU VIDA, INTEGRIDAD, SEGURIDAD O LIBERTAD, POR CAUSAS RELACIONADAS CON LA VIOLENCIA EN COLOMBIA</t>
  </si>
  <si>
    <t>FONDO NACIONAL DE SEGURIDAD Y CONVIVENCIA CIUDADANA -FONSECON</t>
  </si>
  <si>
    <t>FONDO NACIONAL PARA LA LUCHA CONTRA LA TRATA DE PERSONAS. LEY 985 DE 2005 Y DECRETO 4319 DE 2006</t>
  </si>
  <si>
    <t>FORTALECIMIENTO A LA GESTION TERRITORIAL Y BUEN GOBIERNO LOCAL</t>
  </si>
  <si>
    <t>IMPLEMENTACION LEY 985/05 SOBRE TRATA DE PERSONAS</t>
  </si>
  <si>
    <t>A ENTIDADES TERRITORIALES DISTINTAS AL SISTEMA GENERAL DE PARTICIPACIONES</t>
  </si>
  <si>
    <t>PUEBLO NUKAK MAKU (ARTÍCULO 35 DECRETO 1953 DE 2014)</t>
  </si>
  <si>
    <t>ORGANIZACIÓN Y FUNCIONAMIENTO DEPARTAMENTO DEL AMAZONAS</t>
  </si>
  <si>
    <t>ORGANIZACIÓN Y FUNCIONAMIENTO DEPARTAMENTO DEL GUAINÍA</t>
  </si>
  <si>
    <t>ORGANIZACIÓN Y FUNCIONAMIENTO DEPARTAMENTO DEL GUAVIARE</t>
  </si>
  <si>
    <t>ORGANIZACIÓN Y FUNCIONAMIENTO DEPARTAMENTO DEL VAUPÉS</t>
  </si>
  <si>
    <t>ORGANIZACIÓN Y FUNCIONAMIENTO DEPARTAMENTO DEL VICHADA</t>
  </si>
  <si>
    <t>A OTRAS ENTIDADES DEL GOBIERNO GENERAL</t>
  </si>
  <si>
    <t>FONDO PARA LA PARTICIPACION CIUDADANA Y EL FORTALECIMIENTO DE LA DEMOCRACIA. ARTICULO 96 LEY 1757 DE 2015</t>
  </si>
  <si>
    <t>PRESTACIONES DE ASISTENCIA SOCIAL</t>
  </si>
  <si>
    <t>ATENCION INTEGRAL A LA POBLACION DESPLAZADA EN CUMPLIMIENTO DE LA SENTENCIA T-025 DE 2004 (NO DE PENSIONES)</t>
  </si>
  <si>
    <t>A INSTITUCIONES SIN ÁNIMO DE LUCRO QUE SIRVEN A LOS HOGARES</t>
  </si>
  <si>
    <t>FORTALECIMIENTO DE LAS ASOCIACIONES Y LIGAS DE CONSUMIDORES (LEY 73 DE 1981 Y DECRETO 1320 DE 1982)</t>
  </si>
  <si>
    <t>FORTALECIMIENTO A LOS PROCESOS ORGANIZATIVOS Y DE CONCERTACION DE LAS COMUNIDADES NEGRAS, AFROCOLOMBIANAS, RAIZALES Y PALENQUERAS</t>
  </si>
  <si>
    <t>OTRAS ACTIVIDADES DE SERVICIOS</t>
  </si>
  <si>
    <t>GASTOS POR TRIBUTOS, MULTAS, SANCIONES E INTERESES DE MORA</t>
  </si>
  <si>
    <t>IMPUESTOS</t>
  </si>
  <si>
    <t xml:space="preserve">CONTRIBUCIONES </t>
  </si>
  <si>
    <t>CUOTA DE FISCALIZACIÓN Y AUDITAJE</t>
  </si>
  <si>
    <t>FORTALECIMIENTO INSTITUCIONAL DE LA MESA PERMANENTE DE CONCERTACION CON LOS PUEBLOS Y ORGANIZACIONES INDIGENAS - DECRETO 1397 DE 1996</t>
  </si>
  <si>
    <t>Adquisición de Bienes y Servicios</t>
  </si>
  <si>
    <t>Gastos por Tributos, Multas, Sanciones e Intereses de Mora</t>
  </si>
  <si>
    <t>ADQUISICIÓN DE BIENES Y SERVICIOS</t>
  </si>
  <si>
    <t>Creditos y/o adiciones</t>
  </si>
  <si>
    <t>16</t>
  </si>
  <si>
    <t>FORTALECIMIENTO A LA CONSULTA PREVIA. CONVENIO 169 OIT, LEY 21 DE 1991, LEY 70 DE 1993</t>
  </si>
  <si>
    <t>11</t>
  </si>
  <si>
    <t>APOYO A LAS DISPOSICIONES PARA GARANTIZAR EL PLENO EJERCICIO DE LOS DERECHOS DE LAS PERSONAS CON DISCAPACIDAD. LEY 1618 DE 2013</t>
  </si>
  <si>
    <t>DIFERENCIAS</t>
  </si>
  <si>
    <t>PAGO DE APORTES SOBRE LOS VOLUNTARIOS ACREDITADOS Y ACTIVOS DEL SUBSISTEMA NACIONAL DE PRIMERA RESPUESTA AFILIADOS AL SGRL - DECRETO 1809 DE 2020</t>
  </si>
  <si>
    <t>GASTOS POR TRIBUTOS, MULTAS, SANCIONES E INTERESE DE MORA</t>
  </si>
  <si>
    <t>CUOTA DE FISCALIZACION Y AUDITAJE</t>
  </si>
  <si>
    <t>PRESTACIONES PARA CUBRIR RIESGOS SOCIALES</t>
  </si>
  <si>
    <t>A EMPRESAS DIFERENTES DE SUBVENCIONES</t>
  </si>
  <si>
    <t xml:space="preserve">CONTRIBUCIONES  </t>
  </si>
  <si>
    <t>FORTALECIMIENTO A LA CONSULTA PREVIA. CONVENIO 169 OIT, LEY 21 DE 1991, LEY 70 DE 1994</t>
  </si>
  <si>
    <t>Contracreditos y/o reducciones</t>
  </si>
  <si>
    <t>Rubro</t>
  </si>
  <si>
    <t>A-01-01-01</t>
  </si>
  <si>
    <t>A-01-01-02</t>
  </si>
  <si>
    <t>A-02</t>
  </si>
  <si>
    <t>2. SEGURIDAD HUMANA Y JUSTICIA SOCIAL / A. PREVENCIÓN Y PROTECCIÓN PARA POBLACIONES VULNERABLES DESDE UN ENFOQUE DIFERENCIAL, COLECTIVO E INDIVIDUAL</t>
  </si>
  <si>
    <t>C-3701-1000-30-20106A</t>
  </si>
  <si>
    <t>C-3701-1000-32-705050</t>
  </si>
  <si>
    <t>C-3701-1000-35-705050</t>
  </si>
  <si>
    <t>C-3701-1000-36-705050</t>
  </si>
  <si>
    <t>C-3701-1000-37-705050</t>
  </si>
  <si>
    <t>C-3701-1000-39-702030</t>
  </si>
  <si>
    <t>C-3701-1000-40-53107A</t>
  </si>
  <si>
    <t>C-3701-1000-42-20113A</t>
  </si>
  <si>
    <t>7. ACTORES DIFERENCIALES PARA EL CAMBIO / 5. CONVERGENCIA REGIONAL PARA EL BIENESTAR Y BUEN VIVIR</t>
  </si>
  <si>
    <t>7. ACTORES DIFERENCIALES PARA EL CAMBIO / 3. FORTALECIMIENTO DE LA INSTITUCIONALIDAD</t>
  </si>
  <si>
    <t>5. CONVERGENCIA REGIONAL / A. DIÁLOGO, MEMORIA, CONVIVENCIA Y RECONCILIACIÓN PARA LA RECONSTRUCCIÓN DEL TEJIDO SOCIAL</t>
  </si>
  <si>
    <t>2. SEGURIDAD HUMANA Y JUSTICIA SOCIAL / A. FORTALECIMIENTO DE LA BÚSQUEDA DE PERSONAS DADAS POR DESAPARECIDAS</t>
  </si>
  <si>
    <t>C-3702-1000-8-20105A</t>
  </si>
  <si>
    <t>C-3702-1000-13-20105A</t>
  </si>
  <si>
    <t>C-3702-1000-14-701020</t>
  </si>
  <si>
    <t>C-3702-1000-15-600011</t>
  </si>
  <si>
    <t>C-3702-1000-15-600012</t>
  </si>
  <si>
    <t>C-3702-1000-15-600013</t>
  </si>
  <si>
    <t>C-3702-1000-15-600014</t>
  </si>
  <si>
    <t>C-3702-1000-16-20105A</t>
  </si>
  <si>
    <t>C-3702-1000-16-20105B</t>
  </si>
  <si>
    <t>C-3702-1000-17-701040</t>
  </si>
  <si>
    <t>C-3702-1000-18-10204A</t>
  </si>
  <si>
    <t>C-3702-1000-18-53105B</t>
  </si>
  <si>
    <t>2. SEGURIDAD HUMANA Y JUSTICIA SOCIAL / A. NUEVO MODELO NACIÓN-TERRITORIO PARA LA CONVIVENCIA Y LA SEGURIDAD CIUDADANA</t>
  </si>
  <si>
    <t>7. ACTORES DIFERENCIALES PARA EL CAMBIO / 2. MUJERES EN EL CENTRO DE LA POLÍTICA DE LA VIDA Y LA PAZ</t>
  </si>
  <si>
    <t>6. PAZ TOTAL E INTEGRAL / 1. HACIA UN NUEVO CAMPO COLOMBIANO: REFORMA RURAL INTEGRAL</t>
  </si>
  <si>
    <t>6. PAZ TOTAL E INTEGRAL / 2. PARTICIPACIÓN POLÍTICA: APERTURA DEMOCRÁTICA PARA CONSTRUIR LA PAZ</t>
  </si>
  <si>
    <t>6. PAZ TOTAL E INTEGRAL / 3. FIN DEL CONFLICTO</t>
  </si>
  <si>
    <t>6. PAZ TOTAL E INTEGRAL / 4. SOLUCIÓN AL PROBLEMA DE LAS DROGAS ILÍCITAS</t>
  </si>
  <si>
    <t>2. SEGURIDAD HUMANA Y JUSTICIA SOCIAL / B. CREACIÓN DEL SISTEMA NACIONAL DE CONVIVENCIA PARA LA VIDA</t>
  </si>
  <si>
    <t>7. ACTORES DIFERENCIALES PARA EL CAMBIO / 4. POR UNA VIDA LIBRE DE VIOLENCIAS CONTRA LAS MUJERES</t>
  </si>
  <si>
    <t>1. ORDENAMIENTO DEL TERRITORIO ALREDEDOR DEL AGUA Y JUSTICIA AMBIENTAL / A. EMPODERAMIENTO DE LOS GOBIERNOS LOCALES Y SUS COMUNIDADES</t>
  </si>
  <si>
    <t>5. CONVERGENCIA REGIONAL / B. ENTIDADES PÚBLICAS TERRITORIALES Y NACIONALES FORTALECIDAS</t>
  </si>
  <si>
    <t>C-3703-1000-3-703050</t>
  </si>
  <si>
    <t>C-3704-1000-6-53106A</t>
  </si>
  <si>
    <t>C-3704-1000-7-53106A</t>
  </si>
  <si>
    <t>C-3704-1000-8-53106A</t>
  </si>
  <si>
    <t>5. CONVERGENCIA REGIONAL / A. CONDICIONES Y CAPACIDADES INSTITUCIONALES, ORGANIZATIVAS E INDIVIDUALES PARA LA PARTICIPACIÓN CIUDADANA</t>
  </si>
  <si>
    <t>C-3799-1000-12-53105B</t>
  </si>
  <si>
    <t>C-3799-1000-15-53105B</t>
  </si>
  <si>
    <t>C-3799-1000-15-53105D</t>
  </si>
  <si>
    <t>C-3799-1000-16-53105B</t>
  </si>
  <si>
    <t>C-3799-1000-17-20104A</t>
  </si>
  <si>
    <t>C-3799-1000-17-20104B</t>
  </si>
  <si>
    <t>C-3799-1000-17-20108B</t>
  </si>
  <si>
    <t>C-3799-1000-17-53105D</t>
  </si>
  <si>
    <t>C-3799-1000-18-53105B</t>
  </si>
  <si>
    <t>C-3799-1000-19-53105B</t>
  </si>
  <si>
    <t>C-3799-1000-20-53105B</t>
  </si>
  <si>
    <t>5. CONVERGENCIA REGIONAL / D. GOBIERNO DIGITAL PARA LA GENTE</t>
  </si>
  <si>
    <t>2. SEGURIDAD HUMANA Y JUSTICIA SOCIAL / A. IMPLEMENTACIÓN DEL PROGRAMA DE DATOS BÁSICOS</t>
  </si>
  <si>
    <t>2. SEGURIDAD HUMANA Y JUSTICIA SOCIAL / B. INTEROPERABILIDAD COMO BIEN PÚBLICO DIGITAL</t>
  </si>
  <si>
    <t>2. SEGURIDAD HUMANA Y JUSTICIA SOCIAL / B. PROTECCIÓN DE LAS PERSONAS, DE LAS INFRAESTRUCTURAS DIGITALES, FORTALECIMIENTO DE LAS ENTIDADES DEL ESTADO Y GARANTÍA EN LA PRESTACIÓN DE SUS SERVICIOS EN EL ENTORNO DIGITAL</t>
  </si>
  <si>
    <t>C-3799-1000-1-53106A</t>
  </si>
  <si>
    <t>A-01-01-03</t>
  </si>
  <si>
    <t>A-03-03-01-034</t>
  </si>
  <si>
    <t>A-08-04-01</t>
  </si>
  <si>
    <t>A-03-03-01-009</t>
  </si>
  <si>
    <t>A-03-03-01-032</t>
  </si>
  <si>
    <t>A-03-03-01-033</t>
  </si>
  <si>
    <t>A-03-03-01-035</t>
  </si>
  <si>
    <t>A-03-03-01-039</t>
  </si>
  <si>
    <t>A-03-03-01-053</t>
  </si>
  <si>
    <t>A-03-03-01-065</t>
  </si>
  <si>
    <t>A-03-03-02-014</t>
  </si>
  <si>
    <t>A-03-03-02-024</t>
  </si>
  <si>
    <t>A-03-03-02-025</t>
  </si>
  <si>
    <t>A-03-03-02-026</t>
  </si>
  <si>
    <t>A-03-03-02-027</t>
  </si>
  <si>
    <t>A-03-03-02-028</t>
  </si>
  <si>
    <t>A-03-03-04-035</t>
  </si>
  <si>
    <t>A-03-03-04-060</t>
  </si>
  <si>
    <t>A-03-03-04-062</t>
  </si>
  <si>
    <t>A-03-04-01-012</t>
  </si>
  <si>
    <t>A-03-06-01-001</t>
  </si>
  <si>
    <t>A-03-06-01-012</t>
  </si>
  <si>
    <t>A-03-06-01-013</t>
  </si>
  <si>
    <t>A-03-06-01-014</t>
  </si>
  <si>
    <t>A-03-10</t>
  </si>
  <si>
    <t>A-03-11-08-001</t>
  </si>
  <si>
    <t>A-08-01</t>
  </si>
  <si>
    <t>FORTALECIMIENTO DE LA GESTIÓN Y DIRECCION DEL SECTOR INTERIOR</t>
  </si>
  <si>
    <t>INTERSECTORIAL GOBIERNO</t>
  </si>
  <si>
    <t>C- INVERSION UNIDADES EJECUTORAS 370101 y 370102</t>
  </si>
  <si>
    <t>C-INVERSION UNIDAD EJECUTORA 370101</t>
  </si>
  <si>
    <t>C- INVERSION UNIDAD EJECUTORA 370102-DIRECCIÓN DE LA AUTORIDAD NACIONAL DE CONSULTA PREVIA</t>
  </si>
  <si>
    <t>FUNCIONAMIENTO 370101 y 370102</t>
  </si>
  <si>
    <t xml:space="preserve">FUNCIONAMIENTO </t>
  </si>
  <si>
    <t xml:space="preserve">TOTAL </t>
  </si>
  <si>
    <t>UNIDAD EJEC 370102 DIRECCION DE LA AUTORIDAD NACIONAL DE CONSULTA PREVIA</t>
  </si>
  <si>
    <t>UNIDAD EJEC 370101 MINISTERIO DEL INTERIOR</t>
  </si>
  <si>
    <t>TOTAL</t>
  </si>
  <si>
    <t>ACA SIIF GENERAL</t>
  </si>
  <si>
    <t>Sub Proyectos de Inversión</t>
  </si>
  <si>
    <t>TOTAL PRESUPUESTO MINISTERIO DEL INTERIOR</t>
  </si>
  <si>
    <t>Funcionamiento 370101 - Ministerio del Interior</t>
  </si>
  <si>
    <t>Funcionamiento 370102 -  Dirección de la Autoridad Nacional de Consulta Previa</t>
  </si>
  <si>
    <t>C-3701</t>
  </si>
  <si>
    <t>TOTAL UNIDADES EJECUTORAS 370101 y 370102</t>
  </si>
  <si>
    <t>APOYO COMITÉ INTERINSTITUCIONAL  DE ALERTAS TEMPRANAS CIAT  SENTENCIA T·025 DE 2004</t>
  </si>
  <si>
    <t>C-3701-1000-44-701020</t>
  </si>
  <si>
    <t>FORTALECIMIENTO DE CAPACIDADES EN PROCESOS ORGANIZATIVOS PARA EL SEGUIMIENTO EFECTIVO Y GARANTIZAR EL CUMPLIMIENTO DE LOS ACUERDOS DERIVADOS DE LOS DIÁLOGOS SOCIALES CON LAS COMUNIDADES NEGRAS Y AFROCOLOMBIANAS EN LOS DEPARTAMENTOS DE   CAUCA, CHOCÓ, NARIÑO, VALLE DEL CAUCA</t>
  </si>
  <si>
    <t>Apropiación Inicial 2025</t>
  </si>
  <si>
    <t>C-3702</t>
  </si>
  <si>
    <t xml:space="preserve">                                                 MINISTERIO DEL INTERIOR</t>
  </si>
  <si>
    <t>C-3701-1000-43-600044</t>
  </si>
  <si>
    <t>6. PAZ TOTAL E INTEGRAL / 4. LA CULTURA DE PAZ EN LA COTIDIANIDAD DE LAS POBLACIONES Y TERRITORIOS</t>
  </si>
  <si>
    <t>C-3701-1000-47-600044</t>
  </si>
  <si>
    <t>C-3701-1000-48-20106A</t>
  </si>
  <si>
    <t>C-3701-1000-49-20106A</t>
  </si>
  <si>
    <t>C-3701-1000-50-53106B</t>
  </si>
  <si>
    <t>5. CONVERGENCIA REGIONAL / B. EFECTIVIDAD DE LOS DISPOSITIVOS DE PARTICIPACIÓN CIUDADANA, POLÍTICA Y ELECTORAL</t>
  </si>
  <si>
    <t>C-3702-1000-19-20106A</t>
  </si>
  <si>
    <t>7. ACTORES DIFERENCIALES PARA EL CAMBIO / 5. COLOMBIA POTENCIA MUNDIAL DE LA VIDA A PARTIR DE LA NO REPETICIÓN - [PREVIO CONCEPTO  DNP]</t>
  </si>
  <si>
    <t>Traslado Fondo protección justicia Res. 0074 20/01/2026</t>
  </si>
  <si>
    <t>Traslado SAF impuestos Res. 0686 24/04/2026</t>
  </si>
  <si>
    <t>Traslado Fondo protección justicia Res. 0074 20/01/2026 SAF</t>
  </si>
  <si>
    <t>APROPIACIÓN 30 JUNIO 2026</t>
  </si>
  <si>
    <t>Resolucion 1280 5 de junio 2026 adicion C indigenas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</si>
</sst>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(* #,##0.00_);_(* \(#,##0.00\);_(* &quot;-&quot;??_);_(@_)"/>
    <numFmt numFmtId="167" formatCode="_-* #,##0\ _€_-;\-* #,##0\ _€_-;_-* &quot;-&quot;??\ _€_-;_-@_-"/>
    <numFmt numFmtId="168" formatCode="00"/>
    <numFmt numFmtId="169" formatCode="000"/>
    <numFmt numFmtId="170" formatCode="_-&quot;$&quot;* #,##0_-;\-&quot;$&quot;* #,##0_-;_-&quot;$&quot;* &quot;-&quot;??_-;_-@_-"/>
    <numFmt numFmtId="171" formatCode="[$-1240A]&quot;$&quot;\ #,##0.00;\-&quot;$&quot;\ 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rgb="FFC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color indexed="8"/>
      <name val="Arial"/>
      <family val="2"/>
    </font>
    <font>
      <b/>
      <sz val="9"/>
      <color theme="0"/>
      <name val="Arial"/>
      <family val="2"/>
    </font>
    <font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65"/>
        <bgColor indexed="9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8" fontId="10" fillId="0" borderId="0" applyFill="0">
      <alignment horizontal="center" vertical="center" wrapText="1"/>
    </xf>
    <xf numFmtId="169" fontId="10" fillId="6" borderId="0" applyFill="0" applyProtection="0">
      <alignment horizontal="center" vertical="center"/>
    </xf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07">
    <xf numFmtId="0" fontId="0" fillId="0" borderId="0" xfId="0"/>
    <xf numFmtId="0" fontId="3" fillId="3" borderId="0" xfId="1" applyFont="1" applyFill="1"/>
    <xf numFmtId="0" fontId="5" fillId="3" borderId="0" xfId="1" applyFont="1" applyFill="1" applyAlignment="1">
      <alignment horizontal="center"/>
    </xf>
    <xf numFmtId="3" fontId="6" fillId="5" borderId="2" xfId="1" applyNumberFormat="1" applyFont="1" applyFill="1" applyBorder="1" applyAlignment="1">
      <alignment horizontal="center" vertical="center"/>
    </xf>
    <xf numFmtId="3" fontId="6" fillId="5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 applyAlignment="1">
      <alignment horizontal="center" vertical="center"/>
    </xf>
    <xf numFmtId="3" fontId="8" fillId="3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/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left" vertical="center" wrapText="1"/>
    </xf>
    <xf numFmtId="3" fontId="8" fillId="0" borderId="2" xfId="1" applyNumberFormat="1" applyFont="1" applyBorder="1" applyAlignment="1">
      <alignment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67" fontId="1" fillId="3" borderId="0" xfId="3" applyNumberFormat="1" applyFont="1" applyFill="1"/>
    <xf numFmtId="167" fontId="3" fillId="3" borderId="0" xfId="3" applyNumberFormat="1" applyFont="1" applyFill="1" applyAlignment="1"/>
    <xf numFmtId="167" fontId="8" fillId="0" borderId="0" xfId="3" applyNumberFormat="1" applyFont="1" applyAlignment="1"/>
    <xf numFmtId="0" fontId="3" fillId="3" borderId="0" xfId="1" applyFont="1" applyFill="1" applyAlignment="1">
      <alignment horizontal="center"/>
    </xf>
    <xf numFmtId="165" fontId="1" fillId="3" borderId="0" xfId="3" applyFont="1" applyFill="1"/>
    <xf numFmtId="0" fontId="1" fillId="3" borderId="0" xfId="1" applyFill="1"/>
    <xf numFmtId="170" fontId="6" fillId="5" borderId="2" xfId="8" applyNumberFormat="1" applyFont="1" applyFill="1" applyBorder="1" applyAlignment="1">
      <alignment vertical="center"/>
    </xf>
    <xf numFmtId="170" fontId="6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 wrapText="1"/>
    </xf>
    <xf numFmtId="170" fontId="8" fillId="0" borderId="2" xfId="8" applyNumberFormat="1" applyFont="1" applyBorder="1" applyAlignment="1">
      <alignment vertical="center"/>
    </xf>
    <xf numFmtId="170" fontId="8" fillId="0" borderId="2" xfId="8" applyNumberFormat="1" applyFont="1" applyFill="1" applyBorder="1" applyAlignment="1">
      <alignment vertical="center"/>
    </xf>
    <xf numFmtId="170" fontId="6" fillId="4" borderId="2" xfId="8" applyNumberFormat="1" applyFont="1" applyFill="1" applyBorder="1" applyAlignment="1">
      <alignment vertical="center"/>
    </xf>
    <xf numFmtId="170" fontId="1" fillId="0" borderId="2" xfId="8" applyNumberFormat="1" applyFont="1" applyBorder="1" applyAlignment="1">
      <alignment vertical="center"/>
    </xf>
    <xf numFmtId="170" fontId="8" fillId="0" borderId="2" xfId="8" applyNumberFormat="1" applyFont="1" applyBorder="1" applyAlignment="1"/>
    <xf numFmtId="0" fontId="1" fillId="0" borderId="0" xfId="1"/>
    <xf numFmtId="0" fontId="1" fillId="3" borderId="0" xfId="1" applyFill="1" applyAlignment="1">
      <alignment horizontal="center"/>
    </xf>
    <xf numFmtId="170" fontId="9" fillId="3" borderId="10" xfId="8" applyNumberFormat="1" applyFont="1" applyFill="1" applyBorder="1" applyAlignment="1"/>
    <xf numFmtId="170" fontId="1" fillId="0" borderId="2" xfId="8" applyNumberFormat="1" applyFont="1" applyFill="1" applyBorder="1" applyAlignment="1">
      <alignment vertical="center"/>
    </xf>
    <xf numFmtId="0" fontId="3" fillId="0" borderId="0" xfId="1" applyFont="1"/>
    <xf numFmtId="167" fontId="8" fillId="0" borderId="2" xfId="3" applyNumberFormat="1" applyFont="1" applyFill="1" applyBorder="1" applyAlignment="1">
      <alignment vertical="center" wrapText="1"/>
    </xf>
    <xf numFmtId="170" fontId="8" fillId="7" borderId="2" xfId="8" applyNumberFormat="1" applyFont="1" applyFill="1" applyBorder="1" applyAlignment="1">
      <alignment vertical="center"/>
    </xf>
    <xf numFmtId="170" fontId="11" fillId="9" borderId="2" xfId="8" applyNumberFormat="1" applyFont="1" applyFill="1" applyBorder="1" applyAlignment="1"/>
    <xf numFmtId="167" fontId="1" fillId="3" borderId="0" xfId="3" applyNumberFormat="1" applyFont="1" applyFill="1" applyBorder="1"/>
    <xf numFmtId="165" fontId="1" fillId="3" borderId="0" xfId="3" applyFont="1" applyFill="1" applyBorder="1"/>
    <xf numFmtId="170" fontId="8" fillId="0" borderId="2" xfId="8" applyNumberFormat="1" applyFont="1" applyFill="1" applyBorder="1" applyAlignment="1"/>
    <xf numFmtId="3" fontId="12" fillId="12" borderId="2" xfId="1" applyNumberFormat="1" applyFont="1" applyFill="1" applyBorder="1" applyAlignment="1">
      <alignment horizontal="center" vertical="center" wrapText="1"/>
    </xf>
    <xf numFmtId="3" fontId="12" fillId="12" borderId="2" xfId="1" applyNumberFormat="1" applyFont="1" applyFill="1" applyBorder="1" applyAlignment="1">
      <alignment vertical="center" wrapText="1"/>
    </xf>
    <xf numFmtId="170" fontId="12" fillId="12" borderId="2" xfId="8" applyNumberFormat="1" applyFont="1" applyFill="1" applyBorder="1" applyAlignment="1">
      <alignment vertical="center" wrapText="1"/>
    </xf>
    <xf numFmtId="3" fontId="6" fillId="13" borderId="2" xfId="1" applyNumberFormat="1" applyFont="1" applyFill="1" applyBorder="1" applyAlignment="1">
      <alignment horizontal="center" vertical="center"/>
    </xf>
    <xf numFmtId="3" fontId="6" fillId="13" borderId="2" xfId="1" applyNumberFormat="1" applyFont="1" applyFill="1" applyBorder="1" applyAlignment="1">
      <alignment vertical="center" wrapText="1"/>
    </xf>
    <xf numFmtId="170" fontId="6" fillId="13" borderId="2" xfId="8" applyNumberFormat="1" applyFont="1" applyFill="1" applyBorder="1" applyAlignment="1">
      <alignment vertical="center"/>
    </xf>
    <xf numFmtId="3" fontId="6" fillId="13" borderId="2" xfId="1" applyNumberFormat="1" applyFont="1" applyFill="1" applyBorder="1" applyAlignment="1">
      <alignment horizontal="left" vertical="center" wrapText="1"/>
    </xf>
    <xf numFmtId="0" fontId="6" fillId="12" borderId="2" xfId="1" applyFont="1" applyFill="1" applyBorder="1"/>
    <xf numFmtId="0" fontId="6" fillId="12" borderId="2" xfId="1" applyFont="1" applyFill="1" applyBorder="1" applyAlignment="1">
      <alignment wrapText="1"/>
    </xf>
    <xf numFmtId="170" fontId="6" fillId="12" borderId="2" xfId="8" applyNumberFormat="1" applyFont="1" applyFill="1" applyBorder="1" applyAlignment="1">
      <alignment vertical="center"/>
    </xf>
    <xf numFmtId="0" fontId="6" fillId="14" borderId="2" xfId="1" applyFont="1" applyFill="1" applyBorder="1" applyAlignment="1">
      <alignment horizontal="center" vertical="center"/>
    </xf>
    <xf numFmtId="3" fontId="6" fillId="14" borderId="2" xfId="1" applyNumberFormat="1" applyFont="1" applyFill="1" applyBorder="1" applyAlignment="1">
      <alignment vertical="center" wrapText="1"/>
    </xf>
    <xf numFmtId="170" fontId="6" fillId="14" borderId="2" xfId="8" applyNumberFormat="1" applyFont="1" applyFill="1" applyBorder="1" applyAlignment="1">
      <alignment vertical="center"/>
    </xf>
    <xf numFmtId="0" fontId="3" fillId="2" borderId="0" xfId="1" applyFont="1" applyFill="1"/>
    <xf numFmtId="3" fontId="11" fillId="12" borderId="2" xfId="1" applyNumberFormat="1" applyFont="1" applyFill="1" applyBorder="1" applyAlignment="1">
      <alignment vertical="center" wrapText="1"/>
    </xf>
    <xf numFmtId="170" fontId="11" fillId="14" borderId="2" xfId="8" applyNumberFormat="1" applyFont="1" applyFill="1" applyBorder="1" applyAlignment="1"/>
    <xf numFmtId="0" fontId="1" fillId="3" borderId="0" xfId="1" applyFill="1" applyBorder="1"/>
    <xf numFmtId="165" fontId="11" fillId="14" borderId="2" xfId="3" applyFont="1" applyFill="1" applyBorder="1"/>
    <xf numFmtId="165" fontId="7" fillId="14" borderId="2" xfId="3" applyFont="1" applyFill="1" applyBorder="1"/>
    <xf numFmtId="170" fontId="8" fillId="3" borderId="2" xfId="8" applyNumberFormat="1" applyFont="1" applyFill="1" applyBorder="1" applyAlignment="1"/>
    <xf numFmtId="165" fontId="11" fillId="9" borderId="2" xfId="3" applyFont="1" applyFill="1" applyBorder="1"/>
    <xf numFmtId="3" fontId="11" fillId="9" borderId="2" xfId="1" applyNumberFormat="1" applyFont="1" applyFill="1" applyBorder="1" applyAlignment="1">
      <alignment horizontal="right" vertical="center"/>
    </xf>
    <xf numFmtId="170" fontId="11" fillId="9" borderId="2" xfId="8" applyNumberFormat="1" applyFont="1" applyFill="1" applyBorder="1" applyAlignment="1">
      <alignment vertical="center"/>
    </xf>
    <xf numFmtId="3" fontId="14" fillId="10" borderId="2" xfId="1" applyNumberFormat="1" applyFont="1" applyFill="1" applyBorder="1" applyAlignment="1">
      <alignment horizontal="center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1" fillId="7" borderId="2" xfId="1" applyNumberFormat="1" applyFont="1" applyFill="1" applyBorder="1" applyAlignment="1">
      <alignment horizontal="right" vertical="center"/>
    </xf>
    <xf numFmtId="170" fontId="11" fillId="7" borderId="2" xfId="8" applyNumberFormat="1" applyFont="1" applyFill="1" applyBorder="1" applyAlignment="1">
      <alignment vertical="center"/>
    </xf>
    <xf numFmtId="170" fontId="8" fillId="8" borderId="2" xfId="8" applyNumberFormat="1" applyFont="1" applyFill="1" applyBorder="1" applyAlignment="1"/>
    <xf numFmtId="0" fontId="13" fillId="2" borderId="0" xfId="1" applyFont="1" applyFill="1" applyBorder="1" applyAlignment="1">
      <alignment horizontal="center"/>
    </xf>
    <xf numFmtId="49" fontId="13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3" fontId="17" fillId="13" borderId="2" xfId="1" applyNumberFormat="1" applyFont="1" applyFill="1" applyBorder="1" applyAlignment="1">
      <alignment horizontal="center" vertical="center" wrapText="1"/>
    </xf>
    <xf numFmtId="170" fontId="17" fillId="13" borderId="2" xfId="8" applyNumberFormat="1" applyFont="1" applyFill="1" applyBorder="1" applyAlignment="1">
      <alignment horizontal="center" vertical="center" wrapText="1"/>
    </xf>
    <xf numFmtId="3" fontId="16" fillId="10" borderId="3" xfId="1" applyNumberFormat="1" applyFont="1" applyFill="1" applyBorder="1" applyAlignment="1">
      <alignment horizontal="center" vertical="center" wrapText="1"/>
    </xf>
    <xf numFmtId="167" fontId="16" fillId="10" borderId="3" xfId="3" applyNumberFormat="1" applyFont="1" applyFill="1" applyBorder="1" applyAlignment="1">
      <alignment horizontal="center" vertical="center" wrapText="1"/>
    </xf>
    <xf numFmtId="167" fontId="16" fillId="11" borderId="3" xfId="3" applyNumberFormat="1" applyFont="1" applyFill="1" applyBorder="1" applyAlignment="1">
      <alignment horizontal="center" vertical="center" wrapText="1"/>
    </xf>
    <xf numFmtId="167" fontId="17" fillId="15" borderId="3" xfId="3" applyNumberFormat="1" applyFont="1" applyFill="1" applyBorder="1" applyAlignment="1">
      <alignment horizontal="center" vertical="center" wrapText="1"/>
    </xf>
    <xf numFmtId="3" fontId="16" fillId="10" borderId="2" xfId="1" applyNumberFormat="1" applyFont="1" applyFill="1" applyBorder="1" applyAlignment="1">
      <alignment horizontal="center" vertical="center" wrapText="1"/>
    </xf>
    <xf numFmtId="170" fontId="16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vertical="center"/>
    </xf>
    <xf numFmtId="170" fontId="8" fillId="16" borderId="2" xfId="8" applyNumberFormat="1" applyFont="1" applyFill="1" applyBorder="1" applyAlignment="1">
      <alignment vertical="center" wrapText="1"/>
    </xf>
    <xf numFmtId="170" fontId="8" fillId="16" borderId="2" xfId="8" applyNumberFormat="1" applyFont="1" applyFill="1" applyBorder="1" applyAlignment="1">
      <alignment vertical="center"/>
    </xf>
    <xf numFmtId="3" fontId="15" fillId="7" borderId="0" xfId="1" applyNumberFormat="1" applyFont="1" applyFill="1" applyBorder="1"/>
    <xf numFmtId="165" fontId="14" fillId="7" borderId="0" xfId="3" applyFont="1" applyFill="1" applyBorder="1"/>
    <xf numFmtId="3" fontId="8" fillId="3" borderId="0" xfId="1" applyNumberFormat="1" applyFont="1" applyFill="1" applyBorder="1"/>
    <xf numFmtId="3" fontId="8" fillId="3" borderId="0" xfId="1" applyNumberFormat="1" applyFont="1" applyFill="1" applyBorder="1" applyAlignment="1"/>
    <xf numFmtId="165" fontId="7" fillId="7" borderId="0" xfId="3" applyFont="1" applyFill="1" applyBorder="1"/>
    <xf numFmtId="0" fontId="3" fillId="3" borderId="0" xfId="1" applyFont="1" applyFill="1" applyBorder="1"/>
    <xf numFmtId="170" fontId="8" fillId="0" borderId="8" xfId="8" applyNumberFormat="1" applyFont="1" applyBorder="1" applyAlignment="1"/>
    <xf numFmtId="170" fontId="11" fillId="14" borderId="8" xfId="8" applyNumberFormat="1" applyFont="1" applyFill="1" applyBorder="1" applyAlignment="1"/>
    <xf numFmtId="3" fontId="6" fillId="3" borderId="4" xfId="1" applyNumberFormat="1" applyFont="1" applyFill="1" applyBorder="1"/>
    <xf numFmtId="3" fontId="8" fillId="3" borderId="7" xfId="1" applyNumberFormat="1" applyFont="1" applyFill="1" applyBorder="1" applyAlignment="1">
      <alignment vertical="center"/>
    </xf>
    <xf numFmtId="3" fontId="8" fillId="3" borderId="11" xfId="1" applyNumberFormat="1" applyFont="1" applyFill="1" applyBorder="1" applyAlignment="1">
      <alignment vertical="center"/>
    </xf>
    <xf numFmtId="3" fontId="8" fillId="3" borderId="12" xfId="1" applyNumberFormat="1" applyFont="1" applyFill="1" applyBorder="1" applyAlignment="1">
      <alignment vertical="center"/>
    </xf>
    <xf numFmtId="3" fontId="19" fillId="3" borderId="1" xfId="1" applyNumberFormat="1" applyFont="1" applyFill="1" applyBorder="1"/>
    <xf numFmtId="165" fontId="20" fillId="14" borderId="1" xfId="3" applyFont="1" applyFill="1" applyBorder="1"/>
    <xf numFmtId="0" fontId="18" fillId="10" borderId="6" xfId="1" applyFont="1" applyFill="1" applyBorder="1" applyAlignment="1">
      <alignment vertical="center" wrapText="1"/>
    </xf>
    <xf numFmtId="0" fontId="16" fillId="10" borderId="6" xfId="1" applyFont="1" applyFill="1" applyBorder="1" applyAlignment="1">
      <alignment vertical="center" wrapText="1"/>
    </xf>
    <xf numFmtId="0" fontId="22" fillId="10" borderId="5" xfId="1" applyFont="1" applyFill="1" applyBorder="1" applyAlignment="1">
      <alignment vertical="center" wrapText="1"/>
    </xf>
    <xf numFmtId="0" fontId="14" fillId="10" borderId="6" xfId="1" applyFont="1" applyFill="1" applyBorder="1" applyAlignment="1">
      <alignment horizontal="center" vertical="center" wrapText="1"/>
    </xf>
    <xf numFmtId="3" fontId="8" fillId="8" borderId="2" xfId="1" applyNumberFormat="1" applyFont="1" applyFill="1" applyBorder="1" applyAlignment="1">
      <alignment vertical="center" wrapText="1"/>
    </xf>
    <xf numFmtId="167" fontId="8" fillId="8" borderId="2" xfId="3" applyNumberFormat="1" applyFont="1" applyFill="1" applyBorder="1" applyAlignment="1">
      <alignment vertical="center" wrapText="1"/>
    </xf>
    <xf numFmtId="3" fontId="8" fillId="7" borderId="2" xfId="1" applyNumberFormat="1" applyFont="1" applyFill="1" applyBorder="1" applyAlignment="1">
      <alignment vertical="center" wrapText="1"/>
    </xf>
    <xf numFmtId="0" fontId="23" fillId="0" borderId="14" xfId="0" applyNumberFormat="1" applyFont="1" applyFill="1" applyBorder="1" applyAlignment="1">
      <alignment vertical="center" wrapText="1" readingOrder="1"/>
    </xf>
    <xf numFmtId="3" fontId="12" fillId="7" borderId="2" xfId="1" applyNumberFormat="1" applyFont="1" applyFill="1" applyBorder="1" applyAlignment="1">
      <alignment horizontal="center" vertical="center"/>
    </xf>
    <xf numFmtId="3" fontId="12" fillId="8" borderId="2" xfId="1" applyNumberFormat="1" applyFont="1" applyFill="1" applyBorder="1" applyAlignment="1">
      <alignment vertical="center" wrapText="1"/>
    </xf>
    <xf numFmtId="170" fontId="12" fillId="8" borderId="2" xfId="8" applyNumberFormat="1" applyFont="1" applyFill="1" applyBorder="1" applyAlignment="1">
      <alignment vertical="center"/>
    </xf>
    <xf numFmtId="0" fontId="12" fillId="7" borderId="0" xfId="1" applyFont="1" applyFill="1"/>
    <xf numFmtId="0" fontId="12" fillId="7" borderId="2" xfId="1" applyFont="1" applyFill="1" applyBorder="1" applyAlignment="1">
      <alignment horizontal="center"/>
    </xf>
    <xf numFmtId="0" fontId="12" fillId="7" borderId="2" xfId="1" applyFont="1" applyFill="1" applyBorder="1" applyAlignment="1">
      <alignment wrapText="1"/>
    </xf>
    <xf numFmtId="170" fontId="12" fillId="7" borderId="2" xfId="8" applyNumberFormat="1" applyFont="1" applyFill="1" applyBorder="1" applyAlignment="1">
      <alignment vertical="center"/>
    </xf>
    <xf numFmtId="0" fontId="24" fillId="8" borderId="2" xfId="0" applyFont="1" applyFill="1" applyBorder="1" applyAlignment="1">
      <alignment horizontal="left" vertical="center" wrapText="1" readingOrder="1"/>
    </xf>
    <xf numFmtId="1" fontId="25" fillId="8" borderId="2" xfId="0" applyNumberFormat="1" applyFont="1" applyFill="1" applyBorder="1" applyAlignment="1">
      <alignment horizontal="center" vertical="center" wrapText="1"/>
    </xf>
    <xf numFmtId="170" fontId="6" fillId="7" borderId="2" xfId="8" applyNumberFormat="1" applyFont="1" applyFill="1" applyBorder="1" applyAlignment="1">
      <alignment vertical="center"/>
    </xf>
    <xf numFmtId="170" fontId="1" fillId="8" borderId="2" xfId="8" applyNumberFormat="1" applyFont="1" applyFill="1" applyBorder="1" applyAlignment="1">
      <alignment vertical="center"/>
    </xf>
    <xf numFmtId="0" fontId="6" fillId="7" borderId="2" xfId="1" applyFont="1" applyFill="1" applyBorder="1" applyAlignment="1">
      <alignment horizontal="center" vertical="center"/>
    </xf>
    <xf numFmtId="3" fontId="6" fillId="7" borderId="2" xfId="1" applyNumberFormat="1" applyFont="1" applyFill="1" applyBorder="1" applyAlignment="1">
      <alignment vertical="center" wrapText="1"/>
    </xf>
    <xf numFmtId="0" fontId="1" fillId="7" borderId="0" xfId="1" applyFill="1"/>
    <xf numFmtId="170" fontId="8" fillId="8" borderId="2" xfId="8" applyNumberFormat="1" applyFont="1" applyFill="1" applyBorder="1" applyAlignment="1">
      <alignment vertical="center"/>
    </xf>
    <xf numFmtId="171" fontId="23" fillId="8" borderId="14" xfId="0" applyNumberFormat="1" applyFont="1" applyFill="1" applyBorder="1" applyAlignment="1">
      <alignment horizontal="right" vertical="center" wrapText="1" readingOrder="1"/>
    </xf>
    <xf numFmtId="170" fontId="3" fillId="0" borderId="0" xfId="1" applyNumberFormat="1" applyFont="1"/>
    <xf numFmtId="165" fontId="11" fillId="14" borderId="1" xfId="3" applyFont="1" applyFill="1" applyBorder="1"/>
    <xf numFmtId="3" fontId="6" fillId="3" borderId="9" xfId="1" applyNumberFormat="1" applyFont="1" applyFill="1" applyBorder="1"/>
    <xf numFmtId="170" fontId="6" fillId="3" borderId="4" xfId="8" applyNumberFormat="1" applyFont="1" applyFill="1" applyBorder="1" applyAlignment="1"/>
    <xf numFmtId="170" fontId="6" fillId="3" borderId="10" xfId="8" applyNumberFormat="1" applyFont="1" applyFill="1" applyBorder="1" applyAlignment="1"/>
    <xf numFmtId="3" fontId="26" fillId="3" borderId="1" xfId="1" applyNumberFormat="1" applyFont="1" applyFill="1" applyBorder="1"/>
    <xf numFmtId="3" fontId="26" fillId="3" borderId="2" xfId="1" applyNumberFormat="1" applyFont="1" applyFill="1" applyBorder="1"/>
    <xf numFmtId="165" fontId="17" fillId="14" borderId="1" xfId="3" applyFont="1" applyFill="1" applyBorder="1"/>
    <xf numFmtId="165" fontId="17" fillId="14" borderId="2" xfId="3" applyFont="1" applyFill="1" applyBorder="1"/>
    <xf numFmtId="3" fontId="8" fillId="7" borderId="2" xfId="1" applyNumberFormat="1" applyFont="1" applyFill="1" applyBorder="1" applyAlignment="1">
      <alignment horizontal="center" vertical="center"/>
    </xf>
    <xf numFmtId="0" fontId="27" fillId="10" borderId="6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/>
    </xf>
    <xf numFmtId="171" fontId="23" fillId="8" borderId="15" xfId="0" applyNumberFormat="1" applyFont="1" applyFill="1" applyBorder="1" applyAlignment="1">
      <alignment horizontal="right" vertical="center" wrapText="1" readingOrder="1"/>
    </xf>
    <xf numFmtId="170" fontId="8" fillId="3" borderId="13" xfId="8" applyNumberFormat="1" applyFont="1" applyFill="1" applyBorder="1" applyAlignment="1">
      <alignment vertical="center"/>
    </xf>
    <xf numFmtId="171" fontId="23" fillId="8" borderId="2" xfId="0" applyNumberFormat="1" applyFont="1" applyFill="1" applyBorder="1" applyAlignment="1">
      <alignment horizontal="right" vertical="center" wrapText="1" readingOrder="1"/>
    </xf>
    <xf numFmtId="170" fontId="8" fillId="17" borderId="2" xfId="8" applyNumberFormat="1" applyFont="1" applyFill="1" applyBorder="1" applyAlignment="1"/>
    <xf numFmtId="170" fontId="6" fillId="17" borderId="2" xfId="8" applyNumberFormat="1" applyFont="1" applyFill="1" applyBorder="1" applyAlignment="1"/>
    <xf numFmtId="167" fontId="17" fillId="15" borderId="16" xfId="3" applyNumberFormat="1" applyFont="1" applyFill="1" applyBorder="1" applyAlignment="1">
      <alignment horizontal="center" vertical="center" wrapText="1"/>
    </xf>
    <xf numFmtId="167" fontId="17" fillId="15" borderId="17" xfId="3" applyNumberFormat="1" applyFont="1" applyFill="1" applyBorder="1" applyAlignment="1">
      <alignment horizontal="center" vertical="center" wrapText="1"/>
    </xf>
    <xf numFmtId="0" fontId="1" fillId="3" borderId="0" xfId="1" applyFont="1" applyFill="1"/>
    <xf numFmtId="170" fontId="8" fillId="7" borderId="13" xfId="8" applyNumberFormat="1" applyFont="1" applyFill="1" applyBorder="1" applyAlignment="1">
      <alignment vertical="center"/>
    </xf>
    <xf numFmtId="170" fontId="8" fillId="7" borderId="2" xfId="8" applyNumberFormat="1" applyFont="1" applyFill="1" applyBorder="1" applyAlignment="1"/>
    <xf numFmtId="3" fontId="8" fillId="7" borderId="11" xfId="1" applyNumberFormat="1" applyFont="1" applyFill="1" applyBorder="1" applyAlignment="1">
      <alignment vertical="center"/>
    </xf>
    <xf numFmtId="170" fontId="6" fillId="7" borderId="4" xfId="8" applyNumberFormat="1" applyFont="1" applyFill="1" applyBorder="1" applyAlignment="1"/>
    <xf numFmtId="167" fontId="8" fillId="8" borderId="0" xfId="3" applyNumberFormat="1" applyFont="1" applyFill="1" applyAlignment="1"/>
    <xf numFmtId="0" fontId="4" fillId="2" borderId="0" xfId="1" applyFont="1" applyFill="1" applyBorder="1" applyAlignment="1">
      <alignment horizontal="center" vertical="center"/>
    </xf>
    <xf numFmtId="170" fontId="8" fillId="7" borderId="2" xfId="8" applyNumberFormat="1" applyFont="1" applyFill="1" applyBorder="1" applyAlignment="1">
      <alignment vertical="center" wrapText="1"/>
    </xf>
    <xf numFmtId="170" fontId="1" fillId="3" borderId="0" xfId="1" applyNumberFormat="1" applyFill="1"/>
    <xf numFmtId="0" fontId="8" fillId="7" borderId="2" xfId="1" applyFont="1" applyFill="1" applyBorder="1" applyAlignment="1">
      <alignment horizontal="center" vertical="center"/>
    </xf>
    <xf numFmtId="0" fontId="1" fillId="8" borderId="0" xfId="1" applyFill="1"/>
    <xf numFmtId="170" fontId="8" fillId="0" borderId="8" xfId="8" applyNumberFormat="1" applyFont="1" applyFill="1" applyBorder="1" applyAlignment="1"/>
    <xf numFmtId="170" fontId="28" fillId="0" borderId="0" xfId="1" applyNumberFormat="1" applyFont="1"/>
    <xf numFmtId="167" fontId="16" fillId="10" borderId="16" xfId="3" applyNumberFormat="1" applyFont="1" applyFill="1" applyBorder="1" applyAlignment="1">
      <alignment horizontal="center" vertical="center" wrapText="1"/>
    </xf>
    <xf numFmtId="170" fontId="8" fillId="3" borderId="8" xfId="8" applyNumberFormat="1" applyFont="1" applyFill="1" applyBorder="1" applyAlignment="1">
      <alignment vertical="center"/>
    </xf>
    <xf numFmtId="3" fontId="8" fillId="0" borderId="2" xfId="1" applyNumberFormat="1" applyFont="1" applyFill="1" applyBorder="1" applyAlignment="1">
      <alignment horizontal="center" vertical="center"/>
    </xf>
    <xf numFmtId="167" fontId="8" fillId="0" borderId="2" xfId="3" applyNumberFormat="1" applyFont="1" applyFill="1" applyBorder="1" applyAlignment="1">
      <alignment horizontal="center" vertical="center"/>
    </xf>
    <xf numFmtId="3" fontId="9" fillId="3" borderId="9" xfId="1" applyNumberFormat="1" applyFont="1" applyFill="1" applyBorder="1"/>
    <xf numFmtId="3" fontId="9" fillId="3" borderId="4" xfId="1" applyNumberFormat="1" applyFont="1" applyFill="1" applyBorder="1"/>
    <xf numFmtId="170" fontId="6" fillId="0" borderId="4" xfId="8" applyNumberFormat="1" applyFont="1" applyFill="1" applyBorder="1" applyAlignment="1"/>
    <xf numFmtId="170" fontId="8" fillId="0" borderId="4" xfId="8" applyNumberFormat="1" applyFont="1" applyBorder="1" applyAlignment="1"/>
    <xf numFmtId="3" fontId="21" fillId="3" borderId="9" xfId="1" applyNumberFormat="1" applyFont="1" applyFill="1" applyBorder="1"/>
    <xf numFmtId="165" fontId="9" fillId="3" borderId="4" xfId="3" applyFont="1" applyFill="1" applyBorder="1" applyAlignment="1">
      <alignment horizontal="center"/>
    </xf>
    <xf numFmtId="170" fontId="9" fillId="3" borderId="4" xfId="8" applyNumberFormat="1" applyFont="1" applyFill="1" applyBorder="1" applyAlignment="1"/>
    <xf numFmtId="3" fontId="6" fillId="3" borderId="0" xfId="1" applyNumberFormat="1" applyFont="1" applyFill="1" applyBorder="1"/>
    <xf numFmtId="165" fontId="9" fillId="3" borderId="0" xfId="3" applyFont="1" applyFill="1" applyBorder="1" applyAlignment="1">
      <alignment horizontal="center"/>
    </xf>
    <xf numFmtId="170" fontId="9" fillId="3" borderId="0" xfId="8" applyNumberFormat="1" applyFont="1" applyFill="1" applyBorder="1" applyAlignment="1"/>
    <xf numFmtId="170" fontId="9" fillId="7" borderId="0" xfId="8" applyNumberFormat="1" applyFont="1" applyFill="1" applyBorder="1" applyAlignment="1"/>
    <xf numFmtId="170" fontId="6" fillId="3" borderId="0" xfId="8" applyNumberFormat="1" applyFont="1" applyFill="1" applyBorder="1" applyAlignment="1"/>
    <xf numFmtId="170" fontId="8" fillId="8" borderId="0" xfId="8" applyNumberFormat="1" applyFont="1" applyFill="1" applyBorder="1" applyAlignment="1"/>
    <xf numFmtId="170" fontId="8" fillId="7" borderId="0" xfId="8" applyNumberFormat="1" applyFont="1" applyFill="1" applyBorder="1" applyAlignment="1">
      <alignment vertical="center"/>
    </xf>
    <xf numFmtId="170" fontId="19" fillId="8" borderId="0" xfId="8" applyNumberFormat="1" applyFont="1" applyFill="1" applyBorder="1" applyAlignment="1"/>
    <xf numFmtId="170" fontId="19" fillId="7" borderId="0" xfId="8" applyNumberFormat="1" applyFont="1" applyFill="1" applyBorder="1" applyAlignment="1">
      <alignment vertical="center"/>
    </xf>
    <xf numFmtId="170" fontId="8" fillId="0" borderId="0" xfId="8" applyNumberFormat="1" applyFont="1" applyFill="1" applyBorder="1" applyAlignment="1"/>
    <xf numFmtId="0" fontId="25" fillId="8" borderId="14" xfId="0" applyNumberFormat="1" applyFont="1" applyFill="1" applyBorder="1" applyAlignment="1">
      <alignment vertical="center" wrapText="1" readingOrder="1"/>
    </xf>
    <xf numFmtId="0" fontId="25" fillId="8" borderId="14" xfId="0" applyNumberFormat="1" applyFont="1" applyFill="1" applyBorder="1" applyAlignment="1">
      <alignment horizontal="left" vertical="center" wrapText="1" readingOrder="1"/>
    </xf>
    <xf numFmtId="0" fontId="25" fillId="0" borderId="14" xfId="0" applyNumberFormat="1" applyFont="1" applyFill="1" applyBorder="1" applyAlignment="1">
      <alignment vertical="center" wrapText="1" readingOrder="1"/>
    </xf>
    <xf numFmtId="0" fontId="25" fillId="0" borderId="14" xfId="0" applyNumberFormat="1" applyFont="1" applyFill="1" applyBorder="1" applyAlignment="1">
      <alignment horizontal="left" vertical="center" wrapText="1" readingOrder="1"/>
    </xf>
    <xf numFmtId="3" fontId="8" fillId="0" borderId="2" xfId="1" applyNumberFormat="1" applyFont="1" applyFill="1" applyBorder="1" applyAlignment="1">
      <alignment vertical="center" wrapText="1"/>
    </xf>
    <xf numFmtId="170" fontId="8" fillId="0" borderId="2" xfId="8" applyNumberFormat="1" applyFont="1" applyFill="1" applyBorder="1" applyAlignment="1">
      <alignment vertical="center" wrapText="1"/>
    </xf>
    <xf numFmtId="0" fontId="1" fillId="0" borderId="0" xfId="1" applyFill="1"/>
    <xf numFmtId="167" fontId="27" fillId="10" borderId="6" xfId="1" applyNumberFormat="1" applyFont="1" applyFill="1" applyBorder="1" applyAlignment="1">
      <alignment horizontal="center" vertical="center" wrapText="1"/>
    </xf>
    <xf numFmtId="3" fontId="15" fillId="0" borderId="0" xfId="1" applyNumberFormat="1" applyFont="1" applyFill="1" applyBorder="1"/>
    <xf numFmtId="3" fontId="19" fillId="0" borderId="1" xfId="1" applyNumberFormat="1" applyFont="1" applyFill="1" applyBorder="1"/>
    <xf numFmtId="3" fontId="8" fillId="0" borderId="2" xfId="1" applyNumberFormat="1" applyFont="1" applyFill="1" applyBorder="1"/>
    <xf numFmtId="170" fontId="1" fillId="0" borderId="0" xfId="1" applyNumberFormat="1" applyFill="1"/>
    <xf numFmtId="165" fontId="14" fillId="0" borderId="0" xfId="3" applyFont="1" applyFill="1" applyBorder="1"/>
    <xf numFmtId="165" fontId="20" fillId="0" borderId="1" xfId="3" applyFont="1" applyFill="1" applyBorder="1"/>
    <xf numFmtId="165" fontId="7" fillId="0" borderId="2" xfId="3" applyFont="1" applyFill="1" applyBorder="1"/>
    <xf numFmtId="170" fontId="11" fillId="0" borderId="2" xfId="8" applyNumberFormat="1" applyFont="1" applyFill="1" applyBorder="1" applyAlignment="1"/>
    <xf numFmtId="170" fontId="11" fillId="0" borderId="8" xfId="8" applyNumberFormat="1" applyFont="1" applyFill="1" applyBorder="1" applyAlignment="1"/>
    <xf numFmtId="165" fontId="1" fillId="0" borderId="0" xfId="3" applyFont="1" applyFill="1" applyBorder="1"/>
    <xf numFmtId="165" fontId="1" fillId="0" borderId="0" xfId="3" applyFont="1" applyFill="1"/>
    <xf numFmtId="170" fontId="8" fillId="14" borderId="2" xfId="8" applyNumberFormat="1" applyFont="1" applyFill="1" applyBorder="1" applyAlignment="1">
      <alignment vertical="center"/>
    </xf>
    <xf numFmtId="170" fontId="8" fillId="18" borderId="2" xfId="8" applyNumberFormat="1" applyFont="1" applyFill="1" applyBorder="1" applyAlignment="1"/>
    <xf numFmtId="170" fontId="8" fillId="18" borderId="2" xfId="8" applyNumberFormat="1" applyFont="1" applyFill="1" applyBorder="1" applyAlignment="1">
      <alignment vertical="center"/>
    </xf>
    <xf numFmtId="3" fontId="8" fillId="8" borderId="2" xfId="1" applyNumberFormat="1" applyFont="1" applyFill="1" applyBorder="1" applyAlignment="1">
      <alignment horizontal="center" vertical="center"/>
    </xf>
    <xf numFmtId="170" fontId="8" fillId="8" borderId="2" xfId="8" applyNumberFormat="1" applyFont="1" applyFill="1" applyBorder="1" applyAlignment="1">
      <alignment vertical="center" wrapText="1"/>
    </xf>
    <xf numFmtId="0" fontId="4" fillId="2" borderId="0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3" fontId="11" fillId="9" borderId="2" xfId="1" applyNumberFormat="1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center"/>
    </xf>
    <xf numFmtId="3" fontId="11" fillId="7" borderId="2" xfId="1" applyNumberFormat="1" applyFont="1" applyFill="1" applyBorder="1" applyAlignment="1">
      <alignment horizontal="right" vertical="center"/>
    </xf>
    <xf numFmtId="3" fontId="14" fillId="10" borderId="2" xfId="1" applyNumberFormat="1" applyFont="1" applyFill="1" applyBorder="1" applyAlignment="1">
      <alignment horizontal="left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6" fillId="10" borderId="2" xfId="1" applyNumberFormat="1" applyFont="1" applyFill="1" applyBorder="1" applyAlignment="1">
      <alignment horizontal="center" vertical="center" wrapText="1"/>
    </xf>
    <xf numFmtId="3" fontId="17" fillId="13" borderId="2" xfId="1" applyNumberFormat="1" applyFont="1" applyFill="1" applyBorder="1" applyAlignment="1">
      <alignment horizontal="center" vertical="center" wrapText="1"/>
    </xf>
    <xf numFmtId="167" fontId="5" fillId="2" borderId="0" xfId="3" applyNumberFormat="1" applyFont="1" applyFill="1" applyBorder="1" applyAlignment="1">
      <alignment horizontal="center" vertical="center"/>
    </xf>
  </cellXfs>
  <cellStyles count="9">
    <cellStyle name="Millares" xfId="3" builtinId="3"/>
    <cellStyle name="Millares 14" xfId="7" xr:uid="{00000000-0005-0000-0000-000001000000}"/>
    <cellStyle name="Millares 2" xfId="2" xr:uid="{00000000-0005-0000-0000-000002000000}"/>
    <cellStyle name="Moneda" xfId="8" builtinId="4"/>
    <cellStyle name="Nivel 1,2.3,5,6,9" xfId="5" xr:uid="{00000000-0005-0000-0000-000004000000}"/>
    <cellStyle name="Nivel 4" xfId="6" xr:uid="{00000000-0005-0000-0000-000005000000}"/>
    <cellStyle name="Normal" xfId="0" builtinId="0"/>
    <cellStyle name="Normal 2" xfId="1" xr:uid="{00000000-0005-0000-0000-000007000000}"/>
    <cellStyle name="Normal 2 2" xfId="4" xr:uid="{00000000-0005-0000-0000-000008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microsoft.com/office/2017/10/relationships/person" Target="persons/person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57149</xdr:rowOff>
    </xdr:from>
    <xdr:to>
      <xdr:col>2</xdr:col>
      <xdr:colOff>257174</xdr:colOff>
      <xdr:row>4</xdr:row>
      <xdr:rowOff>380999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49051EB-E78C-4640-A45C-9D6AE8F607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4" y="223837"/>
          <a:ext cx="1664494" cy="12882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P-GMC-4M60\Users\Documents%20and%20Settings\Jospul.BANCAM\Escritorio\Documentacion%202013\1.%20Ejecucion%20Presupuestal\EJECUCION%20MINISTERIO%20DEL%20INTERIOR%20ENERO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CB12CD\NASAKIWE-Junio-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2026/REPORTES/28%20ENERO%20SIIF%20G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2026/0%20REPORTES/1ENERO/31%20ENERO%20SIIF%20GG%20cierr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4%20REPORTES%202025/REPORTES%20DEPENDENCIAS/12%20DICIEMBRE/31%20DIC%20SIIF%20GG%20cier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Apropiación"/>
      <sheetName val="Compromisos"/>
      <sheetName val="Graficos"/>
      <sheetName val="DIRJURIDICA"/>
      <sheetName val="INFRAESTRUCTURA"/>
      <sheetName val="GAS GEN"/>
      <sheetName val="OFISISTEMAS"/>
      <sheetName val="SECREGRAL"/>
      <sheetName val="AFROS"/>
      <sheetName val="INDIGENAS"/>
      <sheetName val="DEMOCRACIA"/>
      <sheetName val="GOBERNABI"/>
      <sheetName val="CONSULPREVIA"/>
      <sheetName val="DERHUMANOS"/>
      <sheetName val="Hoja1"/>
      <sheetName val="Reporte"/>
      <sheetName val="TOTAL"/>
    </sheetNames>
    <sheetDataSet>
      <sheetData sheetId="0">
        <row r="2">
          <cell r="A2" t="str">
            <v>DACN</v>
          </cell>
          <cell r="D2" t="str">
            <v>Inversión</v>
          </cell>
          <cell r="E2" t="str">
            <v xml:space="preserve">Vice Ministerio de Relaciones Politicas </v>
          </cell>
          <cell r="F2" t="str">
            <v>Si</v>
          </cell>
          <cell r="G2" t="str">
            <v>Ene</v>
          </cell>
          <cell r="I2" t="str">
            <v>Gastos de Personal</v>
          </cell>
          <cell r="L2">
            <v>1</v>
          </cell>
          <cell r="M2">
            <v>2010</v>
          </cell>
        </row>
        <row r="3">
          <cell r="A3" t="str">
            <v>DAI</v>
          </cell>
          <cell r="D3" t="str">
            <v>Funcionamiento</v>
          </cell>
          <cell r="E3" t="str">
            <v xml:space="preserve">Vice Ministerio para la Participacion e Igualdad de Derechos </v>
          </cell>
          <cell r="G3" t="str">
            <v>Feb</v>
          </cell>
          <cell r="I3" t="str">
            <v>Gastos Generales</v>
          </cell>
          <cell r="L3">
            <v>2</v>
          </cell>
          <cell r="M3">
            <v>2011</v>
          </cell>
        </row>
        <row r="4">
          <cell r="A4" t="str">
            <v>DDPC</v>
          </cell>
          <cell r="E4" t="str">
            <v>Secretaría General</v>
          </cell>
          <cell r="G4" t="str">
            <v>Mar</v>
          </cell>
          <cell r="I4" t="str">
            <v>Transferencias</v>
          </cell>
          <cell r="L4">
            <v>3</v>
          </cell>
          <cell r="M4">
            <v>2012</v>
          </cell>
        </row>
        <row r="5">
          <cell r="A5" t="str">
            <v>DGT</v>
          </cell>
          <cell r="G5" t="str">
            <v>Abr</v>
          </cell>
          <cell r="I5" t="str">
            <v>Inversión</v>
          </cell>
          <cell r="L5">
            <v>4</v>
          </cell>
          <cell r="M5">
            <v>2013</v>
          </cell>
        </row>
        <row r="6">
          <cell r="A6" t="str">
            <v>DHH</v>
          </cell>
          <cell r="G6" t="str">
            <v>May</v>
          </cell>
          <cell r="L6">
            <v>5</v>
          </cell>
          <cell r="M6">
            <v>2014</v>
          </cell>
        </row>
        <row r="7">
          <cell r="A7" t="str">
            <v>OAJ</v>
          </cell>
          <cell r="G7" t="str">
            <v>Jun</v>
          </cell>
          <cell r="L7">
            <v>6</v>
          </cell>
          <cell r="M7">
            <v>2015</v>
          </cell>
        </row>
        <row r="8">
          <cell r="A8" t="str">
            <v>DIN</v>
          </cell>
          <cell r="G8" t="str">
            <v>Jul</v>
          </cell>
          <cell r="L8">
            <v>7</v>
          </cell>
          <cell r="M8">
            <v>2016</v>
          </cell>
        </row>
        <row r="9">
          <cell r="A9" t="str">
            <v>FPFD</v>
          </cell>
          <cell r="G9" t="str">
            <v>Ago</v>
          </cell>
          <cell r="L9">
            <v>8</v>
          </cell>
        </row>
        <row r="10">
          <cell r="A10" t="str">
            <v>SAF</v>
          </cell>
          <cell r="G10" t="str">
            <v>Sep</v>
          </cell>
          <cell r="L10">
            <v>9</v>
          </cell>
        </row>
        <row r="11">
          <cell r="A11" t="str">
            <v>DCP</v>
          </cell>
          <cell r="G11" t="str">
            <v>Oct</v>
          </cell>
          <cell r="L11">
            <v>10</v>
          </cell>
        </row>
        <row r="12">
          <cell r="A12" t="str">
            <v>SGH</v>
          </cell>
          <cell r="G12" t="str">
            <v>Nov</v>
          </cell>
          <cell r="L12">
            <v>11</v>
          </cell>
        </row>
        <row r="13">
          <cell r="A13" t="str">
            <v>OAL</v>
          </cell>
          <cell r="G13" t="str">
            <v>Dic</v>
          </cell>
          <cell r="L13">
            <v>12</v>
          </cell>
        </row>
        <row r="14">
          <cell r="A14" t="str">
            <v>OAP</v>
          </cell>
          <cell r="L14">
            <v>13</v>
          </cell>
        </row>
        <row r="15">
          <cell r="A15" t="str">
            <v>OIP</v>
          </cell>
          <cell r="L15">
            <v>14</v>
          </cell>
        </row>
        <row r="16">
          <cell r="A16" t="str">
            <v>OCI</v>
          </cell>
          <cell r="L16">
            <v>15</v>
          </cell>
        </row>
        <row r="17">
          <cell r="A17" t="str">
            <v>SECGRAL</v>
          </cell>
          <cell r="L17">
            <v>16</v>
          </cell>
        </row>
        <row r="18">
          <cell r="A18" t="str">
            <v>IMPRENTA</v>
          </cell>
          <cell r="L18">
            <v>17</v>
          </cell>
        </row>
        <row r="19">
          <cell r="A19" t="str">
            <v>NASAKIWE</v>
          </cell>
          <cell r="L19">
            <v>18</v>
          </cell>
        </row>
        <row r="20">
          <cell r="L20">
            <v>19</v>
          </cell>
        </row>
        <row r="21">
          <cell r="L21">
            <v>20</v>
          </cell>
        </row>
        <row r="23">
          <cell r="L23">
            <v>21</v>
          </cell>
        </row>
        <row r="24">
          <cell r="L24">
            <v>22</v>
          </cell>
        </row>
        <row r="25">
          <cell r="L25">
            <v>23</v>
          </cell>
        </row>
        <row r="26">
          <cell r="L26">
            <v>24</v>
          </cell>
        </row>
        <row r="27">
          <cell r="L27">
            <v>25</v>
          </cell>
        </row>
        <row r="28">
          <cell r="L28">
            <v>26</v>
          </cell>
        </row>
        <row r="30">
          <cell r="L30">
            <v>27</v>
          </cell>
        </row>
        <row r="31">
          <cell r="L31">
            <v>28</v>
          </cell>
        </row>
        <row r="32">
          <cell r="L32">
            <v>29</v>
          </cell>
        </row>
        <row r="33">
          <cell r="L33">
            <v>30</v>
          </cell>
        </row>
        <row r="34">
          <cell r="L34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Dependencia o entidad"/>
    </sheetNames>
    <sheetDataSet>
      <sheetData sheetId="0">
        <row r="2">
          <cell r="L2">
            <v>40209</v>
          </cell>
        </row>
        <row r="3">
          <cell r="L3">
            <v>40237</v>
          </cell>
        </row>
        <row r="4">
          <cell r="L4">
            <v>40268</v>
          </cell>
        </row>
        <row r="5">
          <cell r="L5">
            <v>40298</v>
          </cell>
        </row>
        <row r="6">
          <cell r="L6">
            <v>40329</v>
          </cell>
        </row>
        <row r="7">
          <cell r="L7">
            <v>40359</v>
          </cell>
        </row>
        <row r="8">
          <cell r="L8">
            <v>40390</v>
          </cell>
        </row>
        <row r="9">
          <cell r="L9">
            <v>40421</v>
          </cell>
        </row>
        <row r="10">
          <cell r="L10">
            <v>40451</v>
          </cell>
        </row>
        <row r="11">
          <cell r="L11">
            <v>40482</v>
          </cell>
        </row>
        <row r="12">
          <cell r="L12">
            <v>40512</v>
          </cell>
        </row>
        <row r="13">
          <cell r="L13">
            <v>40543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5">
          <cell r="Q5">
            <v>34192395000</v>
          </cell>
        </row>
        <row r="6">
          <cell r="Q6">
            <v>12164712000</v>
          </cell>
        </row>
        <row r="7">
          <cell r="Q7">
            <v>5680965000</v>
          </cell>
        </row>
        <row r="8">
          <cell r="Q8">
            <v>10515631939</v>
          </cell>
        </row>
        <row r="9">
          <cell r="Q9">
            <v>8554000000</v>
          </cell>
        </row>
        <row r="10">
          <cell r="Q10">
            <v>627264000000</v>
          </cell>
        </row>
        <row r="11">
          <cell r="Q11">
            <v>7607000000</v>
          </cell>
        </row>
        <row r="12">
          <cell r="Q12">
            <v>15474000000</v>
          </cell>
        </row>
        <row r="13">
          <cell r="Q13">
            <v>2926000000</v>
          </cell>
        </row>
        <row r="14">
          <cell r="Q14">
            <v>900000000</v>
          </cell>
        </row>
        <row r="15">
          <cell r="Q15">
            <v>2702000000</v>
          </cell>
        </row>
        <row r="16">
          <cell r="Q16">
            <v>7450000000</v>
          </cell>
        </row>
        <row r="17">
          <cell r="Q17">
            <v>4947000000</v>
          </cell>
        </row>
        <row r="18">
          <cell r="Q18">
            <v>3515000000</v>
          </cell>
        </row>
        <row r="19">
          <cell r="Q19">
            <v>2736000000</v>
          </cell>
        </row>
        <row r="20">
          <cell r="Q20">
            <v>3512000000</v>
          </cell>
        </row>
        <row r="21">
          <cell r="Q21">
            <v>5557000000</v>
          </cell>
        </row>
        <row r="22">
          <cell r="Q22">
            <v>76438000000</v>
          </cell>
        </row>
        <row r="23">
          <cell r="Q23">
            <v>9187000000</v>
          </cell>
        </row>
        <row r="24">
          <cell r="Q24">
            <v>8822518000</v>
          </cell>
        </row>
        <row r="25">
          <cell r="Q25">
            <v>48252410000</v>
          </cell>
        </row>
        <row r="26">
          <cell r="Q26">
            <v>1150000000</v>
          </cell>
        </row>
        <row r="27">
          <cell r="Q27">
            <v>29933000000</v>
          </cell>
        </row>
        <row r="28">
          <cell r="Q28">
            <v>80033000000</v>
          </cell>
        </row>
        <row r="29">
          <cell r="Q29">
            <v>9716000000</v>
          </cell>
        </row>
        <row r="30">
          <cell r="Q30">
            <v>3542900000</v>
          </cell>
        </row>
        <row r="31">
          <cell r="Q31">
            <v>1884000000</v>
          </cell>
        </row>
        <row r="32">
          <cell r="Q32">
            <v>182000000</v>
          </cell>
        </row>
        <row r="33">
          <cell r="Q33">
            <v>2962000000</v>
          </cell>
        </row>
        <row r="34">
          <cell r="Q34">
            <v>16146000000</v>
          </cell>
        </row>
        <row r="35">
          <cell r="Q35">
            <v>40005000000</v>
          </cell>
        </row>
        <row r="36">
          <cell r="Q36">
            <v>10000000000</v>
          </cell>
        </row>
        <row r="37">
          <cell r="Q37">
            <v>400000000</v>
          </cell>
        </row>
        <row r="38">
          <cell r="Q38">
            <v>10000000000</v>
          </cell>
        </row>
        <row r="39">
          <cell r="Q39">
            <v>500000000</v>
          </cell>
        </row>
        <row r="40">
          <cell r="Q40">
            <v>14000000000</v>
          </cell>
        </row>
        <row r="41">
          <cell r="Q41">
            <v>3000350914</v>
          </cell>
        </row>
        <row r="42">
          <cell r="Q42">
            <v>600000000</v>
          </cell>
        </row>
        <row r="43">
          <cell r="Q43">
            <v>300000000</v>
          </cell>
        </row>
        <row r="44">
          <cell r="Q44">
            <v>200000000</v>
          </cell>
        </row>
        <row r="45">
          <cell r="Q45">
            <v>5000000000</v>
          </cell>
        </row>
        <row r="46">
          <cell r="Q46">
            <v>1000000000</v>
          </cell>
        </row>
        <row r="47">
          <cell r="Q47">
            <v>1000000000</v>
          </cell>
        </row>
        <row r="48">
          <cell r="Q48">
            <v>60000000000</v>
          </cell>
        </row>
        <row r="49">
          <cell r="Q49">
            <v>81291000000</v>
          </cell>
        </row>
        <row r="50">
          <cell r="Q50">
            <v>1500000000</v>
          </cell>
        </row>
        <row r="51">
          <cell r="Q51">
            <v>500000000</v>
          </cell>
        </row>
        <row r="52">
          <cell r="Q52">
            <v>3000000000</v>
          </cell>
        </row>
        <row r="53">
          <cell r="Q53">
            <v>3000000000</v>
          </cell>
        </row>
        <row r="54">
          <cell r="Q54">
            <v>500000000</v>
          </cell>
        </row>
        <row r="55">
          <cell r="Q55">
            <v>7000000000</v>
          </cell>
        </row>
        <row r="56">
          <cell r="Q56">
            <v>7000000000</v>
          </cell>
        </row>
        <row r="57">
          <cell r="Q57">
            <v>1000000000</v>
          </cell>
        </row>
        <row r="58">
          <cell r="Q58">
            <v>2000000000</v>
          </cell>
        </row>
        <row r="59">
          <cell r="Q59">
            <v>2000000000</v>
          </cell>
        </row>
        <row r="60">
          <cell r="Q60">
            <v>400000000</v>
          </cell>
        </row>
        <row r="61">
          <cell r="Q61">
            <v>5000000000</v>
          </cell>
        </row>
        <row r="62">
          <cell r="Q62">
            <v>15000000000</v>
          </cell>
        </row>
        <row r="63">
          <cell r="Q63">
            <v>400000000</v>
          </cell>
        </row>
        <row r="64">
          <cell r="Q64">
            <v>1500000000</v>
          </cell>
        </row>
        <row r="65">
          <cell r="Q65">
            <v>8000347811</v>
          </cell>
        </row>
        <row r="66">
          <cell r="Q66">
            <v>200000000</v>
          </cell>
        </row>
        <row r="67">
          <cell r="Q67">
            <v>200000000</v>
          </cell>
        </row>
        <row r="68">
          <cell r="Q68">
            <v>2000000000</v>
          </cell>
        </row>
        <row r="69">
          <cell r="Q69">
            <v>466000000</v>
          </cell>
        </row>
        <row r="71">
          <cell r="Q71">
            <v>466000000</v>
          </cell>
        </row>
        <row r="72">
          <cell r="Q72">
            <v>466000000</v>
          </cell>
        </row>
        <row r="73">
          <cell r="Q73">
            <v>3000000000</v>
          </cell>
        </row>
        <row r="74">
          <cell r="Q74">
            <v>3000000000</v>
          </cell>
        </row>
        <row r="75">
          <cell r="Q75">
            <v>500000000</v>
          </cell>
        </row>
        <row r="76">
          <cell r="Q76">
            <v>7429000000</v>
          </cell>
        </row>
        <row r="77">
          <cell r="Q77">
            <v>2704000000</v>
          </cell>
        </row>
        <row r="78">
          <cell r="Q78">
            <v>890000000</v>
          </cell>
        </row>
        <row r="79">
          <cell r="Q79">
            <v>4265056447</v>
          </cell>
        </row>
        <row r="80">
          <cell r="Q80">
            <v>61377000000</v>
          </cell>
        </row>
        <row r="81">
          <cell r="Q81">
            <v>10400000000</v>
          </cell>
        </row>
        <row r="82">
          <cell r="Q82">
            <v>98000000</v>
          </cell>
        </row>
        <row r="83">
          <cell r="Q83">
            <v>2000000000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5">
          <cell r="T5">
            <v>34192395000</v>
          </cell>
        </row>
        <row r="6">
          <cell r="T6">
            <v>12164712000</v>
          </cell>
        </row>
        <row r="7">
          <cell r="T7">
            <v>5680965000</v>
          </cell>
        </row>
        <row r="8">
          <cell r="T8">
            <v>10515631939</v>
          </cell>
        </row>
        <row r="9">
          <cell r="T9">
            <v>8054000000</v>
          </cell>
        </row>
        <row r="10">
          <cell r="T10">
            <v>627264000000</v>
          </cell>
        </row>
        <row r="11">
          <cell r="T11">
            <v>7607000000</v>
          </cell>
        </row>
        <row r="13">
          <cell r="T13">
            <v>2926000000</v>
          </cell>
        </row>
        <row r="14">
          <cell r="T14">
            <v>3120000000</v>
          </cell>
        </row>
        <row r="15">
          <cell r="T15">
            <v>2702000000</v>
          </cell>
        </row>
        <row r="16">
          <cell r="T16">
            <v>7450000000</v>
          </cell>
        </row>
        <row r="17">
          <cell r="T17">
            <v>4947000000</v>
          </cell>
        </row>
        <row r="18">
          <cell r="T18">
            <v>3515000000</v>
          </cell>
        </row>
        <row r="19">
          <cell r="T19">
            <v>2736000000</v>
          </cell>
        </row>
        <row r="20">
          <cell r="T20">
            <v>3512000000</v>
          </cell>
        </row>
        <row r="21">
          <cell r="T21">
            <v>5557000000</v>
          </cell>
        </row>
        <row r="22">
          <cell r="T22">
            <v>75218000000</v>
          </cell>
        </row>
        <row r="23">
          <cell r="T23">
            <v>9187000000</v>
          </cell>
        </row>
        <row r="24">
          <cell r="T24">
            <v>8822518000</v>
          </cell>
        </row>
        <row r="25">
          <cell r="T25">
            <v>48252410000</v>
          </cell>
        </row>
        <row r="26">
          <cell r="T26">
            <v>1150000000</v>
          </cell>
        </row>
        <row r="27">
          <cell r="T27">
            <v>29933000000</v>
          </cell>
        </row>
        <row r="29">
          <cell r="T29">
            <v>9716000000</v>
          </cell>
        </row>
        <row r="30">
          <cell r="T30">
            <v>3542900000</v>
          </cell>
        </row>
        <row r="31">
          <cell r="T31">
            <v>1884000000</v>
          </cell>
        </row>
        <row r="33">
          <cell r="T33">
            <v>2962000000</v>
          </cell>
        </row>
        <row r="34">
          <cell r="T34">
            <v>16146000000</v>
          </cell>
        </row>
        <row r="35">
          <cell r="T35">
            <v>40005000000</v>
          </cell>
        </row>
        <row r="36">
          <cell r="T36">
            <v>10000000000</v>
          </cell>
        </row>
        <row r="37">
          <cell r="T37">
            <v>400000000</v>
          </cell>
        </row>
        <row r="38">
          <cell r="T38">
            <v>10000000000</v>
          </cell>
        </row>
        <row r="39">
          <cell r="T39">
            <v>500000000</v>
          </cell>
        </row>
        <row r="40">
          <cell r="T40">
            <v>14000000000</v>
          </cell>
        </row>
        <row r="41">
          <cell r="T41">
            <v>3000350914</v>
          </cell>
        </row>
        <row r="42">
          <cell r="T42">
            <v>600000000</v>
          </cell>
        </row>
        <row r="43">
          <cell r="T43">
            <v>300000000</v>
          </cell>
        </row>
        <row r="44">
          <cell r="T44">
            <v>200000000</v>
          </cell>
        </row>
        <row r="45">
          <cell r="T45">
            <v>5000000000</v>
          </cell>
        </row>
        <row r="46">
          <cell r="T46">
            <v>1000000000</v>
          </cell>
        </row>
        <row r="47">
          <cell r="T47">
            <v>1000000000</v>
          </cell>
        </row>
        <row r="48">
          <cell r="T48">
            <v>60000000000</v>
          </cell>
        </row>
        <row r="49">
          <cell r="T49">
            <v>81291000000</v>
          </cell>
        </row>
        <row r="50">
          <cell r="T50">
            <v>1500000000</v>
          </cell>
        </row>
        <row r="51">
          <cell r="T51">
            <v>500000000</v>
          </cell>
        </row>
        <row r="52">
          <cell r="T52">
            <v>3000000000</v>
          </cell>
        </row>
        <row r="53">
          <cell r="T53">
            <v>3000000000</v>
          </cell>
        </row>
        <row r="54">
          <cell r="T54">
            <v>500000000</v>
          </cell>
        </row>
        <row r="55">
          <cell r="T55">
            <v>7000000000</v>
          </cell>
        </row>
        <row r="56">
          <cell r="T56">
            <v>7000000000</v>
          </cell>
        </row>
        <row r="57">
          <cell r="T57">
            <v>1000000000</v>
          </cell>
        </row>
        <row r="58">
          <cell r="T58">
            <v>2000000000</v>
          </cell>
        </row>
        <row r="59">
          <cell r="T59">
            <v>2000000000</v>
          </cell>
        </row>
        <row r="60">
          <cell r="T60">
            <v>400000000</v>
          </cell>
        </row>
        <row r="61">
          <cell r="T61">
            <v>5000000000</v>
          </cell>
        </row>
        <row r="62">
          <cell r="T62">
            <v>15000000000</v>
          </cell>
        </row>
        <row r="63">
          <cell r="T63">
            <v>400000000</v>
          </cell>
        </row>
        <row r="64">
          <cell r="T64">
            <v>1500000000</v>
          </cell>
        </row>
        <row r="65">
          <cell r="T65">
            <v>8000347811</v>
          </cell>
        </row>
        <row r="66">
          <cell r="T66">
            <v>200000000</v>
          </cell>
        </row>
        <row r="67">
          <cell r="T67">
            <v>200000000</v>
          </cell>
        </row>
        <row r="68">
          <cell r="T68">
            <v>2000000000</v>
          </cell>
        </row>
        <row r="69">
          <cell r="T69">
            <v>466000000</v>
          </cell>
        </row>
        <row r="70">
          <cell r="T70">
            <v>466000000</v>
          </cell>
        </row>
        <row r="71">
          <cell r="T71">
            <v>466000000</v>
          </cell>
        </row>
        <row r="72">
          <cell r="T72">
            <v>466000000</v>
          </cell>
        </row>
        <row r="73">
          <cell r="T73">
            <v>3000000000</v>
          </cell>
        </row>
        <row r="74">
          <cell r="T74">
            <v>3000000000</v>
          </cell>
        </row>
        <row r="75">
          <cell r="T75">
            <v>500000000</v>
          </cell>
        </row>
        <row r="76">
          <cell r="T76">
            <v>7429000000</v>
          </cell>
        </row>
        <row r="77">
          <cell r="T77">
            <v>2704000000</v>
          </cell>
        </row>
        <row r="78">
          <cell r="T78">
            <v>890000000</v>
          </cell>
        </row>
        <row r="79">
          <cell r="T79">
            <v>4265056447</v>
          </cell>
        </row>
        <row r="80">
          <cell r="T80">
            <v>61377000000</v>
          </cell>
        </row>
        <row r="81">
          <cell r="T81">
            <v>10400000000</v>
          </cell>
        </row>
        <row r="82">
          <cell r="T82">
            <v>98000000</v>
          </cell>
        </row>
        <row r="83">
          <cell r="T83">
            <v>2000000000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33">
          <cell r="S33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tha eElena Blanco Barrera" id="{48391D4A-4CF7-4F14-B5EF-45003B6C4218}" userId="039abb95b287fa81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B0E1-E9D2-4C8C-AA77-F8F3BE969B4A}">
  <dimension ref="A1:CN163"/>
  <sheetViews>
    <sheetView tabSelected="1" topLeftCell="A40" zoomScale="80" zoomScaleNormal="80" workbookViewId="0">
      <selection activeCell="T2" sqref="T1:U1048576"/>
    </sheetView>
  </sheetViews>
  <sheetFormatPr baseColWidth="10" defaultRowHeight="12.75" x14ac:dyDescent="0.2"/>
  <cols>
    <col min="1" max="1" width="22.7109375" style="1" customWidth="1"/>
    <col min="2" max="2" width="5.7109375" style="1" customWidth="1"/>
    <col min="3" max="3" width="24.5703125" style="1" customWidth="1"/>
    <col min="4" max="4" width="26.5703125" style="1" customWidth="1"/>
    <col min="5" max="5" width="34.7109375" style="14" customWidth="1"/>
    <col min="6" max="6" width="29" style="14" customWidth="1"/>
    <col min="7" max="7" width="20" style="15" customWidth="1"/>
    <col min="8" max="10" width="20" style="144" customWidth="1"/>
    <col min="11" max="13" width="20" style="15" customWidth="1"/>
    <col min="14" max="15" width="21.42578125" style="15" customWidth="1"/>
    <col min="16" max="16" width="30.140625" style="32" customWidth="1"/>
    <col min="17" max="17" width="24.7109375" style="32" customWidth="1"/>
    <col min="18" max="18" width="21.5703125" style="32" customWidth="1"/>
    <col min="19" max="19" width="23.28515625" style="32" bestFit="1" customWidth="1"/>
    <col min="20" max="20" width="22.28515625" style="14" hidden="1" customWidth="1"/>
    <col min="21" max="21" width="28.140625" style="14" hidden="1" customWidth="1"/>
    <col min="22" max="22" width="18.42578125" style="1" customWidth="1"/>
    <col min="23" max="34" width="11.42578125" style="1" customWidth="1"/>
    <col min="35" max="16384" width="11.42578125" style="1"/>
  </cols>
  <sheetData>
    <row r="1" spans="1:21" x14ac:dyDescent="0.2">
      <c r="A1" s="52"/>
      <c r="B1" s="52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26.25" x14ac:dyDescent="0.4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67"/>
      <c r="U2" s="67"/>
    </row>
    <row r="3" spans="1:21" ht="26.25" customHeight="1" x14ac:dyDescent="0.2">
      <c r="A3" s="197" t="s">
        <v>180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68"/>
      <c r="U3" s="68"/>
    </row>
    <row r="4" spans="1:21" ht="23.25" customHeight="1" x14ac:dyDescent="0.2">
      <c r="A4" s="145"/>
      <c r="B4" s="145"/>
      <c r="C4" s="197" t="s">
        <v>193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</row>
    <row r="5" spans="1:21" s="2" customFormat="1" ht="62.25" customHeight="1" x14ac:dyDescent="0.2">
      <c r="A5" s="69"/>
      <c r="B5" s="69"/>
      <c r="C5" s="206" t="s">
        <v>0</v>
      </c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</row>
    <row r="6" spans="1:21" s="16" customFormat="1" ht="142.5" customHeight="1" x14ac:dyDescent="0.2">
      <c r="A6" s="72" t="s">
        <v>70</v>
      </c>
      <c r="B6" s="72" t="s">
        <v>1</v>
      </c>
      <c r="C6" s="72" t="s">
        <v>2</v>
      </c>
      <c r="D6" s="72" t="s">
        <v>169</v>
      </c>
      <c r="E6" s="73" t="s">
        <v>178</v>
      </c>
      <c r="F6" s="73" t="s">
        <v>192</v>
      </c>
      <c r="G6" s="73" t="s">
        <v>191</v>
      </c>
      <c r="H6" s="73" t="s">
        <v>194</v>
      </c>
      <c r="I6" s="73"/>
      <c r="J6" s="73"/>
      <c r="K6" s="73"/>
      <c r="L6" s="73"/>
      <c r="M6" s="73"/>
      <c r="N6" s="73"/>
      <c r="O6" s="73"/>
      <c r="P6" s="73" t="s">
        <v>3</v>
      </c>
      <c r="Q6" s="74" t="s">
        <v>56</v>
      </c>
      <c r="R6" s="74" t="s">
        <v>69</v>
      </c>
      <c r="S6" s="74" t="s">
        <v>3</v>
      </c>
      <c r="T6" s="75" t="s">
        <v>61</v>
      </c>
      <c r="U6" s="75" t="s">
        <v>168</v>
      </c>
    </row>
    <row r="7" spans="1:21" s="16" customFormat="1" ht="33.75" customHeight="1" x14ac:dyDescent="0.2">
      <c r="A7" s="204" t="s">
        <v>170</v>
      </c>
      <c r="B7" s="204"/>
      <c r="C7" s="204"/>
      <c r="D7" s="76"/>
      <c r="E7" s="77">
        <f t="shared" ref="E7:O7" si="0">+E8+E71</f>
        <v>1428970287111</v>
      </c>
      <c r="F7" s="77">
        <f>+F8+F71</f>
        <v>0</v>
      </c>
      <c r="G7" s="77">
        <f t="shared" si="0"/>
        <v>0</v>
      </c>
      <c r="H7" s="77">
        <f t="shared" si="0"/>
        <v>3000000000</v>
      </c>
      <c r="I7" s="77">
        <f t="shared" si="0"/>
        <v>0</v>
      </c>
      <c r="J7" s="77">
        <f t="shared" si="0"/>
        <v>0</v>
      </c>
      <c r="K7" s="77">
        <f t="shared" si="0"/>
        <v>0</v>
      </c>
      <c r="L7" s="77">
        <f t="shared" si="0"/>
        <v>0</v>
      </c>
      <c r="M7" s="77">
        <f t="shared" si="0"/>
        <v>0</v>
      </c>
      <c r="N7" s="77">
        <f t="shared" si="0"/>
        <v>0</v>
      </c>
      <c r="O7" s="77">
        <f t="shared" si="0"/>
        <v>0</v>
      </c>
      <c r="P7" s="77">
        <f>+P8+P71</f>
        <v>1431970287111</v>
      </c>
      <c r="Q7" s="77">
        <f>+Q8+Q71</f>
        <v>3000000000</v>
      </c>
      <c r="R7" s="77">
        <f>SUMIF(F7:N7,"&lt;0")*(-1)</f>
        <v>0</v>
      </c>
      <c r="S7" s="77">
        <f>+S8+S71</f>
        <v>1431970287111</v>
      </c>
      <c r="T7" s="77">
        <f>+T8+T71</f>
        <v>0</v>
      </c>
      <c r="U7" s="77">
        <f>+U8+U71</f>
        <v>1431970287111</v>
      </c>
    </row>
    <row r="8" spans="1:21" s="16" customFormat="1" ht="22.5" customHeight="1" x14ac:dyDescent="0.2">
      <c r="A8" s="205" t="s">
        <v>162</v>
      </c>
      <c r="B8" s="205"/>
      <c r="C8" s="205"/>
      <c r="D8" s="70"/>
      <c r="E8" s="71">
        <f t="shared" ref="E8:P8" si="1">+E9+E55</f>
        <v>1114963588386</v>
      </c>
      <c r="F8" s="71">
        <f t="shared" si="1"/>
        <v>0</v>
      </c>
      <c r="G8" s="71">
        <f t="shared" si="1"/>
        <v>0</v>
      </c>
      <c r="H8" s="71">
        <f t="shared" si="1"/>
        <v>3000000000</v>
      </c>
      <c r="I8" s="71">
        <f t="shared" si="1"/>
        <v>0</v>
      </c>
      <c r="J8" s="71">
        <f t="shared" si="1"/>
        <v>0</v>
      </c>
      <c r="K8" s="71">
        <f t="shared" si="1"/>
        <v>0</v>
      </c>
      <c r="L8" s="71">
        <f t="shared" si="1"/>
        <v>0</v>
      </c>
      <c r="M8" s="71">
        <f t="shared" si="1"/>
        <v>0</v>
      </c>
      <c r="N8" s="71">
        <f t="shared" si="1"/>
        <v>0</v>
      </c>
      <c r="O8" s="71">
        <f t="shared" si="1"/>
        <v>0</v>
      </c>
      <c r="P8" s="71">
        <f t="shared" si="1"/>
        <v>1117963588386</v>
      </c>
      <c r="Q8" s="71">
        <f>SUMIF(F8:N8,"&gt;0")</f>
        <v>3000000000</v>
      </c>
      <c r="R8" s="71">
        <f>SUMIF(F8:N8,"&lt;0")*(-1)</f>
        <v>0</v>
      </c>
      <c r="S8" s="71">
        <f>+S9+S55</f>
        <v>1117963588386</v>
      </c>
      <c r="T8" s="71">
        <f>+T9+T55</f>
        <v>0</v>
      </c>
      <c r="U8" s="71">
        <f>+U9+U55</f>
        <v>1117963588386</v>
      </c>
    </row>
    <row r="9" spans="1:21" s="16" customFormat="1" ht="26.25" customHeight="1" x14ac:dyDescent="0.2">
      <c r="A9" s="204" t="s">
        <v>171</v>
      </c>
      <c r="B9" s="204"/>
      <c r="C9" s="204"/>
      <c r="D9" s="76"/>
      <c r="E9" s="77">
        <f>+E10+E14+E16+E50</f>
        <v>1027800531939</v>
      </c>
      <c r="F9" s="77">
        <f t="shared" ref="F9:N9" si="2">+F10+F14+F16+F51+F53</f>
        <v>0</v>
      </c>
      <c r="G9" s="77">
        <f t="shared" si="2"/>
        <v>0</v>
      </c>
      <c r="H9" s="77">
        <f t="shared" si="2"/>
        <v>3000000000</v>
      </c>
      <c r="I9" s="77">
        <f t="shared" si="2"/>
        <v>0</v>
      </c>
      <c r="J9" s="77">
        <f t="shared" si="2"/>
        <v>0</v>
      </c>
      <c r="K9" s="77">
        <f t="shared" si="2"/>
        <v>0</v>
      </c>
      <c r="L9" s="77">
        <f t="shared" si="2"/>
        <v>0</v>
      </c>
      <c r="M9" s="77">
        <f t="shared" si="2"/>
        <v>0</v>
      </c>
      <c r="N9" s="77">
        <f t="shared" si="2"/>
        <v>0</v>
      </c>
      <c r="O9" s="77">
        <f>+O10+O14+O16+O50</f>
        <v>0</v>
      </c>
      <c r="P9" s="77">
        <f>SUM(E9:N9)</f>
        <v>1030800531939</v>
      </c>
      <c r="Q9" s="77">
        <f>SUMIF(F9:N9,"&gt;0")</f>
        <v>3000000000</v>
      </c>
      <c r="R9" s="77">
        <f>SUMIF(F9:N9,"&lt;0")*(-1)</f>
        <v>0</v>
      </c>
      <c r="S9" s="77">
        <f>+S10+S14+S16+S51+S53</f>
        <v>1030800531939</v>
      </c>
      <c r="T9" s="77">
        <f>+T10+T14+T16+T51+T53</f>
        <v>0</v>
      </c>
      <c r="U9" s="77">
        <f>+U10+U14+U16+U51+U53</f>
        <v>1030800531939</v>
      </c>
    </row>
    <row r="10" spans="1:21" s="18" customFormat="1" ht="20.25" customHeight="1" x14ac:dyDescent="0.2">
      <c r="A10" s="39"/>
      <c r="B10" s="39"/>
      <c r="C10" s="53" t="s">
        <v>20</v>
      </c>
      <c r="D10" s="40"/>
      <c r="E10" s="41">
        <f>+E11+E12+E13</f>
        <v>52038072000</v>
      </c>
      <c r="F10" s="41">
        <f t="shared" ref="F10:N10" si="3">+F11+F12+F13</f>
        <v>0</v>
      </c>
      <c r="G10" s="41">
        <f>+G11+G12+G13</f>
        <v>0</v>
      </c>
      <c r="H10" s="41">
        <f t="shared" si="3"/>
        <v>0</v>
      </c>
      <c r="I10" s="41">
        <f t="shared" ref="I10:K10" si="4">+I11+I12+I13</f>
        <v>0</v>
      </c>
      <c r="J10" s="41">
        <f t="shared" ref="J10" si="5">+J11+J12+J13</f>
        <v>0</v>
      </c>
      <c r="K10" s="41">
        <f t="shared" si="4"/>
        <v>0</v>
      </c>
      <c r="L10" s="41"/>
      <c r="M10" s="41"/>
      <c r="N10" s="41">
        <f t="shared" si="3"/>
        <v>0</v>
      </c>
      <c r="O10" s="41">
        <f>+O11+O12+O13</f>
        <v>0</v>
      </c>
      <c r="P10" s="41">
        <f>SUM(E10:N10)</f>
        <v>52038072000</v>
      </c>
      <c r="Q10" s="41">
        <f>+Q11+Q12+Q13</f>
        <v>0</v>
      </c>
      <c r="R10" s="41">
        <f>+R11+R12+R13</f>
        <v>0</v>
      </c>
      <c r="S10" s="41">
        <f>+S11+S12+S13</f>
        <v>52038072000</v>
      </c>
      <c r="T10" s="41">
        <f>+T11+T12+T13</f>
        <v>0</v>
      </c>
      <c r="U10" s="41">
        <f>+U11+U12+U13</f>
        <v>52038072000</v>
      </c>
    </row>
    <row r="11" spans="1:21" s="18" customFormat="1" ht="24.75" customHeight="1" x14ac:dyDescent="0.2">
      <c r="A11" s="5" t="s">
        <v>71</v>
      </c>
      <c r="B11" s="5" t="s">
        <v>4</v>
      </c>
      <c r="C11" s="6" t="s">
        <v>22</v>
      </c>
      <c r="D11" s="6"/>
      <c r="E11" s="34">
        <f>+[3]REP_EPG034_EjecucionPresupuesta!$Q$5</f>
        <v>34192395000</v>
      </c>
      <c r="F11" s="20"/>
      <c r="G11" s="20"/>
      <c r="H11" s="113"/>
      <c r="I11" s="113"/>
      <c r="J11" s="113"/>
      <c r="K11" s="20"/>
      <c r="L11" s="20"/>
      <c r="M11" s="20"/>
      <c r="N11" s="20"/>
      <c r="O11" s="20"/>
      <c r="P11" s="21">
        <f>SUM(E11:O11)</f>
        <v>34192395000</v>
      </c>
      <c r="Q11" s="21">
        <f>SUMIF(F11:N11,"&gt;0")</f>
        <v>0</v>
      </c>
      <c r="R11" s="21">
        <f>SUMIF(F11:G11,"&lt;0")*(-1)</f>
        <v>0</v>
      </c>
      <c r="S11" s="21">
        <f>+E11+Q11-R11</f>
        <v>34192395000</v>
      </c>
      <c r="T11" s="21">
        <f>+S11-U11</f>
        <v>0</v>
      </c>
      <c r="U11" s="118">
        <f>+[4]REP_EPG034_EjecucionPresupuesta!$T$5</f>
        <v>34192395000</v>
      </c>
    </row>
    <row r="12" spans="1:21" s="18" customFormat="1" ht="38.25" x14ac:dyDescent="0.2">
      <c r="A12" s="5" t="s">
        <v>72</v>
      </c>
      <c r="B12" s="5" t="s">
        <v>4</v>
      </c>
      <c r="C12" s="6" t="s">
        <v>24</v>
      </c>
      <c r="D12" s="6"/>
      <c r="E12" s="34">
        <f>+[3]REP_EPG034_EjecucionPresupuesta!$Q$6</f>
        <v>12164712000</v>
      </c>
      <c r="F12" s="20"/>
      <c r="G12" s="20"/>
      <c r="H12" s="113"/>
      <c r="I12" s="113"/>
      <c r="J12" s="113"/>
      <c r="K12" s="20"/>
      <c r="L12" s="20"/>
      <c r="M12" s="20"/>
      <c r="N12" s="20"/>
      <c r="O12" s="20"/>
      <c r="P12" s="21">
        <f>SUM(E12:O12)</f>
        <v>12164712000</v>
      </c>
      <c r="Q12" s="21">
        <f>SUMIF(F12:O12,"&gt;0")</f>
        <v>0</v>
      </c>
      <c r="R12" s="21">
        <f>SUMIF(F12:N12,"&lt;0")*(-1)</f>
        <v>0</v>
      </c>
      <c r="S12" s="21">
        <f>+E12+Q12-R12</f>
        <v>12164712000</v>
      </c>
      <c r="T12" s="21">
        <f>+S12-U12</f>
        <v>0</v>
      </c>
      <c r="U12" s="118">
        <f>+[4]REP_EPG034_EjecucionPresupuesta!$T$6</f>
        <v>12164712000</v>
      </c>
    </row>
    <row r="13" spans="1:21" s="139" customFormat="1" ht="38.25" x14ac:dyDescent="0.2">
      <c r="A13" s="5" t="s">
        <v>130</v>
      </c>
      <c r="B13" s="5" t="s">
        <v>4</v>
      </c>
      <c r="C13" s="6" t="s">
        <v>23</v>
      </c>
      <c r="D13" s="6"/>
      <c r="E13" s="34">
        <f>+[3]REP_EPG034_EjecucionPresupuesta!$Q$7</f>
        <v>5680965000</v>
      </c>
      <c r="F13" s="21"/>
      <c r="G13" s="21"/>
      <c r="H13" s="34"/>
      <c r="I13" s="34"/>
      <c r="J13" s="34"/>
      <c r="K13" s="21"/>
      <c r="L13" s="21"/>
      <c r="M13" s="21"/>
      <c r="N13" s="21"/>
      <c r="O13" s="21"/>
      <c r="P13" s="21">
        <f>SUM(E13:O13)</f>
        <v>5680965000</v>
      </c>
      <c r="Q13" s="21">
        <f>SUMIF(F13:O13,"&gt;0")</f>
        <v>0</v>
      </c>
      <c r="R13" s="21">
        <f>SUMIF(F13:N13,"&lt;0")*(-1)</f>
        <v>0</v>
      </c>
      <c r="S13" s="21">
        <f>+E13+Q13-R13</f>
        <v>5680965000</v>
      </c>
      <c r="T13" s="21">
        <f>+S13-U13</f>
        <v>0</v>
      </c>
      <c r="U13" s="118">
        <f>+[4]REP_EPG034_EjecucionPresupuesta!$T$7</f>
        <v>5680965000</v>
      </c>
    </row>
    <row r="14" spans="1:21" s="18" customFormat="1" ht="30.75" customHeight="1" x14ac:dyDescent="0.2">
      <c r="A14" s="39"/>
      <c r="B14" s="39"/>
      <c r="C14" s="53" t="s">
        <v>55</v>
      </c>
      <c r="D14" s="53"/>
      <c r="E14" s="41">
        <f t="shared" ref="E14:O14" si="6">+E15</f>
        <v>10515631939</v>
      </c>
      <c r="F14" s="41">
        <f t="shared" si="6"/>
        <v>0</v>
      </c>
      <c r="G14" s="41">
        <f t="shared" si="6"/>
        <v>0</v>
      </c>
      <c r="H14" s="41">
        <f t="shared" si="6"/>
        <v>0</v>
      </c>
      <c r="I14" s="41">
        <f t="shared" si="6"/>
        <v>0</v>
      </c>
      <c r="J14" s="41">
        <f t="shared" si="6"/>
        <v>0</v>
      </c>
      <c r="K14" s="41">
        <f t="shared" si="6"/>
        <v>0</v>
      </c>
      <c r="L14" s="41">
        <f t="shared" si="6"/>
        <v>0</v>
      </c>
      <c r="M14" s="41">
        <f t="shared" si="6"/>
        <v>0</v>
      </c>
      <c r="N14" s="41">
        <f t="shared" si="6"/>
        <v>0</v>
      </c>
      <c r="O14" s="41">
        <f t="shared" si="6"/>
        <v>0</v>
      </c>
      <c r="P14" s="41">
        <f t="shared" ref="P14:U14" si="7">+P15</f>
        <v>10515631939</v>
      </c>
      <c r="Q14" s="41">
        <f t="shared" si="7"/>
        <v>0</v>
      </c>
      <c r="R14" s="41">
        <f t="shared" si="7"/>
        <v>0</v>
      </c>
      <c r="S14" s="41">
        <f t="shared" si="7"/>
        <v>10515631939</v>
      </c>
      <c r="T14" s="41">
        <f t="shared" si="7"/>
        <v>0</v>
      </c>
      <c r="U14" s="41">
        <f t="shared" si="7"/>
        <v>10515631939</v>
      </c>
    </row>
    <row r="15" spans="1:21" s="139" customFormat="1" ht="25.5" x14ac:dyDescent="0.2">
      <c r="A15" s="129" t="s">
        <v>73</v>
      </c>
      <c r="B15" s="5" t="s">
        <v>4</v>
      </c>
      <c r="C15" s="6" t="s">
        <v>55</v>
      </c>
      <c r="D15" s="6"/>
      <c r="E15" s="34">
        <f>+[3]REP_EPG034_EjecucionPresupuesta!$Q$8</f>
        <v>10515631939</v>
      </c>
      <c r="F15" s="21"/>
      <c r="G15" s="21"/>
      <c r="H15" s="34"/>
      <c r="I15" s="34"/>
      <c r="J15" s="34"/>
      <c r="K15" s="21"/>
      <c r="L15" s="21"/>
      <c r="M15" s="21"/>
      <c r="N15" s="24"/>
      <c r="O15" s="24"/>
      <c r="P15" s="21">
        <f>SUM(E15:O15)</f>
        <v>10515631939</v>
      </c>
      <c r="Q15" s="21">
        <f>SUMIF(F15:N15,"&gt;0")</f>
        <v>0</v>
      </c>
      <c r="R15" s="21">
        <f>SUMIF(F15:N15,"&lt;0")*(-1)</f>
        <v>0</v>
      </c>
      <c r="S15" s="21">
        <f>+E15+Q15-R15+O15</f>
        <v>10515631939</v>
      </c>
      <c r="T15" s="21">
        <f>+S15-U15</f>
        <v>0</v>
      </c>
      <c r="U15" s="34">
        <f>+[4]REP_EPG034_EjecucionPresupuesta!$T$8</f>
        <v>10515631939</v>
      </c>
    </row>
    <row r="16" spans="1:21" s="18" customFormat="1" ht="16.5" customHeight="1" x14ac:dyDescent="0.2">
      <c r="A16" s="46"/>
      <c r="B16" s="46"/>
      <c r="C16" s="47" t="s">
        <v>15</v>
      </c>
      <c r="D16" s="47"/>
      <c r="E16" s="48">
        <f>+E17</f>
        <v>962102828000</v>
      </c>
      <c r="F16" s="48">
        <f>+F17</f>
        <v>0</v>
      </c>
      <c r="G16" s="48">
        <f>+G17</f>
        <v>-57000000</v>
      </c>
      <c r="H16" s="48">
        <f t="shared" ref="H16:U16" si="8">+H17</f>
        <v>3000000000</v>
      </c>
      <c r="I16" s="48">
        <f t="shared" si="8"/>
        <v>0</v>
      </c>
      <c r="J16" s="48">
        <f t="shared" si="8"/>
        <v>0</v>
      </c>
      <c r="K16" s="48">
        <f t="shared" si="8"/>
        <v>0</v>
      </c>
      <c r="L16" s="48">
        <f t="shared" si="8"/>
        <v>0</v>
      </c>
      <c r="M16" s="48">
        <f t="shared" si="8"/>
        <v>0</v>
      </c>
      <c r="N16" s="48">
        <f t="shared" si="8"/>
        <v>0</v>
      </c>
      <c r="O16" s="48">
        <f t="shared" si="8"/>
        <v>0</v>
      </c>
      <c r="P16" s="48">
        <f t="shared" si="8"/>
        <v>965045828000</v>
      </c>
      <c r="Q16" s="48">
        <f t="shared" si="8"/>
        <v>5220000000</v>
      </c>
      <c r="R16" s="48">
        <f t="shared" si="8"/>
        <v>2277000000</v>
      </c>
      <c r="S16" s="48">
        <f t="shared" si="8"/>
        <v>965045828000</v>
      </c>
      <c r="T16" s="48">
        <f t="shared" si="8"/>
        <v>0</v>
      </c>
      <c r="U16" s="48">
        <f t="shared" si="8"/>
        <v>965045828000</v>
      </c>
    </row>
    <row r="17" spans="1:92" s="117" customFormat="1" ht="36.75" customHeight="1" x14ac:dyDescent="0.2">
      <c r="A17" s="115"/>
      <c r="B17" s="115"/>
      <c r="C17" s="116" t="s">
        <v>26</v>
      </c>
      <c r="D17" s="116"/>
      <c r="E17" s="113">
        <f t="shared" ref="E17:U17" si="9">+E18+E26+E33+E37+E40+E47</f>
        <v>962102828000</v>
      </c>
      <c r="F17" s="113">
        <f t="shared" si="9"/>
        <v>0</v>
      </c>
      <c r="G17" s="113">
        <f>+G18+G26+G33+G37+G40+G47</f>
        <v>-57000000</v>
      </c>
      <c r="H17" s="113">
        <f t="shared" si="9"/>
        <v>3000000000</v>
      </c>
      <c r="I17" s="113">
        <f t="shared" si="9"/>
        <v>0</v>
      </c>
      <c r="J17" s="113">
        <f t="shared" si="9"/>
        <v>0</v>
      </c>
      <c r="K17" s="113">
        <f t="shared" si="9"/>
        <v>0</v>
      </c>
      <c r="L17" s="113">
        <f t="shared" si="9"/>
        <v>0</v>
      </c>
      <c r="M17" s="113">
        <f t="shared" si="9"/>
        <v>0</v>
      </c>
      <c r="N17" s="113">
        <f t="shared" si="9"/>
        <v>0</v>
      </c>
      <c r="O17" s="113">
        <f t="shared" si="9"/>
        <v>0</v>
      </c>
      <c r="P17" s="113">
        <f t="shared" si="9"/>
        <v>965045828000</v>
      </c>
      <c r="Q17" s="113">
        <f t="shared" si="9"/>
        <v>5220000000</v>
      </c>
      <c r="R17" s="113">
        <f t="shared" si="9"/>
        <v>2277000000</v>
      </c>
      <c r="S17" s="113">
        <f t="shared" si="9"/>
        <v>965045828000</v>
      </c>
      <c r="T17" s="113">
        <f t="shared" si="9"/>
        <v>0</v>
      </c>
      <c r="U17" s="113">
        <f t="shared" si="9"/>
        <v>965045828000</v>
      </c>
    </row>
    <row r="18" spans="1:92" s="18" customFormat="1" ht="30.75" customHeight="1" x14ac:dyDescent="0.2">
      <c r="A18" s="42"/>
      <c r="B18" s="42"/>
      <c r="C18" s="43" t="s">
        <v>27</v>
      </c>
      <c r="D18" s="43"/>
      <c r="E18" s="44">
        <f>SUM(E19:E25)</f>
        <v>665427000000</v>
      </c>
      <c r="F18" s="44">
        <f>SUM(F19:F25)</f>
        <v>1220000000</v>
      </c>
      <c r="G18" s="44">
        <f>SUM(G19:G25)</f>
        <v>-57000000</v>
      </c>
      <c r="H18" s="44">
        <f t="shared" ref="H18:U18" si="10">SUM(H19:H25)</f>
        <v>0</v>
      </c>
      <c r="I18" s="44">
        <f t="shared" si="10"/>
        <v>0</v>
      </c>
      <c r="J18" s="44">
        <f t="shared" si="10"/>
        <v>0</v>
      </c>
      <c r="K18" s="44">
        <f t="shared" si="10"/>
        <v>0</v>
      </c>
      <c r="L18" s="44">
        <f t="shared" si="10"/>
        <v>0</v>
      </c>
      <c r="M18" s="44">
        <f t="shared" si="10"/>
        <v>0</v>
      </c>
      <c r="N18" s="44">
        <f t="shared" si="10"/>
        <v>0</v>
      </c>
      <c r="O18" s="44">
        <f t="shared" si="10"/>
        <v>0</v>
      </c>
      <c r="P18" s="44">
        <f t="shared" si="10"/>
        <v>666590000000</v>
      </c>
      <c r="Q18" s="44">
        <f t="shared" si="10"/>
        <v>2220000000</v>
      </c>
      <c r="R18" s="44">
        <f t="shared" si="10"/>
        <v>1057000000</v>
      </c>
      <c r="S18" s="44">
        <f t="shared" si="10"/>
        <v>666590000000</v>
      </c>
      <c r="T18" s="44">
        <f t="shared" si="10"/>
        <v>0</v>
      </c>
      <c r="U18" s="44">
        <f t="shared" si="10"/>
        <v>666590000000</v>
      </c>
    </row>
    <row r="19" spans="1:92" s="179" customFormat="1" ht="57" customHeight="1" x14ac:dyDescent="0.2">
      <c r="A19" s="154" t="s">
        <v>133</v>
      </c>
      <c r="B19" s="154" t="s">
        <v>4</v>
      </c>
      <c r="C19" s="177" t="s">
        <v>28</v>
      </c>
      <c r="D19" s="177"/>
      <c r="E19" s="31">
        <f>+[3]REP_EPG034_EjecucionPresupuesta!$Q$9</f>
        <v>8554000000</v>
      </c>
      <c r="F19" s="24">
        <v>-500000000</v>
      </c>
      <c r="G19" s="24"/>
      <c r="H19" s="24"/>
      <c r="I19" s="24"/>
      <c r="J19" s="24"/>
      <c r="K19" s="24"/>
      <c r="L19" s="24"/>
      <c r="M19" s="24"/>
      <c r="N19" s="24"/>
      <c r="O19" s="24"/>
      <c r="P19" s="178">
        <f>SUM(E19:O19)</f>
        <v>8054000000</v>
      </c>
      <c r="Q19" s="24">
        <f>SUMIF(F19:O19,"&gt;0")</f>
        <v>0</v>
      </c>
      <c r="R19" s="24">
        <f>SUMIF(F19:O19,"&lt;0")*(-1)</f>
        <v>500000000</v>
      </c>
      <c r="S19" s="24">
        <f>+E19+Q19-R19</f>
        <v>8054000000</v>
      </c>
      <c r="T19" s="31">
        <f>+S19-U19</f>
        <v>0</v>
      </c>
      <c r="U19" s="114">
        <f>+[4]REP_EPG034_EjecucionPresupuesta!$T$9</f>
        <v>8054000000</v>
      </c>
    </row>
    <row r="20" spans="1:92" s="18" customFormat="1" ht="51" x14ac:dyDescent="0.2">
      <c r="A20" s="154" t="s">
        <v>134</v>
      </c>
      <c r="B20" s="5" t="s">
        <v>57</v>
      </c>
      <c r="C20" s="101" t="s">
        <v>29</v>
      </c>
      <c r="D20" s="10"/>
      <c r="E20" s="114">
        <f>+[3]REP_EPG034_EjecucionPresupuesta!$Q$10</f>
        <v>627264000000</v>
      </c>
      <c r="F20" s="21"/>
      <c r="G20" s="21"/>
      <c r="H20" s="34"/>
      <c r="I20" s="34"/>
      <c r="J20" s="34"/>
      <c r="K20" s="21"/>
      <c r="L20" s="21"/>
      <c r="M20" s="21"/>
      <c r="N20" s="21"/>
      <c r="O20" s="21"/>
      <c r="P20" s="22">
        <f t="shared" ref="P20:P25" si="11">SUM(E20:O20)</f>
        <v>627264000000</v>
      </c>
      <c r="Q20" s="21">
        <f t="shared" ref="Q20:Q25" si="12">SUMIF(F20:O20,"&gt;0")</f>
        <v>0</v>
      </c>
      <c r="R20" s="23">
        <f t="shared" ref="R20:R36" si="13">SUMIF(F20:O20,"&lt;0")*(-1)</f>
        <v>0</v>
      </c>
      <c r="S20" s="21">
        <f t="shared" ref="S20:S36" si="14">+E20+Q20-R20</f>
        <v>627264000000</v>
      </c>
      <c r="T20" s="31">
        <f>+S20-U20</f>
        <v>0</v>
      </c>
      <c r="U20" s="114">
        <f>+[4]REP_EPG034_EjecucionPresupuesta!$T$10</f>
        <v>627264000000</v>
      </c>
    </row>
    <row r="21" spans="1:92" s="13" customFormat="1" ht="63.75" x14ac:dyDescent="0.2">
      <c r="A21" s="155" t="s">
        <v>135</v>
      </c>
      <c r="B21" s="5">
        <v>10</v>
      </c>
      <c r="C21" s="101" t="s">
        <v>30</v>
      </c>
      <c r="D21" s="33"/>
      <c r="E21" s="114">
        <f>+[3]REP_EPG034_EjecucionPresupuesta!$Q$11</f>
        <v>7607000000</v>
      </c>
      <c r="F21" s="21"/>
      <c r="G21" s="21"/>
      <c r="H21" s="34"/>
      <c r="I21" s="34"/>
      <c r="J21" s="34"/>
      <c r="K21" s="21"/>
      <c r="L21" s="21"/>
      <c r="M21" s="21"/>
      <c r="N21" s="24"/>
      <c r="O21" s="24"/>
      <c r="P21" s="22">
        <f t="shared" si="11"/>
        <v>7607000000</v>
      </c>
      <c r="Q21" s="21">
        <f t="shared" si="12"/>
        <v>0</v>
      </c>
      <c r="R21" s="23">
        <f t="shared" si="13"/>
        <v>0</v>
      </c>
      <c r="S21" s="21">
        <f t="shared" si="14"/>
        <v>7607000000</v>
      </c>
      <c r="T21" s="31">
        <f>+S21-U21</f>
        <v>0</v>
      </c>
      <c r="U21" s="114">
        <f>+[4]REP_EPG034_EjecucionPresupuesta!$T$11</f>
        <v>7607000000</v>
      </c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</row>
    <row r="22" spans="1:92" s="149" customFormat="1" ht="38.25" x14ac:dyDescent="0.2">
      <c r="A22" s="195" t="s">
        <v>136</v>
      </c>
      <c r="B22" s="195" t="s">
        <v>4</v>
      </c>
      <c r="C22" s="100" t="s">
        <v>31</v>
      </c>
      <c r="D22" s="100"/>
      <c r="E22" s="114">
        <f>+[3]REP_EPG034_EjecucionPresupuesta!$Q$12</f>
        <v>15474000000</v>
      </c>
      <c r="F22" s="118">
        <v>-500000000</v>
      </c>
      <c r="G22" s="118">
        <v>-57000000</v>
      </c>
      <c r="H22" s="118"/>
      <c r="I22" s="118"/>
      <c r="J22" s="118"/>
      <c r="K22" s="118"/>
      <c r="L22" s="118"/>
      <c r="M22" s="118"/>
      <c r="N22" s="118"/>
      <c r="O22" s="118"/>
      <c r="P22" s="196">
        <f>SUM(E22:O22)</f>
        <v>14917000000</v>
      </c>
      <c r="Q22" s="118">
        <f>SUMIF(F22:O22,"&gt;0")</f>
        <v>0</v>
      </c>
      <c r="R22" s="118">
        <f>SUMIF(F22:O22,"&lt;0")*(-1)</f>
        <v>557000000</v>
      </c>
      <c r="S22" s="118">
        <f>+E22+Q22-R22</f>
        <v>14917000000</v>
      </c>
      <c r="T22" s="114">
        <f t="shared" ref="T22:T25" si="15">+S22-U22</f>
        <v>0</v>
      </c>
      <c r="U22" s="114">
        <v>14917000000</v>
      </c>
    </row>
    <row r="23" spans="1:92" s="18" customFormat="1" ht="38.25" x14ac:dyDescent="0.2">
      <c r="A23" s="154" t="s">
        <v>137</v>
      </c>
      <c r="B23" s="5" t="s">
        <v>4</v>
      </c>
      <c r="C23" s="100" t="s">
        <v>32</v>
      </c>
      <c r="D23" s="10"/>
      <c r="E23" s="114">
        <f>+[3]REP_EPG034_EjecucionPresupuesta!$Q$13</f>
        <v>2926000000</v>
      </c>
      <c r="F23" s="21"/>
      <c r="G23" s="21"/>
      <c r="H23" s="34"/>
      <c r="I23" s="34"/>
      <c r="J23" s="34"/>
      <c r="K23" s="21"/>
      <c r="L23" s="21"/>
      <c r="M23" s="21"/>
      <c r="N23" s="21"/>
      <c r="O23" s="21"/>
      <c r="P23" s="22">
        <f t="shared" si="11"/>
        <v>2926000000</v>
      </c>
      <c r="Q23" s="21">
        <f t="shared" si="12"/>
        <v>0</v>
      </c>
      <c r="R23" s="23">
        <f t="shared" si="13"/>
        <v>0</v>
      </c>
      <c r="S23" s="21">
        <f t="shared" si="14"/>
        <v>2926000000</v>
      </c>
      <c r="T23" s="31">
        <f t="shared" si="15"/>
        <v>0</v>
      </c>
      <c r="U23" s="114">
        <f>+[4]REP_EPG034_EjecucionPresupuesta!$T$13</f>
        <v>2926000000</v>
      </c>
    </row>
    <row r="24" spans="1:92" s="179" customFormat="1" ht="50.25" customHeight="1" x14ac:dyDescent="0.2">
      <c r="A24" s="154" t="s">
        <v>138</v>
      </c>
      <c r="B24" s="154" t="s">
        <v>4</v>
      </c>
      <c r="C24" s="177" t="s">
        <v>13</v>
      </c>
      <c r="D24" s="177"/>
      <c r="E24" s="31">
        <f>+[3]REP_EPG034_EjecucionPresupuesta!$Q$14</f>
        <v>900000000</v>
      </c>
      <c r="F24" s="24">
        <v>2220000000</v>
      </c>
      <c r="G24" s="24"/>
      <c r="H24" s="24"/>
      <c r="I24" s="24"/>
      <c r="J24" s="24"/>
      <c r="K24" s="24"/>
      <c r="L24" s="24"/>
      <c r="M24" s="24"/>
      <c r="N24" s="24"/>
      <c r="O24" s="24"/>
      <c r="P24" s="178">
        <f t="shared" si="11"/>
        <v>3120000000</v>
      </c>
      <c r="Q24" s="24">
        <f>SUMIF(F24:O24,"&gt;0")</f>
        <v>2220000000</v>
      </c>
      <c r="R24" s="24">
        <f t="shared" si="13"/>
        <v>0</v>
      </c>
      <c r="S24" s="24">
        <f t="shared" si="14"/>
        <v>3120000000</v>
      </c>
      <c r="T24" s="31">
        <f t="shared" si="15"/>
        <v>0</v>
      </c>
      <c r="U24" s="114">
        <f>+[4]REP_EPG034_EjecucionPresupuesta!$T$14</f>
        <v>3120000000</v>
      </c>
    </row>
    <row r="25" spans="1:92" s="18" customFormat="1" ht="99" customHeight="1" x14ac:dyDescent="0.2">
      <c r="A25" s="154" t="s">
        <v>139</v>
      </c>
      <c r="B25" s="5" t="s">
        <v>4</v>
      </c>
      <c r="C25" s="100" t="s">
        <v>60</v>
      </c>
      <c r="D25" s="10"/>
      <c r="E25" s="114">
        <f>+[3]REP_EPG034_EjecucionPresupuesta!$Q$15</f>
        <v>2702000000</v>
      </c>
      <c r="F25" s="21"/>
      <c r="G25" s="21"/>
      <c r="H25" s="34"/>
      <c r="I25" s="34"/>
      <c r="J25" s="34"/>
      <c r="K25" s="21"/>
      <c r="L25" s="21"/>
      <c r="M25" s="21"/>
      <c r="N25" s="21"/>
      <c r="O25" s="21"/>
      <c r="P25" s="22">
        <f t="shared" si="11"/>
        <v>2702000000</v>
      </c>
      <c r="Q25" s="21">
        <f t="shared" si="12"/>
        <v>0</v>
      </c>
      <c r="R25" s="23">
        <f t="shared" si="13"/>
        <v>0</v>
      </c>
      <c r="S25" s="21">
        <f t="shared" si="14"/>
        <v>2702000000</v>
      </c>
      <c r="T25" s="31">
        <f t="shared" si="15"/>
        <v>0</v>
      </c>
      <c r="U25" s="114">
        <f>+[4]REP_EPG034_EjecucionPresupuesta!$T$15</f>
        <v>2702000000</v>
      </c>
    </row>
    <row r="26" spans="1:92" s="18" customFormat="1" ht="63.75" x14ac:dyDescent="0.2">
      <c r="A26" s="42"/>
      <c r="B26" s="42"/>
      <c r="C26" s="45" t="s">
        <v>33</v>
      </c>
      <c r="D26" s="45"/>
      <c r="E26" s="44">
        <f>SUM(E27:E32)</f>
        <v>27717000000</v>
      </c>
      <c r="F26" s="44">
        <f t="shared" ref="F26:O26" si="16">SUM(F27:F32)</f>
        <v>0</v>
      </c>
      <c r="G26" s="44">
        <f t="shared" si="16"/>
        <v>0</v>
      </c>
      <c r="H26" s="44">
        <f t="shared" si="16"/>
        <v>0</v>
      </c>
      <c r="I26" s="44">
        <f t="shared" si="16"/>
        <v>0</v>
      </c>
      <c r="J26" s="44">
        <f t="shared" si="16"/>
        <v>0</v>
      </c>
      <c r="K26" s="44">
        <f t="shared" si="16"/>
        <v>0</v>
      </c>
      <c r="L26" s="44">
        <f t="shared" si="16"/>
        <v>0</v>
      </c>
      <c r="M26" s="44">
        <f t="shared" si="16"/>
        <v>0</v>
      </c>
      <c r="N26" s="44">
        <f t="shared" si="16"/>
        <v>0</v>
      </c>
      <c r="O26" s="44">
        <f t="shared" si="16"/>
        <v>0</v>
      </c>
      <c r="P26" s="44">
        <f>SUM(P27:P32)</f>
        <v>27717000000</v>
      </c>
      <c r="Q26" s="44">
        <f>SUM(Q27:Q32)</f>
        <v>0</v>
      </c>
      <c r="R26" s="44">
        <f>SUM(R27:R32)</f>
        <v>0</v>
      </c>
      <c r="S26" s="44">
        <f t="shared" ref="S26" si="17">SUM(S27:S32)</f>
        <v>27717000000</v>
      </c>
      <c r="T26" s="44">
        <f>SUM(T27:T32)</f>
        <v>0</v>
      </c>
      <c r="U26" s="44">
        <f>SUM(U27:U32)</f>
        <v>27717000000</v>
      </c>
    </row>
    <row r="27" spans="1:92" s="18" customFormat="1" ht="38.25" x14ac:dyDescent="0.2">
      <c r="A27" s="5" t="s">
        <v>140</v>
      </c>
      <c r="B27" s="5" t="s">
        <v>4</v>
      </c>
      <c r="C27" s="100" t="s">
        <v>34</v>
      </c>
      <c r="D27" s="10"/>
      <c r="E27" s="118">
        <f>+[3]REP_EPG034_EjecucionPresupuesta!$Q$16</f>
        <v>7450000000</v>
      </c>
      <c r="F27" s="21"/>
      <c r="G27" s="21"/>
      <c r="H27" s="34"/>
      <c r="I27" s="34"/>
      <c r="J27" s="34"/>
      <c r="K27" s="21"/>
      <c r="L27" s="21"/>
      <c r="M27" s="21"/>
      <c r="N27" s="21"/>
      <c r="O27" s="21"/>
      <c r="P27" s="22">
        <f t="shared" ref="P27:P32" si="18">SUM(E27:O27)</f>
        <v>7450000000</v>
      </c>
      <c r="Q27" s="23">
        <f t="shared" ref="Q27:Q32" si="19">SUMIF(F27:G27,"&gt;0")</f>
        <v>0</v>
      </c>
      <c r="R27" s="23">
        <f t="shared" si="13"/>
        <v>0</v>
      </c>
      <c r="S27" s="21">
        <f t="shared" si="14"/>
        <v>7450000000</v>
      </c>
      <c r="T27" s="24">
        <f t="shared" ref="T27:T32" si="20">+S27-U27</f>
        <v>0</v>
      </c>
      <c r="U27" s="118">
        <f>+[4]REP_EPG034_EjecucionPresupuesta!$T$16</f>
        <v>7450000000</v>
      </c>
    </row>
    <row r="28" spans="1:92" s="18" customFormat="1" ht="51" x14ac:dyDescent="0.2">
      <c r="A28" s="5" t="s">
        <v>141</v>
      </c>
      <c r="B28" s="5" t="s">
        <v>4</v>
      </c>
      <c r="C28" s="100" t="s">
        <v>35</v>
      </c>
      <c r="D28" s="10"/>
      <c r="E28" s="118">
        <f>+[3]REP_EPG034_EjecucionPresupuesta!$Q$17</f>
        <v>4947000000</v>
      </c>
      <c r="F28" s="21"/>
      <c r="G28" s="21"/>
      <c r="H28" s="34"/>
      <c r="I28" s="34"/>
      <c r="J28" s="34"/>
      <c r="K28" s="21"/>
      <c r="L28" s="21"/>
      <c r="M28" s="21"/>
      <c r="N28" s="21"/>
      <c r="O28" s="21"/>
      <c r="P28" s="22">
        <f t="shared" si="18"/>
        <v>4947000000</v>
      </c>
      <c r="Q28" s="23">
        <f t="shared" si="19"/>
        <v>0</v>
      </c>
      <c r="R28" s="23">
        <f t="shared" si="13"/>
        <v>0</v>
      </c>
      <c r="S28" s="21">
        <f t="shared" si="14"/>
        <v>4947000000</v>
      </c>
      <c r="T28" s="24">
        <f t="shared" si="20"/>
        <v>0</v>
      </c>
      <c r="U28" s="118">
        <f>+[4]REP_EPG034_EjecucionPresupuesta!$T$17</f>
        <v>4947000000</v>
      </c>
    </row>
    <row r="29" spans="1:92" s="18" customFormat="1" ht="51" x14ac:dyDescent="0.2">
      <c r="A29" s="5" t="s">
        <v>142</v>
      </c>
      <c r="B29" s="5" t="s">
        <v>4</v>
      </c>
      <c r="C29" s="100" t="s">
        <v>36</v>
      </c>
      <c r="D29" s="10"/>
      <c r="E29" s="118">
        <f>+[3]REP_EPG034_EjecucionPresupuesta!$Q$18</f>
        <v>3515000000</v>
      </c>
      <c r="F29" s="21"/>
      <c r="G29" s="21"/>
      <c r="H29" s="34"/>
      <c r="I29" s="34"/>
      <c r="J29" s="34"/>
      <c r="K29" s="21"/>
      <c r="L29" s="21"/>
      <c r="M29" s="21"/>
      <c r="N29" s="21"/>
      <c r="O29" s="21"/>
      <c r="P29" s="22">
        <f t="shared" si="18"/>
        <v>3515000000</v>
      </c>
      <c r="Q29" s="23">
        <f t="shared" si="19"/>
        <v>0</v>
      </c>
      <c r="R29" s="23">
        <f t="shared" si="13"/>
        <v>0</v>
      </c>
      <c r="S29" s="21">
        <f t="shared" si="14"/>
        <v>3515000000</v>
      </c>
      <c r="T29" s="24">
        <f t="shared" si="20"/>
        <v>0</v>
      </c>
      <c r="U29" s="118">
        <f>+[4]REP_EPG034_EjecucionPresupuesta!$T$18</f>
        <v>3515000000</v>
      </c>
    </row>
    <row r="30" spans="1:92" s="18" customFormat="1" ht="51" x14ac:dyDescent="0.2">
      <c r="A30" s="5" t="s">
        <v>143</v>
      </c>
      <c r="B30" s="5" t="s">
        <v>4</v>
      </c>
      <c r="C30" s="100" t="s">
        <v>37</v>
      </c>
      <c r="D30" s="10"/>
      <c r="E30" s="118">
        <f>+[3]REP_EPG034_EjecucionPresupuesta!$Q$19</f>
        <v>2736000000</v>
      </c>
      <c r="F30" s="21"/>
      <c r="G30" s="21"/>
      <c r="H30" s="34"/>
      <c r="I30" s="34"/>
      <c r="J30" s="34"/>
      <c r="K30" s="21"/>
      <c r="L30" s="21"/>
      <c r="M30" s="21"/>
      <c r="N30" s="21"/>
      <c r="O30" s="21"/>
      <c r="P30" s="22">
        <f t="shared" si="18"/>
        <v>2736000000</v>
      </c>
      <c r="Q30" s="23">
        <f t="shared" si="19"/>
        <v>0</v>
      </c>
      <c r="R30" s="23">
        <f t="shared" si="13"/>
        <v>0</v>
      </c>
      <c r="S30" s="21">
        <f t="shared" si="14"/>
        <v>2736000000</v>
      </c>
      <c r="T30" s="24">
        <f t="shared" si="20"/>
        <v>0</v>
      </c>
      <c r="U30" s="118">
        <f>+[4]REP_EPG034_EjecucionPresupuesta!$T$19</f>
        <v>2736000000</v>
      </c>
    </row>
    <row r="31" spans="1:92" s="18" customFormat="1" ht="51" x14ac:dyDescent="0.2">
      <c r="A31" s="5" t="s">
        <v>144</v>
      </c>
      <c r="B31" s="5" t="s">
        <v>4</v>
      </c>
      <c r="C31" s="100" t="s">
        <v>38</v>
      </c>
      <c r="D31" s="10"/>
      <c r="E31" s="118">
        <f>+[3]REP_EPG034_EjecucionPresupuesta!$Q$20</f>
        <v>3512000000</v>
      </c>
      <c r="F31" s="21"/>
      <c r="G31" s="21"/>
      <c r="H31" s="34"/>
      <c r="I31" s="34"/>
      <c r="J31" s="34"/>
      <c r="K31" s="21"/>
      <c r="L31" s="21"/>
      <c r="M31" s="21"/>
      <c r="N31" s="21"/>
      <c r="O31" s="21"/>
      <c r="P31" s="22">
        <f t="shared" si="18"/>
        <v>3512000000</v>
      </c>
      <c r="Q31" s="23">
        <f t="shared" si="19"/>
        <v>0</v>
      </c>
      <c r="R31" s="23">
        <f t="shared" si="13"/>
        <v>0</v>
      </c>
      <c r="S31" s="21">
        <f t="shared" si="14"/>
        <v>3512000000</v>
      </c>
      <c r="T31" s="24">
        <f t="shared" si="20"/>
        <v>0</v>
      </c>
      <c r="U31" s="118">
        <f>+[4]REP_EPG034_EjecucionPresupuesta!$T$20</f>
        <v>3512000000</v>
      </c>
    </row>
    <row r="32" spans="1:92" s="18" customFormat="1" ht="51" x14ac:dyDescent="0.2">
      <c r="A32" s="5" t="s">
        <v>145</v>
      </c>
      <c r="B32" s="5" t="s">
        <v>4</v>
      </c>
      <c r="C32" s="100" t="s">
        <v>39</v>
      </c>
      <c r="D32" s="10"/>
      <c r="E32" s="118">
        <f>+[3]REP_EPG034_EjecucionPresupuesta!$Q$21</f>
        <v>5557000000</v>
      </c>
      <c r="F32" s="21"/>
      <c r="G32" s="21"/>
      <c r="H32" s="34"/>
      <c r="I32" s="34"/>
      <c r="J32" s="34"/>
      <c r="K32" s="21"/>
      <c r="L32" s="21"/>
      <c r="M32" s="21"/>
      <c r="N32" s="21"/>
      <c r="O32" s="21"/>
      <c r="P32" s="22">
        <f t="shared" si="18"/>
        <v>5557000000</v>
      </c>
      <c r="Q32" s="23">
        <f t="shared" si="19"/>
        <v>0</v>
      </c>
      <c r="R32" s="23">
        <f t="shared" si="13"/>
        <v>0</v>
      </c>
      <c r="S32" s="21">
        <f t="shared" si="14"/>
        <v>5557000000</v>
      </c>
      <c r="T32" s="24">
        <f t="shared" si="20"/>
        <v>0</v>
      </c>
      <c r="U32" s="118">
        <f>+[4]REP_EPG034_EjecucionPresupuesta!$T$21</f>
        <v>5557000000</v>
      </c>
    </row>
    <row r="33" spans="1:21" s="18" customFormat="1" ht="25.5" x14ac:dyDescent="0.2">
      <c r="A33" s="42"/>
      <c r="B33" s="42"/>
      <c r="C33" s="45" t="s">
        <v>40</v>
      </c>
      <c r="D33" s="45"/>
      <c r="E33" s="44">
        <f>+E34+E35+E36</f>
        <v>94447518000</v>
      </c>
      <c r="F33" s="44">
        <f t="shared" ref="F33:O33" si="21">+F34+F35+F36</f>
        <v>-1220000000</v>
      </c>
      <c r="G33" s="44">
        <f t="shared" si="21"/>
        <v>0</v>
      </c>
      <c r="H33" s="44">
        <f t="shared" si="21"/>
        <v>0</v>
      </c>
      <c r="I33" s="44">
        <f t="shared" si="21"/>
        <v>0</v>
      </c>
      <c r="J33" s="44">
        <f t="shared" si="21"/>
        <v>0</v>
      </c>
      <c r="K33" s="44">
        <f t="shared" si="21"/>
        <v>0</v>
      </c>
      <c r="L33" s="44">
        <f t="shared" si="21"/>
        <v>0</v>
      </c>
      <c r="M33" s="44">
        <f t="shared" si="21"/>
        <v>0</v>
      </c>
      <c r="N33" s="44">
        <f t="shared" si="21"/>
        <v>0</v>
      </c>
      <c r="O33" s="44">
        <f t="shared" si="21"/>
        <v>0</v>
      </c>
      <c r="P33" s="44">
        <f t="shared" ref="P33" si="22">+P34+P35+P36</f>
        <v>93227518000</v>
      </c>
      <c r="Q33" s="44">
        <f>SUM(Q34:Q36)</f>
        <v>0</v>
      </c>
      <c r="R33" s="44">
        <f>SUM(R34:R36)</f>
        <v>1220000000</v>
      </c>
      <c r="S33" s="44">
        <f>SUM(S34:S36)</f>
        <v>93227518000</v>
      </c>
      <c r="T33" s="44">
        <f>+T34+T35+T36</f>
        <v>0</v>
      </c>
      <c r="U33" s="44">
        <f>+U34+U35+U36</f>
        <v>93227518000</v>
      </c>
    </row>
    <row r="34" spans="1:21" s="179" customFormat="1" ht="76.5" x14ac:dyDescent="0.2">
      <c r="A34" s="154" t="s">
        <v>146</v>
      </c>
      <c r="B34" s="154" t="s">
        <v>4</v>
      </c>
      <c r="C34" s="177" t="s">
        <v>41</v>
      </c>
      <c r="D34" s="177"/>
      <c r="E34" s="24">
        <f>+[3]REP_EPG034_EjecucionPresupuesta!$Q$22</f>
        <v>76438000000</v>
      </c>
      <c r="F34" s="24">
        <v>-1220000000</v>
      </c>
      <c r="G34" s="24"/>
      <c r="H34" s="24"/>
      <c r="I34" s="24"/>
      <c r="J34" s="24"/>
      <c r="K34" s="24"/>
      <c r="L34" s="24"/>
      <c r="M34" s="24"/>
      <c r="N34" s="24"/>
      <c r="O34" s="24"/>
      <c r="P34" s="178">
        <f>SUM(E34:O34)</f>
        <v>75218000000</v>
      </c>
      <c r="Q34" s="24">
        <f>SUMIF(F34:G34,"&gt;0")</f>
        <v>0</v>
      </c>
      <c r="R34" s="24">
        <f t="shared" si="13"/>
        <v>1220000000</v>
      </c>
      <c r="S34" s="24">
        <f t="shared" si="14"/>
        <v>75218000000</v>
      </c>
      <c r="T34" s="24">
        <f t="shared" ref="T34:T36" si="23">+S34-U34</f>
        <v>0</v>
      </c>
      <c r="U34" s="118">
        <f>+[4]REP_EPG034_EjecucionPresupuesta!$T$22</f>
        <v>75218000000</v>
      </c>
    </row>
    <row r="35" spans="1:21" s="18" customFormat="1" ht="127.5" x14ac:dyDescent="0.2">
      <c r="A35" s="5" t="s">
        <v>147</v>
      </c>
      <c r="B35" s="5" t="s">
        <v>4</v>
      </c>
      <c r="C35" s="100" t="s">
        <v>62</v>
      </c>
      <c r="D35" s="10"/>
      <c r="E35" s="118">
        <f>+[3]REP_EPG034_EjecucionPresupuesta!$Q$23</f>
        <v>9187000000</v>
      </c>
      <c r="F35" s="21"/>
      <c r="G35" s="21"/>
      <c r="H35" s="34"/>
      <c r="I35" s="34"/>
      <c r="J35" s="34"/>
      <c r="K35" s="21"/>
      <c r="L35" s="21"/>
      <c r="M35" s="21"/>
      <c r="N35" s="21"/>
      <c r="O35" s="21"/>
      <c r="P35" s="22">
        <f t="shared" ref="P35:P36" si="24">SUM(E35:O35)</f>
        <v>9187000000</v>
      </c>
      <c r="Q35" s="23">
        <f>SUMIF(F35:G35,"&gt;0")</f>
        <v>0</v>
      </c>
      <c r="R35" s="23">
        <f t="shared" si="13"/>
        <v>0</v>
      </c>
      <c r="S35" s="21">
        <f t="shared" si="14"/>
        <v>9187000000</v>
      </c>
      <c r="T35" s="24">
        <f t="shared" si="23"/>
        <v>0</v>
      </c>
      <c r="U35" s="118">
        <f>+[4]REP_EPG034_EjecucionPresupuesta!$T$23</f>
        <v>9187000000</v>
      </c>
    </row>
    <row r="36" spans="1:21" s="18" customFormat="1" ht="63.75" x14ac:dyDescent="0.2">
      <c r="A36" s="5" t="s">
        <v>148</v>
      </c>
      <c r="B36" s="5">
        <v>10</v>
      </c>
      <c r="C36" s="100" t="s">
        <v>175</v>
      </c>
      <c r="D36" s="10"/>
      <c r="E36" s="118">
        <f>+[3]REP_EPG034_EjecucionPresupuesta!$Q$24</f>
        <v>8822518000</v>
      </c>
      <c r="F36" s="21"/>
      <c r="G36" s="21"/>
      <c r="H36" s="34"/>
      <c r="I36" s="34"/>
      <c r="J36" s="34"/>
      <c r="K36" s="21"/>
      <c r="L36" s="21"/>
      <c r="M36" s="21"/>
      <c r="N36" s="21"/>
      <c r="O36" s="21"/>
      <c r="P36" s="22">
        <f t="shared" si="24"/>
        <v>8822518000</v>
      </c>
      <c r="Q36" s="23">
        <f>SUMIF(F36:G36,"&gt;0")</f>
        <v>0</v>
      </c>
      <c r="R36" s="23">
        <f t="shared" si="13"/>
        <v>0</v>
      </c>
      <c r="S36" s="21">
        <f t="shared" si="14"/>
        <v>8822518000</v>
      </c>
      <c r="T36" s="24">
        <f t="shared" si="23"/>
        <v>0</v>
      </c>
      <c r="U36" s="118">
        <f>+[4]REP_EPG034_EjecucionPresupuesta!$T$24</f>
        <v>8822518000</v>
      </c>
    </row>
    <row r="37" spans="1:21" s="18" customFormat="1" ht="37.5" customHeight="1" x14ac:dyDescent="0.2">
      <c r="A37" s="46"/>
      <c r="B37" s="46"/>
      <c r="C37" s="47" t="s">
        <v>65</v>
      </c>
      <c r="D37" s="47"/>
      <c r="E37" s="48">
        <f>E38</f>
        <v>48252410000</v>
      </c>
      <c r="F37" s="48">
        <f t="shared" ref="F37:O37" si="25">F38</f>
        <v>0</v>
      </c>
      <c r="G37" s="48">
        <f t="shared" si="25"/>
        <v>0</v>
      </c>
      <c r="H37" s="48">
        <f t="shared" si="25"/>
        <v>0</v>
      </c>
      <c r="I37" s="48">
        <f t="shared" si="25"/>
        <v>0</v>
      </c>
      <c r="J37" s="48">
        <f t="shared" si="25"/>
        <v>0</v>
      </c>
      <c r="K37" s="48">
        <f t="shared" si="25"/>
        <v>0</v>
      </c>
      <c r="L37" s="48">
        <f t="shared" si="25"/>
        <v>0</v>
      </c>
      <c r="M37" s="48">
        <f t="shared" si="25"/>
        <v>0</v>
      </c>
      <c r="N37" s="48">
        <f t="shared" si="25"/>
        <v>0</v>
      </c>
      <c r="O37" s="48">
        <f t="shared" si="25"/>
        <v>0</v>
      </c>
      <c r="P37" s="48">
        <f t="shared" ref="P37" si="26">P38</f>
        <v>48252410000</v>
      </c>
      <c r="Q37" s="48">
        <f>SUMIF(F37:N37,"&gt;0")</f>
        <v>0</v>
      </c>
      <c r="R37" s="48">
        <f>SUMIF(F37:N37,"&lt;0")*(-1)</f>
        <v>0</v>
      </c>
      <c r="S37" s="48">
        <f>S38</f>
        <v>48252410000</v>
      </c>
      <c r="T37" s="48">
        <f>T38</f>
        <v>0</v>
      </c>
      <c r="U37" s="48">
        <f>U38</f>
        <v>48252410000</v>
      </c>
    </row>
    <row r="38" spans="1:21" s="18" customFormat="1" ht="37.5" customHeight="1" x14ac:dyDescent="0.2">
      <c r="A38" s="49"/>
      <c r="B38" s="49"/>
      <c r="C38" s="50" t="s">
        <v>42</v>
      </c>
      <c r="D38" s="50"/>
      <c r="E38" s="51">
        <f>SUM(E39)</f>
        <v>48252410000</v>
      </c>
      <c r="F38" s="51">
        <f t="shared" ref="F38:P38" si="27">SUM(F39)</f>
        <v>0</v>
      </c>
      <c r="G38" s="51">
        <f t="shared" si="27"/>
        <v>0</v>
      </c>
      <c r="H38" s="51">
        <f t="shared" si="27"/>
        <v>0</v>
      </c>
      <c r="I38" s="51">
        <f t="shared" si="27"/>
        <v>0</v>
      </c>
      <c r="J38" s="51">
        <f t="shared" si="27"/>
        <v>0</v>
      </c>
      <c r="K38" s="51">
        <f t="shared" si="27"/>
        <v>0</v>
      </c>
      <c r="L38" s="51">
        <f t="shared" si="27"/>
        <v>0</v>
      </c>
      <c r="M38" s="51">
        <f t="shared" si="27"/>
        <v>0</v>
      </c>
      <c r="N38" s="51">
        <f t="shared" si="27"/>
        <v>0</v>
      </c>
      <c r="O38" s="51">
        <f t="shared" si="27"/>
        <v>0</v>
      </c>
      <c r="P38" s="51">
        <f t="shared" si="27"/>
        <v>48252410000</v>
      </c>
      <c r="Q38" s="51">
        <f>SUMIF(F38:N38,"&gt;0")</f>
        <v>0</v>
      </c>
      <c r="R38" s="51">
        <f>SUMIF(F38:N38,"&lt;0")*(-1)</f>
        <v>0</v>
      </c>
      <c r="S38" s="51">
        <f>SUM(S39)</f>
        <v>48252410000</v>
      </c>
      <c r="T38" s="51">
        <f>SUM(T39)</f>
        <v>0</v>
      </c>
      <c r="U38" s="51">
        <f>SUM(U39)</f>
        <v>48252410000</v>
      </c>
    </row>
    <row r="39" spans="1:21" s="18" customFormat="1" ht="76.5" x14ac:dyDescent="0.2">
      <c r="A39" s="5" t="s">
        <v>149</v>
      </c>
      <c r="B39" s="5" t="s">
        <v>4</v>
      </c>
      <c r="C39" s="10" t="s">
        <v>43</v>
      </c>
      <c r="D39" s="10"/>
      <c r="E39" s="118">
        <f>+[3]REP_EPG034_EjecucionPresupuesta!$Q$25</f>
        <v>48252410000</v>
      </c>
      <c r="F39" s="21"/>
      <c r="G39" s="21"/>
      <c r="H39" s="34"/>
      <c r="I39" s="34"/>
      <c r="J39" s="34"/>
      <c r="K39" s="21"/>
      <c r="L39" s="21"/>
      <c r="M39" s="21"/>
      <c r="N39" s="21"/>
      <c r="O39" s="21"/>
      <c r="P39" s="22">
        <f>SUM(E39:O39)</f>
        <v>48252410000</v>
      </c>
      <c r="Q39" s="23">
        <f>SUMIF(F39:O39,"&gt;0")</f>
        <v>0</v>
      </c>
      <c r="R39" s="23">
        <f>SUMIF(F39:O39,"&lt;0")*(-1)</f>
        <v>0</v>
      </c>
      <c r="S39" s="21">
        <f t="shared" ref="S39" si="28">+E39+Q39-R39</f>
        <v>48252410000</v>
      </c>
      <c r="T39" s="24">
        <f>+S39-U39</f>
        <v>0</v>
      </c>
      <c r="U39" s="118">
        <f>+[4]REP_EPG034_EjecucionPresupuesta!$T$25</f>
        <v>48252410000</v>
      </c>
    </row>
    <row r="40" spans="1:21" s="18" customFormat="1" ht="38.25" x14ac:dyDescent="0.2">
      <c r="A40" s="46"/>
      <c r="B40" s="46"/>
      <c r="C40" s="47" t="s">
        <v>44</v>
      </c>
      <c r="D40" s="47"/>
      <c r="E40" s="48">
        <f>+E41</f>
        <v>124374900000</v>
      </c>
      <c r="F40" s="48">
        <f t="shared" ref="F40:N40" si="29">+F41</f>
        <v>0</v>
      </c>
      <c r="G40" s="48">
        <f t="shared" si="29"/>
        <v>0</v>
      </c>
      <c r="H40" s="48">
        <f t="shared" si="29"/>
        <v>3000000000</v>
      </c>
      <c r="I40" s="48">
        <f t="shared" si="29"/>
        <v>0</v>
      </c>
      <c r="J40" s="48">
        <f t="shared" si="29"/>
        <v>0</v>
      </c>
      <c r="K40" s="48">
        <f t="shared" si="29"/>
        <v>0</v>
      </c>
      <c r="L40" s="48">
        <f t="shared" si="29"/>
        <v>0</v>
      </c>
      <c r="M40" s="48">
        <f t="shared" si="29"/>
        <v>0</v>
      </c>
      <c r="N40" s="48">
        <f t="shared" si="29"/>
        <v>0</v>
      </c>
      <c r="O40" s="48">
        <f>+O41</f>
        <v>0</v>
      </c>
      <c r="P40" s="48">
        <f t="shared" ref="P40:U40" si="30">+P41</f>
        <v>127374900000</v>
      </c>
      <c r="Q40" s="48">
        <f t="shared" si="30"/>
        <v>3000000000</v>
      </c>
      <c r="R40" s="48">
        <f t="shared" si="30"/>
        <v>0</v>
      </c>
      <c r="S40" s="48">
        <f t="shared" si="30"/>
        <v>127374900000</v>
      </c>
      <c r="T40" s="48">
        <f t="shared" si="30"/>
        <v>0</v>
      </c>
      <c r="U40" s="48">
        <f t="shared" si="30"/>
        <v>127374900000</v>
      </c>
    </row>
    <row r="41" spans="1:21" s="18" customFormat="1" ht="38.25" x14ac:dyDescent="0.2">
      <c r="A41" s="49"/>
      <c r="B41" s="49"/>
      <c r="C41" s="50" t="s">
        <v>44</v>
      </c>
      <c r="D41" s="50"/>
      <c r="E41" s="51">
        <f>SUM(E42:E46)</f>
        <v>124374900000</v>
      </c>
      <c r="F41" s="51">
        <f t="shared" ref="F41:N41" si="31">SUM(F42:F46)</f>
        <v>0</v>
      </c>
      <c r="G41" s="51">
        <f t="shared" si="31"/>
        <v>0</v>
      </c>
      <c r="H41" s="51">
        <f t="shared" si="31"/>
        <v>3000000000</v>
      </c>
      <c r="I41" s="51">
        <f t="shared" si="31"/>
        <v>0</v>
      </c>
      <c r="J41" s="51">
        <f t="shared" si="31"/>
        <v>0</v>
      </c>
      <c r="K41" s="51">
        <f t="shared" si="31"/>
        <v>0</v>
      </c>
      <c r="L41" s="51">
        <f t="shared" si="31"/>
        <v>0</v>
      </c>
      <c r="M41" s="51">
        <f t="shared" si="31"/>
        <v>0</v>
      </c>
      <c r="N41" s="51">
        <f t="shared" si="31"/>
        <v>0</v>
      </c>
      <c r="O41" s="51">
        <f>SUM(O42:O46)</f>
        <v>0</v>
      </c>
      <c r="P41" s="51">
        <f t="shared" ref="P41:U41" si="32">SUM(P42:P46)</f>
        <v>127374900000</v>
      </c>
      <c r="Q41" s="51">
        <f t="shared" si="32"/>
        <v>3000000000</v>
      </c>
      <c r="R41" s="51">
        <f t="shared" si="32"/>
        <v>0</v>
      </c>
      <c r="S41" s="51">
        <f t="shared" si="32"/>
        <v>127374900000</v>
      </c>
      <c r="T41" s="51">
        <f t="shared" si="32"/>
        <v>0</v>
      </c>
      <c r="U41" s="51">
        <f t="shared" si="32"/>
        <v>127374900000</v>
      </c>
    </row>
    <row r="42" spans="1:21" s="18" customFormat="1" ht="38.25" customHeight="1" x14ac:dyDescent="0.2">
      <c r="A42" s="5" t="s">
        <v>150</v>
      </c>
      <c r="B42" s="5" t="s">
        <v>4</v>
      </c>
      <c r="C42" s="10" t="s">
        <v>45</v>
      </c>
      <c r="D42" s="10"/>
      <c r="E42" s="34">
        <f>+[3]REP_EPG034_EjecucionPresupuesta!$Q$26</f>
        <v>1150000000</v>
      </c>
      <c r="F42" s="21"/>
      <c r="G42" s="21"/>
      <c r="H42" s="34"/>
      <c r="I42" s="34"/>
      <c r="J42" s="34"/>
      <c r="K42" s="21"/>
      <c r="L42" s="21"/>
      <c r="M42" s="21"/>
      <c r="N42" s="21"/>
      <c r="O42" s="21"/>
      <c r="P42" s="22">
        <f>SUM(E42:O42)</f>
        <v>1150000000</v>
      </c>
      <c r="Q42" s="23">
        <f>SUMIF(F42:G42,"&gt;0")</f>
        <v>0</v>
      </c>
      <c r="R42" s="23">
        <f t="shared" ref="R42:R45" si="33">SUMIF(F42:O42,"&lt;0")*(-1)</f>
        <v>0</v>
      </c>
      <c r="S42" s="21">
        <f t="shared" ref="S42:S46" si="34">+E42+Q42-R42</f>
        <v>1150000000</v>
      </c>
      <c r="T42" s="21">
        <f t="shared" ref="T42:T45" si="35">+S42-U42</f>
        <v>0</v>
      </c>
      <c r="U42" s="118">
        <f>+[4]REP_EPG034_EjecucionPresupuesta!$T$26</f>
        <v>1150000000</v>
      </c>
    </row>
    <row r="43" spans="1:21" s="18" customFormat="1" ht="49.5" customHeight="1" x14ac:dyDescent="0.2">
      <c r="A43" s="5" t="s">
        <v>151</v>
      </c>
      <c r="B43" s="5" t="s">
        <v>4</v>
      </c>
      <c r="C43" s="10" t="s">
        <v>46</v>
      </c>
      <c r="D43" s="10"/>
      <c r="E43" s="34">
        <f>+[3]REP_EPG034_EjecucionPresupuesta!$Q$27</f>
        <v>29933000000</v>
      </c>
      <c r="F43" s="21"/>
      <c r="G43" s="21"/>
      <c r="H43" s="34"/>
      <c r="I43" s="34"/>
      <c r="J43" s="34"/>
      <c r="K43" s="21"/>
      <c r="L43" s="21"/>
      <c r="M43" s="21"/>
      <c r="N43" s="21"/>
      <c r="O43" s="21"/>
      <c r="P43" s="22">
        <f t="shared" ref="P43:P46" si="36">SUM(E43:O43)</f>
        <v>29933000000</v>
      </c>
      <c r="Q43" s="23">
        <f>SUMIF(F43:G43,"&gt;0")</f>
        <v>0</v>
      </c>
      <c r="R43" s="23">
        <f t="shared" si="33"/>
        <v>0</v>
      </c>
      <c r="S43" s="21">
        <f t="shared" si="34"/>
        <v>29933000000</v>
      </c>
      <c r="T43" s="21">
        <f t="shared" si="35"/>
        <v>0</v>
      </c>
      <c r="U43" s="118">
        <f>+[4]REP_EPG034_EjecucionPresupuesta!$T$27</f>
        <v>29933000000</v>
      </c>
    </row>
    <row r="44" spans="1:21" s="149" customFormat="1" ht="89.25" x14ac:dyDescent="0.2">
      <c r="A44" s="195" t="s">
        <v>152</v>
      </c>
      <c r="B44" s="195">
        <v>10</v>
      </c>
      <c r="C44" s="100" t="s">
        <v>5</v>
      </c>
      <c r="D44" s="100"/>
      <c r="E44" s="118">
        <f>+[3]REP_EPG034_EjecucionPresupuesta!$Q$28</f>
        <v>80033000000</v>
      </c>
      <c r="F44" s="34"/>
      <c r="G44" s="34"/>
      <c r="H44" s="34">
        <v>3000000000</v>
      </c>
      <c r="I44" s="34"/>
      <c r="J44" s="34"/>
      <c r="K44" s="34"/>
      <c r="L44" s="34"/>
      <c r="M44" s="34"/>
      <c r="N44" s="34"/>
      <c r="O44" s="34"/>
      <c r="P44" s="146">
        <f t="shared" si="36"/>
        <v>83033000000</v>
      </c>
      <c r="Q44" s="118">
        <f>SUMIF(F44:H44,"&gt;0")</f>
        <v>3000000000</v>
      </c>
      <c r="R44" s="118">
        <f t="shared" si="33"/>
        <v>0</v>
      </c>
      <c r="S44" s="34">
        <f t="shared" si="34"/>
        <v>83033000000</v>
      </c>
      <c r="T44" s="118">
        <f t="shared" si="35"/>
        <v>0</v>
      </c>
      <c r="U44" s="118">
        <v>83033000000</v>
      </c>
    </row>
    <row r="45" spans="1:21" s="18" customFormat="1" ht="102" x14ac:dyDescent="0.2">
      <c r="A45" s="5" t="s">
        <v>153</v>
      </c>
      <c r="B45" s="5" t="s">
        <v>4</v>
      </c>
      <c r="C45" s="10" t="s">
        <v>52</v>
      </c>
      <c r="D45" s="10"/>
      <c r="E45" s="34">
        <f>+[3]REP_EPG034_EjecucionPresupuesta!$Q$29</f>
        <v>9716000000</v>
      </c>
      <c r="F45" s="21"/>
      <c r="G45" s="21"/>
      <c r="H45" s="34"/>
      <c r="I45" s="34"/>
      <c r="J45" s="34"/>
      <c r="K45" s="21"/>
      <c r="L45" s="21"/>
      <c r="M45" s="21"/>
      <c r="N45" s="21"/>
      <c r="O45" s="21"/>
      <c r="P45" s="22">
        <f t="shared" si="36"/>
        <v>9716000000</v>
      </c>
      <c r="Q45" s="23">
        <f>SUMIF(F45:G45,"&gt;0")</f>
        <v>0</v>
      </c>
      <c r="R45" s="23">
        <f t="shared" si="33"/>
        <v>0</v>
      </c>
      <c r="S45" s="21">
        <f t="shared" si="34"/>
        <v>9716000000</v>
      </c>
      <c r="T45" s="21">
        <f t="shared" si="35"/>
        <v>0</v>
      </c>
      <c r="U45" s="118">
        <f>+[4]REP_EPG034_EjecucionPresupuesta!$T$29</f>
        <v>9716000000</v>
      </c>
    </row>
    <row r="46" spans="1:21" s="18" customFormat="1" ht="25.5" x14ac:dyDescent="0.2">
      <c r="A46" s="5" t="s">
        <v>154</v>
      </c>
      <c r="B46" s="5"/>
      <c r="C46" s="10" t="s">
        <v>6</v>
      </c>
      <c r="D46" s="10"/>
      <c r="E46" s="34">
        <f>+[3]REP_EPG034_EjecucionPresupuesta!$Q$30</f>
        <v>3542900000</v>
      </c>
      <c r="F46" s="21"/>
      <c r="G46" s="21"/>
      <c r="H46" s="34"/>
      <c r="I46" s="34"/>
      <c r="J46" s="34"/>
      <c r="K46" s="21"/>
      <c r="L46" s="21"/>
      <c r="M46" s="21"/>
      <c r="N46" s="21"/>
      <c r="O46" s="24"/>
      <c r="P46" s="22">
        <f t="shared" si="36"/>
        <v>3542900000</v>
      </c>
      <c r="Q46" s="23">
        <f>SUMIF(F46:G46,"&gt;0")</f>
        <v>0</v>
      </c>
      <c r="R46" s="23">
        <f>SUMIF(F46:O46,"&lt;0")*(-1)</f>
        <v>0</v>
      </c>
      <c r="S46" s="21">
        <f t="shared" si="34"/>
        <v>3542900000</v>
      </c>
      <c r="T46" s="21">
        <f>+S46-U46</f>
        <v>0</v>
      </c>
      <c r="U46" s="118">
        <f>+[4]REP_EPG034_EjecucionPresupuesta!$T$30</f>
        <v>3542900000</v>
      </c>
    </row>
    <row r="47" spans="1:21" s="18" customFormat="1" ht="38.25" x14ac:dyDescent="0.2">
      <c r="A47" s="46"/>
      <c r="B47" s="46"/>
      <c r="C47" s="47" t="s">
        <v>66</v>
      </c>
      <c r="D47" s="47"/>
      <c r="E47" s="48">
        <f>+E48</f>
        <v>1884000000</v>
      </c>
      <c r="F47" s="48">
        <f t="shared" ref="F47:N48" si="37">+F48</f>
        <v>0</v>
      </c>
      <c r="G47" s="48">
        <f t="shared" si="37"/>
        <v>0</v>
      </c>
      <c r="H47" s="48">
        <f t="shared" si="37"/>
        <v>0</v>
      </c>
      <c r="I47" s="48">
        <f t="shared" si="37"/>
        <v>0</v>
      </c>
      <c r="J47" s="48">
        <f t="shared" si="37"/>
        <v>0</v>
      </c>
      <c r="K47" s="48">
        <f t="shared" si="37"/>
        <v>0</v>
      </c>
      <c r="L47" s="48">
        <f t="shared" si="37"/>
        <v>0</v>
      </c>
      <c r="M47" s="48">
        <f t="shared" si="37"/>
        <v>0</v>
      </c>
      <c r="N47" s="48">
        <f t="shared" si="37"/>
        <v>0</v>
      </c>
      <c r="O47" s="48">
        <f>+O48</f>
        <v>0</v>
      </c>
      <c r="P47" s="48">
        <f t="shared" ref="P47:U48" si="38">+P48</f>
        <v>1884000000</v>
      </c>
      <c r="Q47" s="48">
        <f t="shared" si="38"/>
        <v>0</v>
      </c>
      <c r="R47" s="48">
        <f t="shared" si="38"/>
        <v>0</v>
      </c>
      <c r="S47" s="48">
        <f t="shared" si="38"/>
        <v>1884000000</v>
      </c>
      <c r="T47" s="48">
        <f t="shared" si="38"/>
        <v>0</v>
      </c>
      <c r="U47" s="48">
        <f t="shared" si="38"/>
        <v>1884000000</v>
      </c>
    </row>
    <row r="48" spans="1:21" s="18" customFormat="1" ht="25.5" x14ac:dyDescent="0.2">
      <c r="A48" s="49"/>
      <c r="B48" s="49"/>
      <c r="C48" s="50" t="s">
        <v>47</v>
      </c>
      <c r="D48" s="50"/>
      <c r="E48" s="51">
        <f>+E49</f>
        <v>1884000000</v>
      </c>
      <c r="F48" s="51">
        <f t="shared" si="37"/>
        <v>0</v>
      </c>
      <c r="G48" s="51">
        <f t="shared" si="37"/>
        <v>0</v>
      </c>
      <c r="H48" s="51">
        <f t="shared" si="37"/>
        <v>0</v>
      </c>
      <c r="I48" s="51">
        <f t="shared" si="37"/>
        <v>0</v>
      </c>
      <c r="J48" s="51">
        <f t="shared" si="37"/>
        <v>0</v>
      </c>
      <c r="K48" s="51">
        <f t="shared" si="37"/>
        <v>0</v>
      </c>
      <c r="L48" s="51">
        <f t="shared" si="37"/>
        <v>0</v>
      </c>
      <c r="M48" s="51">
        <f t="shared" si="37"/>
        <v>0</v>
      </c>
      <c r="N48" s="51">
        <f t="shared" si="37"/>
        <v>0</v>
      </c>
      <c r="O48" s="51">
        <f t="shared" ref="O48" si="39">+O49</f>
        <v>0</v>
      </c>
      <c r="P48" s="51">
        <f t="shared" si="38"/>
        <v>1884000000</v>
      </c>
      <c r="Q48" s="51">
        <f t="shared" si="38"/>
        <v>0</v>
      </c>
      <c r="R48" s="51">
        <f t="shared" si="38"/>
        <v>0</v>
      </c>
      <c r="S48" s="51">
        <f t="shared" si="38"/>
        <v>1884000000</v>
      </c>
      <c r="T48" s="51">
        <f t="shared" si="38"/>
        <v>0</v>
      </c>
      <c r="U48" s="51">
        <f t="shared" si="38"/>
        <v>1884000000</v>
      </c>
    </row>
    <row r="49" spans="1:21" s="18" customFormat="1" ht="140.25" x14ac:dyDescent="0.2">
      <c r="A49" s="5" t="s">
        <v>155</v>
      </c>
      <c r="B49" s="5" t="s">
        <v>4</v>
      </c>
      <c r="C49" s="10" t="s">
        <v>14</v>
      </c>
      <c r="D49" s="10"/>
      <c r="E49" s="34">
        <f>+[3]REP_EPG034_EjecucionPresupuesta!$Q$31</f>
        <v>1884000000</v>
      </c>
      <c r="F49" s="21"/>
      <c r="G49" s="21"/>
      <c r="H49" s="34"/>
      <c r="I49" s="34"/>
      <c r="J49" s="34"/>
      <c r="K49" s="21"/>
      <c r="L49" s="21"/>
      <c r="M49" s="21"/>
      <c r="N49" s="21"/>
      <c r="O49" s="21"/>
      <c r="P49" s="22">
        <f>SUM(E49:O49)</f>
        <v>1884000000</v>
      </c>
      <c r="Q49" s="23">
        <f>SUMIF(F49:G49,"&gt;0")</f>
        <v>0</v>
      </c>
      <c r="R49" s="23">
        <f t="shared" ref="R49" si="40">SUMIF(F49:O49,"&lt;0")*(-1)</f>
        <v>0</v>
      </c>
      <c r="S49" s="21">
        <f t="shared" ref="S49" si="41">+E49+Q49-R49</f>
        <v>1884000000</v>
      </c>
      <c r="T49" s="21">
        <f>+S49-U49</f>
        <v>0</v>
      </c>
      <c r="U49" s="118">
        <f>+[4]REP_EPG034_EjecucionPresupuesta!$T$31</f>
        <v>1884000000</v>
      </c>
    </row>
    <row r="50" spans="1:21" s="18" customFormat="1" ht="38.25" x14ac:dyDescent="0.2">
      <c r="A50" s="46"/>
      <c r="B50" s="46"/>
      <c r="C50" s="100" t="s">
        <v>48</v>
      </c>
      <c r="D50" s="47"/>
      <c r="E50" s="48">
        <f>+E51+E53</f>
        <v>3144000000</v>
      </c>
      <c r="F50" s="48">
        <f t="shared" ref="F50:R50" si="42">+F51+F53</f>
        <v>0</v>
      </c>
      <c r="G50" s="48">
        <f t="shared" si="42"/>
        <v>57000000</v>
      </c>
      <c r="H50" s="48">
        <f t="shared" si="42"/>
        <v>0</v>
      </c>
      <c r="I50" s="48">
        <f t="shared" si="42"/>
        <v>0</v>
      </c>
      <c r="J50" s="48">
        <f t="shared" si="42"/>
        <v>0</v>
      </c>
      <c r="K50" s="48">
        <f t="shared" si="42"/>
        <v>0</v>
      </c>
      <c r="L50" s="48">
        <f t="shared" si="42"/>
        <v>0</v>
      </c>
      <c r="M50" s="48">
        <f t="shared" si="42"/>
        <v>0</v>
      </c>
      <c r="N50" s="48">
        <f t="shared" si="42"/>
        <v>0</v>
      </c>
      <c r="O50" s="48">
        <f t="shared" si="42"/>
        <v>0</v>
      </c>
      <c r="P50" s="48">
        <f t="shared" si="42"/>
        <v>3201000000</v>
      </c>
      <c r="Q50" s="48">
        <f t="shared" si="42"/>
        <v>57000000</v>
      </c>
      <c r="R50" s="48">
        <f t="shared" si="42"/>
        <v>0</v>
      </c>
      <c r="S50" s="48">
        <f>+S51+S53</f>
        <v>3201000000</v>
      </c>
      <c r="T50" s="48">
        <f>+T51+T53</f>
        <v>0</v>
      </c>
      <c r="U50" s="48">
        <f>+U51+U53</f>
        <v>3201000000</v>
      </c>
    </row>
    <row r="51" spans="1:21" s="18" customFormat="1" x14ac:dyDescent="0.2">
      <c r="A51" s="49"/>
      <c r="B51" s="49" t="s">
        <v>4</v>
      </c>
      <c r="C51" s="10" t="s">
        <v>49</v>
      </c>
      <c r="D51" s="50"/>
      <c r="E51" s="51">
        <f>+E52</f>
        <v>182000000</v>
      </c>
      <c r="F51" s="51">
        <f t="shared" ref="F51:R51" si="43">+F52</f>
        <v>0</v>
      </c>
      <c r="G51" s="51">
        <f t="shared" si="43"/>
        <v>57000000</v>
      </c>
      <c r="H51" s="51">
        <f t="shared" si="43"/>
        <v>0</v>
      </c>
      <c r="I51" s="51">
        <f t="shared" si="43"/>
        <v>0</v>
      </c>
      <c r="J51" s="51">
        <f t="shared" si="43"/>
        <v>0</v>
      </c>
      <c r="K51" s="51">
        <f t="shared" si="43"/>
        <v>0</v>
      </c>
      <c r="L51" s="51">
        <f t="shared" si="43"/>
        <v>0</v>
      </c>
      <c r="M51" s="51">
        <f t="shared" si="43"/>
        <v>0</v>
      </c>
      <c r="N51" s="51">
        <f t="shared" si="43"/>
        <v>0</v>
      </c>
      <c r="O51" s="51">
        <f t="shared" si="43"/>
        <v>0</v>
      </c>
      <c r="P51" s="51">
        <f t="shared" si="43"/>
        <v>239000000</v>
      </c>
      <c r="Q51" s="51">
        <f t="shared" si="43"/>
        <v>57000000</v>
      </c>
      <c r="R51" s="51">
        <f t="shared" si="43"/>
        <v>0</v>
      </c>
      <c r="S51" s="51">
        <f t="shared" ref="S51:U51" si="44">+S52</f>
        <v>239000000</v>
      </c>
      <c r="T51" s="51">
        <f t="shared" si="44"/>
        <v>0</v>
      </c>
      <c r="U51" s="51">
        <f t="shared" si="44"/>
        <v>239000000</v>
      </c>
    </row>
    <row r="52" spans="1:21" s="149" customFormat="1" x14ac:dyDescent="0.2">
      <c r="A52" s="195" t="s">
        <v>156</v>
      </c>
      <c r="B52" s="195">
        <v>10</v>
      </c>
      <c r="C52" s="100" t="s">
        <v>49</v>
      </c>
      <c r="D52" s="100"/>
      <c r="E52" s="118">
        <f>+[3]REP_EPG034_EjecucionPresupuesta!$Q$32</f>
        <v>182000000</v>
      </c>
      <c r="F52" s="118"/>
      <c r="G52" s="118">
        <v>57000000</v>
      </c>
      <c r="H52" s="118"/>
      <c r="I52" s="118"/>
      <c r="J52" s="118"/>
      <c r="K52" s="118"/>
      <c r="L52" s="118"/>
      <c r="M52" s="118"/>
      <c r="N52" s="118"/>
      <c r="O52" s="118">
        <f>-[5]REP_EPG034_EjecucionPresupuesta!$S$33</f>
        <v>0</v>
      </c>
      <c r="P52" s="118">
        <f>SUM(E52:O52)</f>
        <v>239000000</v>
      </c>
      <c r="Q52" s="118">
        <f>SUMIF(F52:G52,"&gt;0")</f>
        <v>57000000</v>
      </c>
      <c r="R52" s="118">
        <f>SUMIF(F52:G52,"&lt;0")*(-1)</f>
        <v>0</v>
      </c>
      <c r="S52" s="118">
        <f>+E52+Q52-R52+O52</f>
        <v>239000000</v>
      </c>
      <c r="T52" s="118">
        <f>+S52-U52</f>
        <v>0</v>
      </c>
      <c r="U52" s="118">
        <v>239000000</v>
      </c>
    </row>
    <row r="53" spans="1:21" s="18" customFormat="1" x14ac:dyDescent="0.2">
      <c r="A53" s="42"/>
      <c r="B53" s="42"/>
      <c r="C53" s="10" t="s">
        <v>50</v>
      </c>
      <c r="D53" s="43"/>
      <c r="E53" s="44">
        <f>+E54</f>
        <v>2962000000</v>
      </c>
      <c r="F53" s="44">
        <f t="shared" ref="F53:R53" si="45">+F54</f>
        <v>0</v>
      </c>
      <c r="G53" s="44">
        <f t="shared" si="45"/>
        <v>0</v>
      </c>
      <c r="H53" s="44">
        <f t="shared" si="45"/>
        <v>0</v>
      </c>
      <c r="I53" s="44">
        <f t="shared" si="45"/>
        <v>0</v>
      </c>
      <c r="J53" s="44">
        <f t="shared" si="45"/>
        <v>0</v>
      </c>
      <c r="K53" s="44">
        <f t="shared" si="45"/>
        <v>0</v>
      </c>
      <c r="L53" s="44">
        <f t="shared" si="45"/>
        <v>0</v>
      </c>
      <c r="M53" s="44">
        <f t="shared" si="45"/>
        <v>0</v>
      </c>
      <c r="N53" s="44">
        <f t="shared" si="45"/>
        <v>0</v>
      </c>
      <c r="O53" s="44">
        <f t="shared" si="45"/>
        <v>0</v>
      </c>
      <c r="P53" s="44">
        <f t="shared" si="45"/>
        <v>2962000000</v>
      </c>
      <c r="Q53" s="44">
        <f t="shared" si="45"/>
        <v>0</v>
      </c>
      <c r="R53" s="44">
        <f t="shared" si="45"/>
        <v>0</v>
      </c>
      <c r="S53" s="44">
        <f>+S54</f>
        <v>2962000000</v>
      </c>
      <c r="T53" s="113">
        <f>+T54</f>
        <v>0</v>
      </c>
      <c r="U53" s="113">
        <f>+U54</f>
        <v>2962000000</v>
      </c>
    </row>
    <row r="54" spans="1:21" s="18" customFormat="1" ht="38.25" x14ac:dyDescent="0.2">
      <c r="A54" s="5" t="s">
        <v>132</v>
      </c>
      <c r="B54" s="5" t="s">
        <v>59</v>
      </c>
      <c r="C54" s="6" t="s">
        <v>51</v>
      </c>
      <c r="D54" s="6"/>
      <c r="E54" s="34">
        <f>+[3]REP_EPG034_EjecucionPresupuesta!$Q$33</f>
        <v>2962000000</v>
      </c>
      <c r="F54" s="21"/>
      <c r="G54" s="21"/>
      <c r="H54" s="34"/>
      <c r="I54" s="34"/>
      <c r="J54" s="34"/>
      <c r="K54" s="21"/>
      <c r="L54" s="21"/>
      <c r="M54" s="21"/>
      <c r="N54" s="21"/>
      <c r="O54" s="21"/>
      <c r="P54" s="22">
        <f>SUM(E54:O54)</f>
        <v>2962000000</v>
      </c>
      <c r="Q54" s="23">
        <f>SUMIF(F54:G54,"&gt;0")</f>
        <v>0</v>
      </c>
      <c r="R54" s="23">
        <f>SUMIF(F54:G54,"&lt;0")*(-1)</f>
        <v>0</v>
      </c>
      <c r="S54" s="23">
        <f>+E54+Q54-R54+O54</f>
        <v>2962000000</v>
      </c>
      <c r="T54" s="34">
        <f>+S54-U54</f>
        <v>0</v>
      </c>
      <c r="U54" s="118">
        <f>+[4]REP_EPG034_EjecucionPresupuesta!$T$33</f>
        <v>2962000000</v>
      </c>
    </row>
    <row r="55" spans="1:21" s="18" customFormat="1" ht="32.25" customHeight="1" x14ac:dyDescent="0.2">
      <c r="A55" s="202" t="s">
        <v>172</v>
      </c>
      <c r="B55" s="202"/>
      <c r="C55" s="202"/>
      <c r="D55" s="62"/>
      <c r="E55" s="78">
        <f>+E56</f>
        <v>87163056447</v>
      </c>
      <c r="F55" s="78">
        <f t="shared" ref="F55:O55" si="46">+F56</f>
        <v>0</v>
      </c>
      <c r="G55" s="78">
        <f>+G56</f>
        <v>0</v>
      </c>
      <c r="H55" s="78">
        <f t="shared" ref="H55:M55" si="47">+H56</f>
        <v>0</v>
      </c>
      <c r="I55" s="78">
        <f t="shared" si="47"/>
        <v>0</v>
      </c>
      <c r="J55" s="78">
        <f t="shared" si="47"/>
        <v>0</v>
      </c>
      <c r="K55" s="78">
        <f t="shared" si="47"/>
        <v>0</v>
      </c>
      <c r="L55" s="78">
        <f t="shared" si="47"/>
        <v>0</v>
      </c>
      <c r="M55" s="78">
        <f t="shared" si="47"/>
        <v>0</v>
      </c>
      <c r="N55" s="78">
        <f t="shared" si="46"/>
        <v>0</v>
      </c>
      <c r="O55" s="78">
        <f t="shared" si="46"/>
        <v>0</v>
      </c>
      <c r="P55" s="79">
        <f>SUM(E55:N55)</f>
        <v>87163056447</v>
      </c>
      <c r="Q55" s="79">
        <f>Q57</f>
        <v>0</v>
      </c>
      <c r="R55" s="79">
        <f>R57</f>
        <v>0</v>
      </c>
      <c r="S55" s="78">
        <f>+S56</f>
        <v>87163056447</v>
      </c>
      <c r="T55" s="78">
        <f>+T56</f>
        <v>0</v>
      </c>
      <c r="U55" s="78">
        <f>+U56</f>
        <v>87163056447</v>
      </c>
    </row>
    <row r="56" spans="1:21" s="18" customFormat="1" x14ac:dyDescent="0.2">
      <c r="A56" s="46"/>
      <c r="B56" s="46"/>
      <c r="C56" s="47" t="s">
        <v>163</v>
      </c>
      <c r="D56" s="47"/>
      <c r="E56" s="48">
        <f>+E57+E62+E63+E68</f>
        <v>87163056447</v>
      </c>
      <c r="F56" s="48">
        <f t="shared" ref="F56:N56" si="48">+F57+F62+F63+F68</f>
        <v>0</v>
      </c>
      <c r="G56" s="48">
        <f t="shared" si="48"/>
        <v>0</v>
      </c>
      <c r="H56" s="48">
        <f t="shared" si="48"/>
        <v>0</v>
      </c>
      <c r="I56" s="48">
        <f t="shared" si="48"/>
        <v>0</v>
      </c>
      <c r="J56" s="48">
        <f t="shared" si="48"/>
        <v>0</v>
      </c>
      <c r="K56" s="48">
        <f t="shared" si="48"/>
        <v>0</v>
      </c>
      <c r="L56" s="48">
        <f t="shared" si="48"/>
        <v>0</v>
      </c>
      <c r="M56" s="48">
        <f t="shared" si="48"/>
        <v>0</v>
      </c>
      <c r="N56" s="48">
        <f t="shared" si="48"/>
        <v>0</v>
      </c>
      <c r="O56" s="48">
        <f>+O57+O62+O63+O68</f>
        <v>0</v>
      </c>
      <c r="P56" s="48">
        <f t="shared" ref="P56:U56" si="49">+P57+P62+P63+P68</f>
        <v>87163056447</v>
      </c>
      <c r="Q56" s="48">
        <f t="shared" si="49"/>
        <v>0</v>
      </c>
      <c r="R56" s="48">
        <f t="shared" si="49"/>
        <v>0</v>
      </c>
      <c r="S56" s="48">
        <f t="shared" si="49"/>
        <v>87163056447</v>
      </c>
      <c r="T56" s="48">
        <f t="shared" si="49"/>
        <v>0</v>
      </c>
      <c r="U56" s="48">
        <f t="shared" si="49"/>
        <v>87163056447</v>
      </c>
    </row>
    <row r="57" spans="1:21" s="18" customFormat="1" ht="43.5" customHeight="1" x14ac:dyDescent="0.2">
      <c r="A57" s="42"/>
      <c r="B57" s="42"/>
      <c r="C57" s="43" t="s">
        <v>20</v>
      </c>
      <c r="D57" s="43"/>
      <c r="E57" s="44">
        <f>+E58</f>
        <v>11023000000</v>
      </c>
      <c r="F57" s="44">
        <f t="shared" ref="F57:O57" si="50">+F58</f>
        <v>0</v>
      </c>
      <c r="G57" s="44">
        <f t="shared" si="50"/>
        <v>0</v>
      </c>
      <c r="H57" s="44">
        <f t="shared" si="50"/>
        <v>0</v>
      </c>
      <c r="I57" s="44">
        <f t="shared" si="50"/>
        <v>0</v>
      </c>
      <c r="J57" s="44">
        <f t="shared" si="50"/>
        <v>0</v>
      </c>
      <c r="K57" s="44">
        <f t="shared" si="50"/>
        <v>0</v>
      </c>
      <c r="L57" s="44">
        <f t="shared" si="50"/>
        <v>0</v>
      </c>
      <c r="M57" s="44">
        <f t="shared" si="50"/>
        <v>0</v>
      </c>
      <c r="N57" s="44">
        <f t="shared" si="50"/>
        <v>0</v>
      </c>
      <c r="O57" s="44">
        <f t="shared" si="50"/>
        <v>0</v>
      </c>
      <c r="P57" s="44">
        <f>SUM(E57:N57)</f>
        <v>11023000000</v>
      </c>
      <c r="Q57" s="44">
        <f>SUM(Q58:Q68)</f>
        <v>0</v>
      </c>
      <c r="R57" s="44">
        <f>SUM(R58:R68)</f>
        <v>0</v>
      </c>
      <c r="S57" s="44">
        <f>+S58</f>
        <v>11023000000</v>
      </c>
      <c r="T57" s="44">
        <f>+T58</f>
        <v>0</v>
      </c>
      <c r="U57" s="44">
        <f>+U58</f>
        <v>11023000000</v>
      </c>
    </row>
    <row r="58" spans="1:21" s="18" customFormat="1" ht="38.25" customHeight="1" x14ac:dyDescent="0.2">
      <c r="A58" s="42"/>
      <c r="B58" s="42" t="s">
        <v>4</v>
      </c>
      <c r="C58" s="43" t="s">
        <v>21</v>
      </c>
      <c r="D58" s="43"/>
      <c r="E58" s="80">
        <f>+E59+E60+E61</f>
        <v>11023000000</v>
      </c>
      <c r="F58" s="80">
        <f t="shared" ref="F58:O58" si="51">+F59+F60+F61</f>
        <v>0</v>
      </c>
      <c r="G58" s="80">
        <f t="shared" si="51"/>
        <v>0</v>
      </c>
      <c r="H58" s="80">
        <f t="shared" si="51"/>
        <v>0</v>
      </c>
      <c r="I58" s="80">
        <f t="shared" si="51"/>
        <v>0</v>
      </c>
      <c r="J58" s="80">
        <f t="shared" si="51"/>
        <v>0</v>
      </c>
      <c r="K58" s="80">
        <f t="shared" si="51"/>
        <v>0</v>
      </c>
      <c r="L58" s="80">
        <f t="shared" si="51"/>
        <v>0</v>
      </c>
      <c r="M58" s="80">
        <f t="shared" si="51"/>
        <v>0</v>
      </c>
      <c r="N58" s="80">
        <f t="shared" si="51"/>
        <v>0</v>
      </c>
      <c r="O58" s="80">
        <f t="shared" si="51"/>
        <v>0</v>
      </c>
      <c r="P58" s="80">
        <f>SUM(E58:N58)</f>
        <v>11023000000</v>
      </c>
      <c r="Q58" s="81">
        <f t="shared" ref="Q58:Q67" si="52">SUMIF(F58:G58,"&gt;0")</f>
        <v>0</v>
      </c>
      <c r="R58" s="81">
        <f t="shared" ref="R58" si="53">SUMIF(F58:G58,"&lt;0")*(-1)</f>
        <v>0</v>
      </c>
      <c r="S58" s="80">
        <f>+S59+S60+S61</f>
        <v>11023000000</v>
      </c>
      <c r="T58" s="80">
        <f t="shared" ref="T58:T60" si="54">+S58-U58</f>
        <v>0</v>
      </c>
      <c r="U58" s="80">
        <f>+U59+U60+U61</f>
        <v>11023000000</v>
      </c>
    </row>
    <row r="59" spans="1:21" s="117" customFormat="1" ht="24.75" customHeight="1" x14ac:dyDescent="0.2">
      <c r="A59" s="129" t="s">
        <v>71</v>
      </c>
      <c r="B59" s="129" t="s">
        <v>4</v>
      </c>
      <c r="C59" s="100" t="s">
        <v>22</v>
      </c>
      <c r="D59" s="100"/>
      <c r="E59" s="114">
        <f>+[3]REP_EPG034_EjecucionPresupuesta!$Q$76</f>
        <v>7429000000</v>
      </c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146">
        <f>SUM(E59:O59)</f>
        <v>7429000000</v>
      </c>
      <c r="Q59" s="118">
        <f>SUMIF(F59:N59,"&gt;0")</f>
        <v>0</v>
      </c>
      <c r="R59" s="118">
        <f>SUMIF(F59:O59,"&lt;0")*(-1)</f>
        <v>0</v>
      </c>
      <c r="S59" s="118">
        <f>+E59+Q59-R59+O59</f>
        <v>7429000000</v>
      </c>
      <c r="T59" s="114">
        <f t="shared" si="54"/>
        <v>0</v>
      </c>
      <c r="U59" s="114">
        <f>+[4]REP_EPG034_EjecucionPresupuesta!$T$76</f>
        <v>7429000000</v>
      </c>
    </row>
    <row r="60" spans="1:21" s="18" customFormat="1" ht="38.25" x14ac:dyDescent="0.2">
      <c r="A60" s="5" t="s">
        <v>72</v>
      </c>
      <c r="B60" s="5" t="s">
        <v>4</v>
      </c>
      <c r="C60" s="10" t="s">
        <v>24</v>
      </c>
      <c r="D60" s="10"/>
      <c r="E60" s="114">
        <f>+[3]REP_EPG034_EjecucionPresupuesta!$Q$77</f>
        <v>2704000000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146">
        <f t="shared" ref="P60:P61" si="55">SUM(E60:O60)</f>
        <v>2704000000</v>
      </c>
      <c r="Q60" s="118">
        <f t="shared" ref="Q60:Q62" si="56">SUMIF(F60:N60,"&gt;0")</f>
        <v>0</v>
      </c>
      <c r="R60" s="118">
        <f t="shared" ref="R60" si="57">SUMIF(F60:O60,"&lt;0")*(-1)</f>
        <v>0</v>
      </c>
      <c r="S60" s="118">
        <f>+E60+Q60-R60+O60</f>
        <v>2704000000</v>
      </c>
      <c r="T60" s="26">
        <f t="shared" si="54"/>
        <v>0</v>
      </c>
      <c r="U60" s="114">
        <f>+[4]REP_EPG034_EjecucionPresupuesta!$T$77</f>
        <v>2704000000</v>
      </c>
    </row>
    <row r="61" spans="1:21" s="117" customFormat="1" ht="38.25" x14ac:dyDescent="0.2">
      <c r="A61" s="129" t="s">
        <v>130</v>
      </c>
      <c r="B61" s="129" t="s">
        <v>4</v>
      </c>
      <c r="C61" s="100" t="s">
        <v>23</v>
      </c>
      <c r="D61" s="100"/>
      <c r="E61" s="114">
        <f>+[3]REP_EPG034_EjecucionPresupuesta!$Q$78</f>
        <v>890000000</v>
      </c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146">
        <f t="shared" si="55"/>
        <v>890000000</v>
      </c>
      <c r="Q61" s="118">
        <f t="shared" si="56"/>
        <v>0</v>
      </c>
      <c r="R61" s="118">
        <f>SUMIF(F61:O61,"&lt;0")*(-1)</f>
        <v>0</v>
      </c>
      <c r="S61" s="118">
        <f>+E61+Q61-R61+O61</f>
        <v>890000000</v>
      </c>
      <c r="T61" s="114">
        <f>+S61-U61</f>
        <v>0</v>
      </c>
      <c r="U61" s="114">
        <f>+[4]REP_EPG034_EjecucionPresupuesta!$T$78</f>
        <v>890000000</v>
      </c>
    </row>
    <row r="62" spans="1:21" s="107" customFormat="1" ht="33.75" customHeight="1" x14ac:dyDescent="0.2">
      <c r="A62" s="108" t="s">
        <v>73</v>
      </c>
      <c r="B62" s="108" t="s">
        <v>4</v>
      </c>
      <c r="C62" s="109" t="s">
        <v>55</v>
      </c>
      <c r="D62" s="109"/>
      <c r="E62" s="110">
        <f>+[3]REP_EPG034_EjecucionPresupuesta!$Q$79</f>
        <v>4265056447</v>
      </c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46">
        <f>SUM(E62:O62)</f>
        <v>4265056447</v>
      </c>
      <c r="Q62" s="118">
        <f t="shared" si="56"/>
        <v>0</v>
      </c>
      <c r="R62" s="118">
        <f>SUMIF(F62:N62,"&lt;0")*(-1)</f>
        <v>0</v>
      </c>
      <c r="S62" s="118">
        <f>+E62+Q62-R62+O62</f>
        <v>4265056447</v>
      </c>
      <c r="T62" s="110">
        <f>+S62-U62</f>
        <v>0</v>
      </c>
      <c r="U62" s="106">
        <f>+[4]REP_EPG034_EjecucionPresupuesta!$T$79</f>
        <v>4265056447</v>
      </c>
    </row>
    <row r="63" spans="1:21" s="18" customFormat="1" ht="25.5" x14ac:dyDescent="0.2">
      <c r="A63" s="42"/>
      <c r="B63" s="42"/>
      <c r="C63" s="43" t="s">
        <v>15</v>
      </c>
      <c r="D63" s="43"/>
      <c r="E63" s="44">
        <f>+E64</f>
        <v>71777000000</v>
      </c>
      <c r="F63" s="44">
        <f t="shared" ref="F63:N64" si="58">+F64</f>
        <v>0</v>
      </c>
      <c r="G63" s="44">
        <f t="shared" si="58"/>
        <v>0</v>
      </c>
      <c r="H63" s="44">
        <f t="shared" si="58"/>
        <v>0</v>
      </c>
      <c r="I63" s="44">
        <f t="shared" si="58"/>
        <v>0</v>
      </c>
      <c r="J63" s="44">
        <f t="shared" si="58"/>
        <v>0</v>
      </c>
      <c r="K63" s="44">
        <f t="shared" si="58"/>
        <v>0</v>
      </c>
      <c r="L63" s="44">
        <f t="shared" si="58"/>
        <v>0</v>
      </c>
      <c r="M63" s="44">
        <f t="shared" si="58"/>
        <v>0</v>
      </c>
      <c r="N63" s="44">
        <f t="shared" si="58"/>
        <v>0</v>
      </c>
      <c r="O63" s="44">
        <f>+O64</f>
        <v>0</v>
      </c>
      <c r="P63" s="44">
        <f t="shared" ref="P63:U64" si="59">+P64</f>
        <v>71777000000</v>
      </c>
      <c r="Q63" s="44">
        <f t="shared" si="59"/>
        <v>0</v>
      </c>
      <c r="R63" s="44">
        <f t="shared" si="59"/>
        <v>0</v>
      </c>
      <c r="S63" s="44">
        <f t="shared" si="59"/>
        <v>71777000000</v>
      </c>
      <c r="T63" s="44">
        <f t="shared" si="59"/>
        <v>0</v>
      </c>
      <c r="U63" s="44">
        <f t="shared" si="59"/>
        <v>71777000000</v>
      </c>
    </row>
    <row r="64" spans="1:21" s="18" customFormat="1" ht="25.5" x14ac:dyDescent="0.2">
      <c r="A64" s="3"/>
      <c r="B64" s="3"/>
      <c r="C64" s="4" t="s">
        <v>26</v>
      </c>
      <c r="D64" s="4"/>
      <c r="E64" s="19">
        <f>+E65</f>
        <v>71777000000</v>
      </c>
      <c r="F64" s="19">
        <f t="shared" si="58"/>
        <v>0</v>
      </c>
      <c r="G64" s="19">
        <f t="shared" si="58"/>
        <v>0</v>
      </c>
      <c r="H64" s="19">
        <f t="shared" si="58"/>
        <v>0</v>
      </c>
      <c r="I64" s="19">
        <f t="shared" si="58"/>
        <v>0</v>
      </c>
      <c r="J64" s="19">
        <f t="shared" si="58"/>
        <v>0</v>
      </c>
      <c r="K64" s="19">
        <f t="shared" si="58"/>
        <v>0</v>
      </c>
      <c r="L64" s="19">
        <f t="shared" si="58"/>
        <v>0</v>
      </c>
      <c r="M64" s="19">
        <f t="shared" si="58"/>
        <v>0</v>
      </c>
      <c r="N64" s="19">
        <f t="shared" si="58"/>
        <v>0</v>
      </c>
      <c r="O64" s="19">
        <f>+O65</f>
        <v>0</v>
      </c>
      <c r="P64" s="19">
        <f t="shared" si="59"/>
        <v>71777000000</v>
      </c>
      <c r="Q64" s="19">
        <f t="shared" si="59"/>
        <v>0</v>
      </c>
      <c r="R64" s="19">
        <f t="shared" si="59"/>
        <v>0</v>
      </c>
      <c r="S64" s="19">
        <f t="shared" si="59"/>
        <v>71777000000</v>
      </c>
      <c r="T64" s="19">
        <f t="shared" si="59"/>
        <v>0</v>
      </c>
      <c r="U64" s="19">
        <f t="shared" si="59"/>
        <v>71777000000</v>
      </c>
    </row>
    <row r="65" spans="1:22" s="18" customFormat="1" ht="39.75" customHeight="1" x14ac:dyDescent="0.2">
      <c r="A65" s="3"/>
      <c r="B65" s="3"/>
      <c r="C65" s="4" t="s">
        <v>27</v>
      </c>
      <c r="D65" s="4"/>
      <c r="E65" s="19">
        <f>+E66+E67</f>
        <v>71777000000</v>
      </c>
      <c r="F65" s="19">
        <f t="shared" ref="F65:N65" si="60">+F66+F67</f>
        <v>0</v>
      </c>
      <c r="G65" s="19">
        <f t="shared" si="60"/>
        <v>0</v>
      </c>
      <c r="H65" s="19">
        <f t="shared" si="60"/>
        <v>0</v>
      </c>
      <c r="I65" s="19">
        <f t="shared" si="60"/>
        <v>0</v>
      </c>
      <c r="J65" s="19">
        <f t="shared" si="60"/>
        <v>0</v>
      </c>
      <c r="K65" s="19">
        <f t="shared" si="60"/>
        <v>0</v>
      </c>
      <c r="L65" s="19">
        <f t="shared" si="60"/>
        <v>0</v>
      </c>
      <c r="M65" s="19">
        <f t="shared" si="60"/>
        <v>0</v>
      </c>
      <c r="N65" s="19">
        <f t="shared" si="60"/>
        <v>0</v>
      </c>
      <c r="O65" s="19">
        <f>+O66+O67</f>
        <v>0</v>
      </c>
      <c r="P65" s="19">
        <f t="shared" ref="P65:U65" si="61">+P66+P67</f>
        <v>71777000000</v>
      </c>
      <c r="Q65" s="19">
        <f t="shared" si="61"/>
        <v>0</v>
      </c>
      <c r="R65" s="19">
        <f t="shared" si="61"/>
        <v>0</v>
      </c>
      <c r="S65" s="19">
        <f t="shared" si="61"/>
        <v>71777000000</v>
      </c>
      <c r="T65" s="19">
        <f t="shared" si="61"/>
        <v>0</v>
      </c>
      <c r="U65" s="19">
        <f t="shared" si="61"/>
        <v>71777000000</v>
      </c>
    </row>
    <row r="66" spans="1:22" s="18" customFormat="1" ht="63.75" x14ac:dyDescent="0.2">
      <c r="A66" s="5" t="s">
        <v>131</v>
      </c>
      <c r="B66" s="5">
        <v>10</v>
      </c>
      <c r="C66" s="10" t="s">
        <v>58</v>
      </c>
      <c r="D66" s="10"/>
      <c r="E66" s="114">
        <f>+[3]REP_EPG034_EjecucionPresupuesta!$Q$80</f>
        <v>61377000000</v>
      </c>
      <c r="F66" s="24"/>
      <c r="G66" s="24"/>
      <c r="H66" s="24"/>
      <c r="I66" s="24"/>
      <c r="J66" s="24"/>
      <c r="K66" s="24"/>
      <c r="L66" s="24"/>
      <c r="M66" s="24"/>
      <c r="N66" s="24"/>
      <c r="O66" s="118"/>
      <c r="P66" s="146">
        <f>+E66+G66+K66+O66</f>
        <v>61377000000</v>
      </c>
      <c r="Q66" s="24">
        <f t="shared" si="52"/>
        <v>0</v>
      </c>
      <c r="R66" s="24">
        <f>SUMIF(F66:N66,"&lt;0")*(-1)</f>
        <v>0</v>
      </c>
      <c r="S66" s="118">
        <f>+E66+Q66-R66+O66</f>
        <v>61377000000</v>
      </c>
      <c r="T66" s="26">
        <f t="shared" ref="T66:T67" si="62">+S66-U66</f>
        <v>0</v>
      </c>
      <c r="U66" s="114">
        <f>+[4]REP_EPG034_EjecucionPresupuesta!$T$80</f>
        <v>61377000000</v>
      </c>
    </row>
    <row r="67" spans="1:22" s="18" customFormat="1" ht="63.75" x14ac:dyDescent="0.2">
      <c r="A67" s="5" t="s">
        <v>131</v>
      </c>
      <c r="B67" s="5">
        <v>11</v>
      </c>
      <c r="C67" s="10" t="s">
        <v>68</v>
      </c>
      <c r="D67" s="10"/>
      <c r="E67" s="114">
        <f>+[3]REP_EPG034_EjecucionPresupuesta!$Q$81</f>
        <v>10400000000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146">
        <f>SUM(E67:O67)</f>
        <v>10400000000</v>
      </c>
      <c r="Q67" s="23">
        <f t="shared" si="52"/>
        <v>0</v>
      </c>
      <c r="R67" s="23">
        <f>SUMIF(F67:G67,"&lt;0")*(-1)</f>
        <v>0</v>
      </c>
      <c r="S67" s="118">
        <f>+E67+Q67-R67+O67</f>
        <v>10400000000</v>
      </c>
      <c r="T67" s="26">
        <f t="shared" si="62"/>
        <v>0</v>
      </c>
      <c r="U67" s="114">
        <f>+[4]REP_EPG034_EjecucionPresupuesta!$T$81</f>
        <v>10400000000</v>
      </c>
    </row>
    <row r="68" spans="1:22" s="18" customFormat="1" ht="38.25" x14ac:dyDescent="0.2">
      <c r="A68" s="46"/>
      <c r="B68" s="46"/>
      <c r="C68" s="47" t="s">
        <v>63</v>
      </c>
      <c r="D68" s="47"/>
      <c r="E68" s="48">
        <f>+E69</f>
        <v>98000000</v>
      </c>
      <c r="F68" s="48">
        <f>+F69</f>
        <v>0</v>
      </c>
      <c r="G68" s="48">
        <f t="shared" ref="F68:U69" si="63">+G69</f>
        <v>0</v>
      </c>
      <c r="H68" s="48">
        <f t="shared" si="63"/>
        <v>0</v>
      </c>
      <c r="I68" s="48">
        <f t="shared" si="63"/>
        <v>0</v>
      </c>
      <c r="J68" s="48">
        <f t="shared" si="63"/>
        <v>0</v>
      </c>
      <c r="K68" s="48">
        <f t="shared" si="63"/>
        <v>0</v>
      </c>
      <c r="L68" s="48">
        <f t="shared" si="63"/>
        <v>0</v>
      </c>
      <c r="M68" s="48">
        <f t="shared" si="63"/>
        <v>0</v>
      </c>
      <c r="N68" s="48">
        <f t="shared" si="63"/>
        <v>0</v>
      </c>
      <c r="O68" s="48">
        <f t="shared" si="63"/>
        <v>0</v>
      </c>
      <c r="P68" s="48">
        <f>+P69</f>
        <v>98000000</v>
      </c>
      <c r="Q68" s="48">
        <f>+Q69</f>
        <v>0</v>
      </c>
      <c r="R68" s="48">
        <f>+R69</f>
        <v>0</v>
      </c>
      <c r="S68" s="48">
        <f>+S69</f>
        <v>98000000</v>
      </c>
      <c r="T68" s="48">
        <f t="shared" si="63"/>
        <v>0</v>
      </c>
      <c r="U68" s="48">
        <f>+U69</f>
        <v>98000000</v>
      </c>
    </row>
    <row r="69" spans="1:22" s="18" customFormat="1" x14ac:dyDescent="0.2">
      <c r="A69" s="42"/>
      <c r="B69" s="42"/>
      <c r="C69" s="43" t="s">
        <v>67</v>
      </c>
      <c r="D69" s="43"/>
      <c r="E69" s="44">
        <f>+E70</f>
        <v>98000000</v>
      </c>
      <c r="F69" s="44">
        <f t="shared" si="63"/>
        <v>0</v>
      </c>
      <c r="G69" s="44">
        <f t="shared" si="63"/>
        <v>0</v>
      </c>
      <c r="H69" s="44">
        <f t="shared" si="63"/>
        <v>0</v>
      </c>
      <c r="I69" s="44">
        <f t="shared" si="63"/>
        <v>0</v>
      </c>
      <c r="J69" s="44">
        <f t="shared" si="63"/>
        <v>0</v>
      </c>
      <c r="K69" s="44">
        <f t="shared" si="63"/>
        <v>0</v>
      </c>
      <c r="L69" s="44">
        <f t="shared" si="63"/>
        <v>0</v>
      </c>
      <c r="M69" s="44">
        <f t="shared" si="63"/>
        <v>0</v>
      </c>
      <c r="N69" s="44">
        <f t="shared" si="63"/>
        <v>0</v>
      </c>
      <c r="O69" s="44">
        <f t="shared" si="63"/>
        <v>0</v>
      </c>
      <c r="P69" s="44">
        <f t="shared" si="63"/>
        <v>98000000</v>
      </c>
      <c r="Q69" s="44">
        <f t="shared" si="63"/>
        <v>0</v>
      </c>
      <c r="R69" s="44">
        <f t="shared" si="63"/>
        <v>0</v>
      </c>
      <c r="S69" s="44">
        <f t="shared" si="63"/>
        <v>98000000</v>
      </c>
      <c r="T69" s="44">
        <f t="shared" si="63"/>
        <v>0</v>
      </c>
      <c r="U69" s="44">
        <f t="shared" si="63"/>
        <v>98000000</v>
      </c>
    </row>
    <row r="70" spans="1:22" s="107" customFormat="1" ht="38.25" x14ac:dyDescent="0.2">
      <c r="A70" s="104" t="s">
        <v>132</v>
      </c>
      <c r="B70" s="104">
        <v>11</v>
      </c>
      <c r="C70" s="105" t="s">
        <v>64</v>
      </c>
      <c r="D70" s="105"/>
      <c r="E70" s="106">
        <f>+[3]REP_EPG034_EjecucionPresupuesta!$Q$82</f>
        <v>98000000</v>
      </c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22">
        <f>SUM(E70:O70)</f>
        <v>98000000</v>
      </c>
      <c r="Q70" s="106">
        <f t="shared" ref="Q70:Q102" si="64">SUMIF(F70:N70,"&gt;0")</f>
        <v>0</v>
      </c>
      <c r="R70" s="106">
        <f>SUMIF(F70:G70,"&lt;0")*(-1)</f>
        <v>0</v>
      </c>
      <c r="S70" s="23">
        <f>+E70+Q70-R70</f>
        <v>98000000</v>
      </c>
      <c r="T70" s="26">
        <f t="shared" ref="T70" si="65">+S70-U70</f>
        <v>0</v>
      </c>
      <c r="U70" s="106">
        <f>+[4]REP_EPG034_EjecucionPresupuesta!$T$82</f>
        <v>98000000</v>
      </c>
    </row>
    <row r="71" spans="1:22" s="18" customFormat="1" ht="19.5" customHeight="1" x14ac:dyDescent="0.2">
      <c r="A71" s="203" t="s">
        <v>159</v>
      </c>
      <c r="B71" s="203"/>
      <c r="C71" s="203"/>
      <c r="D71" s="43"/>
      <c r="E71" s="44">
        <f>+E72+E129</f>
        <v>314006698725</v>
      </c>
      <c r="F71" s="44">
        <f t="shared" ref="F71:U71" si="66">+F72+F129</f>
        <v>0</v>
      </c>
      <c r="G71" s="44">
        <f t="shared" si="66"/>
        <v>0</v>
      </c>
      <c r="H71" s="44">
        <f t="shared" si="66"/>
        <v>0</v>
      </c>
      <c r="I71" s="44">
        <f t="shared" si="66"/>
        <v>0</v>
      </c>
      <c r="J71" s="44">
        <f t="shared" si="66"/>
        <v>0</v>
      </c>
      <c r="K71" s="44">
        <f t="shared" si="66"/>
        <v>0</v>
      </c>
      <c r="L71" s="44">
        <f t="shared" si="66"/>
        <v>0</v>
      </c>
      <c r="M71" s="44">
        <f t="shared" si="66"/>
        <v>0</v>
      </c>
      <c r="N71" s="44">
        <f t="shared" si="66"/>
        <v>0</v>
      </c>
      <c r="O71" s="44">
        <f t="shared" si="66"/>
        <v>0</v>
      </c>
      <c r="P71" s="44">
        <f>+P72+P129</f>
        <v>314006698725</v>
      </c>
      <c r="Q71" s="44">
        <f t="shared" si="66"/>
        <v>0</v>
      </c>
      <c r="R71" s="44">
        <f t="shared" si="66"/>
        <v>0</v>
      </c>
      <c r="S71" s="44">
        <f>+S72+S129</f>
        <v>314006698725</v>
      </c>
      <c r="T71" s="44">
        <f t="shared" si="66"/>
        <v>0</v>
      </c>
      <c r="U71" s="44">
        <f t="shared" si="66"/>
        <v>314006698725</v>
      </c>
      <c r="V71" s="147"/>
    </row>
    <row r="72" spans="1:22" s="18" customFormat="1" ht="19.5" customHeight="1" x14ac:dyDescent="0.2">
      <c r="A72" s="63" t="s">
        <v>160</v>
      </c>
      <c r="B72" s="63"/>
      <c r="C72" s="63"/>
      <c r="D72" s="43"/>
      <c r="E72" s="44">
        <f>+E73+E89+E104+E107+E112</f>
        <v>312006698725</v>
      </c>
      <c r="F72" s="44">
        <f t="shared" ref="F72:T72" si="67">+F73+F89+F104+F107+F112</f>
        <v>0</v>
      </c>
      <c r="G72" s="44">
        <f t="shared" si="67"/>
        <v>0</v>
      </c>
      <c r="H72" s="44">
        <f t="shared" si="67"/>
        <v>0</v>
      </c>
      <c r="I72" s="44">
        <f t="shared" si="67"/>
        <v>0</v>
      </c>
      <c r="J72" s="44">
        <f t="shared" si="67"/>
        <v>0</v>
      </c>
      <c r="K72" s="44">
        <f t="shared" si="67"/>
        <v>0</v>
      </c>
      <c r="L72" s="44">
        <f t="shared" si="67"/>
        <v>0</v>
      </c>
      <c r="M72" s="44">
        <f t="shared" si="67"/>
        <v>0</v>
      </c>
      <c r="N72" s="44">
        <f t="shared" si="67"/>
        <v>0</v>
      </c>
      <c r="O72" s="44">
        <f t="shared" si="67"/>
        <v>0</v>
      </c>
      <c r="P72" s="44">
        <f t="shared" si="67"/>
        <v>312006698725</v>
      </c>
      <c r="Q72" s="44">
        <f t="shared" si="67"/>
        <v>0</v>
      </c>
      <c r="R72" s="44">
        <f t="shared" si="67"/>
        <v>0</v>
      </c>
      <c r="S72" s="44">
        <f>+S73+S89+S104+S107+S112</f>
        <v>312006698725</v>
      </c>
      <c r="T72" s="44">
        <f t="shared" si="67"/>
        <v>0</v>
      </c>
      <c r="U72" s="44">
        <f>+U73+U89+U104+U107+U112</f>
        <v>312006698725</v>
      </c>
      <c r="V72" s="147"/>
    </row>
    <row r="73" spans="1:22" s="18" customFormat="1" ht="127.5" x14ac:dyDescent="0.2">
      <c r="A73" s="46" t="s">
        <v>173</v>
      </c>
      <c r="B73" s="46"/>
      <c r="C73" s="47" t="s">
        <v>25</v>
      </c>
      <c r="D73" s="47"/>
      <c r="E73" s="48">
        <f>E74</f>
        <v>102151350914</v>
      </c>
      <c r="F73" s="48">
        <f t="shared" ref="F73:T73" si="68">F74</f>
        <v>0</v>
      </c>
      <c r="G73" s="48">
        <f t="shared" si="68"/>
        <v>0</v>
      </c>
      <c r="H73" s="48">
        <f t="shared" si="68"/>
        <v>0</v>
      </c>
      <c r="I73" s="48">
        <f t="shared" si="68"/>
        <v>0</v>
      </c>
      <c r="J73" s="48">
        <f t="shared" si="68"/>
        <v>0</v>
      </c>
      <c r="K73" s="48">
        <f t="shared" si="68"/>
        <v>0</v>
      </c>
      <c r="L73" s="48">
        <f t="shared" si="68"/>
        <v>0</v>
      </c>
      <c r="M73" s="48">
        <f t="shared" si="68"/>
        <v>0</v>
      </c>
      <c r="N73" s="48">
        <f t="shared" si="68"/>
        <v>0</v>
      </c>
      <c r="O73" s="48">
        <f t="shared" si="68"/>
        <v>0</v>
      </c>
      <c r="P73" s="48">
        <f t="shared" si="68"/>
        <v>102151350914</v>
      </c>
      <c r="Q73" s="48">
        <f t="shared" si="68"/>
        <v>0</v>
      </c>
      <c r="R73" s="48">
        <f t="shared" si="68"/>
        <v>0</v>
      </c>
      <c r="S73" s="48">
        <f t="shared" si="68"/>
        <v>102151350914</v>
      </c>
      <c r="T73" s="48">
        <f t="shared" si="68"/>
        <v>0</v>
      </c>
      <c r="U73" s="48">
        <f>U74</f>
        <v>102151350914</v>
      </c>
    </row>
    <row r="74" spans="1:22" s="18" customFormat="1" ht="25.5" x14ac:dyDescent="0.2">
      <c r="A74" s="49"/>
      <c r="B74" s="49"/>
      <c r="C74" s="50" t="s">
        <v>7</v>
      </c>
      <c r="D74" s="50"/>
      <c r="E74" s="51">
        <f>SUM(E75:E88)</f>
        <v>102151350914</v>
      </c>
      <c r="F74" s="51">
        <f t="shared" ref="F74:S74" si="69">SUM(F75:F88)</f>
        <v>0</v>
      </c>
      <c r="G74" s="51">
        <f t="shared" si="69"/>
        <v>0</v>
      </c>
      <c r="H74" s="51">
        <f t="shared" si="69"/>
        <v>0</v>
      </c>
      <c r="I74" s="51">
        <f t="shared" si="69"/>
        <v>0</v>
      </c>
      <c r="J74" s="51">
        <f t="shared" si="69"/>
        <v>0</v>
      </c>
      <c r="K74" s="51">
        <f t="shared" si="69"/>
        <v>0</v>
      </c>
      <c r="L74" s="51">
        <f t="shared" si="69"/>
        <v>0</v>
      </c>
      <c r="M74" s="51">
        <f t="shared" si="69"/>
        <v>0</v>
      </c>
      <c r="N74" s="51">
        <f t="shared" si="69"/>
        <v>0</v>
      </c>
      <c r="O74" s="51">
        <f t="shared" si="69"/>
        <v>0</v>
      </c>
      <c r="P74" s="51">
        <f t="shared" si="69"/>
        <v>102151350914</v>
      </c>
      <c r="Q74" s="51">
        <f t="shared" si="69"/>
        <v>0</v>
      </c>
      <c r="R74" s="51">
        <f t="shared" si="69"/>
        <v>0</v>
      </c>
      <c r="S74" s="51">
        <f t="shared" si="69"/>
        <v>102151350914</v>
      </c>
      <c r="T74" s="51">
        <f>SUM(T75:T88)</f>
        <v>0</v>
      </c>
      <c r="U74" s="51">
        <f>SUM(U75:U88)</f>
        <v>102151350914</v>
      </c>
    </row>
    <row r="75" spans="1:22" s="18" customFormat="1" ht="87.75" customHeight="1" x14ac:dyDescent="0.2">
      <c r="A75" s="11" t="s">
        <v>75</v>
      </c>
      <c r="B75" s="11" t="s">
        <v>4</v>
      </c>
      <c r="C75" s="6" t="s">
        <v>74</v>
      </c>
      <c r="D75" s="6"/>
      <c r="E75" s="118">
        <f>+[3]REP_EPG034_EjecucionPresupuesta!$Q$34</f>
        <v>16146000000</v>
      </c>
      <c r="F75" s="21"/>
      <c r="G75" s="21"/>
      <c r="H75" s="34"/>
      <c r="I75" s="34"/>
      <c r="J75" s="34"/>
      <c r="K75" s="21"/>
      <c r="L75" s="21"/>
      <c r="M75" s="21"/>
      <c r="N75" s="21"/>
      <c r="O75" s="21"/>
      <c r="P75" s="22">
        <f t="shared" ref="P75:P88" si="70">SUM(E75:O75)</f>
        <v>16146000000</v>
      </c>
      <c r="Q75" s="23">
        <f t="shared" si="64"/>
        <v>0</v>
      </c>
      <c r="R75" s="23">
        <f t="shared" ref="R75:R102" si="71">SUMIF(F75:N75,"&lt;0")*(-1)</f>
        <v>0</v>
      </c>
      <c r="S75" s="21">
        <f t="shared" ref="S75:S88" si="72">+E75+Q75-R75+O75</f>
        <v>16146000000</v>
      </c>
      <c r="T75" s="24">
        <f t="shared" ref="T75:T85" si="73">+S75-U75</f>
        <v>0</v>
      </c>
      <c r="U75" s="118">
        <f>+[4]REP_EPG034_EjecucionPresupuesta!$T$34</f>
        <v>16146000000</v>
      </c>
    </row>
    <row r="76" spans="1:22" s="18" customFormat="1" ht="63.75" customHeight="1" x14ac:dyDescent="0.2">
      <c r="A76" s="11" t="s">
        <v>76</v>
      </c>
      <c r="B76" s="11" t="s">
        <v>4</v>
      </c>
      <c r="C76" s="6" t="s">
        <v>83</v>
      </c>
      <c r="D76" s="6"/>
      <c r="E76" s="118">
        <f>+[3]REP_EPG034_EjecucionPresupuesta!$Q$35</f>
        <v>40005000000</v>
      </c>
      <c r="F76" s="21"/>
      <c r="G76" s="21"/>
      <c r="H76" s="34"/>
      <c r="I76" s="34"/>
      <c r="J76" s="34"/>
      <c r="K76" s="21"/>
      <c r="L76" s="21"/>
      <c r="M76" s="21"/>
      <c r="N76" s="21"/>
      <c r="O76" s="21"/>
      <c r="P76" s="22">
        <f t="shared" si="70"/>
        <v>40005000000</v>
      </c>
      <c r="Q76" s="23">
        <f t="shared" si="64"/>
        <v>0</v>
      </c>
      <c r="R76" s="23">
        <f t="shared" si="71"/>
        <v>0</v>
      </c>
      <c r="S76" s="21">
        <f t="shared" si="72"/>
        <v>40005000000</v>
      </c>
      <c r="T76" s="24">
        <f t="shared" si="73"/>
        <v>0</v>
      </c>
      <c r="U76" s="118">
        <f>+[4]REP_EPG034_EjecucionPresupuesta!$T$35</f>
        <v>40005000000</v>
      </c>
    </row>
    <row r="77" spans="1:22" s="18" customFormat="1" ht="63.75" customHeight="1" x14ac:dyDescent="0.2">
      <c r="A77" s="11" t="s">
        <v>77</v>
      </c>
      <c r="B77" s="11" t="s">
        <v>4</v>
      </c>
      <c r="C77" s="6" t="s">
        <v>83</v>
      </c>
      <c r="D77" s="6"/>
      <c r="E77" s="114">
        <f>+[3]REP_EPG034_EjecucionPresupuesta!$Q$36</f>
        <v>10000000000</v>
      </c>
      <c r="F77" s="21"/>
      <c r="G77" s="21"/>
      <c r="H77" s="34"/>
      <c r="I77" s="34"/>
      <c r="J77" s="34"/>
      <c r="K77" s="21"/>
      <c r="L77" s="21"/>
      <c r="M77" s="21"/>
      <c r="N77" s="21"/>
      <c r="O77" s="21"/>
      <c r="P77" s="22">
        <f t="shared" si="70"/>
        <v>10000000000</v>
      </c>
      <c r="Q77" s="23">
        <f t="shared" si="64"/>
        <v>0</v>
      </c>
      <c r="R77" s="23">
        <f t="shared" si="71"/>
        <v>0</v>
      </c>
      <c r="S77" s="21">
        <f t="shared" si="72"/>
        <v>10000000000</v>
      </c>
      <c r="T77" s="31">
        <f t="shared" si="73"/>
        <v>0</v>
      </c>
      <c r="U77" s="114">
        <f>+[4]REP_EPG034_EjecucionPresupuesta!$T$36</f>
        <v>10000000000</v>
      </c>
    </row>
    <row r="78" spans="1:22" s="18" customFormat="1" ht="102" customHeight="1" x14ac:dyDescent="0.2">
      <c r="A78" s="11" t="s">
        <v>78</v>
      </c>
      <c r="B78" s="11" t="s">
        <v>4</v>
      </c>
      <c r="C78" s="6" t="s">
        <v>83</v>
      </c>
      <c r="D78" s="6"/>
      <c r="E78" s="118">
        <f>+[3]REP_EPG034_EjecucionPresupuesta!$Q$37</f>
        <v>400000000</v>
      </c>
      <c r="F78" s="21"/>
      <c r="G78" s="21"/>
      <c r="H78" s="34"/>
      <c r="I78" s="34"/>
      <c r="J78" s="34"/>
      <c r="K78" s="21"/>
      <c r="L78" s="21"/>
      <c r="M78" s="21"/>
      <c r="N78" s="21"/>
      <c r="O78" s="21"/>
      <c r="P78" s="22">
        <f t="shared" si="70"/>
        <v>400000000</v>
      </c>
      <c r="Q78" s="23">
        <f t="shared" si="64"/>
        <v>0</v>
      </c>
      <c r="R78" s="23">
        <f t="shared" si="71"/>
        <v>0</v>
      </c>
      <c r="S78" s="21">
        <f t="shared" si="72"/>
        <v>400000000</v>
      </c>
      <c r="T78" s="24">
        <f t="shared" si="73"/>
        <v>0</v>
      </c>
      <c r="U78" s="118">
        <f>+[4]REP_EPG034_EjecucionPresupuesta!$T$37</f>
        <v>400000000</v>
      </c>
    </row>
    <row r="79" spans="1:22" s="18" customFormat="1" ht="102" customHeight="1" x14ac:dyDescent="0.2">
      <c r="A79" s="11" t="s">
        <v>79</v>
      </c>
      <c r="B79" s="11" t="s">
        <v>4</v>
      </c>
      <c r="C79" s="10" t="s">
        <v>83</v>
      </c>
      <c r="D79" s="10"/>
      <c r="E79" s="118">
        <f>+[3]REP_EPG034_EjecucionPresupuesta!$Q$38</f>
        <v>10000000000</v>
      </c>
      <c r="F79" s="21"/>
      <c r="G79" s="21"/>
      <c r="H79" s="34"/>
      <c r="I79" s="34"/>
      <c r="J79" s="34"/>
      <c r="K79" s="21"/>
      <c r="L79" s="21"/>
      <c r="M79" s="21"/>
      <c r="N79" s="21"/>
      <c r="O79" s="21"/>
      <c r="P79" s="22">
        <f t="shared" si="70"/>
        <v>10000000000</v>
      </c>
      <c r="Q79" s="23">
        <f t="shared" si="64"/>
        <v>0</v>
      </c>
      <c r="R79" s="23">
        <f t="shared" si="71"/>
        <v>0</v>
      </c>
      <c r="S79" s="21">
        <f t="shared" si="72"/>
        <v>10000000000</v>
      </c>
      <c r="T79" s="24">
        <f t="shared" si="73"/>
        <v>0</v>
      </c>
      <c r="U79" s="118">
        <f>+[4]REP_EPG034_EjecucionPresupuesta!$T$38</f>
        <v>10000000000</v>
      </c>
    </row>
    <row r="80" spans="1:22" s="18" customFormat="1" ht="102" customHeight="1" x14ac:dyDescent="0.2">
      <c r="A80" s="11" t="s">
        <v>80</v>
      </c>
      <c r="B80" s="11" t="s">
        <v>4</v>
      </c>
      <c r="C80" s="6" t="s">
        <v>84</v>
      </c>
      <c r="D80" s="6"/>
      <c r="E80" s="118">
        <f>+[3]REP_EPG034_EjecucionPresupuesta!$Q$39</f>
        <v>500000000</v>
      </c>
      <c r="F80" s="21"/>
      <c r="G80" s="21"/>
      <c r="H80" s="34"/>
      <c r="I80" s="34"/>
      <c r="J80" s="34"/>
      <c r="K80" s="21"/>
      <c r="L80" s="21"/>
      <c r="M80" s="21"/>
      <c r="N80" s="21"/>
      <c r="O80" s="21"/>
      <c r="P80" s="22">
        <f t="shared" si="70"/>
        <v>500000000</v>
      </c>
      <c r="Q80" s="23">
        <f t="shared" si="64"/>
        <v>0</v>
      </c>
      <c r="R80" s="23">
        <f t="shared" si="71"/>
        <v>0</v>
      </c>
      <c r="S80" s="21">
        <f t="shared" si="72"/>
        <v>500000000</v>
      </c>
      <c r="T80" s="24">
        <f t="shared" si="73"/>
        <v>0</v>
      </c>
      <c r="U80" s="118">
        <f>+[4]REP_EPG034_EjecucionPresupuesta!$T$39</f>
        <v>500000000</v>
      </c>
    </row>
    <row r="81" spans="1:22" s="18" customFormat="1" ht="76.5" x14ac:dyDescent="0.2">
      <c r="A81" s="11" t="s">
        <v>81</v>
      </c>
      <c r="B81" s="11" t="s">
        <v>4</v>
      </c>
      <c r="C81" s="10" t="s">
        <v>85</v>
      </c>
      <c r="D81" s="10"/>
      <c r="E81" s="118">
        <f>+[3]REP_EPG034_EjecucionPresupuesta!$Q$40</f>
        <v>14000000000</v>
      </c>
      <c r="F81" s="21"/>
      <c r="G81" s="21"/>
      <c r="H81" s="34"/>
      <c r="I81" s="34"/>
      <c r="J81" s="34"/>
      <c r="K81" s="21"/>
      <c r="L81" s="21"/>
      <c r="M81" s="21"/>
      <c r="N81" s="21"/>
      <c r="O81" s="21"/>
      <c r="P81" s="22">
        <f t="shared" si="70"/>
        <v>14000000000</v>
      </c>
      <c r="Q81" s="23">
        <f t="shared" si="64"/>
        <v>0</v>
      </c>
      <c r="R81" s="23">
        <f t="shared" si="71"/>
        <v>0</v>
      </c>
      <c r="S81" s="21">
        <f t="shared" si="72"/>
        <v>14000000000</v>
      </c>
      <c r="T81" s="24">
        <f t="shared" si="73"/>
        <v>0</v>
      </c>
      <c r="U81" s="118">
        <f>+[4]REP_EPG034_EjecucionPresupuesta!$T$40</f>
        <v>14000000000</v>
      </c>
    </row>
    <row r="82" spans="1:22" s="18" customFormat="1" ht="102" customHeight="1" x14ac:dyDescent="0.2">
      <c r="A82" s="11" t="s">
        <v>82</v>
      </c>
      <c r="B82" s="11" t="s">
        <v>4</v>
      </c>
      <c r="C82" s="10" t="s">
        <v>86</v>
      </c>
      <c r="D82" s="10"/>
      <c r="E82" s="118">
        <f>+[3]REP_EPG034_EjecucionPresupuesta!$Q$41</f>
        <v>3000350914</v>
      </c>
      <c r="F82" s="21"/>
      <c r="G82" s="21"/>
      <c r="H82" s="34"/>
      <c r="I82" s="34"/>
      <c r="J82" s="34"/>
      <c r="K82" s="21"/>
      <c r="L82" s="21"/>
      <c r="M82" s="21"/>
      <c r="N82" s="21"/>
      <c r="O82" s="21"/>
      <c r="P82" s="22">
        <f t="shared" si="70"/>
        <v>3000350914</v>
      </c>
      <c r="Q82" s="23">
        <f t="shared" si="64"/>
        <v>0</v>
      </c>
      <c r="R82" s="23">
        <f t="shared" si="71"/>
        <v>0</v>
      </c>
      <c r="S82" s="21">
        <f t="shared" si="72"/>
        <v>3000350914</v>
      </c>
      <c r="T82" s="24">
        <f t="shared" si="73"/>
        <v>0</v>
      </c>
      <c r="U82" s="118">
        <f>+[4]REP_EPG034_EjecucionPresupuesta!$T$41</f>
        <v>3000350914</v>
      </c>
    </row>
    <row r="83" spans="1:22" s="18" customFormat="1" ht="102" customHeight="1" x14ac:dyDescent="0.2">
      <c r="A83" s="173" t="s">
        <v>181</v>
      </c>
      <c r="B83" s="148">
        <v>10</v>
      </c>
      <c r="C83" s="174" t="s">
        <v>182</v>
      </c>
      <c r="D83" s="174"/>
      <c r="E83" s="119">
        <f>+[3]REP_EPG034_EjecucionPresupuesta!$Q$42</f>
        <v>600000000</v>
      </c>
      <c r="F83" s="21"/>
      <c r="G83" s="21"/>
      <c r="H83" s="34"/>
      <c r="I83" s="34"/>
      <c r="J83" s="34"/>
      <c r="K83" s="21"/>
      <c r="L83" s="21"/>
      <c r="M83" s="21"/>
      <c r="N83" s="21"/>
      <c r="O83" s="21"/>
      <c r="P83" s="22">
        <f t="shared" si="70"/>
        <v>600000000</v>
      </c>
      <c r="Q83" s="23">
        <f t="shared" si="64"/>
        <v>0</v>
      </c>
      <c r="R83" s="23">
        <f t="shared" si="71"/>
        <v>0</v>
      </c>
      <c r="S83" s="21">
        <f t="shared" si="72"/>
        <v>600000000</v>
      </c>
      <c r="T83" s="24">
        <f t="shared" si="73"/>
        <v>0</v>
      </c>
      <c r="U83" s="118">
        <f>+[4]REP_EPG034_EjecucionPresupuesta!$T$42</f>
        <v>600000000</v>
      </c>
    </row>
    <row r="84" spans="1:22" s="18" customFormat="1" ht="102" customHeight="1" x14ac:dyDescent="0.2">
      <c r="A84" s="103" t="s">
        <v>176</v>
      </c>
      <c r="B84" s="11">
        <v>10</v>
      </c>
      <c r="C84" s="111" t="s">
        <v>177</v>
      </c>
      <c r="D84" s="112"/>
      <c r="E84" s="119">
        <f>+[3]REP_EPG034_EjecucionPresupuesta!$Q$43</f>
        <v>300000000</v>
      </c>
      <c r="F84" s="21"/>
      <c r="G84" s="21"/>
      <c r="H84" s="34"/>
      <c r="I84" s="34"/>
      <c r="J84" s="34"/>
      <c r="K84" s="21"/>
      <c r="L84" s="21"/>
      <c r="M84" s="21"/>
      <c r="N84" s="21"/>
      <c r="O84" s="21"/>
      <c r="P84" s="22">
        <f t="shared" si="70"/>
        <v>300000000</v>
      </c>
      <c r="Q84" s="23">
        <f t="shared" si="64"/>
        <v>0</v>
      </c>
      <c r="R84" s="23">
        <f t="shared" si="71"/>
        <v>0</v>
      </c>
      <c r="S84" s="21">
        <f t="shared" si="72"/>
        <v>300000000</v>
      </c>
      <c r="T84" s="24">
        <f t="shared" si="73"/>
        <v>0</v>
      </c>
      <c r="U84" s="118">
        <f>+[4]REP_EPG034_EjecucionPresupuesta!$T$43</f>
        <v>300000000</v>
      </c>
    </row>
    <row r="85" spans="1:22" s="18" customFormat="1" ht="102" customHeight="1" x14ac:dyDescent="0.2">
      <c r="A85" s="175" t="s">
        <v>183</v>
      </c>
      <c r="B85" s="11">
        <v>10</v>
      </c>
      <c r="C85" s="176" t="s">
        <v>182</v>
      </c>
      <c r="D85" s="176"/>
      <c r="E85" s="132">
        <f>+[3]REP_EPG034_EjecucionPresupuesta!$Q$44</f>
        <v>200000000</v>
      </c>
      <c r="F85" s="21"/>
      <c r="G85" s="21"/>
      <c r="H85" s="34"/>
      <c r="I85" s="34"/>
      <c r="J85" s="34"/>
      <c r="K85" s="21"/>
      <c r="L85" s="21"/>
      <c r="M85" s="21"/>
      <c r="N85" s="21"/>
      <c r="O85" s="21"/>
      <c r="P85" s="22">
        <f t="shared" si="70"/>
        <v>200000000</v>
      </c>
      <c r="Q85" s="23">
        <f t="shared" si="64"/>
        <v>0</v>
      </c>
      <c r="R85" s="23">
        <f t="shared" si="71"/>
        <v>0</v>
      </c>
      <c r="S85" s="21">
        <f t="shared" si="72"/>
        <v>200000000</v>
      </c>
      <c r="T85" s="24">
        <f t="shared" si="73"/>
        <v>0</v>
      </c>
      <c r="U85" s="118">
        <f>+[4]REP_EPG034_EjecucionPresupuesta!$T$44</f>
        <v>200000000</v>
      </c>
    </row>
    <row r="86" spans="1:22" s="18" customFormat="1" ht="102" customHeight="1" x14ac:dyDescent="0.2">
      <c r="A86" s="175" t="s">
        <v>184</v>
      </c>
      <c r="B86" s="11">
        <v>10</v>
      </c>
      <c r="C86" s="176" t="s">
        <v>74</v>
      </c>
      <c r="D86" s="176"/>
      <c r="E86" s="134">
        <f>+[3]REP_EPG034_EjecucionPresupuesta!$Q$45</f>
        <v>5000000000</v>
      </c>
      <c r="F86" s="21"/>
      <c r="G86" s="21"/>
      <c r="H86" s="34"/>
      <c r="I86" s="34"/>
      <c r="J86" s="34"/>
      <c r="K86" s="21"/>
      <c r="L86" s="21"/>
      <c r="M86" s="21"/>
      <c r="N86" s="21"/>
      <c r="O86" s="21"/>
      <c r="P86" s="22">
        <f t="shared" si="70"/>
        <v>5000000000</v>
      </c>
      <c r="Q86" s="23">
        <f t="shared" si="64"/>
        <v>0</v>
      </c>
      <c r="R86" s="23">
        <f t="shared" si="71"/>
        <v>0</v>
      </c>
      <c r="S86" s="21">
        <f t="shared" si="72"/>
        <v>5000000000</v>
      </c>
      <c r="T86" s="24">
        <f>+S86-U86</f>
        <v>0</v>
      </c>
      <c r="U86" s="118">
        <f>+[4]REP_EPG034_EjecucionPresupuesta!$T$45</f>
        <v>5000000000</v>
      </c>
    </row>
    <row r="87" spans="1:22" s="18" customFormat="1" ht="102" customHeight="1" x14ac:dyDescent="0.2">
      <c r="A87" s="175" t="s">
        <v>185</v>
      </c>
      <c r="B87" s="11">
        <v>10</v>
      </c>
      <c r="C87" s="176" t="s">
        <v>74</v>
      </c>
      <c r="D87" s="176"/>
      <c r="E87" s="134">
        <f>+[3]REP_EPG034_EjecucionPresupuesta!$Q$46</f>
        <v>1000000000</v>
      </c>
      <c r="F87" s="21"/>
      <c r="G87" s="21"/>
      <c r="H87" s="34"/>
      <c r="I87" s="34"/>
      <c r="J87" s="34"/>
      <c r="K87" s="21"/>
      <c r="L87" s="21"/>
      <c r="M87" s="21"/>
      <c r="N87" s="21"/>
      <c r="O87" s="21"/>
      <c r="P87" s="22">
        <f t="shared" si="70"/>
        <v>1000000000</v>
      </c>
      <c r="Q87" s="23">
        <f t="shared" si="64"/>
        <v>0</v>
      </c>
      <c r="R87" s="23">
        <f t="shared" si="71"/>
        <v>0</v>
      </c>
      <c r="S87" s="21">
        <f t="shared" si="72"/>
        <v>1000000000</v>
      </c>
      <c r="T87" s="24">
        <f t="shared" ref="T87:T88" si="74">+S87-U87</f>
        <v>0</v>
      </c>
      <c r="U87" s="118">
        <f>+[4]REP_EPG034_EjecucionPresupuesta!$T$46</f>
        <v>1000000000</v>
      </c>
    </row>
    <row r="88" spans="1:22" s="18" customFormat="1" ht="102" customHeight="1" x14ac:dyDescent="0.2">
      <c r="A88" s="175" t="s">
        <v>186</v>
      </c>
      <c r="B88" s="131">
        <v>10</v>
      </c>
      <c r="C88" s="176" t="s">
        <v>187</v>
      </c>
      <c r="D88" s="176"/>
      <c r="E88" s="134">
        <f>+[3]REP_EPG034_EjecucionPresupuesta!$Q$47</f>
        <v>1000000000</v>
      </c>
      <c r="F88" s="133"/>
      <c r="G88" s="133"/>
      <c r="H88" s="140"/>
      <c r="I88" s="140"/>
      <c r="J88" s="140"/>
      <c r="K88" s="133"/>
      <c r="L88" s="133"/>
      <c r="M88" s="133"/>
      <c r="N88" s="133"/>
      <c r="O88" s="133"/>
      <c r="P88" s="22">
        <f t="shared" si="70"/>
        <v>1000000000</v>
      </c>
      <c r="Q88" s="23">
        <f t="shared" si="64"/>
        <v>0</v>
      </c>
      <c r="R88" s="23">
        <f t="shared" si="71"/>
        <v>0</v>
      </c>
      <c r="S88" s="21">
        <f t="shared" si="72"/>
        <v>1000000000</v>
      </c>
      <c r="T88" s="24">
        <f t="shared" si="74"/>
        <v>0</v>
      </c>
      <c r="U88" s="118">
        <f>+[4]REP_EPG034_EjecucionPresupuesta!$T$47</f>
        <v>1000000000</v>
      </c>
    </row>
    <row r="89" spans="1:22" s="18" customFormat="1" ht="89.25" x14ac:dyDescent="0.2">
      <c r="A89" s="46" t="s">
        <v>179</v>
      </c>
      <c r="B89" s="46"/>
      <c r="C89" s="47" t="s">
        <v>16</v>
      </c>
      <c r="D89" s="47"/>
      <c r="E89" s="48">
        <f>+E90</f>
        <v>169191000000</v>
      </c>
      <c r="F89" s="48">
        <f t="shared" ref="F89:U89" si="75">+F90</f>
        <v>0</v>
      </c>
      <c r="G89" s="48">
        <f t="shared" si="75"/>
        <v>0</v>
      </c>
      <c r="H89" s="48">
        <f t="shared" si="75"/>
        <v>0</v>
      </c>
      <c r="I89" s="48">
        <f t="shared" si="75"/>
        <v>0</v>
      </c>
      <c r="J89" s="48">
        <f t="shared" si="75"/>
        <v>0</v>
      </c>
      <c r="K89" s="48">
        <f t="shared" si="75"/>
        <v>0</v>
      </c>
      <c r="L89" s="48">
        <f t="shared" si="75"/>
        <v>0</v>
      </c>
      <c r="M89" s="48">
        <f t="shared" si="75"/>
        <v>0</v>
      </c>
      <c r="N89" s="48">
        <f t="shared" si="75"/>
        <v>0</v>
      </c>
      <c r="O89" s="48">
        <f t="shared" si="75"/>
        <v>0</v>
      </c>
      <c r="P89" s="48">
        <f t="shared" si="75"/>
        <v>169191000000</v>
      </c>
      <c r="Q89" s="48">
        <f t="shared" si="75"/>
        <v>0</v>
      </c>
      <c r="R89" s="48">
        <f t="shared" si="75"/>
        <v>0</v>
      </c>
      <c r="S89" s="48">
        <f t="shared" si="75"/>
        <v>169191000000</v>
      </c>
      <c r="T89" s="48">
        <f t="shared" si="75"/>
        <v>0</v>
      </c>
      <c r="U89" s="48">
        <f t="shared" si="75"/>
        <v>169191000000</v>
      </c>
      <c r="V89" s="147"/>
    </row>
    <row r="90" spans="1:22" s="18" customFormat="1" ht="25.5" x14ac:dyDescent="0.2">
      <c r="A90" s="49"/>
      <c r="B90" s="49"/>
      <c r="C90" s="50" t="s">
        <v>7</v>
      </c>
      <c r="D90" s="50"/>
      <c r="E90" s="51">
        <f>SUM(E91:E103)</f>
        <v>169191000000</v>
      </c>
      <c r="F90" s="51">
        <f t="shared" ref="F90:T90" si="76">SUM(F91:F102)</f>
        <v>0</v>
      </c>
      <c r="G90" s="51">
        <f t="shared" si="76"/>
        <v>0</v>
      </c>
      <c r="H90" s="51">
        <f t="shared" si="76"/>
        <v>0</v>
      </c>
      <c r="I90" s="51">
        <f t="shared" si="76"/>
        <v>0</v>
      </c>
      <c r="J90" s="51">
        <f t="shared" si="76"/>
        <v>0</v>
      </c>
      <c r="K90" s="51">
        <f t="shared" si="76"/>
        <v>0</v>
      </c>
      <c r="L90" s="51">
        <f t="shared" si="76"/>
        <v>0</v>
      </c>
      <c r="M90" s="51">
        <f t="shared" si="76"/>
        <v>0</v>
      </c>
      <c r="N90" s="51">
        <f t="shared" si="76"/>
        <v>0</v>
      </c>
      <c r="O90" s="51">
        <f t="shared" si="76"/>
        <v>0</v>
      </c>
      <c r="P90" s="51">
        <f>SUM(P91:P103)</f>
        <v>169191000000</v>
      </c>
      <c r="Q90" s="51">
        <f t="shared" si="76"/>
        <v>0</v>
      </c>
      <c r="R90" s="51">
        <f t="shared" si="76"/>
        <v>0</v>
      </c>
      <c r="S90" s="51">
        <f>SUM(S91:S103)</f>
        <v>169191000000</v>
      </c>
      <c r="T90" s="51">
        <f t="shared" si="76"/>
        <v>0</v>
      </c>
      <c r="U90" s="51">
        <f>SUM(U91:U103)</f>
        <v>169191000000</v>
      </c>
      <c r="V90" s="147"/>
    </row>
    <row r="91" spans="1:22" s="28" customFormat="1" ht="76.5" x14ac:dyDescent="0.2">
      <c r="A91" s="11" t="s">
        <v>87</v>
      </c>
      <c r="B91" s="11" t="s">
        <v>57</v>
      </c>
      <c r="C91" s="6" t="s">
        <v>99</v>
      </c>
      <c r="D91" s="6"/>
      <c r="E91" s="34">
        <f>+[3]REP_EPG034_EjecucionPresupuesta!$Q$48</f>
        <v>60000000000</v>
      </c>
      <c r="F91" s="21"/>
      <c r="G91" s="21"/>
      <c r="H91" s="34"/>
      <c r="I91" s="34"/>
      <c r="J91" s="34"/>
      <c r="K91" s="21"/>
      <c r="L91" s="21"/>
      <c r="M91" s="21"/>
      <c r="N91" s="21"/>
      <c r="O91" s="21"/>
      <c r="P91" s="22">
        <f t="shared" ref="P91:P103" si="77">SUM(E91:O91)</f>
        <v>60000000000</v>
      </c>
      <c r="Q91" s="23">
        <f t="shared" si="64"/>
        <v>0</v>
      </c>
      <c r="R91" s="23">
        <f t="shared" si="71"/>
        <v>0</v>
      </c>
      <c r="S91" s="21">
        <f t="shared" ref="S91:S102" si="78">+E91+Q91-R91+O91</f>
        <v>60000000000</v>
      </c>
      <c r="T91" s="21">
        <f t="shared" ref="T91:T102" si="79">+S91-U91</f>
        <v>0</v>
      </c>
      <c r="U91" s="118">
        <f>+[4]REP_EPG034_EjecucionPresupuesta!$T$48</f>
        <v>60000000000</v>
      </c>
    </row>
    <row r="92" spans="1:22" s="18" customFormat="1" ht="76.5" x14ac:dyDescent="0.2">
      <c r="A92" s="11" t="s">
        <v>88</v>
      </c>
      <c r="B92" s="11" t="s">
        <v>57</v>
      </c>
      <c r="C92" s="6" t="s">
        <v>99</v>
      </c>
      <c r="D92" s="6"/>
      <c r="E92" s="34">
        <f>+[3]REP_EPG034_EjecucionPresupuesta!$Q$49</f>
        <v>81291000000</v>
      </c>
      <c r="F92" s="21"/>
      <c r="G92" s="21"/>
      <c r="H92" s="34"/>
      <c r="I92" s="34"/>
      <c r="J92" s="34"/>
      <c r="K92" s="21"/>
      <c r="L92" s="21"/>
      <c r="M92" s="21"/>
      <c r="N92" s="21"/>
      <c r="O92" s="21"/>
      <c r="P92" s="22">
        <f t="shared" si="77"/>
        <v>81291000000</v>
      </c>
      <c r="Q92" s="23">
        <f t="shared" si="64"/>
        <v>0</v>
      </c>
      <c r="R92" s="23">
        <f t="shared" si="71"/>
        <v>0</v>
      </c>
      <c r="S92" s="21">
        <f t="shared" si="78"/>
        <v>81291000000</v>
      </c>
      <c r="T92" s="21">
        <f t="shared" si="79"/>
        <v>0</v>
      </c>
      <c r="U92" s="118">
        <f>+[4]REP_EPG034_EjecucionPresupuesta!$T$49</f>
        <v>81291000000</v>
      </c>
    </row>
    <row r="93" spans="1:22" s="117" customFormat="1" ht="76.5" x14ac:dyDescent="0.2">
      <c r="A93" s="148" t="s">
        <v>89</v>
      </c>
      <c r="B93" s="148" t="s">
        <v>4</v>
      </c>
      <c r="C93" s="102" t="s">
        <v>100</v>
      </c>
      <c r="D93" s="102"/>
      <c r="E93" s="34">
        <f>+[3]REP_EPG034_EjecucionPresupuesta!$Q$50</f>
        <v>1500000000</v>
      </c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146">
        <f>SUM(E93:O93)</f>
        <v>1500000000</v>
      </c>
      <c r="Q93" s="118">
        <f>SUMIF(F93:O93,"&gt;0")</f>
        <v>0</v>
      </c>
      <c r="R93" s="118">
        <f>SUMIF(F93:O93,"&lt;0")*(-1)</f>
        <v>0</v>
      </c>
      <c r="S93" s="34">
        <f>+E93+Q93-R93</f>
        <v>1500000000</v>
      </c>
      <c r="T93" s="34">
        <f t="shared" si="79"/>
        <v>0</v>
      </c>
      <c r="U93" s="118">
        <f>+[4]REP_EPG034_EjecucionPresupuesta!$T$50</f>
        <v>1500000000</v>
      </c>
    </row>
    <row r="94" spans="1:22" s="28" customFormat="1" ht="114.75" customHeight="1" x14ac:dyDescent="0.2">
      <c r="A94" s="11" t="s">
        <v>90</v>
      </c>
      <c r="B94" s="11" t="s">
        <v>4</v>
      </c>
      <c r="C94" s="6" t="s">
        <v>101</v>
      </c>
      <c r="D94" s="6"/>
      <c r="E94" s="34">
        <f>+[3]REP_EPG034_EjecucionPresupuesta!$Q$51</f>
        <v>500000000</v>
      </c>
      <c r="F94" s="21"/>
      <c r="G94" s="21"/>
      <c r="H94" s="34"/>
      <c r="I94" s="34"/>
      <c r="J94" s="34"/>
      <c r="K94" s="21"/>
      <c r="L94" s="21"/>
      <c r="M94" s="21"/>
      <c r="N94" s="21"/>
      <c r="O94" s="21"/>
      <c r="P94" s="22">
        <f t="shared" si="77"/>
        <v>500000000</v>
      </c>
      <c r="Q94" s="23">
        <f t="shared" si="64"/>
        <v>0</v>
      </c>
      <c r="R94" s="23">
        <f t="shared" si="71"/>
        <v>0</v>
      </c>
      <c r="S94" s="21">
        <f t="shared" si="78"/>
        <v>500000000</v>
      </c>
      <c r="T94" s="21">
        <f t="shared" si="79"/>
        <v>0</v>
      </c>
      <c r="U94" s="118">
        <f>+[4]REP_EPG034_EjecucionPresupuesta!$T$51</f>
        <v>500000000</v>
      </c>
    </row>
    <row r="95" spans="1:22" s="28" customFormat="1" ht="90.75" customHeight="1" x14ac:dyDescent="0.2">
      <c r="A95" s="11" t="s">
        <v>91</v>
      </c>
      <c r="B95" s="11" t="s">
        <v>4</v>
      </c>
      <c r="C95" s="6" t="s">
        <v>102</v>
      </c>
      <c r="D95" s="6"/>
      <c r="E95" s="34">
        <f>+[3]REP_EPG034_EjecucionPresupuesta!$Q$52</f>
        <v>3000000000</v>
      </c>
      <c r="F95" s="26"/>
      <c r="G95" s="26"/>
      <c r="H95" s="114"/>
      <c r="I95" s="114"/>
      <c r="J95" s="114"/>
      <c r="K95" s="26"/>
      <c r="L95" s="26"/>
      <c r="M95" s="26"/>
      <c r="N95" s="26"/>
      <c r="O95" s="26"/>
      <c r="P95" s="22">
        <f t="shared" si="77"/>
        <v>3000000000</v>
      </c>
      <c r="Q95" s="23">
        <f t="shared" si="64"/>
        <v>0</v>
      </c>
      <c r="R95" s="23">
        <f t="shared" si="71"/>
        <v>0</v>
      </c>
      <c r="S95" s="21">
        <f t="shared" si="78"/>
        <v>3000000000</v>
      </c>
      <c r="T95" s="21">
        <f t="shared" si="79"/>
        <v>0</v>
      </c>
      <c r="U95" s="118">
        <f>+[4]REP_EPG034_EjecucionPresupuesta!$T$52</f>
        <v>3000000000</v>
      </c>
    </row>
    <row r="96" spans="1:22" s="28" customFormat="1" ht="90.75" customHeight="1" x14ac:dyDescent="0.2">
      <c r="A96" s="11" t="s">
        <v>92</v>
      </c>
      <c r="B96" s="11" t="s">
        <v>4</v>
      </c>
      <c r="C96" s="6" t="s">
        <v>103</v>
      </c>
      <c r="D96" s="6"/>
      <c r="E96" s="34">
        <f>+[3]REP_EPG034_EjecucionPresupuesta!$Q$53</f>
        <v>3000000000</v>
      </c>
      <c r="F96" s="26"/>
      <c r="G96" s="26"/>
      <c r="H96" s="114"/>
      <c r="I96" s="114"/>
      <c r="J96" s="114"/>
      <c r="K96" s="26"/>
      <c r="L96" s="26"/>
      <c r="M96" s="26"/>
      <c r="N96" s="26"/>
      <c r="O96" s="26"/>
      <c r="P96" s="22">
        <f t="shared" si="77"/>
        <v>3000000000</v>
      </c>
      <c r="Q96" s="23">
        <f t="shared" si="64"/>
        <v>0</v>
      </c>
      <c r="R96" s="23">
        <f t="shared" si="71"/>
        <v>0</v>
      </c>
      <c r="S96" s="21">
        <f t="shared" si="78"/>
        <v>3000000000</v>
      </c>
      <c r="T96" s="21">
        <f t="shared" si="79"/>
        <v>0</v>
      </c>
      <c r="U96" s="118">
        <f>+[4]REP_EPG034_EjecucionPresupuesta!$T$53</f>
        <v>3000000000</v>
      </c>
    </row>
    <row r="97" spans="1:21" s="18" customFormat="1" ht="51" x14ac:dyDescent="0.2">
      <c r="A97" s="11" t="s">
        <v>93</v>
      </c>
      <c r="B97" s="11" t="s">
        <v>4</v>
      </c>
      <c r="C97" s="6" t="s">
        <v>104</v>
      </c>
      <c r="D97" s="6"/>
      <c r="E97" s="34">
        <f>+[3]REP_EPG034_EjecucionPresupuesta!$Q$54</f>
        <v>500000000</v>
      </c>
      <c r="F97" s="21"/>
      <c r="G97" s="21"/>
      <c r="H97" s="34"/>
      <c r="I97" s="34"/>
      <c r="J97" s="34"/>
      <c r="K97" s="21"/>
      <c r="L97" s="21"/>
      <c r="M97" s="21"/>
      <c r="N97" s="21"/>
      <c r="O97" s="21"/>
      <c r="P97" s="22">
        <f t="shared" si="77"/>
        <v>500000000</v>
      </c>
      <c r="Q97" s="23">
        <f t="shared" si="64"/>
        <v>0</v>
      </c>
      <c r="R97" s="23">
        <f t="shared" si="71"/>
        <v>0</v>
      </c>
      <c r="S97" s="21">
        <f t="shared" si="78"/>
        <v>500000000</v>
      </c>
      <c r="T97" s="21">
        <f t="shared" si="79"/>
        <v>0</v>
      </c>
      <c r="U97" s="118">
        <f>+[4]REP_EPG034_EjecucionPresupuesta!$T$54</f>
        <v>500000000</v>
      </c>
    </row>
    <row r="98" spans="1:21" s="28" customFormat="1" ht="76.5" customHeight="1" x14ac:dyDescent="0.2">
      <c r="A98" s="11" t="s">
        <v>94</v>
      </c>
      <c r="B98" s="11">
        <v>10</v>
      </c>
      <c r="C98" s="6" t="s">
        <v>99</v>
      </c>
      <c r="D98" s="6"/>
      <c r="E98" s="34">
        <f>+[3]REP_EPG034_EjecucionPresupuesta!$Q$55</f>
        <v>7000000000</v>
      </c>
      <c r="F98" s="23"/>
      <c r="G98" s="23"/>
      <c r="H98" s="118"/>
      <c r="I98" s="118"/>
      <c r="J98" s="118"/>
      <c r="K98" s="23"/>
      <c r="L98" s="23"/>
      <c r="M98" s="23"/>
      <c r="N98" s="23"/>
      <c r="O98" s="23"/>
      <c r="P98" s="22">
        <f t="shared" si="77"/>
        <v>7000000000</v>
      </c>
      <c r="Q98" s="23">
        <f t="shared" si="64"/>
        <v>0</v>
      </c>
      <c r="R98" s="23">
        <f t="shared" si="71"/>
        <v>0</v>
      </c>
      <c r="S98" s="21">
        <f t="shared" si="78"/>
        <v>7000000000</v>
      </c>
      <c r="T98" s="21">
        <f t="shared" si="79"/>
        <v>0</v>
      </c>
      <c r="U98" s="118">
        <f>+[4]REP_EPG034_EjecucionPresupuesta!$T$55</f>
        <v>7000000000</v>
      </c>
    </row>
    <row r="99" spans="1:21" s="28" customFormat="1" ht="89.25" customHeight="1" x14ac:dyDescent="0.2">
      <c r="A99" s="11" t="s">
        <v>95</v>
      </c>
      <c r="B99" s="11">
        <v>10</v>
      </c>
      <c r="C99" s="6" t="s">
        <v>105</v>
      </c>
      <c r="D99" s="6"/>
      <c r="E99" s="34">
        <f>+[3]REP_EPG034_EjecucionPresupuesta!$Q$56</f>
        <v>7000000000</v>
      </c>
      <c r="F99" s="23"/>
      <c r="G99" s="23"/>
      <c r="H99" s="118"/>
      <c r="I99" s="118"/>
      <c r="J99" s="118"/>
      <c r="K99" s="23"/>
      <c r="L99" s="23"/>
      <c r="M99" s="23"/>
      <c r="N99" s="23"/>
      <c r="O99" s="23"/>
      <c r="P99" s="22">
        <f t="shared" si="77"/>
        <v>7000000000</v>
      </c>
      <c r="Q99" s="23">
        <f t="shared" si="64"/>
        <v>0</v>
      </c>
      <c r="R99" s="23">
        <f t="shared" si="71"/>
        <v>0</v>
      </c>
      <c r="S99" s="21">
        <f t="shared" si="78"/>
        <v>7000000000</v>
      </c>
      <c r="T99" s="21">
        <f t="shared" si="79"/>
        <v>0</v>
      </c>
      <c r="U99" s="118">
        <f>+[4]REP_EPG034_EjecucionPresupuesta!$T$56</f>
        <v>7000000000</v>
      </c>
    </row>
    <row r="100" spans="1:21" s="28" customFormat="1" ht="76.5" x14ac:dyDescent="0.2">
      <c r="A100" s="11" t="s">
        <v>96</v>
      </c>
      <c r="B100" s="11" t="s">
        <v>4</v>
      </c>
      <c r="C100" s="6" t="s">
        <v>106</v>
      </c>
      <c r="D100" s="6"/>
      <c r="E100" s="34">
        <f>+[3]REP_EPG034_EjecucionPresupuesta!$Q$57</f>
        <v>1000000000</v>
      </c>
      <c r="F100" s="23"/>
      <c r="G100" s="23"/>
      <c r="H100" s="118"/>
      <c r="I100" s="118"/>
      <c r="J100" s="118"/>
      <c r="K100" s="23"/>
      <c r="L100" s="23"/>
      <c r="M100" s="23"/>
      <c r="N100" s="23"/>
      <c r="O100" s="23"/>
      <c r="P100" s="22">
        <f t="shared" si="77"/>
        <v>1000000000</v>
      </c>
      <c r="Q100" s="23">
        <f t="shared" si="64"/>
        <v>0</v>
      </c>
      <c r="R100" s="23">
        <f t="shared" si="71"/>
        <v>0</v>
      </c>
      <c r="S100" s="21">
        <f t="shared" si="78"/>
        <v>1000000000</v>
      </c>
      <c r="T100" s="21">
        <f t="shared" si="79"/>
        <v>0</v>
      </c>
      <c r="U100" s="118">
        <f>+[4]REP_EPG034_EjecucionPresupuesta!$T$57</f>
        <v>1000000000</v>
      </c>
    </row>
    <row r="101" spans="1:21" s="149" customFormat="1" ht="102" customHeight="1" x14ac:dyDescent="0.2">
      <c r="A101" s="148" t="s">
        <v>97</v>
      </c>
      <c r="B101" s="148" t="s">
        <v>4</v>
      </c>
      <c r="C101" s="102" t="s">
        <v>107</v>
      </c>
      <c r="D101" s="102"/>
      <c r="E101" s="34">
        <f>+[3]REP_EPG034_EjecucionPresupuesta!$Q$58</f>
        <v>2000000000</v>
      </c>
      <c r="F101" s="118"/>
      <c r="G101" s="118"/>
      <c r="H101" s="118"/>
      <c r="I101" s="118"/>
      <c r="J101" s="118"/>
      <c r="K101" s="118"/>
      <c r="L101" s="118"/>
      <c r="M101" s="118"/>
      <c r="N101" s="118">
        <v>0</v>
      </c>
      <c r="O101" s="118"/>
      <c r="P101" s="22">
        <f t="shared" si="77"/>
        <v>2000000000</v>
      </c>
      <c r="Q101" s="118">
        <f t="shared" si="64"/>
        <v>0</v>
      </c>
      <c r="R101" s="118">
        <f t="shared" si="71"/>
        <v>0</v>
      </c>
      <c r="S101" s="34">
        <f t="shared" si="78"/>
        <v>2000000000</v>
      </c>
      <c r="T101" s="34">
        <f t="shared" si="79"/>
        <v>0</v>
      </c>
      <c r="U101" s="118">
        <f>+[4]REP_EPG034_EjecucionPresupuesta!$T$58</f>
        <v>2000000000</v>
      </c>
    </row>
    <row r="102" spans="1:21" s="28" customFormat="1" ht="102" customHeight="1" x14ac:dyDescent="0.2">
      <c r="A102" s="11" t="s">
        <v>98</v>
      </c>
      <c r="B102" s="11" t="s">
        <v>4</v>
      </c>
      <c r="C102" s="6" t="s">
        <v>108</v>
      </c>
      <c r="D102" s="6"/>
      <c r="E102" s="34">
        <f>+[3]REP_EPG034_EjecucionPresupuesta!$Q$59</f>
        <v>2000000000</v>
      </c>
      <c r="F102" s="23"/>
      <c r="G102" s="23"/>
      <c r="H102" s="118"/>
      <c r="I102" s="118"/>
      <c r="J102" s="118"/>
      <c r="K102" s="23"/>
      <c r="L102" s="23"/>
      <c r="M102" s="23"/>
      <c r="N102" s="23"/>
      <c r="O102" s="23"/>
      <c r="P102" s="22">
        <f t="shared" si="77"/>
        <v>2000000000</v>
      </c>
      <c r="Q102" s="23">
        <f t="shared" si="64"/>
        <v>0</v>
      </c>
      <c r="R102" s="23">
        <f t="shared" si="71"/>
        <v>0</v>
      </c>
      <c r="S102" s="21">
        <f t="shared" si="78"/>
        <v>2000000000</v>
      </c>
      <c r="T102" s="21">
        <f t="shared" si="79"/>
        <v>0</v>
      </c>
      <c r="U102" s="118">
        <f>+[4]REP_EPG034_EjecucionPresupuesta!$T$59</f>
        <v>2000000000</v>
      </c>
    </row>
    <row r="103" spans="1:21" s="28" customFormat="1" ht="102" customHeight="1" x14ac:dyDescent="0.2">
      <c r="A103" s="173" t="s">
        <v>188</v>
      </c>
      <c r="B103" s="148"/>
      <c r="C103" s="174" t="s">
        <v>74</v>
      </c>
      <c r="D103" s="6"/>
      <c r="E103" s="34">
        <f>+[3]REP_EPG034_EjecucionPresupuesta!$Q$60</f>
        <v>400000000</v>
      </c>
      <c r="F103" s="23"/>
      <c r="G103" s="23"/>
      <c r="H103" s="118"/>
      <c r="I103" s="118"/>
      <c r="J103" s="118"/>
      <c r="K103" s="23"/>
      <c r="L103" s="23"/>
      <c r="M103" s="23"/>
      <c r="N103" s="23"/>
      <c r="O103" s="23"/>
      <c r="P103" s="22">
        <f t="shared" si="77"/>
        <v>400000000</v>
      </c>
      <c r="Q103" s="23">
        <f t="shared" ref="Q103" si="80">SUMIF(F103:N103,"&gt;0")</f>
        <v>0</v>
      </c>
      <c r="R103" s="23">
        <f t="shared" ref="R103" si="81">SUMIF(F103:N103,"&lt;0")*(-1)</f>
        <v>0</v>
      </c>
      <c r="S103" s="21">
        <f t="shared" ref="S103" si="82">+E103+Q103-R103+O103</f>
        <v>400000000</v>
      </c>
      <c r="T103" s="21">
        <f t="shared" ref="T103" si="83">+S103-U103</f>
        <v>0</v>
      </c>
      <c r="U103" s="118">
        <f>+[4]REP_EPG034_EjecucionPresupuesta!$T$60</f>
        <v>400000000</v>
      </c>
    </row>
    <row r="104" spans="1:21" s="28" customFormat="1" ht="51" x14ac:dyDescent="0.2">
      <c r="A104" s="46">
        <v>3703</v>
      </c>
      <c r="B104" s="46"/>
      <c r="C104" s="47" t="s">
        <v>17</v>
      </c>
      <c r="D104" s="47"/>
      <c r="E104" s="48">
        <f t="shared" ref="E104:U104" si="84">+E105</f>
        <v>5000000000</v>
      </c>
      <c r="F104" s="48">
        <f t="shared" si="84"/>
        <v>0</v>
      </c>
      <c r="G104" s="48">
        <f t="shared" si="84"/>
        <v>0</v>
      </c>
      <c r="H104" s="48">
        <f t="shared" si="84"/>
        <v>0</v>
      </c>
      <c r="I104" s="48">
        <f t="shared" si="84"/>
        <v>0</v>
      </c>
      <c r="J104" s="48">
        <f t="shared" si="84"/>
        <v>0</v>
      </c>
      <c r="K104" s="48">
        <f t="shared" si="84"/>
        <v>0</v>
      </c>
      <c r="L104" s="48">
        <f t="shared" si="84"/>
        <v>0</v>
      </c>
      <c r="M104" s="48">
        <f t="shared" si="84"/>
        <v>0</v>
      </c>
      <c r="N104" s="48">
        <f t="shared" si="84"/>
        <v>0</v>
      </c>
      <c r="O104" s="48">
        <f t="shared" si="84"/>
        <v>0</v>
      </c>
      <c r="P104" s="48">
        <f t="shared" si="84"/>
        <v>5000000000</v>
      </c>
      <c r="Q104" s="48">
        <f t="shared" si="84"/>
        <v>0</v>
      </c>
      <c r="R104" s="48">
        <f t="shared" si="84"/>
        <v>0</v>
      </c>
      <c r="S104" s="48">
        <f t="shared" si="84"/>
        <v>5000000000</v>
      </c>
      <c r="T104" s="48">
        <f t="shared" si="84"/>
        <v>0</v>
      </c>
      <c r="U104" s="48">
        <f t="shared" si="84"/>
        <v>5000000000</v>
      </c>
    </row>
    <row r="105" spans="1:21" s="28" customFormat="1" ht="102" customHeight="1" x14ac:dyDescent="0.2">
      <c r="A105" s="49"/>
      <c r="B105" s="49"/>
      <c r="C105" s="50" t="s">
        <v>12</v>
      </c>
      <c r="D105" s="50"/>
      <c r="E105" s="51">
        <f t="shared" ref="E105:U105" si="85">SUM(E106:E106)</f>
        <v>5000000000</v>
      </c>
      <c r="F105" s="51">
        <f t="shared" si="85"/>
        <v>0</v>
      </c>
      <c r="G105" s="51">
        <f t="shared" si="85"/>
        <v>0</v>
      </c>
      <c r="H105" s="51">
        <f t="shared" si="85"/>
        <v>0</v>
      </c>
      <c r="I105" s="51">
        <f t="shared" si="85"/>
        <v>0</v>
      </c>
      <c r="J105" s="51">
        <f t="shared" si="85"/>
        <v>0</v>
      </c>
      <c r="K105" s="51">
        <f t="shared" si="85"/>
        <v>0</v>
      </c>
      <c r="L105" s="51">
        <f t="shared" si="85"/>
        <v>0</v>
      </c>
      <c r="M105" s="51">
        <f t="shared" si="85"/>
        <v>0</v>
      </c>
      <c r="N105" s="51">
        <f t="shared" si="85"/>
        <v>0</v>
      </c>
      <c r="O105" s="51">
        <f t="shared" si="85"/>
        <v>0</v>
      </c>
      <c r="P105" s="51">
        <f t="shared" si="85"/>
        <v>5000000000</v>
      </c>
      <c r="Q105" s="51">
        <f t="shared" si="85"/>
        <v>0</v>
      </c>
      <c r="R105" s="51">
        <f t="shared" si="85"/>
        <v>0</v>
      </c>
      <c r="S105" s="51">
        <f t="shared" si="85"/>
        <v>5000000000</v>
      </c>
      <c r="T105" s="51">
        <f t="shared" si="85"/>
        <v>0</v>
      </c>
      <c r="U105" s="51">
        <f t="shared" si="85"/>
        <v>5000000000</v>
      </c>
    </row>
    <row r="106" spans="1:21" s="28" customFormat="1" ht="114" x14ac:dyDescent="0.2">
      <c r="A106" s="12" t="s">
        <v>109</v>
      </c>
      <c r="B106" s="12">
        <v>10</v>
      </c>
      <c r="C106" s="176" t="s">
        <v>189</v>
      </c>
      <c r="D106" s="174"/>
      <c r="E106" s="118">
        <f>+[3]REP_EPG034_EjecucionPresupuesta!$Q$61</f>
        <v>5000000000</v>
      </c>
      <c r="F106" s="23"/>
      <c r="G106" s="23"/>
      <c r="H106" s="118"/>
      <c r="I106" s="118"/>
      <c r="J106" s="118"/>
      <c r="K106" s="23"/>
      <c r="L106" s="23"/>
      <c r="M106" s="23"/>
      <c r="N106" s="23"/>
      <c r="O106" s="23"/>
      <c r="P106" s="22">
        <f>SUM(E106:O106)</f>
        <v>5000000000</v>
      </c>
      <c r="Q106" s="23">
        <f>SUMIF(F106:G106,"&gt;0")</f>
        <v>0</v>
      </c>
      <c r="R106" s="23">
        <f>SUMIF(F106:G106,"&lt;0")*(-1)</f>
        <v>0</v>
      </c>
      <c r="S106" s="21">
        <f>+E106+Q106-R106+O106</f>
        <v>5000000000</v>
      </c>
      <c r="T106" s="23">
        <f t="shared" ref="T106" si="86">+S106-U106</f>
        <v>0</v>
      </c>
      <c r="U106" s="118">
        <f>+[4]REP_EPG034_EjecucionPresupuesta!$T$61</f>
        <v>5000000000</v>
      </c>
    </row>
    <row r="107" spans="1:21" s="28" customFormat="1" ht="51" x14ac:dyDescent="0.2">
      <c r="A107" s="46">
        <v>3704</v>
      </c>
      <c r="B107" s="46"/>
      <c r="C107" s="47" t="s">
        <v>18</v>
      </c>
      <c r="D107" s="47"/>
      <c r="E107" s="48">
        <f t="shared" ref="E107:U107" si="87">+E108</f>
        <v>16900000000</v>
      </c>
      <c r="F107" s="48">
        <f t="shared" si="87"/>
        <v>0</v>
      </c>
      <c r="G107" s="48">
        <f t="shared" si="87"/>
        <v>0</v>
      </c>
      <c r="H107" s="48">
        <f t="shared" si="87"/>
        <v>0</v>
      </c>
      <c r="I107" s="48">
        <f t="shared" si="87"/>
        <v>0</v>
      </c>
      <c r="J107" s="48">
        <f t="shared" si="87"/>
        <v>0</v>
      </c>
      <c r="K107" s="48">
        <f t="shared" si="87"/>
        <v>0</v>
      </c>
      <c r="L107" s="48">
        <f t="shared" si="87"/>
        <v>0</v>
      </c>
      <c r="M107" s="48">
        <f t="shared" si="87"/>
        <v>0</v>
      </c>
      <c r="N107" s="48">
        <f t="shared" si="87"/>
        <v>0</v>
      </c>
      <c r="O107" s="48">
        <f t="shared" si="87"/>
        <v>0</v>
      </c>
      <c r="P107" s="48">
        <f t="shared" si="87"/>
        <v>16900000000</v>
      </c>
      <c r="Q107" s="48">
        <f t="shared" si="87"/>
        <v>0</v>
      </c>
      <c r="R107" s="48">
        <f t="shared" si="87"/>
        <v>0</v>
      </c>
      <c r="S107" s="48">
        <f t="shared" si="87"/>
        <v>16900000000</v>
      </c>
      <c r="T107" s="48">
        <f t="shared" si="87"/>
        <v>0</v>
      </c>
      <c r="U107" s="48">
        <f t="shared" si="87"/>
        <v>16900000000</v>
      </c>
    </row>
    <row r="108" spans="1:21" s="28" customFormat="1" ht="25.5" x14ac:dyDescent="0.2">
      <c r="A108" s="49"/>
      <c r="B108" s="49"/>
      <c r="C108" s="50" t="s">
        <v>12</v>
      </c>
      <c r="D108" s="50"/>
      <c r="E108" s="51">
        <f>SUM(E109:E111)</f>
        <v>16900000000</v>
      </c>
      <c r="F108" s="51">
        <f t="shared" ref="F108:U108" si="88">SUM(F109:F111)</f>
        <v>0</v>
      </c>
      <c r="G108" s="51">
        <f t="shared" si="88"/>
        <v>0</v>
      </c>
      <c r="H108" s="51">
        <f t="shared" si="88"/>
        <v>0</v>
      </c>
      <c r="I108" s="51">
        <f t="shared" si="88"/>
        <v>0</v>
      </c>
      <c r="J108" s="51">
        <f t="shared" si="88"/>
        <v>0</v>
      </c>
      <c r="K108" s="51">
        <f t="shared" si="88"/>
        <v>0</v>
      </c>
      <c r="L108" s="51">
        <f t="shared" si="88"/>
        <v>0</v>
      </c>
      <c r="M108" s="51">
        <f t="shared" si="88"/>
        <v>0</v>
      </c>
      <c r="N108" s="51">
        <f t="shared" si="88"/>
        <v>0</v>
      </c>
      <c r="O108" s="51">
        <f t="shared" si="88"/>
        <v>0</v>
      </c>
      <c r="P108" s="51">
        <f t="shared" si="88"/>
        <v>16900000000</v>
      </c>
      <c r="Q108" s="51">
        <f t="shared" si="88"/>
        <v>0</v>
      </c>
      <c r="R108" s="51">
        <f t="shared" si="88"/>
        <v>0</v>
      </c>
      <c r="S108" s="51">
        <f t="shared" si="88"/>
        <v>16900000000</v>
      </c>
      <c r="T108" s="51">
        <f t="shared" si="88"/>
        <v>0</v>
      </c>
      <c r="U108" s="51">
        <f t="shared" si="88"/>
        <v>16900000000</v>
      </c>
    </row>
    <row r="109" spans="1:21" s="18" customFormat="1" ht="114.75" x14ac:dyDescent="0.2">
      <c r="A109" s="12" t="s">
        <v>110</v>
      </c>
      <c r="B109" s="12" t="s">
        <v>4</v>
      </c>
      <c r="C109" s="10" t="s">
        <v>113</v>
      </c>
      <c r="D109" s="10"/>
      <c r="E109" s="119">
        <f>+[3]REP_EPG034_EjecucionPresupuesta!$Q$62</f>
        <v>15000000000</v>
      </c>
      <c r="F109" s="26"/>
      <c r="G109" s="26"/>
      <c r="H109" s="114"/>
      <c r="I109" s="114"/>
      <c r="J109" s="114"/>
      <c r="K109" s="26"/>
      <c r="L109" s="26"/>
      <c r="M109" s="26"/>
      <c r="N109" s="26"/>
      <c r="O109" s="26"/>
      <c r="P109" s="22">
        <f>SUM(E109:O109)</f>
        <v>15000000000</v>
      </c>
      <c r="Q109" s="26">
        <f>SUMIF(F109:G109,"&gt;0")</f>
        <v>0</v>
      </c>
      <c r="R109" s="26">
        <f>SUMIF(F109:G109,"&lt;0")*(-1)</f>
        <v>0</v>
      </c>
      <c r="S109" s="26">
        <f>+E109+Q109-R109+O109</f>
        <v>15000000000</v>
      </c>
      <c r="T109" s="26">
        <f t="shared" ref="T109:T111" si="89">+S109-U109</f>
        <v>0</v>
      </c>
      <c r="U109" s="114">
        <f>+[4]REP_EPG034_EjecucionPresupuesta!$T$62</f>
        <v>15000000000</v>
      </c>
    </row>
    <row r="110" spans="1:21" s="18" customFormat="1" ht="114.75" x14ac:dyDescent="0.2">
      <c r="A110" s="12" t="s">
        <v>111</v>
      </c>
      <c r="B110" s="12" t="s">
        <v>4</v>
      </c>
      <c r="C110" s="10" t="s">
        <v>113</v>
      </c>
      <c r="D110" s="10"/>
      <c r="E110" s="114">
        <f>+[3]REP_EPG034_EjecucionPresupuesta!$Q$63</f>
        <v>400000000</v>
      </c>
      <c r="F110" s="58"/>
      <c r="G110" s="58"/>
      <c r="H110" s="141"/>
      <c r="I110" s="141"/>
      <c r="J110" s="141"/>
      <c r="K110" s="58"/>
      <c r="L110" s="58"/>
      <c r="M110" s="58"/>
      <c r="N110" s="58"/>
      <c r="O110" s="58"/>
      <c r="P110" s="22">
        <f t="shared" ref="P110:P111" si="90">SUM(E110:O110)</f>
        <v>400000000</v>
      </c>
      <c r="Q110" s="26">
        <f>SUMIF(F110:G110,"&gt;0")</f>
        <v>0</v>
      </c>
      <c r="R110" s="26">
        <f>SUMIF(F110:G110,"&lt;0")*(-1)</f>
        <v>0</v>
      </c>
      <c r="S110" s="26">
        <f>+E110+Q110-R110+O110</f>
        <v>400000000</v>
      </c>
      <c r="T110" s="26">
        <f t="shared" si="89"/>
        <v>0</v>
      </c>
      <c r="U110" s="114">
        <f>+[4]REP_EPG034_EjecucionPresupuesta!$T$63</f>
        <v>400000000</v>
      </c>
    </row>
    <row r="111" spans="1:21" s="18" customFormat="1" ht="114.75" x14ac:dyDescent="0.2">
      <c r="A111" s="12" t="s">
        <v>112</v>
      </c>
      <c r="B111" s="12" t="s">
        <v>4</v>
      </c>
      <c r="C111" s="10" t="s">
        <v>113</v>
      </c>
      <c r="D111" s="10"/>
      <c r="E111" s="114">
        <f>+[3]REP_EPG034_EjecucionPresupuesta!$Q$64</f>
        <v>1500000000</v>
      </c>
      <c r="F111" s="27"/>
      <c r="G111" s="27"/>
      <c r="H111" s="66"/>
      <c r="I111" s="66"/>
      <c r="J111" s="66"/>
      <c r="K111" s="27"/>
      <c r="L111" s="27"/>
      <c r="M111" s="27"/>
      <c r="N111" s="27"/>
      <c r="O111" s="27"/>
      <c r="P111" s="22">
        <f t="shared" si="90"/>
        <v>1500000000</v>
      </c>
      <c r="Q111" s="26">
        <f>SUMIF(F111:G111,"&gt;0")</f>
        <v>0</v>
      </c>
      <c r="R111" s="26">
        <f>SUMIF(F111:G111,"&lt;0")*(-1)</f>
        <v>0</v>
      </c>
      <c r="S111" s="26">
        <f>+E111+Q111-R111+O111</f>
        <v>1500000000</v>
      </c>
      <c r="T111" s="26">
        <f t="shared" si="89"/>
        <v>0</v>
      </c>
      <c r="U111" s="114">
        <f>+[4]REP_EPG034_EjecucionPresupuesta!$T$64</f>
        <v>1500000000</v>
      </c>
    </row>
    <row r="112" spans="1:21" s="18" customFormat="1" ht="51" x14ac:dyDescent="0.2">
      <c r="A112" s="46">
        <v>3799</v>
      </c>
      <c r="B112" s="46"/>
      <c r="C112" s="47" t="s">
        <v>19</v>
      </c>
      <c r="D112" s="47"/>
      <c r="E112" s="48">
        <f t="shared" ref="E112:U112" si="91">+E113</f>
        <v>18764347811</v>
      </c>
      <c r="F112" s="48">
        <f t="shared" si="91"/>
        <v>0</v>
      </c>
      <c r="G112" s="48">
        <f t="shared" si="91"/>
        <v>0</v>
      </c>
      <c r="H112" s="48">
        <f t="shared" si="91"/>
        <v>0</v>
      </c>
      <c r="I112" s="48">
        <f t="shared" si="91"/>
        <v>0</v>
      </c>
      <c r="J112" s="48">
        <f t="shared" si="91"/>
        <v>0</v>
      </c>
      <c r="K112" s="48">
        <f t="shared" si="91"/>
        <v>0</v>
      </c>
      <c r="L112" s="48">
        <f t="shared" si="91"/>
        <v>0</v>
      </c>
      <c r="M112" s="48">
        <f t="shared" si="91"/>
        <v>0</v>
      </c>
      <c r="N112" s="48">
        <f t="shared" si="91"/>
        <v>0</v>
      </c>
      <c r="O112" s="48">
        <f t="shared" si="91"/>
        <v>0</v>
      </c>
      <c r="P112" s="48">
        <f t="shared" si="91"/>
        <v>18764347811</v>
      </c>
      <c r="Q112" s="48">
        <f t="shared" si="91"/>
        <v>0</v>
      </c>
      <c r="R112" s="48">
        <f t="shared" si="91"/>
        <v>0</v>
      </c>
      <c r="S112" s="48">
        <f t="shared" si="91"/>
        <v>18764347811</v>
      </c>
      <c r="T112" s="48">
        <f t="shared" si="91"/>
        <v>0</v>
      </c>
      <c r="U112" s="48">
        <f t="shared" si="91"/>
        <v>18764347811</v>
      </c>
    </row>
    <row r="113" spans="1:92" s="18" customFormat="1" ht="25.5" x14ac:dyDescent="0.2">
      <c r="A113" s="49"/>
      <c r="B113" s="49"/>
      <c r="C113" s="50" t="s">
        <v>12</v>
      </c>
      <c r="D113" s="50"/>
      <c r="E113" s="51">
        <f>SUM(E114:E124)</f>
        <v>18764347811</v>
      </c>
      <c r="F113" s="51">
        <f t="shared" ref="F113:U113" si="92">SUM(F114:F124)</f>
        <v>0</v>
      </c>
      <c r="G113" s="51">
        <f t="shared" si="92"/>
        <v>0</v>
      </c>
      <c r="H113" s="51">
        <f t="shared" si="92"/>
        <v>0</v>
      </c>
      <c r="I113" s="51">
        <f t="shared" si="92"/>
        <v>0</v>
      </c>
      <c r="J113" s="51">
        <f t="shared" si="92"/>
        <v>0</v>
      </c>
      <c r="K113" s="51">
        <f t="shared" si="92"/>
        <v>0</v>
      </c>
      <c r="L113" s="51">
        <f t="shared" si="92"/>
        <v>0</v>
      </c>
      <c r="M113" s="51">
        <f t="shared" si="92"/>
        <v>0</v>
      </c>
      <c r="N113" s="51">
        <f t="shared" si="92"/>
        <v>0</v>
      </c>
      <c r="O113" s="51">
        <f t="shared" si="92"/>
        <v>0</v>
      </c>
      <c r="P113" s="51">
        <f t="shared" si="92"/>
        <v>18764347811</v>
      </c>
      <c r="Q113" s="51">
        <f t="shared" si="92"/>
        <v>0</v>
      </c>
      <c r="R113" s="51">
        <f t="shared" si="92"/>
        <v>0</v>
      </c>
      <c r="S113" s="51">
        <f t="shared" si="92"/>
        <v>18764347811</v>
      </c>
      <c r="T113" s="51">
        <f t="shared" si="92"/>
        <v>0</v>
      </c>
      <c r="U113" s="51">
        <f t="shared" si="92"/>
        <v>18764347811</v>
      </c>
    </row>
    <row r="114" spans="1:92" s="18" customFormat="1" ht="76.5" x14ac:dyDescent="0.2">
      <c r="A114" s="12" t="s">
        <v>114</v>
      </c>
      <c r="B114" s="12" t="s">
        <v>4</v>
      </c>
      <c r="C114" s="10" t="s">
        <v>108</v>
      </c>
      <c r="D114" s="10"/>
      <c r="E114" s="118">
        <f>+[3]REP_EPG034_EjecucionPresupuesta!$Q$65</f>
        <v>8000347811</v>
      </c>
      <c r="F114" s="27"/>
      <c r="G114" s="27"/>
      <c r="H114" s="66"/>
      <c r="I114" s="66"/>
      <c r="J114" s="66"/>
      <c r="K114" s="27"/>
      <c r="L114" s="27"/>
      <c r="M114" s="27"/>
      <c r="N114" s="27"/>
      <c r="O114" s="27"/>
      <c r="P114" s="22">
        <f t="shared" ref="P114:P124" si="93">SUM(E114:O114)</f>
        <v>8000347811</v>
      </c>
      <c r="Q114" s="27">
        <f t="shared" ref="Q114:Q124" si="94">SUMIF(F114:G114,"&gt;0")</f>
        <v>0</v>
      </c>
      <c r="R114" s="27">
        <f t="shared" ref="R114:R124" si="95">SUMIF(F114:G114,"&lt;0")*(-1)</f>
        <v>0</v>
      </c>
      <c r="S114" s="23">
        <f t="shared" ref="S114:S124" si="96">+E114+Q114-R114+O114</f>
        <v>8000347811</v>
      </c>
      <c r="T114" s="23">
        <f t="shared" ref="T114:T124" si="97">+S114-U114</f>
        <v>0</v>
      </c>
      <c r="U114" s="118">
        <f>+[4]REP_EPG034_EjecucionPresupuesta!$T$65</f>
        <v>8000347811</v>
      </c>
    </row>
    <row r="115" spans="1:92" s="17" customFormat="1" ht="63.75" customHeight="1" x14ac:dyDescent="0.2">
      <c r="A115" s="12" t="s">
        <v>115</v>
      </c>
      <c r="B115" s="12" t="s">
        <v>4</v>
      </c>
      <c r="C115" s="10" t="s">
        <v>108</v>
      </c>
      <c r="D115" s="10"/>
      <c r="E115" s="118">
        <f>+[3]REP_EPG034_EjecucionPresupuesta!$Q$66</f>
        <v>200000000</v>
      </c>
      <c r="F115" s="23"/>
      <c r="G115" s="23"/>
      <c r="H115" s="118"/>
      <c r="I115" s="118"/>
      <c r="J115" s="118"/>
      <c r="K115" s="23"/>
      <c r="L115" s="23"/>
      <c r="M115" s="23"/>
      <c r="N115" s="23"/>
      <c r="O115" s="23"/>
      <c r="P115" s="22">
        <f t="shared" si="93"/>
        <v>200000000</v>
      </c>
      <c r="Q115" s="27">
        <f t="shared" si="94"/>
        <v>0</v>
      </c>
      <c r="R115" s="27">
        <f t="shared" si="95"/>
        <v>0</v>
      </c>
      <c r="S115" s="23">
        <f t="shared" si="96"/>
        <v>200000000</v>
      </c>
      <c r="T115" s="23">
        <f t="shared" si="97"/>
        <v>0</v>
      </c>
      <c r="U115" s="118">
        <f>+[4]REP_EPG034_EjecucionPresupuesta!$T$66</f>
        <v>200000000</v>
      </c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</row>
    <row r="116" spans="1:92" s="17" customFormat="1" ht="51" x14ac:dyDescent="0.2">
      <c r="A116" s="12" t="s">
        <v>116</v>
      </c>
      <c r="B116" s="12" t="s">
        <v>4</v>
      </c>
      <c r="C116" s="10" t="s">
        <v>125</v>
      </c>
      <c r="D116" s="10"/>
      <c r="E116" s="118">
        <f>+[3]REP_EPG034_EjecucionPresupuesta!$Q$67</f>
        <v>200000000</v>
      </c>
      <c r="F116" s="23"/>
      <c r="G116" s="23"/>
      <c r="H116" s="118"/>
      <c r="I116" s="118"/>
      <c r="J116" s="118"/>
      <c r="K116" s="23"/>
      <c r="L116" s="23"/>
      <c r="M116" s="23"/>
      <c r="N116" s="23"/>
      <c r="O116" s="23"/>
      <c r="P116" s="22">
        <f t="shared" si="93"/>
        <v>200000000</v>
      </c>
      <c r="Q116" s="27">
        <f t="shared" si="94"/>
        <v>0</v>
      </c>
      <c r="R116" s="27">
        <f t="shared" si="95"/>
        <v>0</v>
      </c>
      <c r="S116" s="23">
        <f t="shared" si="96"/>
        <v>200000000</v>
      </c>
      <c r="T116" s="23">
        <f t="shared" si="97"/>
        <v>0</v>
      </c>
      <c r="U116" s="118">
        <f>+[4]REP_EPG034_EjecucionPresupuesta!$T$67</f>
        <v>200000000</v>
      </c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</row>
    <row r="117" spans="1:92" s="17" customFormat="1" ht="76.5" x14ac:dyDescent="0.2">
      <c r="A117" s="12" t="s">
        <v>117</v>
      </c>
      <c r="B117" s="12" t="s">
        <v>4</v>
      </c>
      <c r="C117" s="10" t="s">
        <v>108</v>
      </c>
      <c r="D117" s="10"/>
      <c r="E117" s="118">
        <f>+[3]REP_EPG034_EjecucionPresupuesta!$Q$68</f>
        <v>2000000000</v>
      </c>
      <c r="F117" s="23"/>
      <c r="G117" s="23"/>
      <c r="H117" s="118"/>
      <c r="I117" s="118"/>
      <c r="J117" s="118"/>
      <c r="K117" s="23"/>
      <c r="L117" s="23"/>
      <c r="M117" s="23"/>
      <c r="N117" s="23"/>
      <c r="O117" s="23"/>
      <c r="P117" s="22">
        <f t="shared" si="93"/>
        <v>2000000000</v>
      </c>
      <c r="Q117" s="27">
        <f t="shared" si="94"/>
        <v>0</v>
      </c>
      <c r="R117" s="27">
        <f t="shared" si="95"/>
        <v>0</v>
      </c>
      <c r="S117" s="23">
        <f t="shared" si="96"/>
        <v>2000000000</v>
      </c>
      <c r="T117" s="23">
        <f t="shared" si="97"/>
        <v>0</v>
      </c>
      <c r="U117" s="118">
        <f>+[4]REP_EPG034_EjecucionPresupuesta!$T$68</f>
        <v>2000000000</v>
      </c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</row>
    <row r="118" spans="1:92" s="17" customFormat="1" ht="63.75" customHeight="1" x14ac:dyDescent="0.2">
      <c r="A118" s="12" t="s">
        <v>118</v>
      </c>
      <c r="B118" s="12" t="s">
        <v>4</v>
      </c>
      <c r="C118" s="10" t="s">
        <v>126</v>
      </c>
      <c r="D118" s="10"/>
      <c r="E118" s="118">
        <f>+[3]REP_EPG034_EjecucionPresupuesta!$Q$69</f>
        <v>466000000</v>
      </c>
      <c r="F118" s="23"/>
      <c r="G118" s="23"/>
      <c r="H118" s="118"/>
      <c r="I118" s="118"/>
      <c r="J118" s="118"/>
      <c r="K118" s="23"/>
      <c r="L118" s="23"/>
      <c r="M118" s="23"/>
      <c r="N118" s="23"/>
      <c r="O118" s="23"/>
      <c r="P118" s="22">
        <f t="shared" si="93"/>
        <v>466000000</v>
      </c>
      <c r="Q118" s="27">
        <f t="shared" si="94"/>
        <v>0</v>
      </c>
      <c r="R118" s="27">
        <f t="shared" si="95"/>
        <v>0</v>
      </c>
      <c r="S118" s="23">
        <f t="shared" si="96"/>
        <v>466000000</v>
      </c>
      <c r="T118" s="23">
        <f t="shared" si="97"/>
        <v>0</v>
      </c>
      <c r="U118" s="118">
        <f>+[4]REP_EPG034_EjecucionPresupuesta!$T$69</f>
        <v>466000000</v>
      </c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</row>
    <row r="119" spans="1:92" s="17" customFormat="1" ht="63.75" x14ac:dyDescent="0.2">
      <c r="A119" s="12" t="s">
        <v>119</v>
      </c>
      <c r="B119" s="12" t="s">
        <v>4</v>
      </c>
      <c r="C119" s="10" t="s">
        <v>127</v>
      </c>
      <c r="D119" s="10"/>
      <c r="E119" s="118">
        <f>+[3]REP_EPG034_EjecucionPresupuesta!$Q$69</f>
        <v>466000000</v>
      </c>
      <c r="F119" s="23"/>
      <c r="G119" s="23"/>
      <c r="H119" s="118"/>
      <c r="I119" s="118"/>
      <c r="J119" s="118"/>
      <c r="K119" s="23"/>
      <c r="L119" s="23"/>
      <c r="M119" s="23"/>
      <c r="N119" s="23"/>
      <c r="O119" s="23"/>
      <c r="P119" s="22">
        <f t="shared" si="93"/>
        <v>466000000</v>
      </c>
      <c r="Q119" s="27">
        <f t="shared" si="94"/>
        <v>0</v>
      </c>
      <c r="R119" s="27">
        <f t="shared" si="95"/>
        <v>0</v>
      </c>
      <c r="S119" s="23">
        <f t="shared" si="96"/>
        <v>466000000</v>
      </c>
      <c r="T119" s="23">
        <f t="shared" si="97"/>
        <v>0</v>
      </c>
      <c r="U119" s="118">
        <f>+[4]REP_EPG034_EjecucionPresupuesta!$T$70</f>
        <v>466000000</v>
      </c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</row>
    <row r="120" spans="1:92" s="16" customFormat="1" ht="74.25" customHeight="1" x14ac:dyDescent="0.2">
      <c r="A120" s="12" t="s">
        <v>120</v>
      </c>
      <c r="B120" s="12" t="s">
        <v>4</v>
      </c>
      <c r="C120" s="10" t="s">
        <v>128</v>
      </c>
      <c r="D120" s="10"/>
      <c r="E120" s="118">
        <f>+[3]REP_EPG034_EjecucionPresupuesta!$Q$71</f>
        <v>466000000</v>
      </c>
      <c r="F120" s="23"/>
      <c r="G120" s="23"/>
      <c r="H120" s="118"/>
      <c r="I120" s="118"/>
      <c r="J120" s="118"/>
      <c r="K120" s="23"/>
      <c r="L120" s="23"/>
      <c r="M120" s="23"/>
      <c r="N120" s="23"/>
      <c r="O120" s="23"/>
      <c r="P120" s="22">
        <f t="shared" si="93"/>
        <v>466000000</v>
      </c>
      <c r="Q120" s="27">
        <f t="shared" si="94"/>
        <v>0</v>
      </c>
      <c r="R120" s="27">
        <f t="shared" si="95"/>
        <v>0</v>
      </c>
      <c r="S120" s="23">
        <f t="shared" si="96"/>
        <v>466000000</v>
      </c>
      <c r="T120" s="23">
        <f t="shared" si="97"/>
        <v>0</v>
      </c>
      <c r="U120" s="118">
        <f>+[4]REP_EPG034_EjecucionPresupuesta!$T$71</f>
        <v>466000000</v>
      </c>
    </row>
    <row r="121" spans="1:92" s="29" customFormat="1" ht="51" x14ac:dyDescent="0.2">
      <c r="A121" s="12" t="s">
        <v>121</v>
      </c>
      <c r="B121" s="12" t="s">
        <v>4</v>
      </c>
      <c r="C121" s="10" t="s">
        <v>125</v>
      </c>
      <c r="D121" s="10"/>
      <c r="E121" s="118">
        <f>+[3]REP_EPG034_EjecucionPresupuesta!$Q$72</f>
        <v>466000000</v>
      </c>
      <c r="F121" s="23"/>
      <c r="G121" s="23"/>
      <c r="H121" s="118"/>
      <c r="I121" s="118"/>
      <c r="J121" s="118"/>
      <c r="K121" s="23"/>
      <c r="L121" s="23"/>
      <c r="M121" s="23"/>
      <c r="N121" s="23"/>
      <c r="O121" s="23"/>
      <c r="P121" s="22">
        <f t="shared" si="93"/>
        <v>466000000</v>
      </c>
      <c r="Q121" s="27">
        <f t="shared" si="94"/>
        <v>0</v>
      </c>
      <c r="R121" s="27">
        <f t="shared" si="95"/>
        <v>0</v>
      </c>
      <c r="S121" s="23">
        <f t="shared" si="96"/>
        <v>466000000</v>
      </c>
      <c r="T121" s="23">
        <f t="shared" si="97"/>
        <v>0</v>
      </c>
      <c r="U121" s="118">
        <f>+[4]REP_EPG034_EjecucionPresupuesta!$T$72</f>
        <v>466000000</v>
      </c>
    </row>
    <row r="122" spans="1:92" s="18" customFormat="1" ht="76.5" x14ac:dyDescent="0.2">
      <c r="A122" s="12" t="s">
        <v>122</v>
      </c>
      <c r="B122" s="12" t="s">
        <v>4</v>
      </c>
      <c r="C122" s="10" t="s">
        <v>108</v>
      </c>
      <c r="D122" s="10"/>
      <c r="E122" s="118">
        <f>+[3]REP_EPG034_EjecucionPresupuesta!$Q$73</f>
        <v>3000000000</v>
      </c>
      <c r="F122" s="23"/>
      <c r="G122" s="23"/>
      <c r="H122" s="118"/>
      <c r="I122" s="118"/>
      <c r="J122" s="118"/>
      <c r="K122" s="23"/>
      <c r="L122" s="23"/>
      <c r="M122" s="23"/>
      <c r="N122" s="23"/>
      <c r="O122" s="23"/>
      <c r="P122" s="22">
        <f t="shared" si="93"/>
        <v>3000000000</v>
      </c>
      <c r="Q122" s="27">
        <f t="shared" si="94"/>
        <v>0</v>
      </c>
      <c r="R122" s="27">
        <f t="shared" si="95"/>
        <v>0</v>
      </c>
      <c r="S122" s="23">
        <f t="shared" si="96"/>
        <v>3000000000</v>
      </c>
      <c r="T122" s="23">
        <f t="shared" si="97"/>
        <v>0</v>
      </c>
      <c r="U122" s="118">
        <f>+[4]REP_EPG034_EjecucionPresupuesta!$T$73</f>
        <v>3000000000</v>
      </c>
    </row>
    <row r="123" spans="1:92" s="18" customFormat="1" ht="76.5" x14ac:dyDescent="0.2">
      <c r="A123" s="12" t="s">
        <v>123</v>
      </c>
      <c r="B123" s="12" t="s">
        <v>4</v>
      </c>
      <c r="C123" s="10" t="s">
        <v>108</v>
      </c>
      <c r="D123" s="10"/>
      <c r="E123" s="118">
        <f>+[3]REP_EPG034_EjecucionPresupuesta!$Q$74</f>
        <v>3000000000</v>
      </c>
      <c r="F123" s="21"/>
      <c r="G123" s="21"/>
      <c r="H123" s="34"/>
      <c r="I123" s="34"/>
      <c r="J123" s="34"/>
      <c r="K123" s="21"/>
      <c r="L123" s="21"/>
      <c r="M123" s="21"/>
      <c r="N123" s="21"/>
      <c r="O123" s="21"/>
      <c r="P123" s="22">
        <f t="shared" si="93"/>
        <v>3000000000</v>
      </c>
      <c r="Q123" s="27">
        <f t="shared" si="94"/>
        <v>0</v>
      </c>
      <c r="R123" s="27">
        <f t="shared" si="95"/>
        <v>0</v>
      </c>
      <c r="S123" s="23">
        <f t="shared" si="96"/>
        <v>3000000000</v>
      </c>
      <c r="T123" s="23">
        <f t="shared" si="97"/>
        <v>0</v>
      </c>
      <c r="U123" s="118">
        <f>+[4]REP_EPG034_EjecucionPresupuesta!$T$74</f>
        <v>3000000000</v>
      </c>
    </row>
    <row r="124" spans="1:92" s="18" customFormat="1" ht="76.5" x14ac:dyDescent="0.2">
      <c r="A124" s="12" t="s">
        <v>124</v>
      </c>
      <c r="B124" s="12" t="s">
        <v>4</v>
      </c>
      <c r="C124" s="10" t="s">
        <v>108</v>
      </c>
      <c r="D124" s="10"/>
      <c r="E124" s="118">
        <f>+[3]REP_EPG034_EjecucionPresupuesta!$Q$75</f>
        <v>500000000</v>
      </c>
      <c r="F124" s="21"/>
      <c r="G124" s="21"/>
      <c r="H124" s="34"/>
      <c r="I124" s="34"/>
      <c r="J124" s="34"/>
      <c r="K124" s="21"/>
      <c r="L124" s="21"/>
      <c r="M124" s="21"/>
      <c r="N124" s="21"/>
      <c r="O124" s="21"/>
      <c r="P124" s="22">
        <f t="shared" si="93"/>
        <v>500000000</v>
      </c>
      <c r="Q124" s="22">
        <f t="shared" si="94"/>
        <v>0</v>
      </c>
      <c r="R124" s="22">
        <f t="shared" si="95"/>
        <v>0</v>
      </c>
      <c r="S124" s="23">
        <f t="shared" si="96"/>
        <v>500000000</v>
      </c>
      <c r="T124" s="23">
        <f t="shared" si="97"/>
        <v>0</v>
      </c>
      <c r="U124" s="118">
        <f>+[4]REP_EPG034_EjecucionPresupuesta!$T$75</f>
        <v>500000000</v>
      </c>
    </row>
    <row r="125" spans="1:92" s="18" customFormat="1" x14ac:dyDescent="0.2">
      <c r="A125" s="201"/>
      <c r="B125" s="201"/>
      <c r="C125" s="201"/>
      <c r="D125" s="64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</row>
    <row r="126" spans="1:92" s="18" customFormat="1" x14ac:dyDescent="0.2">
      <c r="A126" s="59" t="s">
        <v>161</v>
      </c>
      <c r="B126" s="59"/>
      <c r="C126" s="59"/>
      <c r="D126" s="59"/>
      <c r="E126" s="35">
        <f>+E127</f>
        <v>2000000000</v>
      </c>
      <c r="F126" s="35">
        <f t="shared" ref="F126:U128" si="98">+F127</f>
        <v>0</v>
      </c>
      <c r="G126" s="35">
        <f t="shared" si="98"/>
        <v>0</v>
      </c>
      <c r="H126" s="35">
        <f t="shared" si="98"/>
        <v>0</v>
      </c>
      <c r="I126" s="35">
        <f t="shared" si="98"/>
        <v>0</v>
      </c>
      <c r="J126" s="35">
        <f t="shared" si="98"/>
        <v>0</v>
      </c>
      <c r="K126" s="35">
        <f t="shared" si="98"/>
        <v>0</v>
      </c>
      <c r="L126" s="35">
        <f t="shared" si="98"/>
        <v>0</v>
      </c>
      <c r="M126" s="35">
        <f t="shared" si="98"/>
        <v>0</v>
      </c>
      <c r="N126" s="35">
        <f t="shared" si="98"/>
        <v>0</v>
      </c>
      <c r="O126" s="35">
        <f t="shared" si="98"/>
        <v>0</v>
      </c>
      <c r="P126" s="35">
        <f t="shared" si="98"/>
        <v>2000000000</v>
      </c>
      <c r="Q126" s="35">
        <f t="shared" si="98"/>
        <v>0</v>
      </c>
      <c r="R126" s="35">
        <f t="shared" si="98"/>
        <v>0</v>
      </c>
      <c r="S126" s="35">
        <f t="shared" si="98"/>
        <v>2000000000</v>
      </c>
      <c r="T126" s="35">
        <f t="shared" si="98"/>
        <v>0</v>
      </c>
      <c r="U126" s="35">
        <f t="shared" si="98"/>
        <v>2000000000</v>
      </c>
    </row>
    <row r="127" spans="1:92" s="18" customFormat="1" x14ac:dyDescent="0.2">
      <c r="A127" s="199">
        <v>3799</v>
      </c>
      <c r="B127" s="199"/>
      <c r="C127" s="199" t="s">
        <v>157</v>
      </c>
      <c r="D127" s="60"/>
      <c r="E127" s="61">
        <f>+E128</f>
        <v>2000000000</v>
      </c>
      <c r="F127" s="61">
        <f t="shared" si="98"/>
        <v>0</v>
      </c>
      <c r="G127" s="61">
        <f t="shared" si="98"/>
        <v>0</v>
      </c>
      <c r="H127" s="61">
        <f t="shared" si="98"/>
        <v>0</v>
      </c>
      <c r="I127" s="61">
        <f t="shared" si="98"/>
        <v>0</v>
      </c>
      <c r="J127" s="61">
        <f t="shared" si="98"/>
        <v>0</v>
      </c>
      <c r="K127" s="61">
        <f t="shared" si="98"/>
        <v>0</v>
      </c>
      <c r="L127" s="61">
        <f t="shared" si="98"/>
        <v>0</v>
      </c>
      <c r="M127" s="61">
        <f t="shared" si="98"/>
        <v>0</v>
      </c>
      <c r="N127" s="61">
        <f t="shared" si="98"/>
        <v>0</v>
      </c>
      <c r="O127" s="61">
        <f t="shared" si="98"/>
        <v>0</v>
      </c>
      <c r="P127" s="61">
        <f t="shared" si="98"/>
        <v>2000000000</v>
      </c>
      <c r="Q127" s="61">
        <f t="shared" si="98"/>
        <v>0</v>
      </c>
      <c r="R127" s="61">
        <f t="shared" si="98"/>
        <v>0</v>
      </c>
      <c r="S127" s="61">
        <f t="shared" si="98"/>
        <v>2000000000</v>
      </c>
      <c r="T127" s="61">
        <f t="shared" si="98"/>
        <v>0</v>
      </c>
      <c r="U127" s="61">
        <f t="shared" si="98"/>
        <v>2000000000</v>
      </c>
    </row>
    <row r="128" spans="1:92" s="18" customFormat="1" ht="25.5" x14ac:dyDescent="0.2">
      <c r="A128" s="8"/>
      <c r="B128" s="8"/>
      <c r="C128" s="9" t="s">
        <v>158</v>
      </c>
      <c r="D128" s="9"/>
      <c r="E128" s="25">
        <f>+E129</f>
        <v>2000000000</v>
      </c>
      <c r="F128" s="25">
        <f t="shared" si="98"/>
        <v>0</v>
      </c>
      <c r="G128" s="25">
        <f t="shared" si="98"/>
        <v>0</v>
      </c>
      <c r="H128" s="25">
        <f t="shared" si="98"/>
        <v>0</v>
      </c>
      <c r="I128" s="25">
        <f t="shared" si="98"/>
        <v>0</v>
      </c>
      <c r="J128" s="25">
        <f t="shared" si="98"/>
        <v>0</v>
      </c>
      <c r="K128" s="25">
        <f t="shared" si="98"/>
        <v>0</v>
      </c>
      <c r="L128" s="25">
        <f t="shared" si="98"/>
        <v>0</v>
      </c>
      <c r="M128" s="25">
        <f t="shared" si="98"/>
        <v>0</v>
      </c>
      <c r="N128" s="25">
        <f t="shared" si="98"/>
        <v>0</v>
      </c>
      <c r="O128" s="25">
        <f t="shared" si="98"/>
        <v>0</v>
      </c>
      <c r="P128" s="25">
        <f t="shared" si="98"/>
        <v>2000000000</v>
      </c>
      <c r="Q128" s="25">
        <f t="shared" si="98"/>
        <v>0</v>
      </c>
      <c r="R128" s="25">
        <f t="shared" si="98"/>
        <v>0</v>
      </c>
      <c r="S128" s="25">
        <f t="shared" si="98"/>
        <v>2000000000</v>
      </c>
      <c r="T128" s="25">
        <f t="shared" si="98"/>
        <v>0</v>
      </c>
      <c r="U128" s="25">
        <f t="shared" si="98"/>
        <v>2000000000</v>
      </c>
    </row>
    <row r="129" spans="1:92" s="18" customFormat="1" ht="114.75" x14ac:dyDescent="0.2">
      <c r="A129" s="5" t="s">
        <v>129</v>
      </c>
      <c r="B129" s="5">
        <v>10</v>
      </c>
      <c r="C129" s="10" t="s">
        <v>113</v>
      </c>
      <c r="D129" s="10"/>
      <c r="E129" s="114">
        <f>+[3]REP_EPG034_EjecucionPresupuesta!$Q$83</f>
        <v>2000000000</v>
      </c>
      <c r="F129" s="21"/>
      <c r="G129" s="21"/>
      <c r="H129" s="34"/>
      <c r="I129" s="34"/>
      <c r="J129" s="34"/>
      <c r="K129" s="21"/>
      <c r="L129" s="21"/>
      <c r="M129" s="21"/>
      <c r="N129" s="21"/>
      <c r="O129" s="21"/>
      <c r="P129" s="22">
        <f>SUM(E129:O129)</f>
        <v>2000000000</v>
      </c>
      <c r="Q129" s="23">
        <f>SUMIF(F129:G129,"&gt;0")</f>
        <v>0</v>
      </c>
      <c r="R129" s="23">
        <f>SUMIF(F129:G129,"&lt;0")*(-1)</f>
        <v>0</v>
      </c>
      <c r="S129" s="21">
        <f>+E129+Q129-R129+O129</f>
        <v>2000000000</v>
      </c>
      <c r="T129" s="26">
        <f>+S129-U129</f>
        <v>0</v>
      </c>
      <c r="U129" s="114">
        <f>+[4]REP_EPG034_EjecucionPresupuesta!$T$83</f>
        <v>2000000000</v>
      </c>
    </row>
    <row r="130" spans="1:92" s="18" customFormat="1" ht="34.5" customHeight="1" thickBot="1" x14ac:dyDescent="0.25">
      <c r="A130" s="91"/>
      <c r="B130" s="92"/>
      <c r="C130" s="92"/>
      <c r="D130" s="92"/>
      <c r="E130" s="92"/>
      <c r="F130" s="92"/>
      <c r="G130" s="92"/>
      <c r="H130" s="142"/>
      <c r="I130" s="142"/>
      <c r="J130" s="14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3"/>
    </row>
    <row r="131" spans="1:92" s="18" customFormat="1" ht="48" customHeight="1" x14ac:dyDescent="0.2">
      <c r="A131" s="55"/>
      <c r="B131" s="55"/>
      <c r="C131" s="98" t="s">
        <v>166</v>
      </c>
      <c r="D131" s="96"/>
      <c r="E131" s="99" t="s">
        <v>178</v>
      </c>
      <c r="F131" s="73" t="s">
        <v>190</v>
      </c>
      <c r="G131" s="180" t="str">
        <f>+G6</f>
        <v>Traslado SAF impuestos Res. 0686 24/04/2026</v>
      </c>
      <c r="H131" s="130"/>
      <c r="I131" s="130"/>
      <c r="J131" s="130"/>
      <c r="K131" s="130"/>
      <c r="L131" s="152"/>
      <c r="M131" s="152"/>
      <c r="N131" s="152"/>
      <c r="O131" s="152"/>
      <c r="P131" s="99" t="s">
        <v>3</v>
      </c>
      <c r="Q131" s="99" t="s">
        <v>56</v>
      </c>
      <c r="R131" s="99" t="s">
        <v>69</v>
      </c>
      <c r="S131" s="99" t="s">
        <v>3</v>
      </c>
      <c r="T131" s="137" t="s">
        <v>61</v>
      </c>
      <c r="U131" s="138" t="s">
        <v>168</v>
      </c>
    </row>
    <row r="132" spans="1:92" s="179" customFormat="1" ht="14.25" x14ac:dyDescent="0.2">
      <c r="A132" s="181"/>
      <c r="B132" s="181"/>
      <c r="C132" s="182" t="s">
        <v>8</v>
      </c>
      <c r="D132" s="183"/>
      <c r="E132" s="38">
        <f>+E10</f>
        <v>52038072000</v>
      </c>
      <c r="F132" s="38">
        <f>+F10</f>
        <v>0</v>
      </c>
      <c r="G132" s="38">
        <f t="shared" ref="G132:O132" si="99">+G10</f>
        <v>0</v>
      </c>
      <c r="H132" s="38">
        <f t="shared" si="99"/>
        <v>0</v>
      </c>
      <c r="I132" s="38">
        <f t="shared" si="99"/>
        <v>0</v>
      </c>
      <c r="J132" s="38">
        <f t="shared" si="99"/>
        <v>0</v>
      </c>
      <c r="K132" s="38">
        <f t="shared" si="99"/>
        <v>0</v>
      </c>
      <c r="L132" s="38">
        <f t="shared" si="99"/>
        <v>0</v>
      </c>
      <c r="M132" s="38">
        <f t="shared" si="99"/>
        <v>0</v>
      </c>
      <c r="N132" s="38">
        <f t="shared" si="99"/>
        <v>0</v>
      </c>
      <c r="O132" s="38">
        <f t="shared" si="99"/>
        <v>0</v>
      </c>
      <c r="P132" s="24">
        <f>SUM(E132:O132)</f>
        <v>52038072000</v>
      </c>
      <c r="Q132" s="38">
        <f>SUMIF(F132:O132,"&gt;0")</f>
        <v>0</v>
      </c>
      <c r="R132" s="38">
        <f>SUMIF(F132:N132,"&lt;0")*(-1)</f>
        <v>0</v>
      </c>
      <c r="S132" s="38">
        <f>+E132+Q132-R132</f>
        <v>52038072000</v>
      </c>
      <c r="T132" s="31">
        <f>+S132-U132</f>
        <v>0</v>
      </c>
      <c r="U132" s="150">
        <f>+U10</f>
        <v>52038072000</v>
      </c>
    </row>
    <row r="133" spans="1:92" s="179" customFormat="1" ht="14.25" x14ac:dyDescent="0.2">
      <c r="A133" s="181"/>
      <c r="B133" s="181"/>
      <c r="C133" s="182" t="s">
        <v>53</v>
      </c>
      <c r="D133" s="183"/>
      <c r="E133" s="38">
        <f>+MININTERIOR!E14</f>
        <v>10515631939</v>
      </c>
      <c r="F133" s="38">
        <f>+MININTERIOR!F14</f>
        <v>0</v>
      </c>
      <c r="G133" s="38">
        <f>+MININTERIOR!G14</f>
        <v>0</v>
      </c>
      <c r="H133" s="38">
        <f>+MININTERIOR!H14</f>
        <v>0</v>
      </c>
      <c r="I133" s="38">
        <f>+MININTERIOR!I14</f>
        <v>0</v>
      </c>
      <c r="J133" s="38">
        <f>+MININTERIOR!J14</f>
        <v>0</v>
      </c>
      <c r="K133" s="38">
        <f>+MININTERIOR!K14</f>
        <v>0</v>
      </c>
      <c r="L133" s="38">
        <f>+MININTERIOR!L14</f>
        <v>0</v>
      </c>
      <c r="M133" s="38">
        <f>+MININTERIOR!M14</f>
        <v>0</v>
      </c>
      <c r="N133" s="38">
        <f>+MININTERIOR!N14</f>
        <v>0</v>
      </c>
      <c r="O133" s="38">
        <f>+MININTERIOR!O14</f>
        <v>0</v>
      </c>
      <c r="P133" s="24">
        <f t="shared" ref="P133:P135" si="100">SUM(E133:O133)</f>
        <v>10515631939</v>
      </c>
      <c r="Q133" s="38">
        <f t="shared" ref="Q133:Q135" si="101">SUMIF(F133:O133,"&gt;0")</f>
        <v>0</v>
      </c>
      <c r="R133" s="38">
        <f t="shared" ref="R133:R135" si="102">SUMIF(F133:N133,"&lt;0")*(-1)</f>
        <v>0</v>
      </c>
      <c r="S133" s="38">
        <f t="shared" ref="S133:S134" si="103">+E133+Q133-R133</f>
        <v>10515631939</v>
      </c>
      <c r="T133" s="31">
        <f t="shared" ref="T133:T135" si="104">+S133-U133</f>
        <v>0</v>
      </c>
      <c r="U133" s="150">
        <f>+MININTERIOR!U14</f>
        <v>10515631939</v>
      </c>
    </row>
    <row r="134" spans="1:92" s="179" customFormat="1" ht="14.25" x14ac:dyDescent="0.2">
      <c r="A134" s="181"/>
      <c r="B134" s="181"/>
      <c r="C134" s="182" t="s">
        <v>9</v>
      </c>
      <c r="D134" s="183"/>
      <c r="E134" s="38">
        <f>+MININTERIOR!E16</f>
        <v>962102828000</v>
      </c>
      <c r="F134" s="38">
        <f>+MININTERIOR!F16</f>
        <v>0</v>
      </c>
      <c r="G134" s="38">
        <f>+MININTERIOR!G16</f>
        <v>-57000000</v>
      </c>
      <c r="H134" s="38">
        <f>+MININTERIOR!H16</f>
        <v>3000000000</v>
      </c>
      <c r="I134" s="38">
        <f>+MININTERIOR!I16</f>
        <v>0</v>
      </c>
      <c r="J134" s="38">
        <f>+MININTERIOR!J16</f>
        <v>0</v>
      </c>
      <c r="K134" s="38">
        <f>+MININTERIOR!K16</f>
        <v>0</v>
      </c>
      <c r="L134" s="38">
        <f>+MININTERIOR!L16</f>
        <v>0</v>
      </c>
      <c r="M134" s="38">
        <f>+MININTERIOR!M16</f>
        <v>0</v>
      </c>
      <c r="N134" s="38">
        <f>+MININTERIOR!N16</f>
        <v>0</v>
      </c>
      <c r="O134" s="38">
        <f>+MININTERIOR!O16</f>
        <v>0</v>
      </c>
      <c r="P134" s="24">
        <f t="shared" si="100"/>
        <v>965045828000</v>
      </c>
      <c r="Q134" s="38">
        <f t="shared" si="101"/>
        <v>3000000000</v>
      </c>
      <c r="R134" s="38">
        <f t="shared" si="102"/>
        <v>57000000</v>
      </c>
      <c r="S134" s="38">
        <f t="shared" si="103"/>
        <v>965045828000</v>
      </c>
      <c r="T134" s="31">
        <f t="shared" si="104"/>
        <v>0</v>
      </c>
      <c r="U134" s="150">
        <f>+MININTERIOR!U16</f>
        <v>965045828000</v>
      </c>
      <c r="V134" s="184"/>
    </row>
    <row r="135" spans="1:92" s="179" customFormat="1" ht="14.25" x14ac:dyDescent="0.2">
      <c r="A135" s="181"/>
      <c r="B135" s="181"/>
      <c r="C135" s="182" t="s">
        <v>54</v>
      </c>
      <c r="D135" s="183"/>
      <c r="E135" s="38">
        <f>+MININTERIOR!E50</f>
        <v>3144000000</v>
      </c>
      <c r="F135" s="38">
        <f>+MININTERIOR!F50</f>
        <v>0</v>
      </c>
      <c r="G135" s="38">
        <f>+MININTERIOR!G50</f>
        <v>57000000</v>
      </c>
      <c r="H135" s="38">
        <f>+MININTERIOR!H50</f>
        <v>0</v>
      </c>
      <c r="I135" s="38">
        <f>+MININTERIOR!I50</f>
        <v>0</v>
      </c>
      <c r="J135" s="38">
        <f>+MININTERIOR!J50</f>
        <v>0</v>
      </c>
      <c r="K135" s="38">
        <f>+MININTERIOR!K50</f>
        <v>0</v>
      </c>
      <c r="L135" s="38">
        <f>+MININTERIOR!L50</f>
        <v>0</v>
      </c>
      <c r="M135" s="38">
        <f>+MININTERIOR!M50</f>
        <v>0</v>
      </c>
      <c r="N135" s="38">
        <f>+MININTERIOR!N50</f>
        <v>0</v>
      </c>
      <c r="O135" s="38">
        <f>+MININTERIOR!O50</f>
        <v>0</v>
      </c>
      <c r="P135" s="24">
        <f t="shared" si="100"/>
        <v>3201000000</v>
      </c>
      <c r="Q135" s="38">
        <f t="shared" si="101"/>
        <v>57000000</v>
      </c>
      <c r="R135" s="38">
        <f t="shared" si="102"/>
        <v>0</v>
      </c>
      <c r="S135" s="38">
        <f>+E135+Q135-R135</f>
        <v>3201000000</v>
      </c>
      <c r="T135" s="31">
        <f t="shared" si="104"/>
        <v>0</v>
      </c>
      <c r="U135" s="150">
        <f>+MININTERIOR!U50</f>
        <v>3201000000</v>
      </c>
    </row>
    <row r="136" spans="1:92" s="191" customFormat="1" ht="15" x14ac:dyDescent="0.25">
      <c r="A136" s="185"/>
      <c r="B136" s="185"/>
      <c r="C136" s="186" t="s">
        <v>10</v>
      </c>
      <c r="D136" s="187"/>
      <c r="E136" s="188">
        <f>+E132+E133+E134+E135</f>
        <v>1027800531939</v>
      </c>
      <c r="F136" s="188">
        <f t="shared" ref="F136:O136" si="105">+F132+F133+F134+F135</f>
        <v>0</v>
      </c>
      <c r="G136" s="188">
        <f t="shared" si="105"/>
        <v>0</v>
      </c>
      <c r="H136" s="188">
        <f t="shared" si="105"/>
        <v>3000000000</v>
      </c>
      <c r="I136" s="188">
        <f t="shared" si="105"/>
        <v>0</v>
      </c>
      <c r="J136" s="188">
        <f t="shared" si="105"/>
        <v>0</v>
      </c>
      <c r="K136" s="188">
        <f t="shared" si="105"/>
        <v>0</v>
      </c>
      <c r="L136" s="188">
        <f t="shared" si="105"/>
        <v>0</v>
      </c>
      <c r="M136" s="188">
        <f t="shared" si="105"/>
        <v>0</v>
      </c>
      <c r="N136" s="188">
        <f t="shared" si="105"/>
        <v>0</v>
      </c>
      <c r="O136" s="188">
        <f t="shared" si="105"/>
        <v>0</v>
      </c>
      <c r="P136" s="24">
        <f>+P135+P134+P133+P132</f>
        <v>1030800531939</v>
      </c>
      <c r="Q136" s="188">
        <f>+Q132+Q133+Q134+Q135</f>
        <v>3057000000</v>
      </c>
      <c r="R136" s="188">
        <f>+R132+R133+R134+R135</f>
        <v>57000000</v>
      </c>
      <c r="S136" s="38">
        <f>SUM(S132:S135)</f>
        <v>1030800531939</v>
      </c>
      <c r="T136" s="188">
        <f t="shared" ref="T136" si="106">+T132+T133+T134+T135</f>
        <v>0</v>
      </c>
      <c r="U136" s="189">
        <f>+U132+U133+U134+U135</f>
        <v>1030800531939</v>
      </c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0"/>
      <c r="AT136" s="190"/>
      <c r="AU136" s="190"/>
      <c r="AV136" s="190"/>
      <c r="AW136" s="190"/>
      <c r="AX136" s="190"/>
      <c r="AY136" s="190"/>
      <c r="AZ136" s="190"/>
      <c r="BA136" s="190"/>
      <c r="BB136" s="190"/>
      <c r="BC136" s="190"/>
      <c r="BD136" s="190"/>
      <c r="BE136" s="190"/>
      <c r="BF136" s="190"/>
      <c r="BG136" s="190"/>
      <c r="BH136" s="190"/>
      <c r="BI136" s="190"/>
      <c r="BJ136" s="190"/>
      <c r="BK136" s="190"/>
      <c r="BL136" s="190"/>
      <c r="BM136" s="190"/>
      <c r="BN136" s="190"/>
      <c r="BO136" s="190"/>
      <c r="BP136" s="190"/>
      <c r="BQ136" s="190"/>
      <c r="BR136" s="190"/>
      <c r="BS136" s="190"/>
      <c r="BT136" s="190"/>
      <c r="BU136" s="190"/>
      <c r="BV136" s="190"/>
      <c r="BW136" s="190"/>
      <c r="BX136" s="190"/>
      <c r="BY136" s="190"/>
      <c r="BZ136" s="190"/>
      <c r="CA136" s="190"/>
      <c r="CB136" s="190"/>
      <c r="CC136" s="190"/>
      <c r="CD136" s="190"/>
      <c r="CE136" s="190"/>
      <c r="CF136" s="190"/>
      <c r="CG136" s="190"/>
      <c r="CH136" s="190"/>
      <c r="CI136" s="190"/>
      <c r="CJ136" s="190"/>
      <c r="CK136" s="190"/>
      <c r="CL136" s="190"/>
      <c r="CM136" s="190"/>
      <c r="CN136" s="190"/>
    </row>
    <row r="137" spans="1:92" s="17" customFormat="1" ht="15" x14ac:dyDescent="0.25">
      <c r="A137" s="83"/>
      <c r="B137" s="83"/>
      <c r="C137" s="95" t="s">
        <v>11</v>
      </c>
      <c r="D137" s="57"/>
      <c r="E137" s="54">
        <f>+MININTERIOR!E72</f>
        <v>312006698725</v>
      </c>
      <c r="F137" s="54">
        <f>+MININTERIOR!F72</f>
        <v>0</v>
      </c>
      <c r="G137" s="54">
        <f>+MININTERIOR!G72</f>
        <v>0</v>
      </c>
      <c r="H137" s="54">
        <f>+MININTERIOR!H72</f>
        <v>0</v>
      </c>
      <c r="I137" s="54">
        <f>+MININTERIOR!I72</f>
        <v>0</v>
      </c>
      <c r="J137" s="54">
        <f>+MININTERIOR!J72</f>
        <v>0</v>
      </c>
      <c r="K137" s="54">
        <f>+MININTERIOR!K72</f>
        <v>0</v>
      </c>
      <c r="L137" s="54">
        <f>+MININTERIOR!L72</f>
        <v>0</v>
      </c>
      <c r="M137" s="54">
        <f>+MININTERIOR!M72</f>
        <v>0</v>
      </c>
      <c r="N137" s="54">
        <f>+MININTERIOR!N72</f>
        <v>0</v>
      </c>
      <c r="O137" s="54">
        <f>+MININTERIOR!O72</f>
        <v>0</v>
      </c>
      <c r="P137" s="192">
        <f>SUM(E137:O137)</f>
        <v>312006698725</v>
      </c>
      <c r="Q137" s="54">
        <f>+MININTERIOR!Q72</f>
        <v>0</v>
      </c>
      <c r="R137" s="193">
        <f t="shared" ref="R137" si="107">SUMIF(F137:N137,"&lt;0")*(-1)</f>
        <v>0</v>
      </c>
      <c r="S137" s="194">
        <f>+E137+Q137-R137</f>
        <v>312006698725</v>
      </c>
      <c r="T137" s="54">
        <f>+MININTERIOR!T72</f>
        <v>0</v>
      </c>
      <c r="U137" s="89">
        <f>+MININTERIOR!U72</f>
        <v>312006698725</v>
      </c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</row>
    <row r="138" spans="1:92" s="17" customFormat="1" ht="16.5" thickBot="1" x14ac:dyDescent="0.3">
      <c r="A138" s="82"/>
      <c r="B138" s="82"/>
      <c r="C138" s="160" t="s">
        <v>164</v>
      </c>
      <c r="D138" s="161"/>
      <c r="E138" s="123">
        <f>SUM(E136:E137)</f>
        <v>1339807230664</v>
      </c>
      <c r="F138" s="123">
        <f t="shared" ref="F138:O138" si="108">SUM(F136:F137)</f>
        <v>0</v>
      </c>
      <c r="G138" s="123">
        <f t="shared" si="108"/>
        <v>0</v>
      </c>
      <c r="H138" s="123">
        <f t="shared" si="108"/>
        <v>3000000000</v>
      </c>
      <c r="I138" s="123">
        <f t="shared" si="108"/>
        <v>0</v>
      </c>
      <c r="J138" s="123">
        <f t="shared" si="108"/>
        <v>0</v>
      </c>
      <c r="K138" s="123">
        <f t="shared" si="108"/>
        <v>0</v>
      </c>
      <c r="L138" s="123">
        <f t="shared" si="108"/>
        <v>0</v>
      </c>
      <c r="M138" s="123">
        <f t="shared" si="108"/>
        <v>0</v>
      </c>
      <c r="N138" s="123">
        <f t="shared" si="108"/>
        <v>0</v>
      </c>
      <c r="O138" s="162">
        <f t="shared" si="108"/>
        <v>0</v>
      </c>
      <c r="P138" s="162">
        <f>SUM(P136:P137)</f>
        <v>1342807230664</v>
      </c>
      <c r="Q138" s="162">
        <f>SUM(Q136:Q137)</f>
        <v>3057000000</v>
      </c>
      <c r="R138" s="162">
        <f t="shared" ref="R138" si="109">SUM(R136:R137)</f>
        <v>57000000</v>
      </c>
      <c r="S138" s="162">
        <f>SUM(S136:S137)</f>
        <v>1342807230664</v>
      </c>
      <c r="T138" s="162">
        <f t="shared" ref="T138" si="110">SUM(T136:T137)</f>
        <v>0</v>
      </c>
      <c r="U138" s="30">
        <f t="shared" ref="U138" si="111">SUM(U136:U137)</f>
        <v>1342807230664</v>
      </c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</row>
    <row r="139" spans="1:92" s="37" customFormat="1" ht="15.75" x14ac:dyDescent="0.25">
      <c r="A139" s="82"/>
      <c r="B139" s="82"/>
      <c r="C139" s="163"/>
      <c r="D139" s="164"/>
      <c r="E139" s="165"/>
      <c r="F139" s="165"/>
      <c r="G139" s="165"/>
      <c r="H139" s="166"/>
      <c r="I139" s="166"/>
      <c r="J139" s="166"/>
      <c r="K139" s="165"/>
      <c r="L139" s="165"/>
      <c r="M139" s="165"/>
      <c r="N139" s="165"/>
      <c r="O139" s="165"/>
      <c r="P139" s="167"/>
      <c r="Q139" s="167"/>
      <c r="R139" s="167"/>
      <c r="S139" s="167"/>
      <c r="T139" s="165"/>
      <c r="U139" s="165"/>
    </row>
    <row r="140" spans="1:92" s="55" customFormat="1" ht="13.5" thickBot="1" x14ac:dyDescent="0.25">
      <c r="A140" s="84"/>
      <c r="B140" s="84"/>
      <c r="C140" s="84"/>
      <c r="D140" s="84"/>
      <c r="E140" s="168"/>
      <c r="F140" s="168">
        <f>+F111+F132</f>
        <v>0</v>
      </c>
      <c r="G140" s="168"/>
      <c r="H140" s="168"/>
      <c r="I140" s="168"/>
      <c r="J140" s="168"/>
      <c r="K140" s="168"/>
      <c r="L140" s="168"/>
      <c r="M140" s="168"/>
      <c r="N140" s="168"/>
      <c r="O140" s="168"/>
      <c r="P140" s="168">
        <f>SUM(F140:G140)</f>
        <v>0</v>
      </c>
      <c r="Q140" s="168">
        <f>SUMIF(F140:G140,"&gt;0")</f>
        <v>0</v>
      </c>
      <c r="R140" s="168">
        <f>SUMIF(F140:G140,"&lt;0")*(-1)</f>
        <v>0</v>
      </c>
      <c r="S140" s="169">
        <f>+E140+Q140-R140</f>
        <v>0</v>
      </c>
      <c r="T140" s="168"/>
      <c r="U140" s="168"/>
    </row>
    <row r="141" spans="1:92" s="55" customFormat="1" ht="73.5" customHeight="1" x14ac:dyDescent="0.2">
      <c r="A141" s="84"/>
      <c r="B141" s="84"/>
      <c r="C141" s="98" t="s">
        <v>165</v>
      </c>
      <c r="D141" s="96"/>
      <c r="E141" s="99" t="s">
        <v>178</v>
      </c>
      <c r="F141" s="73" t="s">
        <v>190</v>
      </c>
      <c r="G141" s="180" t="str">
        <f>+G131</f>
        <v>Traslado SAF impuestos Res. 0686 24/04/2026</v>
      </c>
      <c r="H141" s="130"/>
      <c r="I141" s="130"/>
      <c r="J141" s="130"/>
      <c r="K141" s="130"/>
      <c r="L141" s="152"/>
      <c r="M141" s="152"/>
      <c r="N141" s="152"/>
      <c r="O141" s="152"/>
      <c r="P141" s="99" t="s">
        <v>3</v>
      </c>
      <c r="Q141" s="99" t="s">
        <v>56</v>
      </c>
      <c r="R141" s="99" t="s">
        <v>69</v>
      </c>
      <c r="S141" s="99" t="s">
        <v>3</v>
      </c>
      <c r="T141" s="137" t="s">
        <v>61</v>
      </c>
      <c r="U141" s="138" t="s">
        <v>168</v>
      </c>
    </row>
    <row r="142" spans="1:92" s="18" customFormat="1" ht="14.25" x14ac:dyDescent="0.2">
      <c r="A142" s="84"/>
      <c r="B142" s="84"/>
      <c r="C142" s="94" t="s">
        <v>8</v>
      </c>
      <c r="D142" s="7"/>
      <c r="E142" s="27">
        <f>+MININTERIOR!E57</f>
        <v>11023000000</v>
      </c>
      <c r="F142" s="27">
        <f>+MININTERIOR!F57</f>
        <v>0</v>
      </c>
      <c r="G142" s="27">
        <f>+MININTERIOR!G57</f>
        <v>0</v>
      </c>
      <c r="H142" s="27">
        <f>+MININTERIOR!H57</f>
        <v>0</v>
      </c>
      <c r="I142" s="27">
        <f>+MININTERIOR!I57</f>
        <v>0</v>
      </c>
      <c r="J142" s="27">
        <f>+MININTERIOR!J57</f>
        <v>0</v>
      </c>
      <c r="K142" s="27">
        <f>+MININTERIOR!K57</f>
        <v>0</v>
      </c>
      <c r="L142" s="27">
        <f>+MININTERIOR!L57</f>
        <v>0</v>
      </c>
      <c r="M142" s="27">
        <f>+MININTERIOR!M57</f>
        <v>0</v>
      </c>
      <c r="N142" s="27">
        <f>+MININTERIOR!N57</f>
        <v>0</v>
      </c>
      <c r="O142" s="27">
        <f>+MININTERIOR!O57</f>
        <v>0</v>
      </c>
      <c r="P142" s="21">
        <f>SUM(E142:O142)</f>
        <v>11023000000</v>
      </c>
      <c r="Q142" s="38">
        <f>SUMIF(F142:O142,"&gt;0")</f>
        <v>0</v>
      </c>
      <c r="R142" s="27">
        <f>SUMIF(F142:N142,"&lt;0")*(-1)</f>
        <v>0</v>
      </c>
      <c r="S142" s="38">
        <f>+E142+Q142-R142</f>
        <v>11023000000</v>
      </c>
      <c r="T142" s="27">
        <f>+S142-U142</f>
        <v>0</v>
      </c>
      <c r="U142" s="88">
        <f>+MININTERIOR!U57</f>
        <v>11023000000</v>
      </c>
    </row>
    <row r="143" spans="1:92" s="18" customFormat="1" ht="14.25" x14ac:dyDescent="0.2">
      <c r="A143" s="84"/>
      <c r="B143" s="84"/>
      <c r="C143" s="94" t="s">
        <v>53</v>
      </c>
      <c r="D143" s="7"/>
      <c r="E143" s="27">
        <f>+MININTERIOR!E62</f>
        <v>4265056447</v>
      </c>
      <c r="F143" s="27">
        <f>+MININTERIOR!F62</f>
        <v>0</v>
      </c>
      <c r="G143" s="27">
        <f>+MININTERIOR!G62</f>
        <v>0</v>
      </c>
      <c r="H143" s="27">
        <f>+MININTERIOR!H62</f>
        <v>0</v>
      </c>
      <c r="I143" s="27">
        <f>+MININTERIOR!I62</f>
        <v>0</v>
      </c>
      <c r="J143" s="27">
        <f>+MININTERIOR!J62</f>
        <v>0</v>
      </c>
      <c r="K143" s="27">
        <f>+MININTERIOR!K62</f>
        <v>0</v>
      </c>
      <c r="L143" s="27">
        <f>+MININTERIOR!L62</f>
        <v>0</v>
      </c>
      <c r="M143" s="27">
        <f>+MININTERIOR!M62</f>
        <v>0</v>
      </c>
      <c r="N143" s="27">
        <f>+MININTERIOR!N62</f>
        <v>0</v>
      </c>
      <c r="O143" s="27">
        <f>MININTERIOR!O62</f>
        <v>0</v>
      </c>
      <c r="P143" s="21">
        <f>SUM(E143:O143)</f>
        <v>4265056447</v>
      </c>
      <c r="Q143" s="38">
        <f>SUMIF(F143:N143,"&gt;0")</f>
        <v>0</v>
      </c>
      <c r="R143" s="27">
        <f>+O143</f>
        <v>0</v>
      </c>
      <c r="S143" s="38">
        <f t="shared" ref="S143:S145" si="112">+E143+Q143-R143</f>
        <v>4265056447</v>
      </c>
      <c r="T143" s="27">
        <f t="shared" ref="T143:T145" si="113">+S143-U143</f>
        <v>0</v>
      </c>
      <c r="U143" s="88">
        <f>+MININTERIOR!U62</f>
        <v>4265056447</v>
      </c>
    </row>
    <row r="144" spans="1:92" s="18" customFormat="1" ht="15" customHeight="1" x14ac:dyDescent="0.2">
      <c r="A144" s="85"/>
      <c r="B144" s="85"/>
      <c r="C144" s="125" t="s">
        <v>9</v>
      </c>
      <c r="D144" s="126"/>
      <c r="E144" s="27">
        <f>+MININTERIOR!E63</f>
        <v>71777000000</v>
      </c>
      <c r="F144" s="27">
        <f>+MININTERIOR!F63</f>
        <v>0</v>
      </c>
      <c r="G144" s="27">
        <f>+MININTERIOR!G63</f>
        <v>0</v>
      </c>
      <c r="H144" s="27">
        <f>+MININTERIOR!H63</f>
        <v>0</v>
      </c>
      <c r="I144" s="27">
        <f>+MININTERIOR!I63</f>
        <v>0</v>
      </c>
      <c r="J144" s="27">
        <f>+MININTERIOR!J63</f>
        <v>0</v>
      </c>
      <c r="K144" s="27">
        <f>+MININTERIOR!K63</f>
        <v>0</v>
      </c>
      <c r="L144" s="27">
        <f>+MININTERIOR!L63</f>
        <v>0</v>
      </c>
      <c r="M144" s="27">
        <f>+MININTERIOR!M63</f>
        <v>0</v>
      </c>
      <c r="N144" s="27">
        <f>+MININTERIOR!N63</f>
        <v>0</v>
      </c>
      <c r="O144" s="27">
        <f>+MININTERIOR!O63</f>
        <v>0</v>
      </c>
      <c r="P144" s="21">
        <f>SUM(E144:O144)</f>
        <v>71777000000</v>
      </c>
      <c r="Q144" s="38">
        <f>+G144</f>
        <v>0</v>
      </c>
      <c r="R144" s="27">
        <f>+K144+O144</f>
        <v>0</v>
      </c>
      <c r="S144" s="38">
        <f t="shared" si="112"/>
        <v>71777000000</v>
      </c>
      <c r="T144" s="27">
        <f t="shared" si="113"/>
        <v>0</v>
      </c>
      <c r="U144" s="88">
        <f>+MININTERIOR!U63</f>
        <v>71777000000</v>
      </c>
    </row>
    <row r="145" spans="1:92" s="17" customFormat="1" ht="15" x14ac:dyDescent="0.2">
      <c r="A145" s="86"/>
      <c r="B145" s="86"/>
      <c r="C145" s="125" t="s">
        <v>54</v>
      </c>
      <c r="D145" s="126"/>
      <c r="E145" s="27">
        <f>+MININTERIOR!E68</f>
        <v>98000000</v>
      </c>
      <c r="F145" s="27">
        <f>+MININTERIOR!F68</f>
        <v>0</v>
      </c>
      <c r="G145" s="27">
        <f>+MININTERIOR!G68</f>
        <v>0</v>
      </c>
      <c r="H145" s="27">
        <f>+MININTERIOR!H68</f>
        <v>0</v>
      </c>
      <c r="I145" s="27">
        <f>+MININTERIOR!I68</f>
        <v>0</v>
      </c>
      <c r="J145" s="27">
        <f>+MININTERIOR!J68</f>
        <v>0</v>
      </c>
      <c r="K145" s="27">
        <f>+MININTERIOR!K68</f>
        <v>0</v>
      </c>
      <c r="L145" s="27">
        <f>+MININTERIOR!L68</f>
        <v>0</v>
      </c>
      <c r="M145" s="27">
        <f>+MININTERIOR!M68</f>
        <v>0</v>
      </c>
      <c r="N145" s="27">
        <f>+MININTERIOR!N68</f>
        <v>0</v>
      </c>
      <c r="O145" s="27">
        <f>+MININTERIOR!O68</f>
        <v>0</v>
      </c>
      <c r="P145" s="21">
        <f>SUM(E145:O145)</f>
        <v>98000000</v>
      </c>
      <c r="Q145" s="38">
        <f>+K145</f>
        <v>0</v>
      </c>
      <c r="R145" s="27">
        <f t="shared" ref="R145" si="114">SUMIF(F145:N145,"&lt;0")*(-1)</f>
        <v>0</v>
      </c>
      <c r="S145" s="38">
        <f t="shared" si="112"/>
        <v>98000000</v>
      </c>
      <c r="T145" s="27">
        <f t="shared" si="113"/>
        <v>0</v>
      </c>
      <c r="U145" s="88">
        <f>+MININTERIOR!U68</f>
        <v>98000000</v>
      </c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</row>
    <row r="146" spans="1:92" s="18" customFormat="1" ht="15.75" x14ac:dyDescent="0.25">
      <c r="A146" s="84"/>
      <c r="B146" s="84"/>
      <c r="C146" s="127" t="s">
        <v>10</v>
      </c>
      <c r="D146" s="128"/>
      <c r="E146" s="54">
        <f>+E142+E143+E144+E145</f>
        <v>87163056447</v>
      </c>
      <c r="F146" s="54">
        <f t="shared" ref="F146:N146" si="115">+F142+F143+F144+F145</f>
        <v>0</v>
      </c>
      <c r="G146" s="54">
        <f t="shared" si="115"/>
        <v>0</v>
      </c>
      <c r="H146" s="54">
        <f t="shared" si="115"/>
        <v>0</v>
      </c>
      <c r="I146" s="54">
        <f t="shared" si="115"/>
        <v>0</v>
      </c>
      <c r="J146" s="54">
        <f t="shared" si="115"/>
        <v>0</v>
      </c>
      <c r="K146" s="54">
        <f t="shared" si="115"/>
        <v>0</v>
      </c>
      <c r="L146" s="54">
        <f t="shared" si="115"/>
        <v>0</v>
      </c>
      <c r="M146" s="54">
        <f t="shared" si="115"/>
        <v>0</v>
      </c>
      <c r="N146" s="54">
        <f t="shared" si="115"/>
        <v>0</v>
      </c>
      <c r="O146" s="54">
        <f t="shared" ref="O146" si="116">+O142+O143+O144+O145</f>
        <v>0</v>
      </c>
      <c r="P146" s="54">
        <f>SUM(P142:P145)</f>
        <v>87163056447</v>
      </c>
      <c r="Q146" s="136">
        <f t="shared" ref="Q146:R146" si="117">SUMIF(F146:N146,"&gt;0")</f>
        <v>0</v>
      </c>
      <c r="R146" s="136">
        <f t="shared" si="117"/>
        <v>0</v>
      </c>
      <c r="S146" s="54">
        <f>SUM(S142:S145)</f>
        <v>87163056447</v>
      </c>
      <c r="T146" s="54">
        <f>+S146-U146</f>
        <v>0</v>
      </c>
      <c r="U146" s="89">
        <f>+U142+U143+U144+U145</f>
        <v>87163056447</v>
      </c>
    </row>
    <row r="147" spans="1:92" s="18" customFormat="1" ht="15.75" x14ac:dyDescent="0.25">
      <c r="A147" s="84"/>
      <c r="B147" s="84"/>
      <c r="C147" s="127" t="s">
        <v>11</v>
      </c>
      <c r="D147" s="128"/>
      <c r="E147" s="54">
        <f>+E127</f>
        <v>2000000000</v>
      </c>
      <c r="F147" s="54">
        <f t="shared" ref="F147:N147" si="118">+F127</f>
        <v>0</v>
      </c>
      <c r="G147" s="54">
        <f t="shared" si="118"/>
        <v>0</v>
      </c>
      <c r="H147" s="54">
        <f t="shared" si="118"/>
        <v>0</v>
      </c>
      <c r="I147" s="54">
        <f t="shared" si="118"/>
        <v>0</v>
      </c>
      <c r="J147" s="54">
        <f t="shared" si="118"/>
        <v>0</v>
      </c>
      <c r="K147" s="54">
        <f t="shared" si="118"/>
        <v>0</v>
      </c>
      <c r="L147" s="54">
        <f t="shared" si="118"/>
        <v>0</v>
      </c>
      <c r="M147" s="54">
        <f t="shared" si="118"/>
        <v>0</v>
      </c>
      <c r="N147" s="54">
        <f t="shared" si="118"/>
        <v>0</v>
      </c>
      <c r="O147" s="54">
        <f t="shared" ref="O147" si="119">+O127</f>
        <v>0</v>
      </c>
      <c r="P147" s="54">
        <f>SUM(E147:O147)</f>
        <v>2000000000</v>
      </c>
      <c r="Q147" s="135">
        <f>SUMIF(F147:O147,"&gt;0")</f>
        <v>0</v>
      </c>
      <c r="R147" s="135">
        <f>SUMIF(F147:O147,"&lt;0")*(-1)</f>
        <v>0</v>
      </c>
      <c r="S147" s="54">
        <f>+E147+Q147-R147</f>
        <v>2000000000</v>
      </c>
      <c r="T147" s="54">
        <f t="shared" ref="T147:T148" si="120">+S147-U147</f>
        <v>0</v>
      </c>
      <c r="U147" s="89">
        <f>+U127</f>
        <v>2000000000</v>
      </c>
    </row>
    <row r="148" spans="1:92" s="18" customFormat="1" ht="16.5" thickBot="1" x14ac:dyDescent="0.3">
      <c r="A148" s="84"/>
      <c r="B148" s="84"/>
      <c r="C148" s="156" t="s">
        <v>164</v>
      </c>
      <c r="D148" s="157"/>
      <c r="E148" s="123">
        <f>+E146+E147</f>
        <v>89163056447</v>
      </c>
      <c r="F148" s="123">
        <f t="shared" ref="F148:N148" si="121">+F146+F147</f>
        <v>0</v>
      </c>
      <c r="G148" s="123">
        <f t="shared" si="121"/>
        <v>0</v>
      </c>
      <c r="H148" s="123">
        <f t="shared" si="121"/>
        <v>0</v>
      </c>
      <c r="I148" s="123">
        <f t="shared" si="121"/>
        <v>0</v>
      </c>
      <c r="J148" s="123">
        <f t="shared" si="121"/>
        <v>0</v>
      </c>
      <c r="K148" s="123">
        <f t="shared" si="121"/>
        <v>0</v>
      </c>
      <c r="L148" s="123"/>
      <c r="M148" s="123"/>
      <c r="N148" s="123">
        <f t="shared" si="121"/>
        <v>0</v>
      </c>
      <c r="O148" s="123">
        <f t="shared" ref="O148" si="122">+O146+O147</f>
        <v>0</v>
      </c>
      <c r="P148" s="123">
        <f>+P146+P147</f>
        <v>89163056447</v>
      </c>
      <c r="Q148" s="158">
        <f>SUMIF(F148:N148,"&gt;0")</f>
        <v>0</v>
      </c>
      <c r="R148" s="158">
        <f>SUMIF(G148:O148,"&gt;0")</f>
        <v>0</v>
      </c>
      <c r="S148" s="123">
        <f>+S146+S147</f>
        <v>89163056447</v>
      </c>
      <c r="T148" s="159">
        <f t="shared" si="120"/>
        <v>0</v>
      </c>
      <c r="U148" s="30">
        <f>+U146+U147</f>
        <v>89163056447</v>
      </c>
    </row>
    <row r="149" spans="1:92" s="55" customFormat="1" ht="15" thickBot="1" x14ac:dyDescent="0.25">
      <c r="A149" s="84"/>
      <c r="B149" s="84"/>
      <c r="C149" s="84"/>
      <c r="D149" s="84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1"/>
      <c r="Q149" s="172">
        <f>SUMIF(F149:N149,"&gt;0")</f>
        <v>0</v>
      </c>
      <c r="R149" s="172">
        <f>SUMIF(F149:G149,"&lt;0")*(-1)</f>
        <v>0</v>
      </c>
      <c r="S149" s="171"/>
      <c r="T149" s="168"/>
      <c r="U149" s="168"/>
    </row>
    <row r="150" spans="1:92" s="18" customFormat="1" ht="57" customHeight="1" x14ac:dyDescent="0.2">
      <c r="A150" s="84"/>
      <c r="B150" s="84"/>
      <c r="C150" s="98" t="s">
        <v>174</v>
      </c>
      <c r="D150" s="97"/>
      <c r="E150" s="99" t="s">
        <v>178</v>
      </c>
      <c r="F150" s="73" t="s">
        <v>190</v>
      </c>
      <c r="G150" s="180" t="str">
        <f>+G141</f>
        <v>Traslado SAF impuestos Res. 0686 24/04/2026</v>
      </c>
      <c r="H150" s="130"/>
      <c r="I150" s="130"/>
      <c r="J150" s="130"/>
      <c r="K150" s="130"/>
      <c r="L150" s="152"/>
      <c r="M150" s="152"/>
      <c r="N150" s="152"/>
      <c r="O150" s="152"/>
      <c r="P150" s="99" t="s">
        <v>3</v>
      </c>
      <c r="Q150" s="99" t="s">
        <v>56</v>
      </c>
      <c r="R150" s="99" t="s">
        <v>69</v>
      </c>
      <c r="S150" s="99" t="s">
        <v>3</v>
      </c>
      <c r="T150" s="137" t="s">
        <v>61</v>
      </c>
      <c r="U150" s="138" t="s">
        <v>168</v>
      </c>
    </row>
    <row r="151" spans="1:92" ht="14.25" x14ac:dyDescent="0.2">
      <c r="A151" s="87"/>
      <c r="B151" s="87"/>
      <c r="C151" s="94" t="s">
        <v>8</v>
      </c>
      <c r="D151" s="7"/>
      <c r="E151" s="27">
        <f>+E132+E142</f>
        <v>63061072000</v>
      </c>
      <c r="F151" s="27">
        <f>+F142+F132</f>
        <v>0</v>
      </c>
      <c r="G151" s="27">
        <f>+G132+G142</f>
        <v>0</v>
      </c>
      <c r="H151" s="66">
        <f t="shared" ref="H151" si="123">+H132+H142</f>
        <v>0</v>
      </c>
      <c r="I151" s="66">
        <f>+I132+I142</f>
        <v>0</v>
      </c>
      <c r="J151" s="66">
        <f>+J132+J142</f>
        <v>0</v>
      </c>
      <c r="K151" s="27">
        <f>+K132+K142</f>
        <v>0</v>
      </c>
      <c r="L151" s="27">
        <f>+L132+L142</f>
        <v>0</v>
      </c>
      <c r="M151" s="27">
        <f t="shared" ref="M151" si="124">+M132+M142</f>
        <v>0</v>
      </c>
      <c r="N151" s="27">
        <f t="shared" ref="N151:N153" si="125">+N132+N142</f>
        <v>0</v>
      </c>
      <c r="O151" s="27">
        <f>+O132+O142</f>
        <v>0</v>
      </c>
      <c r="P151" s="21">
        <f>+P142+P132</f>
        <v>63061072000</v>
      </c>
      <c r="Q151" s="21">
        <f t="shared" ref="Q151:U151" si="126">+Q142+Q132</f>
        <v>0</v>
      </c>
      <c r="R151" s="21">
        <f t="shared" si="126"/>
        <v>0</v>
      </c>
      <c r="S151" s="38">
        <f>+E151+Q151-R151</f>
        <v>63061072000</v>
      </c>
      <c r="T151" s="21">
        <f t="shared" si="126"/>
        <v>0</v>
      </c>
      <c r="U151" s="153">
        <f t="shared" si="126"/>
        <v>63061072000</v>
      </c>
    </row>
    <row r="152" spans="1:92" ht="14.25" x14ac:dyDescent="0.2">
      <c r="A152" s="87"/>
      <c r="B152" s="87"/>
      <c r="C152" s="94" t="s">
        <v>53</v>
      </c>
      <c r="D152" s="7"/>
      <c r="E152" s="27">
        <f t="shared" ref="E152:E154" si="127">+E133+E143</f>
        <v>14780688386</v>
      </c>
      <c r="F152" s="27">
        <f>+F143+F133</f>
        <v>0</v>
      </c>
      <c r="G152" s="27">
        <f>+G133+G143</f>
        <v>0</v>
      </c>
      <c r="H152" s="66">
        <f t="shared" ref="H152" si="128">+H133+H143</f>
        <v>0</v>
      </c>
      <c r="I152" s="66">
        <f t="shared" ref="I152:M152" si="129">+I133+I143</f>
        <v>0</v>
      </c>
      <c r="J152" s="66">
        <f t="shared" ref="J152" si="130">+J133+J143</f>
        <v>0</v>
      </c>
      <c r="K152" s="27">
        <f>+K133+K143</f>
        <v>0</v>
      </c>
      <c r="L152" s="27">
        <f>+L133+L143</f>
        <v>0</v>
      </c>
      <c r="M152" s="27">
        <f t="shared" si="129"/>
        <v>0</v>
      </c>
      <c r="N152" s="27">
        <f t="shared" si="125"/>
        <v>0</v>
      </c>
      <c r="O152" s="27">
        <f>+O133+O143</f>
        <v>0</v>
      </c>
      <c r="P152" s="88">
        <f t="shared" ref="P152:T152" si="131">+P133+P143</f>
        <v>14780688386</v>
      </c>
      <c r="Q152" s="88">
        <f t="shared" si="131"/>
        <v>0</v>
      </c>
      <c r="R152" s="88">
        <f t="shared" si="131"/>
        <v>0</v>
      </c>
      <c r="S152" s="38">
        <f>+E152+Q152-R152</f>
        <v>14780688386</v>
      </c>
      <c r="T152" s="88">
        <f t="shared" si="131"/>
        <v>0</v>
      </c>
      <c r="U152" s="88">
        <f>+U133+U143</f>
        <v>14780688386</v>
      </c>
    </row>
    <row r="153" spans="1:92" ht="14.25" x14ac:dyDescent="0.2">
      <c r="A153" s="87"/>
      <c r="B153" s="87"/>
      <c r="C153" s="94" t="s">
        <v>9</v>
      </c>
      <c r="D153" s="7"/>
      <c r="E153" s="27">
        <f t="shared" si="127"/>
        <v>1033879828000</v>
      </c>
      <c r="F153" s="27">
        <f>+F144+F134</f>
        <v>0</v>
      </c>
      <c r="G153" s="27">
        <f t="shared" ref="G153:H153" si="132">+G134+G144</f>
        <v>-57000000</v>
      </c>
      <c r="H153" s="66">
        <f t="shared" si="132"/>
        <v>3000000000</v>
      </c>
      <c r="I153" s="66">
        <f t="shared" ref="I153:M153" si="133">+I134+I144</f>
        <v>0</v>
      </c>
      <c r="J153" s="66">
        <f t="shared" ref="J153" si="134">+J134+J144</f>
        <v>0</v>
      </c>
      <c r="K153" s="27">
        <f t="shared" si="133"/>
        <v>0</v>
      </c>
      <c r="L153" s="27">
        <f t="shared" si="133"/>
        <v>0</v>
      </c>
      <c r="M153" s="27">
        <f t="shared" si="133"/>
        <v>0</v>
      </c>
      <c r="N153" s="27">
        <f t="shared" si="125"/>
        <v>0</v>
      </c>
      <c r="O153" s="27">
        <f>+O134+O144</f>
        <v>0</v>
      </c>
      <c r="P153" s="150">
        <f t="shared" ref="P153:T153" si="135">+P134+P144</f>
        <v>1036822828000</v>
      </c>
      <c r="Q153" s="150">
        <f t="shared" si="135"/>
        <v>3000000000</v>
      </c>
      <c r="R153" s="150">
        <f t="shared" si="135"/>
        <v>57000000</v>
      </c>
      <c r="S153" s="38">
        <f>+E153+Q153-R153</f>
        <v>1036822828000</v>
      </c>
      <c r="T153" s="150">
        <f t="shared" si="135"/>
        <v>0</v>
      </c>
      <c r="U153" s="150">
        <f>+U134+U144</f>
        <v>1036822828000</v>
      </c>
    </row>
    <row r="154" spans="1:92" ht="14.25" x14ac:dyDescent="0.2">
      <c r="A154" s="87"/>
      <c r="B154" s="87"/>
      <c r="C154" s="94" t="s">
        <v>54</v>
      </c>
      <c r="D154" s="7"/>
      <c r="E154" s="27">
        <f t="shared" si="127"/>
        <v>3242000000</v>
      </c>
      <c r="F154" s="27">
        <f t="shared" ref="F154:N154" si="136">+F135+F145</f>
        <v>0</v>
      </c>
      <c r="G154" s="27">
        <f t="shared" si="136"/>
        <v>57000000</v>
      </c>
      <c r="H154" s="66">
        <f t="shared" si="136"/>
        <v>0</v>
      </c>
      <c r="I154" s="66">
        <f t="shared" si="136"/>
        <v>0</v>
      </c>
      <c r="J154" s="66">
        <f t="shared" si="136"/>
        <v>0</v>
      </c>
      <c r="K154" s="27">
        <f t="shared" si="136"/>
        <v>0</v>
      </c>
      <c r="L154" s="27">
        <f t="shared" si="136"/>
        <v>0</v>
      </c>
      <c r="M154" s="27">
        <f t="shared" si="136"/>
        <v>0</v>
      </c>
      <c r="N154" s="27">
        <f t="shared" si="136"/>
        <v>0</v>
      </c>
      <c r="O154" s="27">
        <f>+O135+O145</f>
        <v>0</v>
      </c>
      <c r="P154" s="88">
        <f t="shared" ref="P154:T154" si="137">+P135+P145</f>
        <v>3299000000</v>
      </c>
      <c r="Q154" s="88">
        <f t="shared" si="137"/>
        <v>57000000</v>
      </c>
      <c r="R154" s="88">
        <f t="shared" si="137"/>
        <v>0</v>
      </c>
      <c r="S154" s="38">
        <f t="shared" ref="S154" si="138">+E154+Q154-R154</f>
        <v>3299000000</v>
      </c>
      <c r="T154" s="88">
        <f t="shared" si="137"/>
        <v>0</v>
      </c>
      <c r="U154" s="88">
        <f>+U135+U145</f>
        <v>3299000000</v>
      </c>
    </row>
    <row r="155" spans="1:92" x14ac:dyDescent="0.2">
      <c r="A155" s="87"/>
      <c r="B155" s="87"/>
      <c r="C155" s="121" t="s">
        <v>10</v>
      </c>
      <c r="D155" s="56"/>
      <c r="E155" s="54">
        <f>+E151+E152+E153+E154</f>
        <v>1114963588386</v>
      </c>
      <c r="F155" s="54">
        <f>+F151+F152+F153+F154</f>
        <v>0</v>
      </c>
      <c r="G155" s="54">
        <f>+G151+G152+G153+G154</f>
        <v>0</v>
      </c>
      <c r="H155" s="54">
        <f>+H151+H152+H153+H154</f>
        <v>3000000000</v>
      </c>
      <c r="I155" s="54">
        <f>+I151+I152+I153+I154</f>
        <v>0</v>
      </c>
      <c r="J155" s="54">
        <f t="shared" ref="J155:N155" si="139">+J151+J152+J153+J154</f>
        <v>0</v>
      </c>
      <c r="K155" s="54">
        <f t="shared" si="139"/>
        <v>0</v>
      </c>
      <c r="L155" s="54">
        <f t="shared" si="139"/>
        <v>0</v>
      </c>
      <c r="M155" s="54">
        <f t="shared" si="139"/>
        <v>0</v>
      </c>
      <c r="N155" s="54">
        <f t="shared" si="139"/>
        <v>0</v>
      </c>
      <c r="O155" s="54">
        <f>+O151+O152+O153+O154</f>
        <v>0</v>
      </c>
      <c r="P155" s="54">
        <f>+P146+P136</f>
        <v>1117963588386</v>
      </c>
      <c r="Q155" s="54">
        <f t="shared" ref="Q155:U155" si="140">+Q146+Q136</f>
        <v>3057000000</v>
      </c>
      <c r="R155" s="54">
        <f t="shared" si="140"/>
        <v>57000000</v>
      </c>
      <c r="S155" s="54">
        <f>+S146+S136</f>
        <v>1117963588386</v>
      </c>
      <c r="T155" s="54">
        <f t="shared" si="140"/>
        <v>0</v>
      </c>
      <c r="U155" s="89">
        <f t="shared" si="140"/>
        <v>1117963588386</v>
      </c>
    </row>
    <row r="156" spans="1:92" x14ac:dyDescent="0.2">
      <c r="A156" s="87"/>
      <c r="B156" s="87"/>
      <c r="C156" s="121" t="s">
        <v>11</v>
      </c>
      <c r="D156" s="56"/>
      <c r="E156" s="54">
        <f>+E137+E147</f>
        <v>314006698725</v>
      </c>
      <c r="F156" s="54">
        <f>+F137+F147</f>
        <v>0</v>
      </c>
      <c r="G156" s="54">
        <f>+G137+G147</f>
        <v>0</v>
      </c>
      <c r="H156" s="54">
        <f t="shared" ref="H156:N156" si="141">+H137+H147</f>
        <v>0</v>
      </c>
      <c r="I156" s="54">
        <f t="shared" ref="I156" si="142">+I137+I147</f>
        <v>0</v>
      </c>
      <c r="J156" s="54">
        <f t="shared" ref="J156" si="143">+J137+J147</f>
        <v>0</v>
      </c>
      <c r="K156" s="54">
        <f t="shared" ref="K156:M156" si="144">+K137+K147</f>
        <v>0</v>
      </c>
      <c r="L156" s="54">
        <f t="shared" si="144"/>
        <v>0</v>
      </c>
      <c r="M156" s="54">
        <f t="shared" si="144"/>
        <v>0</v>
      </c>
      <c r="N156" s="54">
        <f t="shared" si="141"/>
        <v>0</v>
      </c>
      <c r="O156" s="54">
        <f t="shared" ref="O156" si="145">+O137+O147</f>
        <v>0</v>
      </c>
      <c r="P156" s="54">
        <f>+P137+P147</f>
        <v>314006698725</v>
      </c>
      <c r="Q156" s="54">
        <f t="shared" ref="Q156:U156" si="146">+Q137+Q147</f>
        <v>0</v>
      </c>
      <c r="R156" s="54">
        <f t="shared" si="146"/>
        <v>0</v>
      </c>
      <c r="S156" s="54">
        <f>+S137+S147</f>
        <v>314006698725</v>
      </c>
      <c r="T156" s="54">
        <f t="shared" si="146"/>
        <v>0</v>
      </c>
      <c r="U156" s="89">
        <f t="shared" si="146"/>
        <v>314006698725</v>
      </c>
    </row>
    <row r="157" spans="1:92" ht="16.5" thickBot="1" x14ac:dyDescent="0.3">
      <c r="A157" s="87"/>
      <c r="B157" s="87"/>
      <c r="C157" s="122" t="s">
        <v>167</v>
      </c>
      <c r="D157" s="90"/>
      <c r="E157" s="123">
        <f>+E155+E156</f>
        <v>1428970287111</v>
      </c>
      <c r="F157" s="123">
        <f>+F155+F156</f>
        <v>0</v>
      </c>
      <c r="G157" s="123">
        <f>+G155+G156</f>
        <v>0</v>
      </c>
      <c r="H157" s="143">
        <f t="shared" ref="H157" si="147">+H155+H156</f>
        <v>3000000000</v>
      </c>
      <c r="I157" s="143">
        <f t="shared" ref="I157:N157" si="148">+I155+I156</f>
        <v>0</v>
      </c>
      <c r="J157" s="143">
        <f t="shared" ref="J157" si="149">+J155+J156</f>
        <v>0</v>
      </c>
      <c r="K157" s="123">
        <f t="shared" si="148"/>
        <v>0</v>
      </c>
      <c r="L157" s="123">
        <f t="shared" si="148"/>
        <v>0</v>
      </c>
      <c r="M157" s="123">
        <f t="shared" si="148"/>
        <v>0</v>
      </c>
      <c r="N157" s="123">
        <f t="shared" si="148"/>
        <v>0</v>
      </c>
      <c r="O157" s="123">
        <f t="shared" ref="O157" si="150">+O155+O156</f>
        <v>0</v>
      </c>
      <c r="P157" s="123">
        <f>+P156+P155</f>
        <v>1431970287111</v>
      </c>
      <c r="Q157" s="123">
        <f t="shared" ref="Q157:R157" si="151">+Q156+Q155</f>
        <v>3057000000</v>
      </c>
      <c r="R157" s="123">
        <f t="shared" si="151"/>
        <v>57000000</v>
      </c>
      <c r="S157" s="123">
        <f>+S156+S155</f>
        <v>1431970287111</v>
      </c>
      <c r="T157" s="124">
        <f>+T155+T156</f>
        <v>0</v>
      </c>
      <c r="U157" s="30">
        <f>+U155+U156</f>
        <v>1431970287111</v>
      </c>
    </row>
    <row r="158" spans="1:92" x14ac:dyDescent="0.2">
      <c r="P158" s="151"/>
      <c r="S158" s="120"/>
    </row>
    <row r="159" spans="1:92" x14ac:dyDescent="0.2">
      <c r="P159" s="120"/>
      <c r="Q159" s="120"/>
      <c r="R159" s="120"/>
      <c r="S159" s="120"/>
    </row>
    <row r="160" spans="1:92" x14ac:dyDescent="0.2">
      <c r="P160" s="120"/>
      <c r="R160" s="120"/>
      <c r="S160" s="120"/>
    </row>
    <row r="161" spans="16:19" x14ac:dyDescent="0.2">
      <c r="P161" s="120"/>
      <c r="S161" s="120"/>
    </row>
    <row r="162" spans="16:19" x14ac:dyDescent="0.2">
      <c r="Q162" s="120"/>
    </row>
    <row r="163" spans="16:19" x14ac:dyDescent="0.2">
      <c r="Q163" s="120"/>
    </row>
  </sheetData>
  <mergeCells count="12">
    <mergeCell ref="C4:U4"/>
    <mergeCell ref="C1:U1"/>
    <mergeCell ref="A127:C127"/>
    <mergeCell ref="A2:S2"/>
    <mergeCell ref="A3:S3"/>
    <mergeCell ref="A125:C125"/>
    <mergeCell ref="A55:C55"/>
    <mergeCell ref="A71:C71"/>
    <mergeCell ref="A7:C7"/>
    <mergeCell ref="A8:C8"/>
    <mergeCell ref="A9:C9"/>
    <mergeCell ref="C5:U5"/>
  </mergeCells>
  <conditionalFormatting sqref="C84">
    <cfRule type="duplicateValues" dxfId="5" priority="11"/>
  </conditionalFormatting>
  <conditionalFormatting sqref="C85">
    <cfRule type="duplicateValues" dxfId="4" priority="10"/>
  </conditionalFormatting>
  <conditionalFormatting sqref="D85">
    <cfRule type="duplicateValues" dxfId="3" priority="9"/>
  </conditionalFormatting>
  <conditionalFormatting sqref="C87">
    <cfRule type="duplicateValues" dxfId="2" priority="8"/>
  </conditionalFormatting>
  <conditionalFormatting sqref="D87">
    <cfRule type="duplicateValues" dxfId="1" priority="7"/>
  </conditionalFormatting>
  <conditionalFormatting sqref="C88">
    <cfRule type="duplicateValues" dxfId="0" priority="6"/>
  </conditionalFormatting>
  <dataValidations xWindow="920" yWindow="668" count="1">
    <dataValidation allowBlank="1" showInputMessage="1" showErrorMessage="1" prompt="Cuando se inserte un nuevo concepto, es necesario conservar la estructura de los datos asi:_x000a__x000a_Nombre del concepto - Rec #" sqref="C129:D129 C127:C128 C73:C102 D73:D124 C104:C124 D55:D70 C57:C70 C145:D152 A7:A9 D7:D9 C10:D41 D132:D137 C154:D1048576 C6:D6 C131:C137 C140:C143 D140 D142:D143" xr:uid="{E9966896-14BF-45C9-AA93-CBD70E36225F}"/>
  </dataValidations>
  <printOptions horizontalCentered="1" verticalCentered="1"/>
  <pageMargins left="0.74803149606299213" right="0.74803149606299213" top="0.78740157480314965" bottom="0.98425196850393704" header="0" footer="0"/>
  <pageSetup paperSize="9" scale="4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91F4BC67BECC44BBC243C17A016314" ma:contentTypeVersion="15" ma:contentTypeDescription="Crear nuevo documento." ma:contentTypeScope="" ma:versionID="6faaa4137154d4a3aac803edcfafc69d">
  <xsd:schema xmlns:xsd="http://www.w3.org/2001/XMLSchema" xmlns:xs="http://www.w3.org/2001/XMLSchema" xmlns:p="http://schemas.microsoft.com/office/2006/metadata/properties" xmlns:ns3="8757c181-039b-4fd3-b5b4-f193ecef8269" xmlns:ns4="c5d639e7-08af-42bc-b232-172a9ace2326" targetNamespace="http://schemas.microsoft.com/office/2006/metadata/properties" ma:root="true" ma:fieldsID="7291b31ea943f17129855ceeca7baa3e" ns3:_="" ns4:_="">
    <xsd:import namespace="8757c181-039b-4fd3-b5b4-f193ecef8269"/>
    <xsd:import namespace="c5d639e7-08af-42bc-b232-172a9ace23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7c181-039b-4fd3-b5b4-f193ecef82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639e7-08af-42bc-b232-172a9ace2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d639e7-08af-42bc-b232-172a9ace2326" xsi:nil="true"/>
  </documentManagement>
</p:properties>
</file>

<file path=customXml/itemProps1.xml><?xml version="1.0" encoding="utf-8"?>
<ds:datastoreItem xmlns:ds="http://schemas.openxmlformats.org/officeDocument/2006/customXml" ds:itemID="{3C02D612-9598-416E-B722-C04C42E9D3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08D7CC-DE0E-449B-AA82-05294E0D2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7c181-039b-4fd3-b5b4-f193ecef8269"/>
    <ds:schemaRef ds:uri="c5d639e7-08af-42bc-b232-172a9ace2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878B0E-F4DA-4A7E-B551-59C3D3FB3DD6}">
  <ds:schemaRefs>
    <ds:schemaRef ds:uri="http://www.w3.org/XML/1998/namespace"/>
    <ds:schemaRef ds:uri="c5d639e7-08af-42bc-b232-172a9ace2326"/>
    <ds:schemaRef ds:uri="http://purl.org/dc/dcmitype/"/>
    <ds:schemaRef ds:uri="http://purl.org/dc/terms/"/>
    <ds:schemaRef ds:uri="8757c181-039b-4fd3-b5b4-f193ecef8269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MININTERIOR</vt:lpstr>
      <vt:lpstr>MININTERIOR!Área_de_impresión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Hugo Pulgarin Osorio</dc:creator>
  <cp:lastModifiedBy>Henry Euclides Pineda Prieto</cp:lastModifiedBy>
  <cp:lastPrinted>2025-11-19T15:35:35Z</cp:lastPrinted>
  <dcterms:created xsi:type="dcterms:W3CDTF">2014-02-06T16:21:57Z</dcterms:created>
  <dcterms:modified xsi:type="dcterms:W3CDTF">2026-07-07T15:14:19Z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0x0101004091F4BC67BECC44BBC243C17A016314</vt:lpwstr>
  </property>
</Properties>
</file>